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egistrations" sheetId="2" state="visible" r:id="rId2"/>
    <sheet xmlns:r="http://schemas.openxmlformats.org/officeDocument/2006/relationships" name="Teams" sheetId="3" state="visible" r:id="rId3"/>
    <sheet xmlns:r="http://schemas.openxmlformats.org/officeDocument/2006/relationships" name="Summary" sheetId="4" state="visible" r:id="rId4"/>
    <sheet xmlns:r="http://schemas.openxmlformats.org/officeDocument/2006/relationships" name="Settings" sheetId="5" state="visible" r:id="rId5"/>
  </sheets>
  <definedNames/>
  <calcPr calcId="124519" fullCalcOnLoad="1"/>
</workbook>
</file>

<file path=xl/styles.xml><?xml version="1.0" encoding="utf-8"?>
<styleSheet xmlns="http://schemas.openxmlformats.org/spreadsheetml/2006/main">
  <numFmts count="1">
    <numFmt numFmtId="164" formatCode="yyyy-mm-dd"/>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10"/>
    </font>
    <font>
      <name val="Arial"/>
      <b val="1"/>
      <color rgb="00231A2E"/>
      <sz val="16"/>
    </font>
    <font>
      <name val="Arial"/>
      <b val="1"/>
      <color rgb="00231A2E"/>
      <sz val="14"/>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0" fontId="0" fillId="6" borderId="0" pivotButton="0" quotePrefix="0" xfId="0"/>
    <xf numFmtId="0" fontId="9" fillId="3" borderId="1" pivotButton="0" quotePrefix="0" xfId="0"/>
    <xf numFmtId="0" fontId="9" fillId="3" borderId="1" applyAlignment="1" pivotButton="0" quotePrefix="0" xfId="0">
      <alignment horizontal="center"/>
    </xf>
    <xf numFmtId="0" fontId="10" fillId="4" borderId="1" pivotButton="0" quotePrefix="0" xfId="0"/>
    <xf numFmtId="164" fontId="10" fillId="4" borderId="1" pivotButton="0" quotePrefix="0" xfId="0"/>
    <xf numFmtId="2" fontId="10" fillId="4" borderId="1" pivotButton="0" quotePrefix="0" xfId="0"/>
    <xf numFmtId="0" fontId="6" fillId="3" borderId="1" pivotButton="0" quotePrefix="0" xfId="0"/>
    <xf numFmtId="0" fontId="6" fillId="3" borderId="1" applyAlignment="1" pivotButton="0" quotePrefix="0" xfId="0">
      <alignment horizontal="center"/>
    </xf>
    <xf numFmtId="0" fontId="11" fillId="0" borderId="0" pivotButton="0" quotePrefix="0" xfId="0"/>
    <xf numFmtId="0" fontId="10" fillId="0" borderId="0" pivotButton="0" quotePrefix="0" xfId="0"/>
    <xf numFmtId="0" fontId="7" fillId="0" borderId="0" pivotButton="0" quotePrefix="0" xfId="0"/>
    <xf numFmtId="0" fontId="6" fillId="4" borderId="1" applyAlignment="1" pivotButton="0" quotePrefix="0" xfId="0">
      <alignment horizontal="center"/>
    </xf>
    <xf numFmtId="0" fontId="6" fillId="4" borderId="1" pivotButton="0" quotePrefix="0" xfId="0"/>
    <xf numFmtId="0" fontId="5" fillId="4" borderId="1" applyAlignment="1" pivotButton="0" quotePrefix="0" xfId="0">
      <alignment horizontal="center"/>
    </xf>
    <xf numFmtId="2" fontId="5" fillId="4" borderId="1" applyAlignment="1" pivotButton="0" quotePrefix="0" xfId="0">
      <alignment horizontal="center"/>
    </xf>
    <xf numFmtId="0" fontId="12" fillId="0" borderId="0" pivotButton="0" quotePrefix="0" xfId="0"/>
    <xf numFmtId="0" fontId="5" fillId="0" borderId="1" pivotButton="0" quotePrefix="0" xfId="0"/>
    <xf numFmtId="164" fontId="9" fillId="3" borderId="1" applyAlignment="1" pivotButton="0" quotePrefix="0" xfId="0">
      <alignment horizontal="center"/>
    </xf>
    <xf numFmtId="0" fontId="6" fillId="0" borderId="1" pivotButton="0" quotePrefix="0" xfId="0"/>
  </cellXfs>
  <cellStyles count="1">
    <cellStyle name="Normal" xfId="0" builtinId="0" hidden="0"/>
  </cellStyles>
  <dxfs count="1">
    <dxf>
      <font>
        <name val="Arial"/>
        <b val="1"/>
        <color rgb="008A1C1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HornetForms</author>
  </authors>
  <commentList>
    <comment ref="A1" authorId="0" shapeId="0">
      <text>
        <t>Paste your registration form's CSV export here, starting at this cell, headers included. Rows 2 to 13 are EXAMPLE data: clear A2 to AN13 first.</t>
      </text>
    </comment>
    <comment ref="AK1" authorId="0" shapeId="0">
      <text>
        <t>Yellow columns are yours. Type the team name exactly as it reads on the Teams tab.</t>
      </text>
    </comment>
    <comment ref="AL1" authorId="0" shapeId="0">
      <text>
        <t>Type Y when a family paid by check, cash or bank transfer. Online payments come from the Payment status column of your export.</t>
      </text>
    </comment>
    <comment ref="AM1" authorId="0" shapeId="0">
      <text>
        <t>Type Y when a family handed in the birth certificate, physical form or concussion sheet on paper or by email, so the player counts as complete.</t>
      </text>
    </comment>
    <comment ref="AP1" authorId="0" shapeId="0">
      <text>
        <t>Grey columns are worked out for you. Please do not type here.</t>
      </text>
    </comment>
    <comment ref="AR1" authorId="0" shapeId="0">
      <text>
        <t>The player's age on the cutoff date you set on the Settings tab.</t>
      </text>
    </comment>
    <comment ref="AS1" authorId="0" shapeId="0">
      <text>
        <t>From the age group table on the Settings tab. Your league's rules decide the groups.</t>
      </text>
    </comment>
  </commentList>
</comments>
</file>

<file path=xl/comments/comment2.xml><?xml version="1.0" encoding="utf-8"?>
<comments xmlns="http://schemas.openxmlformats.org/spreadsheetml/2006/main">
  <authors>
    <author>HornetForms</author>
  </authors>
  <commentList>
    <comment ref="A4" authorId="0" shapeId="0">
      <text>
        <t>Type each team name once. The Team dropdown on Registrations reads this list.</t>
      </text>
    </comment>
    <comment ref="C4" authorId="0" shapeId="0">
      <text>
        <t>Your own planning number. The sheet flags a team with more players than this.</t>
      </text>
    </comment>
    <comment ref="G4" authorId="0" shapeId="0">
      <text>
        <t>Players on this team whose age group (from your cutoff date) differs from the team's. Some leagues let players play up. Check your own rules.</t>
      </text>
    </comment>
    <comment ref="H4" authorId="0" shapeId="0">
      <text>
        <t>Players on this team per uniform size, for your uniform order. Sizes come from the Settings tab.</t>
      </text>
    </comment>
  </commentList>
</comments>
</file>

<file path=xl/comments/comment3.xml><?xml version="1.0" encoding="utf-8"?>
<comments xmlns="http://schemas.openxmlformats.org/spreadsheetml/2006/main">
  <authors>
    <author>HornetForms</author>
  </authors>
  <commentList>
    <comment ref="B4" authorId="0" shapeId="0">
      <text>
        <t>The sheet works out each player's age on this date, then finds the age group in the table below. Type a real date.</t>
      </text>
    </comment>
    <comment ref="A8" authorId="0" shapeId="0">
      <text>
        <t>One row per age group, youngest first, with no empty rows in between. A player belongs to a group when their age on the cutoff date is from the From age to the To age.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Youth sports team roster</t>
        </is>
      </c>
    </row>
    <row r="3">
      <c r="B3" s="2" t="inlineStr">
        <is>
          <t>Age groups from your cutoff date, teams, paid status, documents and uniform sizes. Works in Excel and Google Sheets.</t>
        </is>
      </c>
    </row>
    <row r="5">
      <c r="B5" s="3" t="inlineStr">
        <is>
          <t>Step</t>
        </is>
      </c>
      <c r="C5" s="3" t="inlineStr">
        <is>
          <t>What to do</t>
        </is>
      </c>
      <c r="D5" s="3" t="inlineStr">
        <is>
          <t>How</t>
        </is>
      </c>
    </row>
    <row r="6" ht="51" customHeight="1">
      <c r="B6" s="4" t="n">
        <v>1</v>
      </c>
      <c r="C6" s="5" t="inlineStr">
        <is>
          <t>Set your cutoff date and age groups</t>
        </is>
      </c>
      <c r="D6" s="6" t="inlineStr">
        <is>
          <t>On Settings, type your league's age cutoff date and your age groups (youngest first). The example values are not any league's rule. Check the uniform sizes match your form.</t>
        </is>
      </c>
    </row>
    <row r="7" ht="44" customHeight="1">
      <c r="B7" s="4" t="n">
        <v>2</v>
      </c>
      <c r="C7" s="5" t="inlineStr">
        <is>
          <t>Export your registrations</t>
        </is>
      </c>
      <c r="D7" s="6" t="inlineStr">
        <is>
          <t>In HornetForms, open the registration form's Responses page and download the CSV. It includes the payment columns because the form has a Payment block.</t>
        </is>
      </c>
    </row>
    <row r="8" ht="44" customHeight="1">
      <c r="B8" s="4" t="n">
        <v>3</v>
      </c>
      <c r="C8" s="5" t="inlineStr">
        <is>
          <t>Paste them on Registrations</t>
        </is>
      </c>
      <c r="D8" s="6" t="inlineStr">
        <is>
          <t>First clear the example: select A2 to AN13 on Registrations and press Delete. Then click A1 and paste your CSV, headers included.</t>
        </is>
      </c>
    </row>
    <row r="9" ht="51" customHeight="1">
      <c r="B9" s="4" t="n">
        <v>4</v>
      </c>
      <c r="C9" s="5" t="inlineStr">
        <is>
          <t>Build your teams</t>
        </is>
      </c>
      <c r="D9" s="6" t="inlineStr">
        <is>
          <t>On Teams, type each team, its age group and your roster size. Back on Registrations, pick a team for each player. Type Y for checks or cash, and Y when papers came in on paper or by email.</t>
        </is>
      </c>
    </row>
    <row r="10" ht="51" customHeight="1">
      <c r="B10" s="4" t="n">
        <v>5</v>
      </c>
      <c r="C10" s="5" t="inlineStr">
        <is>
          <t>Check Teams and Summary</t>
        </is>
      </c>
      <c r="D10" s="6" t="inlineStr">
        <is>
          <t>Teams shows players, payments, missing documents and uniform sizes per team, and flags players outside the team's age group. Summary counts age groups, paid status, fees and new uniforms to order.</t>
        </is>
      </c>
    </row>
    <row r="12">
      <c r="B12" s="7" t="inlineStr">
        <is>
          <t>Color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Keep the pasted headers as they come from HornetForms.</t>
        </is>
      </c>
    </row>
    <row r="17">
      <c r="B17" s="7" t="inlineStr">
        <is>
          <t>Good to know</t>
        </is>
      </c>
    </row>
    <row r="18" ht="34" customHeight="1">
      <c r="C18" s="12" t="inlineStr">
        <is>
          <t>Age groups come from your own cutoff date and table on Settings. Leagues and sports differ, so check your league's rules before you place a player.</t>
        </is>
      </c>
    </row>
    <row r="19" ht="34" customHeight="1">
      <c r="C19" s="12" t="inlineStr">
        <is>
          <t>Paid status comes from your own export: the Payment status column, or the Y you type. Money totals use Payment amount minus Refunded amount, before Stripe's fees.</t>
        </is>
      </c>
    </row>
    <row r="20" ht="28" customHeight="1">
      <c r="C20" s="12" t="inlineStr">
        <is>
          <t>A Google Sheets sync leaves out the payment columns, so use the CSV export for paid status and totals.</t>
        </is>
      </c>
    </row>
    <row r="21" ht="34" customHeight="1">
      <c r="C21" s="12" t="inlineStr">
        <is>
          <t>The sheet finds columns by their header names. Renamed a question? Update its name on Settings. Uniform sizes must match your form's option labels.</t>
        </is>
      </c>
    </row>
    <row r="22" ht="34" customHeight="1">
      <c r="C22" s="12" t="inlineStr">
        <is>
          <t>Do not sort or delete rows on Registrations: your yellow cells line up with the pasted rows. Paste a fresh export over the old one instead, in the same order (oldest first, as the export comes).</t>
        </is>
      </c>
    </row>
    <row r="23" ht="34" customHeight="1">
      <c r="C23" s="12" t="inlineStr">
        <is>
          <t>There is room for 400 registrations and 20 teams. This file holds details about children, so share it only with the coaches and volunteers who need it.</t>
        </is>
      </c>
    </row>
    <row r="25">
      <c r="B25" s="7" t="inlineStr">
        <is>
          <t>Example data</t>
        </is>
      </c>
    </row>
    <row r="26" ht="32" customHeight="1">
      <c r="C26" s="13" t="inlineStr">
        <is>
          <t>Rows 2 to 13 on Registrations, the teams on Teams and the cutoff date and age groups on Settings are EXAMPLE data with invented players. Replace them with your own.</t>
        </is>
      </c>
    </row>
    <row r="28">
      <c r="C28" s="14" t="inlineStr">
        <is>
          <t>Made by HornetForms, hornetforms.com</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BJ4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2" customWidth="1" min="3" max="3"/>
    <col width="20" customWidth="1" min="4" max="4"/>
    <col width="20" customWidth="1" min="5" max="5"/>
    <col width="20" customWidth="1" min="6" max="6"/>
    <col width="20" customWidth="1" min="7" max="7"/>
    <col width="20" customWidth="1" min="8" max="8"/>
    <col width="20" customWidth="1" min="9" max="9"/>
    <col width="20" customWidth="1" min="10" max="10"/>
    <col width="20" customWidth="1" min="11" max="11"/>
    <col width="20" customWidth="1" min="12" max="12"/>
    <col width="20" customWidth="1" min="13" max="13"/>
    <col width="20" customWidth="1" min="14" max="14"/>
    <col width="20" customWidth="1" min="15" max="15"/>
    <col width="20" customWidth="1" min="16" max="16"/>
    <col width="20" customWidth="1" min="17" max="17"/>
    <col width="20" customWidth="1" min="18" max="18"/>
    <col width="20" customWidth="1" min="19" max="19"/>
    <col width="20" customWidth="1" min="20" max="20"/>
    <col width="20" customWidth="1" min="21" max="21"/>
    <col width="20" customWidth="1" min="22" max="22"/>
    <col width="20" customWidth="1" min="23" max="23"/>
    <col width="20" customWidth="1" min="24" max="24"/>
    <col width="20" customWidth="1" min="25" max="25"/>
    <col width="20"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2" customWidth="1" min="36" max="36"/>
    <col width="16" customWidth="1" min="37" max="37"/>
    <col width="12" customWidth="1" min="38" max="38"/>
    <col width="12" customWidth="1" min="39" max="39"/>
    <col width="28" customWidth="1" min="40" max="40"/>
    <col width="2" customWidth="1" min="41" max="41"/>
    <col width="24" customWidth="1" min="42" max="42"/>
    <col width="14" customWidth="1" min="43" max="43"/>
    <col width="14" customWidth="1" min="44" max="44"/>
    <col width="24" customWidth="1" min="45" max="45"/>
    <col width="14" customWidth="1" min="46" max="46"/>
    <col width="14" customWidth="1" min="47" max="47"/>
    <col width="14" customWidth="1" min="48" max="48"/>
    <col width="14" customWidth="1" min="49" max="49"/>
    <col width="14" customWidth="1" min="50" max="50"/>
    <col width="14" customWidth="1" min="51" max="51"/>
    <col width="24" customWidth="1" min="52" max="52"/>
    <col width="14" customWidth="1" min="53" max="53"/>
    <col width="14" customWidth="1" min="54" max="54"/>
    <col width="14" customWidth="1" min="55" max="55"/>
    <col width="14" customWidth="1" min="56" max="56"/>
    <col width="14" customWidth="1" min="57" max="57"/>
    <col width="24" customWidth="1" min="58" max="58"/>
    <col width="14" customWidth="1" min="59" max="59"/>
    <col width="14" customWidth="1" min="60" max="60"/>
    <col width="14" customWidth="1" min="61" max="61"/>
    <col width="14" customWidth="1" min="62" max="62"/>
  </cols>
  <sheetData>
    <row r="1" ht="48" customHeight="1">
      <c r="A1" s="3" t="inlineStr">
        <is>
          <t>Response ID</t>
        </is>
      </c>
      <c r="B1" s="3" t="inlineStr">
        <is>
          <t>Submitted at</t>
        </is>
      </c>
      <c r="C1" s="3" t="inlineStr">
        <is>
          <t>Started at</t>
        </is>
      </c>
      <c r="D1" s="3" t="inlineStr">
        <is>
          <t>Player first name</t>
        </is>
      </c>
      <c r="E1" s="3" t="inlineStr">
        <is>
          <t>Player last name</t>
        </is>
      </c>
      <c r="F1" s="3" t="inlineStr">
        <is>
          <t>Player birth date</t>
        </is>
      </c>
      <c r="G1" s="3" t="inlineStr">
        <is>
          <t>Season registration or tryouts?</t>
        </is>
      </c>
      <c r="H1" s="3" t="inlineStr">
        <is>
          <t>Tryout session</t>
        </is>
      </c>
      <c r="I1" s="3" t="inlineStr">
        <is>
          <t>Positions played</t>
        </is>
      </c>
      <c r="J1" s="3" t="inlineStr">
        <is>
          <t>Last team played for</t>
        </is>
      </c>
      <c r="K1" s="3" t="inlineStr">
        <is>
          <t>Uniform size</t>
        </is>
      </c>
      <c r="L1" s="3" t="inlineStr">
        <is>
          <t>Does your player need a new uniform?</t>
        </is>
      </c>
      <c r="M1" s="3" t="inlineStr">
        <is>
          <t>Parent or guardian name</t>
        </is>
      </c>
      <c r="N1" s="3" t="inlineStr">
        <is>
          <t>Parent or guardian email</t>
        </is>
      </c>
      <c r="O1" s="3" t="inlineStr">
        <is>
          <t>Parent or guardian phone</t>
        </is>
      </c>
      <c r="P1" s="3" t="inlineStr">
        <is>
          <t>Second parent or guardian name</t>
        </is>
      </c>
      <c r="Q1" s="3" t="inlineStr">
        <is>
          <t>Second parent or guardian phone</t>
        </is>
      </c>
      <c r="R1" s="3" t="inlineStr">
        <is>
          <t>Emergency contact name</t>
        </is>
      </c>
      <c r="S1" s="3" t="inlineStr">
        <is>
          <t>Emergency contact phone</t>
        </is>
      </c>
      <c r="T1" s="3" t="inlineStr">
        <is>
          <t>Allergies, medical conditions or medicines the coach should know about</t>
        </is>
      </c>
      <c r="U1" s="3" t="inlineStr">
        <is>
          <t>Birth certificate or proof of age</t>
        </is>
      </c>
      <c r="V1" s="3" t="inlineStr">
        <is>
          <t>Sports physical form</t>
        </is>
      </c>
      <c r="W1" s="3" t="inlineStr">
        <is>
          <t>Photo permission</t>
        </is>
      </c>
      <c r="X1" s="3" t="inlineStr">
        <is>
          <t>Concussion information</t>
        </is>
      </c>
      <c r="Y1" s="3" t="inlineStr">
        <is>
          <t>registration_fee</t>
        </is>
      </c>
      <c r="Z1" s="3" t="inlineStr">
        <is>
          <t>Parent or guardian signature</t>
        </is>
      </c>
      <c r="AA1" s="3" t="inlineStr">
        <is>
          <t>Payment status</t>
        </is>
      </c>
      <c r="AB1" s="3" t="inlineStr">
        <is>
          <t>Payment amount</t>
        </is>
      </c>
      <c r="AC1" s="3" t="inlineStr">
        <is>
          <t>Payment currency</t>
        </is>
      </c>
      <c r="AD1" s="3" t="inlineStr">
        <is>
          <t>Refunded amount</t>
        </is>
      </c>
      <c r="AE1" s="3" t="inlineStr">
        <is>
          <t>Payment paid at</t>
        </is>
      </c>
      <c r="AF1" s="3" t="inlineStr">
        <is>
          <t>Stripe payment ID</t>
        </is>
      </c>
      <c r="AG1" s="3" t="inlineStr">
        <is>
          <t>Form version</t>
        </is>
      </c>
      <c r="AH1" s="3" t="n"/>
      <c r="AI1" s="3" t="n"/>
      <c r="AJ1" s="15" t="n"/>
      <c r="AK1" s="16" t="inlineStr">
        <is>
          <t>Team</t>
        </is>
      </c>
      <c r="AL1" s="16" t="inlineStr">
        <is>
          <t>Paid another way (Y)</t>
        </is>
      </c>
      <c r="AM1" s="16" t="inlineStr">
        <is>
          <t>Papers handed in (Y)</t>
        </is>
      </c>
      <c r="AN1" s="16" t="inlineStr">
        <is>
          <t>Note</t>
        </is>
      </c>
      <c r="AO1" s="15" t="n"/>
      <c r="AP1" s="17" t="inlineStr">
        <is>
          <t>Player (worked out)</t>
        </is>
      </c>
      <c r="AQ1" s="17" t="inlineStr">
        <is>
          <t>Birth date (worked out)</t>
        </is>
      </c>
      <c r="AR1" s="17" t="inlineStr">
        <is>
          <t>Age on your cutoff date</t>
        </is>
      </c>
      <c r="AS1" s="17" t="inlineStr">
        <is>
          <t>Age group (worked out)</t>
        </is>
      </c>
      <c r="AT1" s="17" t="inlineStr">
        <is>
          <t>Season or tryouts (worked out)</t>
        </is>
      </c>
      <c r="AU1" s="17" t="inlineStr">
        <is>
          <t>Uniform size (worked out)</t>
        </is>
      </c>
      <c r="AV1" s="17" t="inlineStr">
        <is>
          <t>Needs a new uniform (worked out)</t>
        </is>
      </c>
      <c r="AW1" s="17" t="inlineStr">
        <is>
          <t>Fee on the form (worked out)</t>
        </is>
      </c>
      <c r="AX1" s="17" t="inlineStr">
        <is>
          <t>Payment status in the export</t>
        </is>
      </c>
      <c r="AY1" s="17" t="inlineStr">
        <is>
          <t>Collected online (worked out)</t>
        </is>
      </c>
      <c r="AZ1" s="17" t="inlineStr">
        <is>
          <t>Paid status (worked out)</t>
        </is>
      </c>
      <c r="BA1" s="17" t="inlineStr">
        <is>
          <t>Paid (1 = yes)</t>
        </is>
      </c>
      <c r="BB1" s="17" t="inlineStr">
        <is>
          <t>Proof of age uploaded</t>
        </is>
      </c>
      <c r="BC1" s="17" t="inlineStr">
        <is>
          <t>Physical form uploaded</t>
        </is>
      </c>
      <c r="BD1" s="17" t="inlineStr">
        <is>
          <t>Concussion sheet ticked</t>
        </is>
      </c>
      <c r="BE1" s="17" t="inlineStr">
        <is>
          <t>Photo permission (worked out)</t>
        </is>
      </c>
      <c r="BF1" s="17" t="inlineStr">
        <is>
          <t>Documents (worked out)</t>
        </is>
      </c>
      <c r="BG1" s="17" t="inlineStr">
        <is>
          <t>Documents complete (1 = yes)</t>
        </is>
      </c>
      <c r="BH1" s="17" t="inlineStr">
        <is>
          <t>Team (worked out)</t>
        </is>
      </c>
      <c r="BI1" s="17" t="inlineStr">
        <is>
          <t>No team yet (1 = yes)</t>
        </is>
      </c>
      <c r="BJ1" s="17" t="inlineStr">
        <is>
          <t>Has a player (1 = yes)</t>
        </is>
      </c>
    </row>
    <row r="2">
      <c r="A2" s="18" t="inlineStr">
        <is>
          <t>EXAMPLE-01 (delete me)</t>
        </is>
      </c>
      <c r="B2" s="18" t="inlineStr">
        <is>
          <t>2027-03-04T18:15:00.000Z</t>
        </is>
      </c>
      <c r="C2" s="18" t="inlineStr">
        <is>
          <t>2027-03-04T18:05:00.000Z</t>
        </is>
      </c>
      <c r="D2" s="18" t="inlineStr">
        <is>
          <t>Mia</t>
        </is>
      </c>
      <c r="E2" s="18" t="inlineStr">
        <is>
          <t>Lopez</t>
        </is>
      </c>
      <c r="F2" s="18" t="inlineStr">
        <is>
          <t>2020-03-14</t>
        </is>
      </c>
      <c r="G2" s="18" t="inlineStr">
        <is>
          <t>Season registration</t>
        </is>
      </c>
      <c r="H2" s="18" t="inlineStr"/>
      <c r="I2" s="18" t="inlineStr"/>
      <c r="J2" s="18" t="inlineStr"/>
      <c r="K2" s="18" t="inlineStr">
        <is>
          <t>Youth S</t>
        </is>
      </c>
      <c r="L2" s="18" t="inlineStr">
        <is>
          <t>Yes</t>
        </is>
      </c>
      <c r="M2" s="18" t="inlineStr">
        <is>
          <t>Rosa Lopez</t>
        </is>
      </c>
      <c r="N2" s="18" t="inlineStr">
        <is>
          <t>rosa@example.com</t>
        </is>
      </c>
      <c r="O2" s="18" t="inlineStr">
        <is>
          <t>555-0100</t>
        </is>
      </c>
      <c r="P2" s="18" t="inlineStr"/>
      <c r="Q2" s="18" t="inlineStr"/>
      <c r="R2" s="18" t="inlineStr">
        <is>
          <t>Grandparent</t>
        </is>
      </c>
      <c r="S2" s="18" t="inlineStr">
        <is>
          <t>555-0200</t>
        </is>
      </c>
      <c r="T2" s="18" t="inlineStr"/>
      <c r="U2" s="18" t="inlineStr">
        <is>
          <t>birth-certificate.pdf</t>
        </is>
      </c>
      <c r="V2" s="18" t="inlineStr">
        <is>
          <t>physical-form.pdf</t>
        </is>
      </c>
      <c r="W2" s="18" t="inlineStr">
        <is>
          <t>Yes</t>
        </is>
      </c>
      <c r="X2" s="18" t="inlineStr">
        <is>
          <t>I have read the concussion information sheet with my player</t>
        </is>
      </c>
      <c r="Y2" s="18" t="n">
        <v>185</v>
      </c>
      <c r="Z2" s="18" t="inlineStr">
        <is>
          <t>signature.png</t>
        </is>
      </c>
      <c r="AA2" s="18" t="inlineStr">
        <is>
          <t>Paid</t>
        </is>
      </c>
      <c r="AB2" s="18" t="inlineStr">
        <is>
          <t>185.00</t>
        </is>
      </c>
      <c r="AC2" s="18" t="inlineStr">
        <is>
          <t>USD</t>
        </is>
      </c>
      <c r="AD2" s="18" t="inlineStr">
        <is>
          <t>0.00</t>
        </is>
      </c>
      <c r="AE2" s="18" t="inlineStr">
        <is>
          <t>2027-03-04T18:20:00.000Z</t>
        </is>
      </c>
      <c r="AF2" s="18" t="inlineStr">
        <is>
          <t>pi_example01</t>
        </is>
      </c>
      <c r="AG2" s="18" t="n">
        <v>1</v>
      </c>
      <c r="AJ2" s="19" t="n"/>
      <c r="AK2" s="20" t="inlineStr">
        <is>
          <t>U8 Hornets</t>
        </is>
      </c>
      <c r="AL2" s="21" t="inlineStr"/>
      <c r="AM2" s="21" t="inlineStr"/>
      <c r="AN2" s="20" t="inlineStr"/>
      <c r="AO2" s="19" t="n"/>
      <c r="AP2" s="22">
        <f>TRIM(IFERROR(TRIM(INDEX($A2:$AI2,MATCH(Settings!$H$9,$A$1:$AI$1,0))&amp;""),"")&amp;" "&amp;IFERROR(TRIM(INDEX($A2:$AI2,MATCH(Settings!$H$10,$A$1:$AI$1,0))&amp;""),""))</f>
        <v/>
      </c>
      <c r="AQ2" s="23">
        <f>IF(AP2="","",IFERROR(IF(TRIM(INDEX($A2:$AI2,MATCH(Settings!$H$11,$A$1:$AI$1,0))&amp;"")="","",IF(ISNUMBER(INDEX($A2:$AI2,MATCH(Settings!$H$11,$A$1:$AI$1,0))),INT(INDEX($A2:$AI2,MATCH(Settings!$H$11,$A$1:$AI$1,0))),DATE(VALUE(LEFT(INDEX($A2:$AI2,MATCH(Settings!$H$11,$A$1:$AI$1,0)),4)),VALUE(MID(INDEX($A2:$AI2,MATCH(Settings!$H$11,$A$1:$AI$1,0)),6,2)),VALUE(MID(INDEX($A2:$AI2,MATCH(Settings!$H$11,$A$1:$AI$1,0)),9,2))))),""))</f>
        <v/>
      </c>
      <c r="AR2" s="22">
        <f>IF(OR(AP2="",NOT(ISNUMBER(AQ2)),NOT(ISNUMBER(Settings!$B$4))),"",YEAR(Settings!$B$4)-YEAR(AQ2)-IF(OR(MONTH(Settings!$B$4)&lt;MONTH(AQ2),AND(MONTH(Settings!$B$4)=MONTH(AQ2),DAY(Settings!$B$4)&lt;DAY(AQ2))),1,0))</f>
        <v/>
      </c>
      <c r="AS2" s="22">
        <f>IF(AP2="","",IF(AR2="","No birth date",IF(COUNT(Settings!$B$9:$B$20)=0,"Set your age groups",IF(AR2&lt;MIN(Settings!$B$9:$B$20),"Below youngest group",IF(AR2&gt;MAX(Settings!$C$9:$C$20),"Above oldest group",IF(AR2&lt;=INDEX(Settings!$C$9:$C$20,COUNTIF(Settings!$B$9:$B$20,"&lt;="&amp;AR2)),INDEX(Settings!$A$9:$A$20,COUNTIF(Settings!$B$9:$B$20,"&lt;="&amp;AR2)),"No group for this age"))))))</f>
        <v/>
      </c>
      <c r="AT2" s="22">
        <f>IF(AP2="","",IFERROR(TRIM(INDEX($A2:$AI2,MATCH(Settings!$H$12,$A$1:$AI$1,0))&amp;""),""))</f>
        <v/>
      </c>
      <c r="AU2" s="22">
        <f>IF(AP2="","",IFERROR(TRIM(INDEX($A2:$AI2,MATCH(Settings!$H$13,$A$1:$AI$1,0))&amp;""),""))</f>
        <v/>
      </c>
      <c r="AV2" s="22">
        <f>IF(AP2="","",IFERROR(TRIM(INDEX($A2:$AI2,MATCH(Settings!$H$14,$A$1:$AI$1,0))&amp;""),""))</f>
        <v/>
      </c>
      <c r="AW2" s="22">
        <f>IF(AP2="","",IFERROR(IF(TRIM(INDEX($A2:$AI2,MATCH(Settings!$H$19,$A$1:$AI$1,0))&amp;"")="","",VALUE(TRIM(INDEX($A2:$AI2,MATCH(Settings!$H$19,$A$1:$AI$1,0))&amp;""))),""))</f>
        <v/>
      </c>
      <c r="AX2" s="22">
        <f>IF(AP2="","",IFERROR(TRIM(INDEX($A2:$AI2,MATCH(Settings!$H$20,$A$1:$AI$1,0))&amp;""),""))</f>
        <v/>
      </c>
      <c r="AY2" s="24">
        <f>IF(OR(AX2="Paid",AX2="Partially refunded"),IFERROR(VALUE(IFERROR(TRIM(INDEX($A2:$AI2,MATCH(Settings!$H$21,$A$1:$AI$1,0))&amp;""),"")),0)-IFERROR(VALUE(IFERROR(TRIM(INDEX($A2:$AI2,MATCH(Settings!$H$22,$A$1:$AI$1,0))&amp;""),"")),0),0)</f>
        <v/>
      </c>
      <c r="AZ2" s="22">
        <f>IF(AP2="","",IF(UPPER(TRIM(AL2&amp;""))="Y","Paid another way",IF(AX2&lt;&gt;"",AX2,"No online payment")))</f>
        <v/>
      </c>
      <c r="BA2" s="22">
        <f>IF(OR(AZ2="Paid",AZ2="Partially refunded",AZ2="Paid another way"),1,0)</f>
        <v/>
      </c>
      <c r="BB2" s="22">
        <f>IF(AP2="","",IF(IFERROR(TRIM(INDEX($A2:$AI2,MATCH(Settings!$H$15,$A$1:$AI$1,0))&amp;""),"")&lt;&gt;"","Yes","No"))</f>
        <v/>
      </c>
      <c r="BC2" s="22">
        <f>IF(AP2="","",IF(IFERROR(TRIM(INDEX($A2:$AI2,MATCH(Settings!$H$16,$A$1:$AI$1,0))&amp;""),"")&lt;&gt;"","Yes","No"))</f>
        <v/>
      </c>
      <c r="BD2" s="22">
        <f>IF(AP2="","",IF(IFERROR(TRIM(INDEX($A2:$AI2,MATCH(Settings!$H$18,$A$1:$AI$1,0))&amp;""),"")&lt;&gt;"","Yes","No"))</f>
        <v/>
      </c>
      <c r="BE2" s="22">
        <f>IF(AP2="","",IFERROR(TRIM(INDEX($A2:$AI2,MATCH(Settings!$H$17,$A$1:$AI$1,0))&amp;""),""))</f>
        <v/>
      </c>
      <c r="BF2" s="22">
        <f>IF(AP2="","",IF(UPPER(TRIM(AM2&amp;""))="Y","Complete (papers)",IF(IF(BB2="No",", proof of age","")&amp;IF(BC2="No",", physical form","")&amp;IF(BD2="No",", concussion sheet","")="","Complete","Missing: "&amp;MID(IF(BB2="No",", proof of age","")&amp;IF(BC2="No",", physical form","")&amp;IF(BD2="No",", concussion sheet",""),3,200))))</f>
        <v/>
      </c>
      <c r="BG2" s="22">
        <f>IF(LEFT(BF2,8)="Complete",1,0)</f>
        <v/>
      </c>
      <c r="BH2" s="22">
        <f>IF(AP2="","",TRIM(AK2&amp;""))</f>
        <v/>
      </c>
      <c r="BI2" s="22">
        <f>IF(AND(AP2&lt;&gt;"",BH2=""),1,0)</f>
        <v/>
      </c>
      <c r="BJ2" s="22">
        <f>IF(AP2="",0,1)</f>
        <v/>
      </c>
    </row>
    <row r="3">
      <c r="A3" s="18" t="inlineStr">
        <is>
          <t>EXAMPLE-02 (delete me)</t>
        </is>
      </c>
      <c r="B3" s="18" t="inlineStr">
        <is>
          <t>2027-03-05T18:16:00.000Z</t>
        </is>
      </c>
      <c r="C3" s="18" t="inlineStr">
        <is>
          <t>2027-03-05T18:06:00.000Z</t>
        </is>
      </c>
      <c r="D3" s="18" t="inlineStr">
        <is>
          <t>Noah</t>
        </is>
      </c>
      <c r="E3" s="18" t="inlineStr">
        <is>
          <t>Kim</t>
        </is>
      </c>
      <c r="F3" s="18" t="inlineStr">
        <is>
          <t>2019-09-02</t>
        </is>
      </c>
      <c r="G3" s="18" t="inlineStr">
        <is>
          <t>Season registration</t>
        </is>
      </c>
      <c r="H3" s="18" t="inlineStr"/>
      <c r="I3" s="18" t="inlineStr"/>
      <c r="J3" s="18" t="inlineStr"/>
      <c r="K3" s="18" t="inlineStr">
        <is>
          <t>Youth M</t>
        </is>
      </c>
      <c r="L3" s="18" t="inlineStr">
        <is>
          <t>No</t>
        </is>
      </c>
      <c r="M3" s="18" t="inlineStr">
        <is>
          <t>Ken Kim</t>
        </is>
      </c>
      <c r="N3" s="18" t="inlineStr">
        <is>
          <t>ken@example.com</t>
        </is>
      </c>
      <c r="O3" s="18" t="inlineStr">
        <is>
          <t>555-0101</t>
        </is>
      </c>
      <c r="P3" s="18" t="inlineStr"/>
      <c r="Q3" s="18" t="inlineStr"/>
      <c r="R3" s="18" t="inlineStr">
        <is>
          <t>Grandparent</t>
        </is>
      </c>
      <c r="S3" s="18" t="inlineStr">
        <is>
          <t>555-0201</t>
        </is>
      </c>
      <c r="T3" s="18" t="inlineStr"/>
      <c r="U3" s="18" t="inlineStr">
        <is>
          <t>birth-certificate.pdf</t>
        </is>
      </c>
      <c r="V3" s="18" t="inlineStr">
        <is>
          <t>physical-form.pdf</t>
        </is>
      </c>
      <c r="W3" s="18" t="inlineStr">
        <is>
          <t>Yes</t>
        </is>
      </c>
      <c r="X3" s="18" t="inlineStr">
        <is>
          <t>I have read the concussion information sheet with my player</t>
        </is>
      </c>
      <c r="Y3" s="18" t="n">
        <v>150</v>
      </c>
      <c r="Z3" s="18" t="inlineStr">
        <is>
          <t>signature.png</t>
        </is>
      </c>
      <c r="AA3" s="18" t="inlineStr">
        <is>
          <t>Paid</t>
        </is>
      </c>
      <c r="AB3" s="18" t="inlineStr">
        <is>
          <t>150.00</t>
        </is>
      </c>
      <c r="AC3" s="18" t="inlineStr">
        <is>
          <t>USD</t>
        </is>
      </c>
      <c r="AD3" s="18" t="inlineStr">
        <is>
          <t>0.00</t>
        </is>
      </c>
      <c r="AE3" s="18" t="inlineStr">
        <is>
          <t>2027-03-05T18:21:00.000Z</t>
        </is>
      </c>
      <c r="AF3" s="18" t="inlineStr">
        <is>
          <t>pi_example02</t>
        </is>
      </c>
      <c r="AG3" s="18" t="n">
        <v>1</v>
      </c>
      <c r="AJ3" s="19" t="n"/>
      <c r="AK3" s="20" t="inlineStr">
        <is>
          <t>U8 Hornets</t>
        </is>
      </c>
      <c r="AL3" s="21" t="inlineStr"/>
      <c r="AM3" s="21" t="inlineStr"/>
      <c r="AN3" s="20" t="inlineStr"/>
      <c r="AO3" s="19" t="n"/>
      <c r="AP3" s="22">
        <f>TRIM(IFERROR(TRIM(INDEX($A3:$AI3,MATCH(Settings!$H$9,$A$1:$AI$1,0))&amp;""),"")&amp;" "&amp;IFERROR(TRIM(INDEX($A3:$AI3,MATCH(Settings!$H$10,$A$1:$AI$1,0))&amp;""),""))</f>
        <v/>
      </c>
      <c r="AQ3" s="23">
        <f>IF(AP3="","",IFERROR(IF(TRIM(INDEX($A3:$AI3,MATCH(Settings!$H$11,$A$1:$AI$1,0))&amp;"")="","",IF(ISNUMBER(INDEX($A3:$AI3,MATCH(Settings!$H$11,$A$1:$AI$1,0))),INT(INDEX($A3:$AI3,MATCH(Settings!$H$11,$A$1:$AI$1,0))),DATE(VALUE(LEFT(INDEX($A3:$AI3,MATCH(Settings!$H$11,$A$1:$AI$1,0)),4)),VALUE(MID(INDEX($A3:$AI3,MATCH(Settings!$H$11,$A$1:$AI$1,0)),6,2)),VALUE(MID(INDEX($A3:$AI3,MATCH(Settings!$H$11,$A$1:$AI$1,0)),9,2))))),""))</f>
        <v/>
      </c>
      <c r="AR3" s="22">
        <f>IF(OR(AP3="",NOT(ISNUMBER(AQ3)),NOT(ISNUMBER(Settings!$B$4))),"",YEAR(Settings!$B$4)-YEAR(AQ3)-IF(OR(MONTH(Settings!$B$4)&lt;MONTH(AQ3),AND(MONTH(Settings!$B$4)=MONTH(AQ3),DAY(Settings!$B$4)&lt;DAY(AQ3))),1,0))</f>
        <v/>
      </c>
      <c r="AS3" s="22">
        <f>IF(AP3="","",IF(AR3="","No birth date",IF(COUNT(Settings!$B$9:$B$20)=0,"Set your age groups",IF(AR3&lt;MIN(Settings!$B$9:$B$20),"Below youngest group",IF(AR3&gt;MAX(Settings!$C$9:$C$20),"Above oldest group",IF(AR3&lt;=INDEX(Settings!$C$9:$C$20,COUNTIF(Settings!$B$9:$B$20,"&lt;="&amp;AR3)),INDEX(Settings!$A$9:$A$20,COUNTIF(Settings!$B$9:$B$20,"&lt;="&amp;AR3)),"No group for this age"))))))</f>
        <v/>
      </c>
      <c r="AT3" s="22">
        <f>IF(AP3="","",IFERROR(TRIM(INDEX($A3:$AI3,MATCH(Settings!$H$12,$A$1:$AI$1,0))&amp;""),""))</f>
        <v/>
      </c>
      <c r="AU3" s="22">
        <f>IF(AP3="","",IFERROR(TRIM(INDEX($A3:$AI3,MATCH(Settings!$H$13,$A$1:$AI$1,0))&amp;""),""))</f>
        <v/>
      </c>
      <c r="AV3" s="22">
        <f>IF(AP3="","",IFERROR(TRIM(INDEX($A3:$AI3,MATCH(Settings!$H$14,$A$1:$AI$1,0))&amp;""),""))</f>
        <v/>
      </c>
      <c r="AW3" s="22">
        <f>IF(AP3="","",IFERROR(IF(TRIM(INDEX($A3:$AI3,MATCH(Settings!$H$19,$A$1:$AI$1,0))&amp;"")="","",VALUE(TRIM(INDEX($A3:$AI3,MATCH(Settings!$H$19,$A$1:$AI$1,0))&amp;""))),""))</f>
        <v/>
      </c>
      <c r="AX3" s="22">
        <f>IF(AP3="","",IFERROR(TRIM(INDEX($A3:$AI3,MATCH(Settings!$H$20,$A$1:$AI$1,0))&amp;""),""))</f>
        <v/>
      </c>
      <c r="AY3" s="24">
        <f>IF(OR(AX3="Paid",AX3="Partially refunded"),IFERROR(VALUE(IFERROR(TRIM(INDEX($A3:$AI3,MATCH(Settings!$H$21,$A$1:$AI$1,0))&amp;""),"")),0)-IFERROR(VALUE(IFERROR(TRIM(INDEX($A3:$AI3,MATCH(Settings!$H$22,$A$1:$AI$1,0))&amp;""),"")),0),0)</f>
        <v/>
      </c>
      <c r="AZ3" s="22">
        <f>IF(AP3="","",IF(UPPER(TRIM(AL3&amp;""))="Y","Paid another way",IF(AX3&lt;&gt;"",AX3,"No online payment")))</f>
        <v/>
      </c>
      <c r="BA3" s="22">
        <f>IF(OR(AZ3="Paid",AZ3="Partially refunded",AZ3="Paid another way"),1,0)</f>
        <v/>
      </c>
      <c r="BB3" s="22">
        <f>IF(AP3="","",IF(IFERROR(TRIM(INDEX($A3:$AI3,MATCH(Settings!$H$15,$A$1:$AI$1,0))&amp;""),"")&lt;&gt;"","Yes","No"))</f>
        <v/>
      </c>
      <c r="BC3" s="22">
        <f>IF(AP3="","",IF(IFERROR(TRIM(INDEX($A3:$AI3,MATCH(Settings!$H$16,$A$1:$AI$1,0))&amp;""),"")&lt;&gt;"","Yes","No"))</f>
        <v/>
      </c>
      <c r="BD3" s="22">
        <f>IF(AP3="","",IF(IFERROR(TRIM(INDEX($A3:$AI3,MATCH(Settings!$H$18,$A$1:$AI$1,0))&amp;""),"")&lt;&gt;"","Yes","No"))</f>
        <v/>
      </c>
      <c r="BE3" s="22">
        <f>IF(AP3="","",IFERROR(TRIM(INDEX($A3:$AI3,MATCH(Settings!$H$17,$A$1:$AI$1,0))&amp;""),""))</f>
        <v/>
      </c>
      <c r="BF3" s="22">
        <f>IF(AP3="","",IF(UPPER(TRIM(AM3&amp;""))="Y","Complete (papers)",IF(IF(BB3="No",", proof of age","")&amp;IF(BC3="No",", physical form","")&amp;IF(BD3="No",", concussion sheet","")="","Complete","Missing: "&amp;MID(IF(BB3="No",", proof of age","")&amp;IF(BC3="No",", physical form","")&amp;IF(BD3="No",", concussion sheet",""),3,200))))</f>
        <v/>
      </c>
      <c r="BG3" s="22">
        <f>IF(LEFT(BF3,8)="Complete",1,0)</f>
        <v/>
      </c>
      <c r="BH3" s="22">
        <f>IF(AP3="","",TRIM(AK3&amp;""))</f>
        <v/>
      </c>
      <c r="BI3" s="22">
        <f>IF(AND(AP3&lt;&gt;"",BH3=""),1,0)</f>
        <v/>
      </c>
      <c r="BJ3" s="22">
        <f>IF(AP3="",0,1)</f>
        <v/>
      </c>
    </row>
    <row r="4">
      <c r="A4" s="18" t="inlineStr">
        <is>
          <t>EXAMPLE-03 (delete me)</t>
        </is>
      </c>
      <c r="B4" s="18" t="inlineStr">
        <is>
          <t>2027-03-06T18:17:00.000Z</t>
        </is>
      </c>
      <c r="C4" s="18" t="inlineStr">
        <is>
          <t>2027-03-06T18:07:00.000Z</t>
        </is>
      </c>
      <c r="D4" s="18" t="inlineStr">
        <is>
          <t>Ava</t>
        </is>
      </c>
      <c r="E4" s="18" t="inlineStr">
        <is>
          <t>Patel</t>
        </is>
      </c>
      <c r="F4" s="18" t="inlineStr">
        <is>
          <t>2018-07-30</t>
        </is>
      </c>
      <c r="G4" s="18" t="inlineStr">
        <is>
          <t>Season registration</t>
        </is>
      </c>
      <c r="H4" s="18" t="inlineStr"/>
      <c r="I4" s="18" t="inlineStr"/>
      <c r="J4" s="18" t="inlineStr"/>
      <c r="K4" s="18" t="inlineStr">
        <is>
          <t>Youth M</t>
        </is>
      </c>
      <c r="L4" s="18" t="inlineStr">
        <is>
          <t>Yes</t>
        </is>
      </c>
      <c r="M4" s="18" t="inlineStr">
        <is>
          <t>Priya Patel</t>
        </is>
      </c>
      <c r="N4" s="18" t="inlineStr">
        <is>
          <t>priya@example.com</t>
        </is>
      </c>
      <c r="O4" s="18" t="inlineStr">
        <is>
          <t>555-0102</t>
        </is>
      </c>
      <c r="P4" s="18" t="inlineStr"/>
      <c r="Q4" s="18" t="inlineStr"/>
      <c r="R4" s="18" t="inlineStr">
        <is>
          <t>Grandparent</t>
        </is>
      </c>
      <c r="S4" s="18" t="inlineStr">
        <is>
          <t>555-0202</t>
        </is>
      </c>
      <c r="T4" s="18" t="inlineStr"/>
      <c r="U4" s="18" t="inlineStr">
        <is>
          <t>birth-certificate.pdf</t>
        </is>
      </c>
      <c r="V4" s="18" t="inlineStr"/>
      <c r="W4" s="18" t="inlineStr">
        <is>
          <t>No</t>
        </is>
      </c>
      <c r="X4" s="18" t="inlineStr">
        <is>
          <t>I have read the concussion information sheet with my player</t>
        </is>
      </c>
      <c r="Y4" s="18" t="n">
        <v>185</v>
      </c>
      <c r="Z4" s="18" t="inlineStr">
        <is>
          <t>signature.png</t>
        </is>
      </c>
      <c r="AA4" s="18" t="inlineStr">
        <is>
          <t>Awaiting payment</t>
        </is>
      </c>
      <c r="AB4" s="18" t="inlineStr">
        <is>
          <t>185.00</t>
        </is>
      </c>
      <c r="AC4" s="18" t="inlineStr">
        <is>
          <t>USD</t>
        </is>
      </c>
      <c r="AD4" s="18" t="inlineStr">
        <is>
          <t>0.00</t>
        </is>
      </c>
      <c r="AE4" s="18" t="inlineStr"/>
      <c r="AF4" s="18" t="inlineStr"/>
      <c r="AG4" s="18" t="n">
        <v>1</v>
      </c>
      <c r="AJ4" s="19" t="n"/>
      <c r="AK4" s="20" t="inlineStr">
        <is>
          <t>U10 Wasps</t>
        </is>
      </c>
      <c r="AL4" s="21" t="inlineStr"/>
      <c r="AM4" s="21" t="inlineStr"/>
      <c r="AN4" s="20" t="inlineStr">
        <is>
          <t>Physical form to come</t>
        </is>
      </c>
      <c r="AO4" s="19" t="n"/>
      <c r="AP4" s="22">
        <f>TRIM(IFERROR(TRIM(INDEX($A4:$AI4,MATCH(Settings!$H$9,$A$1:$AI$1,0))&amp;""),"")&amp;" "&amp;IFERROR(TRIM(INDEX($A4:$AI4,MATCH(Settings!$H$10,$A$1:$AI$1,0))&amp;""),""))</f>
        <v/>
      </c>
      <c r="AQ4" s="23">
        <f>IF(AP4="","",IFERROR(IF(TRIM(INDEX($A4:$AI4,MATCH(Settings!$H$11,$A$1:$AI$1,0))&amp;"")="","",IF(ISNUMBER(INDEX($A4:$AI4,MATCH(Settings!$H$11,$A$1:$AI$1,0))),INT(INDEX($A4:$AI4,MATCH(Settings!$H$11,$A$1:$AI$1,0))),DATE(VALUE(LEFT(INDEX($A4:$AI4,MATCH(Settings!$H$11,$A$1:$AI$1,0)),4)),VALUE(MID(INDEX($A4:$AI4,MATCH(Settings!$H$11,$A$1:$AI$1,0)),6,2)),VALUE(MID(INDEX($A4:$AI4,MATCH(Settings!$H$11,$A$1:$AI$1,0)),9,2))))),""))</f>
        <v/>
      </c>
      <c r="AR4" s="22">
        <f>IF(OR(AP4="",NOT(ISNUMBER(AQ4)),NOT(ISNUMBER(Settings!$B$4))),"",YEAR(Settings!$B$4)-YEAR(AQ4)-IF(OR(MONTH(Settings!$B$4)&lt;MONTH(AQ4),AND(MONTH(Settings!$B$4)=MONTH(AQ4),DAY(Settings!$B$4)&lt;DAY(AQ4))),1,0))</f>
        <v/>
      </c>
      <c r="AS4" s="22">
        <f>IF(AP4="","",IF(AR4="","No birth date",IF(COUNT(Settings!$B$9:$B$20)=0,"Set your age groups",IF(AR4&lt;MIN(Settings!$B$9:$B$20),"Below youngest group",IF(AR4&gt;MAX(Settings!$C$9:$C$20),"Above oldest group",IF(AR4&lt;=INDEX(Settings!$C$9:$C$20,COUNTIF(Settings!$B$9:$B$20,"&lt;="&amp;AR4)),INDEX(Settings!$A$9:$A$20,COUNTIF(Settings!$B$9:$B$20,"&lt;="&amp;AR4)),"No group for this age"))))))</f>
        <v/>
      </c>
      <c r="AT4" s="22">
        <f>IF(AP4="","",IFERROR(TRIM(INDEX($A4:$AI4,MATCH(Settings!$H$12,$A$1:$AI$1,0))&amp;""),""))</f>
        <v/>
      </c>
      <c r="AU4" s="22">
        <f>IF(AP4="","",IFERROR(TRIM(INDEX($A4:$AI4,MATCH(Settings!$H$13,$A$1:$AI$1,0))&amp;""),""))</f>
        <v/>
      </c>
      <c r="AV4" s="22">
        <f>IF(AP4="","",IFERROR(TRIM(INDEX($A4:$AI4,MATCH(Settings!$H$14,$A$1:$AI$1,0))&amp;""),""))</f>
        <v/>
      </c>
      <c r="AW4" s="22">
        <f>IF(AP4="","",IFERROR(IF(TRIM(INDEX($A4:$AI4,MATCH(Settings!$H$19,$A$1:$AI$1,0))&amp;"")="","",VALUE(TRIM(INDEX($A4:$AI4,MATCH(Settings!$H$19,$A$1:$AI$1,0))&amp;""))),""))</f>
        <v/>
      </c>
      <c r="AX4" s="22">
        <f>IF(AP4="","",IFERROR(TRIM(INDEX($A4:$AI4,MATCH(Settings!$H$20,$A$1:$AI$1,0))&amp;""),""))</f>
        <v/>
      </c>
      <c r="AY4" s="24">
        <f>IF(OR(AX4="Paid",AX4="Partially refunded"),IFERROR(VALUE(IFERROR(TRIM(INDEX($A4:$AI4,MATCH(Settings!$H$21,$A$1:$AI$1,0))&amp;""),"")),0)-IFERROR(VALUE(IFERROR(TRIM(INDEX($A4:$AI4,MATCH(Settings!$H$22,$A$1:$AI$1,0))&amp;""),"")),0),0)</f>
        <v/>
      </c>
      <c r="AZ4" s="22">
        <f>IF(AP4="","",IF(UPPER(TRIM(AL4&amp;""))="Y","Paid another way",IF(AX4&lt;&gt;"",AX4,"No online payment")))</f>
        <v/>
      </c>
      <c r="BA4" s="22">
        <f>IF(OR(AZ4="Paid",AZ4="Partially refunded",AZ4="Paid another way"),1,0)</f>
        <v/>
      </c>
      <c r="BB4" s="22">
        <f>IF(AP4="","",IF(IFERROR(TRIM(INDEX($A4:$AI4,MATCH(Settings!$H$15,$A$1:$AI$1,0))&amp;""),"")&lt;&gt;"","Yes","No"))</f>
        <v/>
      </c>
      <c r="BC4" s="22">
        <f>IF(AP4="","",IF(IFERROR(TRIM(INDEX($A4:$AI4,MATCH(Settings!$H$16,$A$1:$AI$1,0))&amp;""),"")&lt;&gt;"","Yes","No"))</f>
        <v/>
      </c>
      <c r="BD4" s="22">
        <f>IF(AP4="","",IF(IFERROR(TRIM(INDEX($A4:$AI4,MATCH(Settings!$H$18,$A$1:$AI$1,0))&amp;""),"")&lt;&gt;"","Yes","No"))</f>
        <v/>
      </c>
      <c r="BE4" s="22">
        <f>IF(AP4="","",IFERROR(TRIM(INDEX($A4:$AI4,MATCH(Settings!$H$17,$A$1:$AI$1,0))&amp;""),""))</f>
        <v/>
      </c>
      <c r="BF4" s="22">
        <f>IF(AP4="","",IF(UPPER(TRIM(AM4&amp;""))="Y","Complete (papers)",IF(IF(BB4="No",", proof of age","")&amp;IF(BC4="No",", physical form","")&amp;IF(BD4="No",", concussion sheet","")="","Complete","Missing: "&amp;MID(IF(BB4="No",", proof of age","")&amp;IF(BC4="No",", physical form","")&amp;IF(BD4="No",", concussion sheet",""),3,200))))</f>
        <v/>
      </c>
      <c r="BG4" s="22">
        <f>IF(LEFT(BF4,8)="Complete",1,0)</f>
        <v/>
      </c>
      <c r="BH4" s="22">
        <f>IF(AP4="","",TRIM(AK4&amp;""))</f>
        <v/>
      </c>
      <c r="BI4" s="22">
        <f>IF(AND(AP4&lt;&gt;"",BH4=""),1,0)</f>
        <v/>
      </c>
      <c r="BJ4" s="22">
        <f>IF(AP4="",0,1)</f>
        <v/>
      </c>
    </row>
    <row r="5">
      <c r="A5" s="18" t="inlineStr">
        <is>
          <t>EXAMPLE-04 (delete me)</t>
        </is>
      </c>
      <c r="B5" s="18" t="inlineStr">
        <is>
          <t>2027-03-07T18:18:00.000Z</t>
        </is>
      </c>
      <c r="C5" s="18" t="inlineStr">
        <is>
          <t>2027-03-07T18:08:00.000Z</t>
        </is>
      </c>
      <c r="D5" s="18" t="inlineStr">
        <is>
          <t>Leo</t>
        </is>
      </c>
      <c r="E5" s="18" t="inlineStr">
        <is>
          <t>Brown</t>
        </is>
      </c>
      <c r="F5" s="18" t="inlineStr">
        <is>
          <t>2018-08-02</t>
        </is>
      </c>
      <c r="G5" s="18" t="inlineStr">
        <is>
          <t>Season registration</t>
        </is>
      </c>
      <c r="H5" s="18" t="inlineStr"/>
      <c r="I5" s="18" t="inlineStr"/>
      <c r="J5" s="18" t="inlineStr"/>
      <c r="K5" s="18" t="inlineStr">
        <is>
          <t>Youth S</t>
        </is>
      </c>
      <c r="L5" s="18" t="inlineStr">
        <is>
          <t>No</t>
        </is>
      </c>
      <c r="M5" s="18" t="inlineStr">
        <is>
          <t>Dan Brown</t>
        </is>
      </c>
      <c r="N5" s="18" t="inlineStr">
        <is>
          <t>dan@example.com</t>
        </is>
      </c>
      <c r="O5" s="18" t="inlineStr">
        <is>
          <t>555-0103</t>
        </is>
      </c>
      <c r="P5" s="18" t="inlineStr"/>
      <c r="Q5" s="18" t="inlineStr"/>
      <c r="R5" s="18" t="inlineStr">
        <is>
          <t>Grandparent</t>
        </is>
      </c>
      <c r="S5" s="18" t="inlineStr">
        <is>
          <t>555-0203</t>
        </is>
      </c>
      <c r="T5" s="18" t="inlineStr"/>
      <c r="U5" s="18" t="inlineStr">
        <is>
          <t>birth-certificate.pdf</t>
        </is>
      </c>
      <c r="V5" s="18" t="inlineStr">
        <is>
          <t>physical-form.pdf</t>
        </is>
      </c>
      <c r="W5" s="18" t="inlineStr">
        <is>
          <t>Yes</t>
        </is>
      </c>
      <c r="X5" s="18" t="inlineStr">
        <is>
          <t>I have read the concussion information sheet with my player</t>
        </is>
      </c>
      <c r="Y5" s="18" t="n">
        <v>150</v>
      </c>
      <c r="Z5" s="18" t="inlineStr">
        <is>
          <t>signature.png</t>
        </is>
      </c>
      <c r="AA5" s="18" t="inlineStr"/>
      <c r="AB5" s="18" t="inlineStr"/>
      <c r="AC5" s="18" t="inlineStr"/>
      <c r="AD5" s="18" t="inlineStr"/>
      <c r="AE5" s="18" t="inlineStr"/>
      <c r="AF5" s="18" t="inlineStr"/>
      <c r="AG5" s="18" t="n">
        <v>1</v>
      </c>
      <c r="AJ5" s="19" t="n"/>
      <c r="AK5" s="20" t="inlineStr">
        <is>
          <t>U10 Wasps</t>
        </is>
      </c>
      <c r="AL5" s="21" t="inlineStr">
        <is>
          <t>Y</t>
        </is>
      </c>
      <c r="AM5" s="21" t="inlineStr"/>
      <c r="AN5" s="20" t="inlineStr">
        <is>
          <t>Paid by check</t>
        </is>
      </c>
      <c r="AO5" s="19" t="n"/>
      <c r="AP5" s="22">
        <f>TRIM(IFERROR(TRIM(INDEX($A5:$AI5,MATCH(Settings!$H$9,$A$1:$AI$1,0))&amp;""),"")&amp;" "&amp;IFERROR(TRIM(INDEX($A5:$AI5,MATCH(Settings!$H$10,$A$1:$AI$1,0))&amp;""),""))</f>
        <v/>
      </c>
      <c r="AQ5" s="23">
        <f>IF(AP5="","",IFERROR(IF(TRIM(INDEX($A5:$AI5,MATCH(Settings!$H$11,$A$1:$AI$1,0))&amp;"")="","",IF(ISNUMBER(INDEX($A5:$AI5,MATCH(Settings!$H$11,$A$1:$AI$1,0))),INT(INDEX($A5:$AI5,MATCH(Settings!$H$11,$A$1:$AI$1,0))),DATE(VALUE(LEFT(INDEX($A5:$AI5,MATCH(Settings!$H$11,$A$1:$AI$1,0)),4)),VALUE(MID(INDEX($A5:$AI5,MATCH(Settings!$H$11,$A$1:$AI$1,0)),6,2)),VALUE(MID(INDEX($A5:$AI5,MATCH(Settings!$H$11,$A$1:$AI$1,0)),9,2))))),""))</f>
        <v/>
      </c>
      <c r="AR5" s="22">
        <f>IF(OR(AP5="",NOT(ISNUMBER(AQ5)),NOT(ISNUMBER(Settings!$B$4))),"",YEAR(Settings!$B$4)-YEAR(AQ5)-IF(OR(MONTH(Settings!$B$4)&lt;MONTH(AQ5),AND(MONTH(Settings!$B$4)=MONTH(AQ5),DAY(Settings!$B$4)&lt;DAY(AQ5))),1,0))</f>
        <v/>
      </c>
      <c r="AS5" s="22">
        <f>IF(AP5="","",IF(AR5="","No birth date",IF(COUNT(Settings!$B$9:$B$20)=0,"Set your age groups",IF(AR5&lt;MIN(Settings!$B$9:$B$20),"Below youngest group",IF(AR5&gt;MAX(Settings!$C$9:$C$20),"Above oldest group",IF(AR5&lt;=INDEX(Settings!$C$9:$C$20,COUNTIF(Settings!$B$9:$B$20,"&lt;="&amp;AR5)),INDEX(Settings!$A$9:$A$20,COUNTIF(Settings!$B$9:$B$20,"&lt;="&amp;AR5)),"No group for this age"))))))</f>
        <v/>
      </c>
      <c r="AT5" s="22">
        <f>IF(AP5="","",IFERROR(TRIM(INDEX($A5:$AI5,MATCH(Settings!$H$12,$A$1:$AI$1,0))&amp;""),""))</f>
        <v/>
      </c>
      <c r="AU5" s="22">
        <f>IF(AP5="","",IFERROR(TRIM(INDEX($A5:$AI5,MATCH(Settings!$H$13,$A$1:$AI$1,0))&amp;""),""))</f>
        <v/>
      </c>
      <c r="AV5" s="22">
        <f>IF(AP5="","",IFERROR(TRIM(INDEX($A5:$AI5,MATCH(Settings!$H$14,$A$1:$AI$1,0))&amp;""),""))</f>
        <v/>
      </c>
      <c r="AW5" s="22">
        <f>IF(AP5="","",IFERROR(IF(TRIM(INDEX($A5:$AI5,MATCH(Settings!$H$19,$A$1:$AI$1,0))&amp;"")="","",VALUE(TRIM(INDEX($A5:$AI5,MATCH(Settings!$H$19,$A$1:$AI$1,0))&amp;""))),""))</f>
        <v/>
      </c>
      <c r="AX5" s="22">
        <f>IF(AP5="","",IFERROR(TRIM(INDEX($A5:$AI5,MATCH(Settings!$H$20,$A$1:$AI$1,0))&amp;""),""))</f>
        <v/>
      </c>
      <c r="AY5" s="24">
        <f>IF(OR(AX5="Paid",AX5="Partially refunded"),IFERROR(VALUE(IFERROR(TRIM(INDEX($A5:$AI5,MATCH(Settings!$H$21,$A$1:$AI$1,0))&amp;""),"")),0)-IFERROR(VALUE(IFERROR(TRIM(INDEX($A5:$AI5,MATCH(Settings!$H$22,$A$1:$AI$1,0))&amp;""),"")),0),0)</f>
        <v/>
      </c>
      <c r="AZ5" s="22">
        <f>IF(AP5="","",IF(UPPER(TRIM(AL5&amp;""))="Y","Paid another way",IF(AX5&lt;&gt;"",AX5,"No online payment")))</f>
        <v/>
      </c>
      <c r="BA5" s="22">
        <f>IF(OR(AZ5="Paid",AZ5="Partially refunded",AZ5="Paid another way"),1,0)</f>
        <v/>
      </c>
      <c r="BB5" s="22">
        <f>IF(AP5="","",IF(IFERROR(TRIM(INDEX($A5:$AI5,MATCH(Settings!$H$15,$A$1:$AI$1,0))&amp;""),"")&lt;&gt;"","Yes","No"))</f>
        <v/>
      </c>
      <c r="BC5" s="22">
        <f>IF(AP5="","",IF(IFERROR(TRIM(INDEX($A5:$AI5,MATCH(Settings!$H$16,$A$1:$AI$1,0))&amp;""),"")&lt;&gt;"","Yes","No"))</f>
        <v/>
      </c>
      <c r="BD5" s="22">
        <f>IF(AP5="","",IF(IFERROR(TRIM(INDEX($A5:$AI5,MATCH(Settings!$H$18,$A$1:$AI$1,0))&amp;""),"")&lt;&gt;"","Yes","No"))</f>
        <v/>
      </c>
      <c r="BE5" s="22">
        <f>IF(AP5="","",IFERROR(TRIM(INDEX($A5:$AI5,MATCH(Settings!$H$17,$A$1:$AI$1,0))&amp;""),""))</f>
        <v/>
      </c>
      <c r="BF5" s="22">
        <f>IF(AP5="","",IF(UPPER(TRIM(AM5&amp;""))="Y","Complete (papers)",IF(IF(BB5="No",", proof of age","")&amp;IF(BC5="No",", physical form","")&amp;IF(BD5="No",", concussion sheet","")="","Complete","Missing: "&amp;MID(IF(BB5="No",", proof of age","")&amp;IF(BC5="No",", physical form","")&amp;IF(BD5="No",", concussion sheet",""),3,200))))</f>
        <v/>
      </c>
      <c r="BG5" s="22">
        <f>IF(LEFT(BF5,8)="Complete",1,0)</f>
        <v/>
      </c>
      <c r="BH5" s="22">
        <f>IF(AP5="","",TRIM(AK5&amp;""))</f>
        <v/>
      </c>
      <c r="BI5" s="22">
        <f>IF(AND(AP5&lt;&gt;"",BH5=""),1,0)</f>
        <v/>
      </c>
      <c r="BJ5" s="22">
        <f>IF(AP5="",0,1)</f>
        <v/>
      </c>
    </row>
    <row r="6">
      <c r="A6" s="18" t="inlineStr">
        <is>
          <t>EXAMPLE-05 (delete me)</t>
        </is>
      </c>
      <c r="B6" s="18" t="inlineStr">
        <is>
          <t>2027-03-08T18:19:00.000Z</t>
        </is>
      </c>
      <c r="C6" s="18" t="inlineStr">
        <is>
          <t>2027-03-08T18:09:00.000Z</t>
        </is>
      </c>
      <c r="D6" s="18" t="inlineStr">
        <is>
          <t>Zoe</t>
        </is>
      </c>
      <c r="E6" s="18" t="inlineStr">
        <is>
          <t>Carter</t>
        </is>
      </c>
      <c r="F6" s="18" t="inlineStr">
        <is>
          <t>2016-01-20</t>
        </is>
      </c>
      <c r="G6" s="18" t="inlineStr">
        <is>
          <t>Season registration</t>
        </is>
      </c>
      <c r="H6" s="18" t="inlineStr"/>
      <c r="I6" s="18" t="inlineStr"/>
      <c r="J6" s="18" t="inlineStr"/>
      <c r="K6" s="18" t="inlineStr">
        <is>
          <t>Youth L</t>
        </is>
      </c>
      <c r="L6" s="18" t="inlineStr">
        <is>
          <t>Yes</t>
        </is>
      </c>
      <c r="M6" s="18" t="inlineStr">
        <is>
          <t>Nia Carter</t>
        </is>
      </c>
      <c r="N6" s="18" t="inlineStr">
        <is>
          <t>nia@example.com</t>
        </is>
      </c>
      <c r="O6" s="18" t="inlineStr">
        <is>
          <t>555-0104</t>
        </is>
      </c>
      <c r="P6" s="18" t="inlineStr"/>
      <c r="Q6" s="18" t="inlineStr"/>
      <c r="R6" s="18" t="inlineStr">
        <is>
          <t>Grandparent</t>
        </is>
      </c>
      <c r="S6" s="18" t="inlineStr">
        <is>
          <t>555-0204</t>
        </is>
      </c>
      <c r="T6" s="18" t="inlineStr">
        <is>
          <t>Peanut allergy</t>
        </is>
      </c>
      <c r="U6" s="18" t="inlineStr">
        <is>
          <t>birth-certificate.pdf</t>
        </is>
      </c>
      <c r="V6" s="18" t="inlineStr">
        <is>
          <t>physical-form.pdf</t>
        </is>
      </c>
      <c r="W6" s="18" t="inlineStr">
        <is>
          <t>Yes</t>
        </is>
      </c>
      <c r="X6" s="18" t="inlineStr">
        <is>
          <t>I have read the concussion information sheet with my player</t>
        </is>
      </c>
      <c r="Y6" s="18" t="n">
        <v>185</v>
      </c>
      <c r="Z6" s="18" t="inlineStr">
        <is>
          <t>signature.png</t>
        </is>
      </c>
      <c r="AA6" s="18" t="inlineStr">
        <is>
          <t>Paid</t>
        </is>
      </c>
      <c r="AB6" s="18" t="inlineStr">
        <is>
          <t>185.00</t>
        </is>
      </c>
      <c r="AC6" s="18" t="inlineStr">
        <is>
          <t>USD</t>
        </is>
      </c>
      <c r="AD6" s="18" t="inlineStr">
        <is>
          <t>0.00</t>
        </is>
      </c>
      <c r="AE6" s="18" t="inlineStr">
        <is>
          <t>2027-03-08T18:24:00.000Z</t>
        </is>
      </c>
      <c r="AF6" s="18" t="inlineStr">
        <is>
          <t>pi_example05</t>
        </is>
      </c>
      <c r="AG6" s="18" t="n">
        <v>1</v>
      </c>
      <c r="AJ6" s="19" t="n"/>
      <c r="AK6" s="20" t="inlineStr">
        <is>
          <t>U12 Jackets</t>
        </is>
      </c>
      <c r="AL6" s="21" t="inlineStr"/>
      <c r="AM6" s="21" t="inlineStr"/>
      <c r="AN6" s="20" t="inlineStr"/>
      <c r="AO6" s="19" t="n"/>
      <c r="AP6" s="22">
        <f>TRIM(IFERROR(TRIM(INDEX($A6:$AI6,MATCH(Settings!$H$9,$A$1:$AI$1,0))&amp;""),"")&amp;" "&amp;IFERROR(TRIM(INDEX($A6:$AI6,MATCH(Settings!$H$10,$A$1:$AI$1,0))&amp;""),""))</f>
        <v/>
      </c>
      <c r="AQ6" s="23">
        <f>IF(AP6="","",IFERROR(IF(TRIM(INDEX($A6:$AI6,MATCH(Settings!$H$11,$A$1:$AI$1,0))&amp;"")="","",IF(ISNUMBER(INDEX($A6:$AI6,MATCH(Settings!$H$11,$A$1:$AI$1,0))),INT(INDEX($A6:$AI6,MATCH(Settings!$H$11,$A$1:$AI$1,0))),DATE(VALUE(LEFT(INDEX($A6:$AI6,MATCH(Settings!$H$11,$A$1:$AI$1,0)),4)),VALUE(MID(INDEX($A6:$AI6,MATCH(Settings!$H$11,$A$1:$AI$1,0)),6,2)),VALUE(MID(INDEX($A6:$AI6,MATCH(Settings!$H$11,$A$1:$AI$1,0)),9,2))))),""))</f>
        <v/>
      </c>
      <c r="AR6" s="22">
        <f>IF(OR(AP6="",NOT(ISNUMBER(AQ6)),NOT(ISNUMBER(Settings!$B$4))),"",YEAR(Settings!$B$4)-YEAR(AQ6)-IF(OR(MONTH(Settings!$B$4)&lt;MONTH(AQ6),AND(MONTH(Settings!$B$4)=MONTH(AQ6),DAY(Settings!$B$4)&lt;DAY(AQ6))),1,0))</f>
        <v/>
      </c>
      <c r="AS6" s="22">
        <f>IF(AP6="","",IF(AR6="","No birth date",IF(COUNT(Settings!$B$9:$B$20)=0,"Set your age groups",IF(AR6&lt;MIN(Settings!$B$9:$B$20),"Below youngest group",IF(AR6&gt;MAX(Settings!$C$9:$C$20),"Above oldest group",IF(AR6&lt;=INDEX(Settings!$C$9:$C$20,COUNTIF(Settings!$B$9:$B$20,"&lt;="&amp;AR6)),INDEX(Settings!$A$9:$A$20,COUNTIF(Settings!$B$9:$B$20,"&lt;="&amp;AR6)),"No group for this age"))))))</f>
        <v/>
      </c>
      <c r="AT6" s="22">
        <f>IF(AP6="","",IFERROR(TRIM(INDEX($A6:$AI6,MATCH(Settings!$H$12,$A$1:$AI$1,0))&amp;""),""))</f>
        <v/>
      </c>
      <c r="AU6" s="22">
        <f>IF(AP6="","",IFERROR(TRIM(INDEX($A6:$AI6,MATCH(Settings!$H$13,$A$1:$AI$1,0))&amp;""),""))</f>
        <v/>
      </c>
      <c r="AV6" s="22">
        <f>IF(AP6="","",IFERROR(TRIM(INDEX($A6:$AI6,MATCH(Settings!$H$14,$A$1:$AI$1,0))&amp;""),""))</f>
        <v/>
      </c>
      <c r="AW6" s="22">
        <f>IF(AP6="","",IFERROR(IF(TRIM(INDEX($A6:$AI6,MATCH(Settings!$H$19,$A$1:$AI$1,0))&amp;"")="","",VALUE(TRIM(INDEX($A6:$AI6,MATCH(Settings!$H$19,$A$1:$AI$1,0))&amp;""))),""))</f>
        <v/>
      </c>
      <c r="AX6" s="22">
        <f>IF(AP6="","",IFERROR(TRIM(INDEX($A6:$AI6,MATCH(Settings!$H$20,$A$1:$AI$1,0))&amp;""),""))</f>
        <v/>
      </c>
      <c r="AY6" s="24">
        <f>IF(OR(AX6="Paid",AX6="Partially refunded"),IFERROR(VALUE(IFERROR(TRIM(INDEX($A6:$AI6,MATCH(Settings!$H$21,$A$1:$AI$1,0))&amp;""),"")),0)-IFERROR(VALUE(IFERROR(TRIM(INDEX($A6:$AI6,MATCH(Settings!$H$22,$A$1:$AI$1,0))&amp;""),"")),0),0)</f>
        <v/>
      </c>
      <c r="AZ6" s="22">
        <f>IF(AP6="","",IF(UPPER(TRIM(AL6&amp;""))="Y","Paid another way",IF(AX6&lt;&gt;"",AX6,"No online payment")))</f>
        <v/>
      </c>
      <c r="BA6" s="22">
        <f>IF(OR(AZ6="Paid",AZ6="Partially refunded",AZ6="Paid another way"),1,0)</f>
        <v/>
      </c>
      <c r="BB6" s="22">
        <f>IF(AP6="","",IF(IFERROR(TRIM(INDEX($A6:$AI6,MATCH(Settings!$H$15,$A$1:$AI$1,0))&amp;""),"")&lt;&gt;"","Yes","No"))</f>
        <v/>
      </c>
      <c r="BC6" s="22">
        <f>IF(AP6="","",IF(IFERROR(TRIM(INDEX($A6:$AI6,MATCH(Settings!$H$16,$A$1:$AI$1,0))&amp;""),"")&lt;&gt;"","Yes","No"))</f>
        <v/>
      </c>
      <c r="BD6" s="22">
        <f>IF(AP6="","",IF(IFERROR(TRIM(INDEX($A6:$AI6,MATCH(Settings!$H$18,$A$1:$AI$1,0))&amp;""),"")&lt;&gt;"","Yes","No"))</f>
        <v/>
      </c>
      <c r="BE6" s="22">
        <f>IF(AP6="","",IFERROR(TRIM(INDEX($A6:$AI6,MATCH(Settings!$H$17,$A$1:$AI$1,0))&amp;""),""))</f>
        <v/>
      </c>
      <c r="BF6" s="22">
        <f>IF(AP6="","",IF(UPPER(TRIM(AM6&amp;""))="Y","Complete (papers)",IF(IF(BB6="No",", proof of age","")&amp;IF(BC6="No",", physical form","")&amp;IF(BD6="No",", concussion sheet","")="","Complete","Missing: "&amp;MID(IF(BB6="No",", proof of age","")&amp;IF(BC6="No",", physical form","")&amp;IF(BD6="No",", concussion sheet",""),3,200))))</f>
        <v/>
      </c>
      <c r="BG6" s="22">
        <f>IF(LEFT(BF6,8)="Complete",1,0)</f>
        <v/>
      </c>
      <c r="BH6" s="22">
        <f>IF(AP6="","",TRIM(AK6&amp;""))</f>
        <v/>
      </c>
      <c r="BI6" s="22">
        <f>IF(AND(AP6&lt;&gt;"",BH6=""),1,0)</f>
        <v/>
      </c>
      <c r="BJ6" s="22">
        <f>IF(AP6="",0,1)</f>
        <v/>
      </c>
    </row>
    <row r="7">
      <c r="A7" s="18" t="inlineStr">
        <is>
          <t>EXAMPLE-06 (delete me)</t>
        </is>
      </c>
      <c r="B7" s="18" t="inlineStr">
        <is>
          <t>2027-03-09T18:20:00.000Z</t>
        </is>
      </c>
      <c r="C7" s="18" t="inlineStr">
        <is>
          <t>2027-03-09T18:10:00.000Z</t>
        </is>
      </c>
      <c r="D7" s="18" t="inlineStr">
        <is>
          <t>Eli</t>
        </is>
      </c>
      <c r="E7" s="18" t="inlineStr">
        <is>
          <t>Novak</t>
        </is>
      </c>
      <c r="F7" s="18" t="inlineStr">
        <is>
          <t>2015-11-05</t>
        </is>
      </c>
      <c r="G7" s="18" t="inlineStr">
        <is>
          <t>Tryouts</t>
        </is>
      </c>
      <c r="H7" s="18" t="inlineStr">
        <is>
          <t>Saturday 9:00 am</t>
        </is>
      </c>
      <c r="I7" s="18" t="inlineStr">
        <is>
          <t>Defense, Midfield</t>
        </is>
      </c>
      <c r="J7" s="18" t="inlineStr">
        <is>
          <t>Northside FC</t>
        </is>
      </c>
      <c r="K7" s="18" t="inlineStr">
        <is>
          <t>Youth L</t>
        </is>
      </c>
      <c r="L7" s="18" t="inlineStr">
        <is>
          <t>No</t>
        </is>
      </c>
      <c r="M7" s="18" t="inlineStr">
        <is>
          <t>Alex Novak</t>
        </is>
      </c>
      <c r="N7" s="18" t="inlineStr">
        <is>
          <t>alex@example.com</t>
        </is>
      </c>
      <c r="O7" s="18" t="inlineStr">
        <is>
          <t>555-0105</t>
        </is>
      </c>
      <c r="P7" s="18" t="inlineStr"/>
      <c r="Q7" s="18" t="inlineStr"/>
      <c r="R7" s="18" t="inlineStr">
        <is>
          <t>Grandparent</t>
        </is>
      </c>
      <c r="S7" s="18" t="inlineStr">
        <is>
          <t>555-0205</t>
        </is>
      </c>
      <c r="T7" s="18" t="inlineStr"/>
      <c r="U7" s="18" t="inlineStr">
        <is>
          <t>birth-certificate.pdf</t>
        </is>
      </c>
      <c r="V7" s="18" t="inlineStr">
        <is>
          <t>physical-form.pdf</t>
        </is>
      </c>
      <c r="W7" s="18" t="inlineStr">
        <is>
          <t>Yes</t>
        </is>
      </c>
      <c r="X7" s="18" t="inlineStr">
        <is>
          <t>I have read the concussion information sheet with my player</t>
        </is>
      </c>
      <c r="Y7" s="18" t="n">
        <v>25</v>
      </c>
      <c r="Z7" s="18" t="inlineStr">
        <is>
          <t>signature.png</t>
        </is>
      </c>
      <c r="AA7" s="18" t="inlineStr">
        <is>
          <t>Paid</t>
        </is>
      </c>
      <c r="AB7" s="18" t="inlineStr">
        <is>
          <t>25.00</t>
        </is>
      </c>
      <c r="AC7" s="18" t="inlineStr">
        <is>
          <t>USD</t>
        </is>
      </c>
      <c r="AD7" s="18" t="inlineStr">
        <is>
          <t>0.00</t>
        </is>
      </c>
      <c r="AE7" s="18" t="inlineStr">
        <is>
          <t>2027-03-09T18:25:00.000Z</t>
        </is>
      </c>
      <c r="AF7" s="18" t="inlineStr">
        <is>
          <t>pi_example06</t>
        </is>
      </c>
      <c r="AG7" s="18" t="n">
        <v>1</v>
      </c>
      <c r="AJ7" s="19" t="n"/>
      <c r="AK7" s="20" t="inlineStr">
        <is>
          <t>U12 Jackets</t>
        </is>
      </c>
      <c r="AL7" s="21" t="inlineStr"/>
      <c r="AM7" s="21" t="inlineStr"/>
      <c r="AN7" s="20" t="inlineStr"/>
      <c r="AO7" s="19" t="n"/>
      <c r="AP7" s="22">
        <f>TRIM(IFERROR(TRIM(INDEX($A7:$AI7,MATCH(Settings!$H$9,$A$1:$AI$1,0))&amp;""),"")&amp;" "&amp;IFERROR(TRIM(INDEX($A7:$AI7,MATCH(Settings!$H$10,$A$1:$AI$1,0))&amp;""),""))</f>
        <v/>
      </c>
      <c r="AQ7" s="23">
        <f>IF(AP7="","",IFERROR(IF(TRIM(INDEX($A7:$AI7,MATCH(Settings!$H$11,$A$1:$AI$1,0))&amp;"")="","",IF(ISNUMBER(INDEX($A7:$AI7,MATCH(Settings!$H$11,$A$1:$AI$1,0))),INT(INDEX($A7:$AI7,MATCH(Settings!$H$11,$A$1:$AI$1,0))),DATE(VALUE(LEFT(INDEX($A7:$AI7,MATCH(Settings!$H$11,$A$1:$AI$1,0)),4)),VALUE(MID(INDEX($A7:$AI7,MATCH(Settings!$H$11,$A$1:$AI$1,0)),6,2)),VALUE(MID(INDEX($A7:$AI7,MATCH(Settings!$H$11,$A$1:$AI$1,0)),9,2))))),""))</f>
        <v/>
      </c>
      <c r="AR7" s="22">
        <f>IF(OR(AP7="",NOT(ISNUMBER(AQ7)),NOT(ISNUMBER(Settings!$B$4))),"",YEAR(Settings!$B$4)-YEAR(AQ7)-IF(OR(MONTH(Settings!$B$4)&lt;MONTH(AQ7),AND(MONTH(Settings!$B$4)=MONTH(AQ7),DAY(Settings!$B$4)&lt;DAY(AQ7))),1,0))</f>
        <v/>
      </c>
      <c r="AS7" s="22">
        <f>IF(AP7="","",IF(AR7="","No birth date",IF(COUNT(Settings!$B$9:$B$20)=0,"Set your age groups",IF(AR7&lt;MIN(Settings!$B$9:$B$20),"Below youngest group",IF(AR7&gt;MAX(Settings!$C$9:$C$20),"Above oldest group",IF(AR7&lt;=INDEX(Settings!$C$9:$C$20,COUNTIF(Settings!$B$9:$B$20,"&lt;="&amp;AR7)),INDEX(Settings!$A$9:$A$20,COUNTIF(Settings!$B$9:$B$20,"&lt;="&amp;AR7)),"No group for this age"))))))</f>
        <v/>
      </c>
      <c r="AT7" s="22">
        <f>IF(AP7="","",IFERROR(TRIM(INDEX($A7:$AI7,MATCH(Settings!$H$12,$A$1:$AI$1,0))&amp;""),""))</f>
        <v/>
      </c>
      <c r="AU7" s="22">
        <f>IF(AP7="","",IFERROR(TRIM(INDEX($A7:$AI7,MATCH(Settings!$H$13,$A$1:$AI$1,0))&amp;""),""))</f>
        <v/>
      </c>
      <c r="AV7" s="22">
        <f>IF(AP7="","",IFERROR(TRIM(INDEX($A7:$AI7,MATCH(Settings!$H$14,$A$1:$AI$1,0))&amp;""),""))</f>
        <v/>
      </c>
      <c r="AW7" s="22">
        <f>IF(AP7="","",IFERROR(IF(TRIM(INDEX($A7:$AI7,MATCH(Settings!$H$19,$A$1:$AI$1,0))&amp;"")="","",VALUE(TRIM(INDEX($A7:$AI7,MATCH(Settings!$H$19,$A$1:$AI$1,0))&amp;""))),""))</f>
        <v/>
      </c>
      <c r="AX7" s="22">
        <f>IF(AP7="","",IFERROR(TRIM(INDEX($A7:$AI7,MATCH(Settings!$H$20,$A$1:$AI$1,0))&amp;""),""))</f>
        <v/>
      </c>
      <c r="AY7" s="24">
        <f>IF(OR(AX7="Paid",AX7="Partially refunded"),IFERROR(VALUE(IFERROR(TRIM(INDEX($A7:$AI7,MATCH(Settings!$H$21,$A$1:$AI$1,0))&amp;""),"")),0)-IFERROR(VALUE(IFERROR(TRIM(INDEX($A7:$AI7,MATCH(Settings!$H$22,$A$1:$AI$1,0))&amp;""),"")),0),0)</f>
        <v/>
      </c>
      <c r="AZ7" s="22">
        <f>IF(AP7="","",IF(UPPER(TRIM(AL7&amp;""))="Y","Paid another way",IF(AX7&lt;&gt;"",AX7,"No online payment")))</f>
        <v/>
      </c>
      <c r="BA7" s="22">
        <f>IF(OR(AZ7="Paid",AZ7="Partially refunded",AZ7="Paid another way"),1,0)</f>
        <v/>
      </c>
      <c r="BB7" s="22">
        <f>IF(AP7="","",IF(IFERROR(TRIM(INDEX($A7:$AI7,MATCH(Settings!$H$15,$A$1:$AI$1,0))&amp;""),"")&lt;&gt;"","Yes","No"))</f>
        <v/>
      </c>
      <c r="BC7" s="22">
        <f>IF(AP7="","",IF(IFERROR(TRIM(INDEX($A7:$AI7,MATCH(Settings!$H$16,$A$1:$AI$1,0))&amp;""),"")&lt;&gt;"","Yes","No"))</f>
        <v/>
      </c>
      <c r="BD7" s="22">
        <f>IF(AP7="","",IF(IFERROR(TRIM(INDEX($A7:$AI7,MATCH(Settings!$H$18,$A$1:$AI$1,0))&amp;""),"")&lt;&gt;"","Yes","No"))</f>
        <v/>
      </c>
      <c r="BE7" s="22">
        <f>IF(AP7="","",IFERROR(TRIM(INDEX($A7:$AI7,MATCH(Settings!$H$17,$A$1:$AI$1,0))&amp;""),""))</f>
        <v/>
      </c>
      <c r="BF7" s="22">
        <f>IF(AP7="","",IF(UPPER(TRIM(AM7&amp;""))="Y","Complete (papers)",IF(IF(BB7="No",", proof of age","")&amp;IF(BC7="No",", physical form","")&amp;IF(BD7="No",", concussion sheet","")="","Complete","Missing: "&amp;MID(IF(BB7="No",", proof of age","")&amp;IF(BC7="No",", physical form","")&amp;IF(BD7="No",", concussion sheet",""),3,200))))</f>
        <v/>
      </c>
      <c r="BG7" s="22">
        <f>IF(LEFT(BF7,8)="Complete",1,0)</f>
        <v/>
      </c>
      <c r="BH7" s="22">
        <f>IF(AP7="","",TRIM(AK7&amp;""))</f>
        <v/>
      </c>
      <c r="BI7" s="22">
        <f>IF(AND(AP7&lt;&gt;"",BH7=""),1,0)</f>
        <v/>
      </c>
      <c r="BJ7" s="22">
        <f>IF(AP7="",0,1)</f>
        <v/>
      </c>
    </row>
    <row r="8">
      <c r="A8" s="18" t="inlineStr">
        <is>
          <t>EXAMPLE-07 (delete me)</t>
        </is>
      </c>
      <c r="B8" s="18" t="inlineStr">
        <is>
          <t>2027-03-10T18:21:00.000Z</t>
        </is>
      </c>
      <c r="C8" s="18" t="inlineStr">
        <is>
          <t>2027-03-10T18:11:00.000Z</t>
        </is>
      </c>
      <c r="D8" s="18" t="inlineStr">
        <is>
          <t>Ivy</t>
        </is>
      </c>
      <c r="E8" s="18" t="inlineStr">
        <is>
          <t>Chen</t>
        </is>
      </c>
      <c r="F8" s="18" t="inlineStr">
        <is>
          <t>2014-06-10</t>
        </is>
      </c>
      <c r="G8" s="18" t="inlineStr">
        <is>
          <t>Tryouts</t>
        </is>
      </c>
      <c r="H8" s="18" t="inlineStr">
        <is>
          <t>Saturday 9:00 am</t>
        </is>
      </c>
      <c r="I8" s="18" t="inlineStr">
        <is>
          <t>Defense, Midfield</t>
        </is>
      </c>
      <c r="J8" s="18" t="inlineStr">
        <is>
          <t>Northside FC</t>
        </is>
      </c>
      <c r="K8" s="18" t="inlineStr">
        <is>
          <t>Adult S</t>
        </is>
      </c>
      <c r="L8" s="18" t="inlineStr">
        <is>
          <t>No</t>
        </is>
      </c>
      <c r="M8" s="18" t="inlineStr">
        <is>
          <t>Wei Chen</t>
        </is>
      </c>
      <c r="N8" s="18" t="inlineStr">
        <is>
          <t>wei@example.com</t>
        </is>
      </c>
      <c r="O8" s="18" t="inlineStr">
        <is>
          <t>555-0106</t>
        </is>
      </c>
      <c r="P8" s="18" t="inlineStr"/>
      <c r="Q8" s="18" t="inlineStr"/>
      <c r="R8" s="18" t="inlineStr">
        <is>
          <t>Grandparent</t>
        </is>
      </c>
      <c r="S8" s="18" t="inlineStr">
        <is>
          <t>555-0206</t>
        </is>
      </c>
      <c r="T8" s="18" t="inlineStr"/>
      <c r="U8" s="18" t="inlineStr">
        <is>
          <t>birth-certificate.pdf</t>
        </is>
      </c>
      <c r="V8" s="18" t="inlineStr">
        <is>
          <t>physical-form.pdf</t>
        </is>
      </c>
      <c r="W8" s="18" t="inlineStr">
        <is>
          <t>Yes</t>
        </is>
      </c>
      <c r="X8" s="18" t="inlineStr">
        <is>
          <t>I have read the concussion information sheet with my player</t>
        </is>
      </c>
      <c r="Y8" s="18" t="n">
        <v>25</v>
      </c>
      <c r="Z8" s="18" t="inlineStr">
        <is>
          <t>signature.png</t>
        </is>
      </c>
      <c r="AA8" s="18" t="inlineStr">
        <is>
          <t>Payment expired</t>
        </is>
      </c>
      <c r="AB8" s="18" t="inlineStr">
        <is>
          <t>25.00</t>
        </is>
      </c>
      <c r="AC8" s="18" t="inlineStr">
        <is>
          <t>USD</t>
        </is>
      </c>
      <c r="AD8" s="18" t="inlineStr">
        <is>
          <t>0.00</t>
        </is>
      </c>
      <c r="AE8" s="18" t="inlineStr"/>
      <c r="AF8" s="18" t="inlineStr"/>
      <c r="AG8" s="18" t="n">
        <v>1</v>
      </c>
      <c r="AJ8" s="19" t="n"/>
      <c r="AK8" s="20" t="inlineStr"/>
      <c r="AL8" s="21" t="inlineStr"/>
      <c r="AM8" s="21" t="inlineStr"/>
      <c r="AN8" s="20" t="inlineStr"/>
      <c r="AO8" s="19" t="n"/>
      <c r="AP8" s="22">
        <f>TRIM(IFERROR(TRIM(INDEX($A8:$AI8,MATCH(Settings!$H$9,$A$1:$AI$1,0))&amp;""),"")&amp;" "&amp;IFERROR(TRIM(INDEX($A8:$AI8,MATCH(Settings!$H$10,$A$1:$AI$1,0))&amp;""),""))</f>
        <v/>
      </c>
      <c r="AQ8" s="23">
        <f>IF(AP8="","",IFERROR(IF(TRIM(INDEX($A8:$AI8,MATCH(Settings!$H$11,$A$1:$AI$1,0))&amp;"")="","",IF(ISNUMBER(INDEX($A8:$AI8,MATCH(Settings!$H$11,$A$1:$AI$1,0))),INT(INDEX($A8:$AI8,MATCH(Settings!$H$11,$A$1:$AI$1,0))),DATE(VALUE(LEFT(INDEX($A8:$AI8,MATCH(Settings!$H$11,$A$1:$AI$1,0)),4)),VALUE(MID(INDEX($A8:$AI8,MATCH(Settings!$H$11,$A$1:$AI$1,0)),6,2)),VALUE(MID(INDEX($A8:$AI8,MATCH(Settings!$H$11,$A$1:$AI$1,0)),9,2))))),""))</f>
        <v/>
      </c>
      <c r="AR8" s="22">
        <f>IF(OR(AP8="",NOT(ISNUMBER(AQ8)),NOT(ISNUMBER(Settings!$B$4))),"",YEAR(Settings!$B$4)-YEAR(AQ8)-IF(OR(MONTH(Settings!$B$4)&lt;MONTH(AQ8),AND(MONTH(Settings!$B$4)=MONTH(AQ8),DAY(Settings!$B$4)&lt;DAY(AQ8))),1,0))</f>
        <v/>
      </c>
      <c r="AS8" s="22">
        <f>IF(AP8="","",IF(AR8="","No birth date",IF(COUNT(Settings!$B$9:$B$20)=0,"Set your age groups",IF(AR8&lt;MIN(Settings!$B$9:$B$20),"Below youngest group",IF(AR8&gt;MAX(Settings!$C$9:$C$20),"Above oldest group",IF(AR8&lt;=INDEX(Settings!$C$9:$C$20,COUNTIF(Settings!$B$9:$B$20,"&lt;="&amp;AR8)),INDEX(Settings!$A$9:$A$20,COUNTIF(Settings!$B$9:$B$20,"&lt;="&amp;AR8)),"No group for this age"))))))</f>
        <v/>
      </c>
      <c r="AT8" s="22">
        <f>IF(AP8="","",IFERROR(TRIM(INDEX($A8:$AI8,MATCH(Settings!$H$12,$A$1:$AI$1,0))&amp;""),""))</f>
        <v/>
      </c>
      <c r="AU8" s="22">
        <f>IF(AP8="","",IFERROR(TRIM(INDEX($A8:$AI8,MATCH(Settings!$H$13,$A$1:$AI$1,0))&amp;""),""))</f>
        <v/>
      </c>
      <c r="AV8" s="22">
        <f>IF(AP8="","",IFERROR(TRIM(INDEX($A8:$AI8,MATCH(Settings!$H$14,$A$1:$AI$1,0))&amp;""),""))</f>
        <v/>
      </c>
      <c r="AW8" s="22">
        <f>IF(AP8="","",IFERROR(IF(TRIM(INDEX($A8:$AI8,MATCH(Settings!$H$19,$A$1:$AI$1,0))&amp;"")="","",VALUE(TRIM(INDEX($A8:$AI8,MATCH(Settings!$H$19,$A$1:$AI$1,0))&amp;""))),""))</f>
        <v/>
      </c>
      <c r="AX8" s="22">
        <f>IF(AP8="","",IFERROR(TRIM(INDEX($A8:$AI8,MATCH(Settings!$H$20,$A$1:$AI$1,0))&amp;""),""))</f>
        <v/>
      </c>
      <c r="AY8" s="24">
        <f>IF(OR(AX8="Paid",AX8="Partially refunded"),IFERROR(VALUE(IFERROR(TRIM(INDEX($A8:$AI8,MATCH(Settings!$H$21,$A$1:$AI$1,0))&amp;""),"")),0)-IFERROR(VALUE(IFERROR(TRIM(INDEX($A8:$AI8,MATCH(Settings!$H$22,$A$1:$AI$1,0))&amp;""),"")),0),0)</f>
        <v/>
      </c>
      <c r="AZ8" s="22">
        <f>IF(AP8="","",IF(UPPER(TRIM(AL8&amp;""))="Y","Paid another way",IF(AX8&lt;&gt;"",AX8,"No online payment")))</f>
        <v/>
      </c>
      <c r="BA8" s="22">
        <f>IF(OR(AZ8="Paid",AZ8="Partially refunded",AZ8="Paid another way"),1,0)</f>
        <v/>
      </c>
      <c r="BB8" s="22">
        <f>IF(AP8="","",IF(IFERROR(TRIM(INDEX($A8:$AI8,MATCH(Settings!$H$15,$A$1:$AI$1,0))&amp;""),"")&lt;&gt;"","Yes","No"))</f>
        <v/>
      </c>
      <c r="BC8" s="22">
        <f>IF(AP8="","",IF(IFERROR(TRIM(INDEX($A8:$AI8,MATCH(Settings!$H$16,$A$1:$AI$1,0))&amp;""),"")&lt;&gt;"","Yes","No"))</f>
        <v/>
      </c>
      <c r="BD8" s="22">
        <f>IF(AP8="","",IF(IFERROR(TRIM(INDEX($A8:$AI8,MATCH(Settings!$H$18,$A$1:$AI$1,0))&amp;""),"")&lt;&gt;"","Yes","No"))</f>
        <v/>
      </c>
      <c r="BE8" s="22">
        <f>IF(AP8="","",IFERROR(TRIM(INDEX($A8:$AI8,MATCH(Settings!$H$17,$A$1:$AI$1,0))&amp;""),""))</f>
        <v/>
      </c>
      <c r="BF8" s="22">
        <f>IF(AP8="","",IF(UPPER(TRIM(AM8&amp;""))="Y","Complete (papers)",IF(IF(BB8="No",", proof of age","")&amp;IF(BC8="No",", physical form","")&amp;IF(BD8="No",", concussion sheet","")="","Complete","Missing: "&amp;MID(IF(BB8="No",", proof of age","")&amp;IF(BC8="No",", physical form","")&amp;IF(BD8="No",", concussion sheet",""),3,200))))</f>
        <v/>
      </c>
      <c r="BG8" s="22">
        <f>IF(LEFT(BF8,8)="Complete",1,0)</f>
        <v/>
      </c>
      <c r="BH8" s="22">
        <f>IF(AP8="","",TRIM(AK8&amp;""))</f>
        <v/>
      </c>
      <c r="BI8" s="22">
        <f>IF(AND(AP8&lt;&gt;"",BH8=""),1,0)</f>
        <v/>
      </c>
      <c r="BJ8" s="22">
        <f>IF(AP8="",0,1)</f>
        <v/>
      </c>
    </row>
    <row r="9">
      <c r="A9" s="18" t="inlineStr">
        <is>
          <t>EXAMPLE-08 (delete me)</t>
        </is>
      </c>
      <c r="B9" s="18" t="inlineStr">
        <is>
          <t>2027-03-11T18:22:00.000Z</t>
        </is>
      </c>
      <c r="C9" s="18" t="inlineStr">
        <is>
          <t>2027-03-11T18:12:00.000Z</t>
        </is>
      </c>
      <c r="D9" s="18" t="inlineStr">
        <is>
          <t>Sam</t>
        </is>
      </c>
      <c r="E9" s="18" t="inlineStr">
        <is>
          <t>Ortiz</t>
        </is>
      </c>
      <c r="F9" s="18" t="inlineStr">
        <is>
          <t>2021-02-11</t>
        </is>
      </c>
      <c r="G9" s="18" t="inlineStr">
        <is>
          <t>Season registration</t>
        </is>
      </c>
      <c r="H9" s="18" t="inlineStr"/>
      <c r="I9" s="18" t="inlineStr"/>
      <c r="J9" s="18" t="inlineStr"/>
      <c r="K9" s="18" t="inlineStr">
        <is>
          <t>Youth XS</t>
        </is>
      </c>
      <c r="L9" s="18" t="inlineStr">
        <is>
          <t>Yes</t>
        </is>
      </c>
      <c r="M9" s="18" t="inlineStr">
        <is>
          <t>Luis Ortiz</t>
        </is>
      </c>
      <c r="N9" s="18" t="inlineStr">
        <is>
          <t>luis@example.com</t>
        </is>
      </c>
      <c r="O9" s="18" t="inlineStr">
        <is>
          <t>555-0107</t>
        </is>
      </c>
      <c r="P9" s="18" t="inlineStr"/>
      <c r="Q9" s="18" t="inlineStr"/>
      <c r="R9" s="18" t="inlineStr">
        <is>
          <t>Grandparent</t>
        </is>
      </c>
      <c r="S9" s="18" t="inlineStr">
        <is>
          <t>555-0207</t>
        </is>
      </c>
      <c r="T9" s="18" t="inlineStr"/>
      <c r="U9" s="18" t="inlineStr"/>
      <c r="V9" s="18" t="inlineStr">
        <is>
          <t>physical-form.pdf</t>
        </is>
      </c>
      <c r="W9" s="18" t="inlineStr">
        <is>
          <t>Yes</t>
        </is>
      </c>
      <c r="X9" s="18" t="inlineStr">
        <is>
          <t>I have read the concussion information sheet with my player</t>
        </is>
      </c>
      <c r="Y9" s="18" t="n">
        <v>185</v>
      </c>
      <c r="Z9" s="18" t="inlineStr">
        <is>
          <t>signature.png</t>
        </is>
      </c>
      <c r="AA9" s="18" t="inlineStr">
        <is>
          <t>Paid</t>
        </is>
      </c>
      <c r="AB9" s="18" t="inlineStr">
        <is>
          <t>185.00</t>
        </is>
      </c>
      <c r="AC9" s="18" t="inlineStr">
        <is>
          <t>USD</t>
        </is>
      </c>
      <c r="AD9" s="18" t="inlineStr">
        <is>
          <t>0.00</t>
        </is>
      </c>
      <c r="AE9" s="18" t="inlineStr">
        <is>
          <t>2027-03-11T18:27:00.000Z</t>
        </is>
      </c>
      <c r="AF9" s="18" t="inlineStr">
        <is>
          <t>pi_example08</t>
        </is>
      </c>
      <c r="AG9" s="18" t="n">
        <v>1</v>
      </c>
      <c r="AJ9" s="19" t="n"/>
      <c r="AK9" s="20" t="inlineStr">
        <is>
          <t>U8 Bees</t>
        </is>
      </c>
      <c r="AL9" s="21" t="inlineStr"/>
      <c r="AM9" s="21" t="inlineStr">
        <is>
          <t>Y</t>
        </is>
      </c>
      <c r="AN9" s="20" t="inlineStr">
        <is>
          <t>Paper birth certificate seen</t>
        </is>
      </c>
      <c r="AO9" s="19" t="n"/>
      <c r="AP9" s="22">
        <f>TRIM(IFERROR(TRIM(INDEX($A9:$AI9,MATCH(Settings!$H$9,$A$1:$AI$1,0))&amp;""),"")&amp;" "&amp;IFERROR(TRIM(INDEX($A9:$AI9,MATCH(Settings!$H$10,$A$1:$AI$1,0))&amp;""),""))</f>
        <v/>
      </c>
      <c r="AQ9" s="23">
        <f>IF(AP9="","",IFERROR(IF(TRIM(INDEX($A9:$AI9,MATCH(Settings!$H$11,$A$1:$AI$1,0))&amp;"")="","",IF(ISNUMBER(INDEX($A9:$AI9,MATCH(Settings!$H$11,$A$1:$AI$1,0))),INT(INDEX($A9:$AI9,MATCH(Settings!$H$11,$A$1:$AI$1,0))),DATE(VALUE(LEFT(INDEX($A9:$AI9,MATCH(Settings!$H$11,$A$1:$AI$1,0)),4)),VALUE(MID(INDEX($A9:$AI9,MATCH(Settings!$H$11,$A$1:$AI$1,0)),6,2)),VALUE(MID(INDEX($A9:$AI9,MATCH(Settings!$H$11,$A$1:$AI$1,0)),9,2))))),""))</f>
        <v/>
      </c>
      <c r="AR9" s="22">
        <f>IF(OR(AP9="",NOT(ISNUMBER(AQ9)),NOT(ISNUMBER(Settings!$B$4))),"",YEAR(Settings!$B$4)-YEAR(AQ9)-IF(OR(MONTH(Settings!$B$4)&lt;MONTH(AQ9),AND(MONTH(Settings!$B$4)=MONTH(AQ9),DAY(Settings!$B$4)&lt;DAY(AQ9))),1,0))</f>
        <v/>
      </c>
      <c r="AS9" s="22">
        <f>IF(AP9="","",IF(AR9="","No birth date",IF(COUNT(Settings!$B$9:$B$20)=0,"Set your age groups",IF(AR9&lt;MIN(Settings!$B$9:$B$20),"Below youngest group",IF(AR9&gt;MAX(Settings!$C$9:$C$20),"Above oldest group",IF(AR9&lt;=INDEX(Settings!$C$9:$C$20,COUNTIF(Settings!$B$9:$B$20,"&lt;="&amp;AR9)),INDEX(Settings!$A$9:$A$20,COUNTIF(Settings!$B$9:$B$20,"&lt;="&amp;AR9)),"No group for this age"))))))</f>
        <v/>
      </c>
      <c r="AT9" s="22">
        <f>IF(AP9="","",IFERROR(TRIM(INDEX($A9:$AI9,MATCH(Settings!$H$12,$A$1:$AI$1,0))&amp;""),""))</f>
        <v/>
      </c>
      <c r="AU9" s="22">
        <f>IF(AP9="","",IFERROR(TRIM(INDEX($A9:$AI9,MATCH(Settings!$H$13,$A$1:$AI$1,0))&amp;""),""))</f>
        <v/>
      </c>
      <c r="AV9" s="22">
        <f>IF(AP9="","",IFERROR(TRIM(INDEX($A9:$AI9,MATCH(Settings!$H$14,$A$1:$AI$1,0))&amp;""),""))</f>
        <v/>
      </c>
      <c r="AW9" s="22">
        <f>IF(AP9="","",IFERROR(IF(TRIM(INDEX($A9:$AI9,MATCH(Settings!$H$19,$A$1:$AI$1,0))&amp;"")="","",VALUE(TRIM(INDEX($A9:$AI9,MATCH(Settings!$H$19,$A$1:$AI$1,0))&amp;""))),""))</f>
        <v/>
      </c>
      <c r="AX9" s="22">
        <f>IF(AP9="","",IFERROR(TRIM(INDEX($A9:$AI9,MATCH(Settings!$H$20,$A$1:$AI$1,0))&amp;""),""))</f>
        <v/>
      </c>
      <c r="AY9" s="24">
        <f>IF(OR(AX9="Paid",AX9="Partially refunded"),IFERROR(VALUE(IFERROR(TRIM(INDEX($A9:$AI9,MATCH(Settings!$H$21,$A$1:$AI$1,0))&amp;""),"")),0)-IFERROR(VALUE(IFERROR(TRIM(INDEX($A9:$AI9,MATCH(Settings!$H$22,$A$1:$AI$1,0))&amp;""),"")),0),0)</f>
        <v/>
      </c>
      <c r="AZ9" s="22">
        <f>IF(AP9="","",IF(UPPER(TRIM(AL9&amp;""))="Y","Paid another way",IF(AX9&lt;&gt;"",AX9,"No online payment")))</f>
        <v/>
      </c>
      <c r="BA9" s="22">
        <f>IF(OR(AZ9="Paid",AZ9="Partially refunded",AZ9="Paid another way"),1,0)</f>
        <v/>
      </c>
      <c r="BB9" s="22">
        <f>IF(AP9="","",IF(IFERROR(TRIM(INDEX($A9:$AI9,MATCH(Settings!$H$15,$A$1:$AI$1,0))&amp;""),"")&lt;&gt;"","Yes","No"))</f>
        <v/>
      </c>
      <c r="BC9" s="22">
        <f>IF(AP9="","",IF(IFERROR(TRIM(INDEX($A9:$AI9,MATCH(Settings!$H$16,$A$1:$AI$1,0))&amp;""),"")&lt;&gt;"","Yes","No"))</f>
        <v/>
      </c>
      <c r="BD9" s="22">
        <f>IF(AP9="","",IF(IFERROR(TRIM(INDEX($A9:$AI9,MATCH(Settings!$H$18,$A$1:$AI$1,0))&amp;""),"")&lt;&gt;"","Yes","No"))</f>
        <v/>
      </c>
      <c r="BE9" s="22">
        <f>IF(AP9="","",IFERROR(TRIM(INDEX($A9:$AI9,MATCH(Settings!$H$17,$A$1:$AI$1,0))&amp;""),""))</f>
        <v/>
      </c>
      <c r="BF9" s="22">
        <f>IF(AP9="","",IF(UPPER(TRIM(AM9&amp;""))="Y","Complete (papers)",IF(IF(BB9="No",", proof of age","")&amp;IF(BC9="No",", physical form","")&amp;IF(BD9="No",", concussion sheet","")="","Complete","Missing: "&amp;MID(IF(BB9="No",", proof of age","")&amp;IF(BC9="No",", physical form","")&amp;IF(BD9="No",", concussion sheet",""),3,200))))</f>
        <v/>
      </c>
      <c r="BG9" s="22">
        <f>IF(LEFT(BF9,8)="Complete",1,0)</f>
        <v/>
      </c>
      <c r="BH9" s="22">
        <f>IF(AP9="","",TRIM(AK9&amp;""))</f>
        <v/>
      </c>
      <c r="BI9" s="22">
        <f>IF(AND(AP9&lt;&gt;"",BH9=""),1,0)</f>
        <v/>
      </c>
      <c r="BJ9" s="22">
        <f>IF(AP9="",0,1)</f>
        <v/>
      </c>
    </row>
    <row r="10">
      <c r="A10" s="18" t="inlineStr">
        <is>
          <t>EXAMPLE-09 (delete me)</t>
        </is>
      </c>
      <c r="B10" s="18" t="inlineStr">
        <is>
          <t>2027-03-12T18:23:00.000Z</t>
        </is>
      </c>
      <c r="C10" s="18" t="inlineStr">
        <is>
          <t>2027-03-12T18:13:00.000Z</t>
        </is>
      </c>
      <c r="D10" s="18" t="inlineStr">
        <is>
          <t>Ruby</t>
        </is>
      </c>
      <c r="E10" s="18" t="inlineStr">
        <is>
          <t>Shah</t>
        </is>
      </c>
      <c r="F10" s="18" t="inlineStr">
        <is>
          <t>2017-05-22</t>
        </is>
      </c>
      <c r="G10" s="18" t="inlineStr">
        <is>
          <t>Season registration</t>
        </is>
      </c>
      <c r="H10" s="18" t="inlineStr"/>
      <c r="I10" s="18" t="inlineStr"/>
      <c r="J10" s="18" t="inlineStr"/>
      <c r="K10" s="18" t="inlineStr">
        <is>
          <t>Youth M</t>
        </is>
      </c>
      <c r="L10" s="18" t="inlineStr">
        <is>
          <t>Yes</t>
        </is>
      </c>
      <c r="M10" s="18" t="inlineStr">
        <is>
          <t>Asha Shah</t>
        </is>
      </c>
      <c r="N10" s="18" t="inlineStr">
        <is>
          <t>asha@example.com</t>
        </is>
      </c>
      <c r="O10" s="18" t="inlineStr">
        <is>
          <t>555-0108</t>
        </is>
      </c>
      <c r="P10" s="18" t="inlineStr"/>
      <c r="Q10" s="18" t="inlineStr"/>
      <c r="R10" s="18" t="inlineStr">
        <is>
          <t>Grandparent</t>
        </is>
      </c>
      <c r="S10" s="18" t="inlineStr">
        <is>
          <t>555-0208</t>
        </is>
      </c>
      <c r="T10" s="18" t="inlineStr"/>
      <c r="U10" s="18" t="inlineStr">
        <is>
          <t>birth-certificate.pdf</t>
        </is>
      </c>
      <c r="V10" s="18" t="inlineStr">
        <is>
          <t>physical-form.pdf</t>
        </is>
      </c>
      <c r="W10" s="18" t="inlineStr">
        <is>
          <t>Yes</t>
        </is>
      </c>
      <c r="X10" s="18" t="inlineStr">
        <is>
          <t>I have read the concussion information sheet with my player</t>
        </is>
      </c>
      <c r="Y10" s="18" t="n">
        <v>185</v>
      </c>
      <c r="Z10" s="18" t="inlineStr">
        <is>
          <t>signature.png</t>
        </is>
      </c>
      <c r="AA10" s="18" t="inlineStr">
        <is>
          <t>Paid</t>
        </is>
      </c>
      <c r="AB10" s="18" t="inlineStr">
        <is>
          <t>185.00</t>
        </is>
      </c>
      <c r="AC10" s="18" t="inlineStr">
        <is>
          <t>USD</t>
        </is>
      </c>
      <c r="AD10" s="18" t="inlineStr">
        <is>
          <t>0.00</t>
        </is>
      </c>
      <c r="AE10" s="18" t="inlineStr">
        <is>
          <t>2027-03-12T18:28:00.000Z</t>
        </is>
      </c>
      <c r="AF10" s="18" t="inlineStr">
        <is>
          <t>pi_example09</t>
        </is>
      </c>
      <c r="AG10" s="18" t="n">
        <v>1</v>
      </c>
      <c r="AJ10" s="19" t="n"/>
      <c r="AK10" s="20" t="inlineStr">
        <is>
          <t>U10 Wasps</t>
        </is>
      </c>
      <c r="AL10" s="21" t="inlineStr"/>
      <c r="AM10" s="21" t="inlineStr"/>
      <c r="AN10" s="20" t="inlineStr">
        <is>
          <t>Plays up with her sister?</t>
        </is>
      </c>
      <c r="AO10" s="19" t="n"/>
      <c r="AP10" s="22">
        <f>TRIM(IFERROR(TRIM(INDEX($A10:$AI10,MATCH(Settings!$H$9,$A$1:$AI$1,0))&amp;""),"")&amp;" "&amp;IFERROR(TRIM(INDEX($A10:$AI10,MATCH(Settings!$H$10,$A$1:$AI$1,0))&amp;""),""))</f>
        <v/>
      </c>
      <c r="AQ10" s="23">
        <f>IF(AP10="","",IFERROR(IF(TRIM(INDEX($A10:$AI10,MATCH(Settings!$H$11,$A$1:$AI$1,0))&amp;"")="","",IF(ISNUMBER(INDEX($A10:$AI10,MATCH(Settings!$H$11,$A$1:$AI$1,0))),INT(INDEX($A10:$AI10,MATCH(Settings!$H$11,$A$1:$AI$1,0))),DATE(VALUE(LEFT(INDEX($A10:$AI10,MATCH(Settings!$H$11,$A$1:$AI$1,0)),4)),VALUE(MID(INDEX($A10:$AI10,MATCH(Settings!$H$11,$A$1:$AI$1,0)),6,2)),VALUE(MID(INDEX($A10:$AI10,MATCH(Settings!$H$11,$A$1:$AI$1,0)),9,2))))),""))</f>
        <v/>
      </c>
      <c r="AR10" s="22">
        <f>IF(OR(AP10="",NOT(ISNUMBER(AQ10)),NOT(ISNUMBER(Settings!$B$4))),"",YEAR(Settings!$B$4)-YEAR(AQ10)-IF(OR(MONTH(Settings!$B$4)&lt;MONTH(AQ10),AND(MONTH(Settings!$B$4)=MONTH(AQ10),DAY(Settings!$B$4)&lt;DAY(AQ10))),1,0))</f>
        <v/>
      </c>
      <c r="AS10" s="22">
        <f>IF(AP10="","",IF(AR10="","No birth date",IF(COUNT(Settings!$B$9:$B$20)=0,"Set your age groups",IF(AR10&lt;MIN(Settings!$B$9:$B$20),"Below youngest group",IF(AR10&gt;MAX(Settings!$C$9:$C$20),"Above oldest group",IF(AR10&lt;=INDEX(Settings!$C$9:$C$20,COUNTIF(Settings!$B$9:$B$20,"&lt;="&amp;AR10)),INDEX(Settings!$A$9:$A$20,COUNTIF(Settings!$B$9:$B$20,"&lt;="&amp;AR10)),"No group for this age"))))))</f>
        <v/>
      </c>
      <c r="AT10" s="22">
        <f>IF(AP10="","",IFERROR(TRIM(INDEX($A10:$AI10,MATCH(Settings!$H$12,$A$1:$AI$1,0))&amp;""),""))</f>
        <v/>
      </c>
      <c r="AU10" s="22">
        <f>IF(AP10="","",IFERROR(TRIM(INDEX($A10:$AI10,MATCH(Settings!$H$13,$A$1:$AI$1,0))&amp;""),""))</f>
        <v/>
      </c>
      <c r="AV10" s="22">
        <f>IF(AP10="","",IFERROR(TRIM(INDEX($A10:$AI10,MATCH(Settings!$H$14,$A$1:$AI$1,0))&amp;""),""))</f>
        <v/>
      </c>
      <c r="AW10" s="22">
        <f>IF(AP10="","",IFERROR(IF(TRIM(INDEX($A10:$AI10,MATCH(Settings!$H$19,$A$1:$AI$1,0))&amp;"")="","",VALUE(TRIM(INDEX($A10:$AI10,MATCH(Settings!$H$19,$A$1:$AI$1,0))&amp;""))),""))</f>
        <v/>
      </c>
      <c r="AX10" s="22">
        <f>IF(AP10="","",IFERROR(TRIM(INDEX($A10:$AI10,MATCH(Settings!$H$20,$A$1:$AI$1,0))&amp;""),""))</f>
        <v/>
      </c>
      <c r="AY10" s="24">
        <f>IF(OR(AX10="Paid",AX10="Partially refunded"),IFERROR(VALUE(IFERROR(TRIM(INDEX($A10:$AI10,MATCH(Settings!$H$21,$A$1:$AI$1,0))&amp;""),"")),0)-IFERROR(VALUE(IFERROR(TRIM(INDEX($A10:$AI10,MATCH(Settings!$H$22,$A$1:$AI$1,0))&amp;""),"")),0),0)</f>
        <v/>
      </c>
      <c r="AZ10" s="22">
        <f>IF(AP10="","",IF(UPPER(TRIM(AL10&amp;""))="Y","Paid another way",IF(AX10&lt;&gt;"",AX10,"No online payment")))</f>
        <v/>
      </c>
      <c r="BA10" s="22">
        <f>IF(OR(AZ10="Paid",AZ10="Partially refunded",AZ10="Paid another way"),1,0)</f>
        <v/>
      </c>
      <c r="BB10" s="22">
        <f>IF(AP10="","",IF(IFERROR(TRIM(INDEX($A10:$AI10,MATCH(Settings!$H$15,$A$1:$AI$1,0))&amp;""),"")&lt;&gt;"","Yes","No"))</f>
        <v/>
      </c>
      <c r="BC10" s="22">
        <f>IF(AP10="","",IF(IFERROR(TRIM(INDEX($A10:$AI10,MATCH(Settings!$H$16,$A$1:$AI$1,0))&amp;""),"")&lt;&gt;"","Yes","No"))</f>
        <v/>
      </c>
      <c r="BD10" s="22">
        <f>IF(AP10="","",IF(IFERROR(TRIM(INDEX($A10:$AI10,MATCH(Settings!$H$18,$A$1:$AI$1,0))&amp;""),"")&lt;&gt;"","Yes","No"))</f>
        <v/>
      </c>
      <c r="BE10" s="22">
        <f>IF(AP10="","",IFERROR(TRIM(INDEX($A10:$AI10,MATCH(Settings!$H$17,$A$1:$AI$1,0))&amp;""),""))</f>
        <v/>
      </c>
      <c r="BF10" s="22">
        <f>IF(AP10="","",IF(UPPER(TRIM(AM10&amp;""))="Y","Complete (papers)",IF(IF(BB10="No",", proof of age","")&amp;IF(BC10="No",", physical form","")&amp;IF(BD10="No",", concussion sheet","")="","Complete","Missing: "&amp;MID(IF(BB10="No",", proof of age","")&amp;IF(BC10="No",", physical form","")&amp;IF(BD10="No",", concussion sheet",""),3,200))))</f>
        <v/>
      </c>
      <c r="BG10" s="22">
        <f>IF(LEFT(BF10,8)="Complete",1,0)</f>
        <v/>
      </c>
      <c r="BH10" s="22">
        <f>IF(AP10="","",TRIM(AK10&amp;""))</f>
        <v/>
      </c>
      <c r="BI10" s="22">
        <f>IF(AND(AP10&lt;&gt;"",BH10=""),1,0)</f>
        <v/>
      </c>
      <c r="BJ10" s="22">
        <f>IF(AP10="",0,1)</f>
        <v/>
      </c>
    </row>
    <row r="11">
      <c r="A11" s="18" t="inlineStr">
        <is>
          <t>EXAMPLE-10 (delete me)</t>
        </is>
      </c>
      <c r="B11" s="18" t="inlineStr">
        <is>
          <t>2027-03-13T18:24:00.000Z</t>
        </is>
      </c>
      <c r="C11" s="18" t="inlineStr">
        <is>
          <t>2027-03-13T18:14:00.000Z</t>
        </is>
      </c>
      <c r="D11" s="18" t="inlineStr">
        <is>
          <t>Finn</t>
        </is>
      </c>
      <c r="E11" s="18" t="inlineStr">
        <is>
          <t>Walsh</t>
        </is>
      </c>
      <c r="F11" s="18" t="inlineStr">
        <is>
          <t>2022-01-03</t>
        </is>
      </c>
      <c r="G11" s="18" t="inlineStr">
        <is>
          <t>Season registration</t>
        </is>
      </c>
      <c r="H11" s="18" t="inlineStr"/>
      <c r="I11" s="18" t="inlineStr"/>
      <c r="J11" s="18" t="inlineStr"/>
      <c r="K11" s="18" t="inlineStr">
        <is>
          <t>Youth XS</t>
        </is>
      </c>
      <c r="L11" s="18" t="inlineStr">
        <is>
          <t>Yes</t>
        </is>
      </c>
      <c r="M11" s="18" t="inlineStr">
        <is>
          <t>Kate Walsh</t>
        </is>
      </c>
      <c r="N11" s="18" t="inlineStr">
        <is>
          <t>kate@example.com</t>
        </is>
      </c>
      <c r="O11" s="18" t="inlineStr">
        <is>
          <t>555-0109</t>
        </is>
      </c>
      <c r="P11" s="18" t="inlineStr"/>
      <c r="Q11" s="18" t="inlineStr"/>
      <c r="R11" s="18" t="inlineStr">
        <is>
          <t>Grandparent</t>
        </is>
      </c>
      <c r="S11" s="18" t="inlineStr">
        <is>
          <t>555-0209</t>
        </is>
      </c>
      <c r="T11" s="18" t="inlineStr"/>
      <c r="U11" s="18" t="inlineStr">
        <is>
          <t>birth-certificate.pdf</t>
        </is>
      </c>
      <c r="V11" s="18" t="inlineStr">
        <is>
          <t>physical-form.pdf</t>
        </is>
      </c>
      <c r="W11" s="18" t="inlineStr">
        <is>
          <t>Yes</t>
        </is>
      </c>
      <c r="X11" s="18" t="inlineStr">
        <is>
          <t>I have read the concussion information sheet with my player</t>
        </is>
      </c>
      <c r="Y11" s="18" t="n">
        <v>185</v>
      </c>
      <c r="Z11" s="18" t="inlineStr">
        <is>
          <t>signature.png</t>
        </is>
      </c>
      <c r="AA11" s="18" t="inlineStr">
        <is>
          <t>Awaiting payment</t>
        </is>
      </c>
      <c r="AB11" s="18" t="inlineStr">
        <is>
          <t>185.00</t>
        </is>
      </c>
      <c r="AC11" s="18" t="inlineStr">
        <is>
          <t>USD</t>
        </is>
      </c>
      <c r="AD11" s="18" t="inlineStr">
        <is>
          <t>0.00</t>
        </is>
      </c>
      <c r="AE11" s="18" t="inlineStr"/>
      <c r="AF11" s="18" t="inlineStr"/>
      <c r="AG11" s="18" t="n">
        <v>1</v>
      </c>
      <c r="AJ11" s="19" t="n"/>
      <c r="AK11" s="20" t="inlineStr"/>
      <c r="AL11" s="21" t="inlineStr"/>
      <c r="AM11" s="21" t="inlineStr"/>
      <c r="AN11" s="20" t="inlineStr"/>
      <c r="AO11" s="19" t="n"/>
      <c r="AP11" s="22">
        <f>TRIM(IFERROR(TRIM(INDEX($A11:$AI11,MATCH(Settings!$H$9,$A$1:$AI$1,0))&amp;""),"")&amp;" "&amp;IFERROR(TRIM(INDEX($A11:$AI11,MATCH(Settings!$H$10,$A$1:$AI$1,0))&amp;""),""))</f>
        <v/>
      </c>
      <c r="AQ11" s="23">
        <f>IF(AP11="","",IFERROR(IF(TRIM(INDEX($A11:$AI11,MATCH(Settings!$H$11,$A$1:$AI$1,0))&amp;"")="","",IF(ISNUMBER(INDEX($A11:$AI11,MATCH(Settings!$H$11,$A$1:$AI$1,0))),INT(INDEX($A11:$AI11,MATCH(Settings!$H$11,$A$1:$AI$1,0))),DATE(VALUE(LEFT(INDEX($A11:$AI11,MATCH(Settings!$H$11,$A$1:$AI$1,0)),4)),VALUE(MID(INDEX($A11:$AI11,MATCH(Settings!$H$11,$A$1:$AI$1,0)),6,2)),VALUE(MID(INDEX($A11:$AI11,MATCH(Settings!$H$11,$A$1:$AI$1,0)),9,2))))),""))</f>
        <v/>
      </c>
      <c r="AR11" s="22">
        <f>IF(OR(AP11="",NOT(ISNUMBER(AQ11)),NOT(ISNUMBER(Settings!$B$4))),"",YEAR(Settings!$B$4)-YEAR(AQ11)-IF(OR(MONTH(Settings!$B$4)&lt;MONTH(AQ11),AND(MONTH(Settings!$B$4)=MONTH(AQ11),DAY(Settings!$B$4)&lt;DAY(AQ11))),1,0))</f>
        <v/>
      </c>
      <c r="AS11" s="22">
        <f>IF(AP11="","",IF(AR11="","No birth date",IF(COUNT(Settings!$B$9:$B$20)=0,"Set your age groups",IF(AR11&lt;MIN(Settings!$B$9:$B$20),"Below youngest group",IF(AR11&gt;MAX(Settings!$C$9:$C$20),"Above oldest group",IF(AR11&lt;=INDEX(Settings!$C$9:$C$20,COUNTIF(Settings!$B$9:$B$20,"&lt;="&amp;AR11)),INDEX(Settings!$A$9:$A$20,COUNTIF(Settings!$B$9:$B$20,"&lt;="&amp;AR11)),"No group for this age"))))))</f>
        <v/>
      </c>
      <c r="AT11" s="22">
        <f>IF(AP11="","",IFERROR(TRIM(INDEX($A11:$AI11,MATCH(Settings!$H$12,$A$1:$AI$1,0))&amp;""),""))</f>
        <v/>
      </c>
      <c r="AU11" s="22">
        <f>IF(AP11="","",IFERROR(TRIM(INDEX($A11:$AI11,MATCH(Settings!$H$13,$A$1:$AI$1,0))&amp;""),""))</f>
        <v/>
      </c>
      <c r="AV11" s="22">
        <f>IF(AP11="","",IFERROR(TRIM(INDEX($A11:$AI11,MATCH(Settings!$H$14,$A$1:$AI$1,0))&amp;""),""))</f>
        <v/>
      </c>
      <c r="AW11" s="22">
        <f>IF(AP11="","",IFERROR(IF(TRIM(INDEX($A11:$AI11,MATCH(Settings!$H$19,$A$1:$AI$1,0))&amp;"")="","",VALUE(TRIM(INDEX($A11:$AI11,MATCH(Settings!$H$19,$A$1:$AI$1,0))&amp;""))),""))</f>
        <v/>
      </c>
      <c r="AX11" s="22">
        <f>IF(AP11="","",IFERROR(TRIM(INDEX($A11:$AI11,MATCH(Settings!$H$20,$A$1:$AI$1,0))&amp;""),""))</f>
        <v/>
      </c>
      <c r="AY11" s="24">
        <f>IF(OR(AX11="Paid",AX11="Partially refunded"),IFERROR(VALUE(IFERROR(TRIM(INDEX($A11:$AI11,MATCH(Settings!$H$21,$A$1:$AI$1,0))&amp;""),"")),0)-IFERROR(VALUE(IFERROR(TRIM(INDEX($A11:$AI11,MATCH(Settings!$H$22,$A$1:$AI$1,0))&amp;""),"")),0),0)</f>
        <v/>
      </c>
      <c r="AZ11" s="22">
        <f>IF(AP11="","",IF(UPPER(TRIM(AL11&amp;""))="Y","Paid another way",IF(AX11&lt;&gt;"",AX11,"No online payment")))</f>
        <v/>
      </c>
      <c r="BA11" s="22">
        <f>IF(OR(AZ11="Paid",AZ11="Partially refunded",AZ11="Paid another way"),1,0)</f>
        <v/>
      </c>
      <c r="BB11" s="22">
        <f>IF(AP11="","",IF(IFERROR(TRIM(INDEX($A11:$AI11,MATCH(Settings!$H$15,$A$1:$AI$1,0))&amp;""),"")&lt;&gt;"","Yes","No"))</f>
        <v/>
      </c>
      <c r="BC11" s="22">
        <f>IF(AP11="","",IF(IFERROR(TRIM(INDEX($A11:$AI11,MATCH(Settings!$H$16,$A$1:$AI$1,0))&amp;""),"")&lt;&gt;"","Yes","No"))</f>
        <v/>
      </c>
      <c r="BD11" s="22">
        <f>IF(AP11="","",IF(IFERROR(TRIM(INDEX($A11:$AI11,MATCH(Settings!$H$18,$A$1:$AI$1,0))&amp;""),"")&lt;&gt;"","Yes","No"))</f>
        <v/>
      </c>
      <c r="BE11" s="22">
        <f>IF(AP11="","",IFERROR(TRIM(INDEX($A11:$AI11,MATCH(Settings!$H$17,$A$1:$AI$1,0))&amp;""),""))</f>
        <v/>
      </c>
      <c r="BF11" s="22">
        <f>IF(AP11="","",IF(UPPER(TRIM(AM11&amp;""))="Y","Complete (papers)",IF(IF(BB11="No",", proof of age","")&amp;IF(BC11="No",", physical form","")&amp;IF(BD11="No",", concussion sheet","")="","Complete","Missing: "&amp;MID(IF(BB11="No",", proof of age","")&amp;IF(BC11="No",", physical form","")&amp;IF(BD11="No",", concussion sheet",""),3,200))))</f>
        <v/>
      </c>
      <c r="BG11" s="22">
        <f>IF(LEFT(BF11,8)="Complete",1,0)</f>
        <v/>
      </c>
      <c r="BH11" s="22">
        <f>IF(AP11="","",TRIM(AK11&amp;""))</f>
        <v/>
      </c>
      <c r="BI11" s="22">
        <f>IF(AND(AP11&lt;&gt;"",BH11=""),1,0)</f>
        <v/>
      </c>
      <c r="BJ11" s="22">
        <f>IF(AP11="",0,1)</f>
        <v/>
      </c>
    </row>
    <row r="12">
      <c r="A12" s="18" t="inlineStr">
        <is>
          <t>EXAMPLE-11 (delete me)</t>
        </is>
      </c>
      <c r="B12" s="18" t="inlineStr">
        <is>
          <t>2027-03-14T18:25:00.000Z</t>
        </is>
      </c>
      <c r="C12" s="18" t="inlineStr">
        <is>
          <t>2027-03-14T18:15:00.000Z</t>
        </is>
      </c>
      <c r="D12" s="18" t="inlineStr">
        <is>
          <t>Lily</t>
        </is>
      </c>
      <c r="E12" s="18" t="inlineStr">
        <is>
          <t>Grant</t>
        </is>
      </c>
      <c r="F12" s="18" t="inlineStr">
        <is>
          <t>2019-12-12</t>
        </is>
      </c>
      <c r="G12" s="18" t="inlineStr">
        <is>
          <t>Season registration</t>
        </is>
      </c>
      <c r="H12" s="18" t="inlineStr"/>
      <c r="I12" s="18" t="inlineStr"/>
      <c r="J12" s="18" t="inlineStr"/>
      <c r="K12" s="18" t="inlineStr">
        <is>
          <t>Youth S</t>
        </is>
      </c>
      <c r="L12" s="18" t="inlineStr">
        <is>
          <t>Yes</t>
        </is>
      </c>
      <c r="M12" s="18" t="inlineStr">
        <is>
          <t>Ben Grant</t>
        </is>
      </c>
      <c r="N12" s="18" t="inlineStr">
        <is>
          <t>ben@example.com</t>
        </is>
      </c>
      <c r="O12" s="18" t="inlineStr">
        <is>
          <t>555-0110</t>
        </is>
      </c>
      <c r="P12" s="18" t="inlineStr"/>
      <c r="Q12" s="18" t="inlineStr"/>
      <c r="R12" s="18" t="inlineStr">
        <is>
          <t>Grandparent</t>
        </is>
      </c>
      <c r="S12" s="18" t="inlineStr">
        <is>
          <t>555-0210</t>
        </is>
      </c>
      <c r="T12" s="18" t="inlineStr"/>
      <c r="U12" s="18" t="inlineStr">
        <is>
          <t>birth-certificate.pdf</t>
        </is>
      </c>
      <c r="V12" s="18" t="inlineStr">
        <is>
          <t>physical-form.pdf</t>
        </is>
      </c>
      <c r="W12" s="18" t="inlineStr">
        <is>
          <t>Yes</t>
        </is>
      </c>
      <c r="X12" s="18" t="inlineStr"/>
      <c r="Y12" s="18" t="n">
        <v>185</v>
      </c>
      <c r="Z12" s="18" t="inlineStr">
        <is>
          <t>signature.png</t>
        </is>
      </c>
      <c r="AA12" s="18" t="inlineStr">
        <is>
          <t>Paid</t>
        </is>
      </c>
      <c r="AB12" s="18" t="inlineStr">
        <is>
          <t>185.00</t>
        </is>
      </c>
      <c r="AC12" s="18" t="inlineStr">
        <is>
          <t>USD</t>
        </is>
      </c>
      <c r="AD12" s="18" t="inlineStr">
        <is>
          <t>0.00</t>
        </is>
      </c>
      <c r="AE12" s="18" t="inlineStr">
        <is>
          <t>2027-03-14T18:30:00.000Z</t>
        </is>
      </c>
      <c r="AF12" s="18" t="inlineStr">
        <is>
          <t>pi_example11</t>
        </is>
      </c>
      <c r="AG12" s="18" t="n">
        <v>1</v>
      </c>
      <c r="AJ12" s="19" t="n"/>
      <c r="AK12" s="20" t="inlineStr">
        <is>
          <t>U8 Bees</t>
        </is>
      </c>
      <c r="AL12" s="21" t="inlineStr"/>
      <c r="AM12" s="21" t="inlineStr"/>
      <c r="AN12" s="20" t="inlineStr"/>
      <c r="AO12" s="19" t="n"/>
      <c r="AP12" s="22">
        <f>TRIM(IFERROR(TRIM(INDEX($A12:$AI12,MATCH(Settings!$H$9,$A$1:$AI$1,0))&amp;""),"")&amp;" "&amp;IFERROR(TRIM(INDEX($A12:$AI12,MATCH(Settings!$H$10,$A$1:$AI$1,0))&amp;""),""))</f>
        <v/>
      </c>
      <c r="AQ12" s="23">
        <f>IF(AP12="","",IFERROR(IF(TRIM(INDEX($A12:$AI12,MATCH(Settings!$H$11,$A$1:$AI$1,0))&amp;"")="","",IF(ISNUMBER(INDEX($A12:$AI12,MATCH(Settings!$H$11,$A$1:$AI$1,0))),INT(INDEX($A12:$AI12,MATCH(Settings!$H$11,$A$1:$AI$1,0))),DATE(VALUE(LEFT(INDEX($A12:$AI12,MATCH(Settings!$H$11,$A$1:$AI$1,0)),4)),VALUE(MID(INDEX($A12:$AI12,MATCH(Settings!$H$11,$A$1:$AI$1,0)),6,2)),VALUE(MID(INDEX($A12:$AI12,MATCH(Settings!$H$11,$A$1:$AI$1,0)),9,2))))),""))</f>
        <v/>
      </c>
      <c r="AR12" s="22">
        <f>IF(OR(AP12="",NOT(ISNUMBER(AQ12)),NOT(ISNUMBER(Settings!$B$4))),"",YEAR(Settings!$B$4)-YEAR(AQ12)-IF(OR(MONTH(Settings!$B$4)&lt;MONTH(AQ12),AND(MONTH(Settings!$B$4)=MONTH(AQ12),DAY(Settings!$B$4)&lt;DAY(AQ12))),1,0))</f>
        <v/>
      </c>
      <c r="AS12" s="22">
        <f>IF(AP12="","",IF(AR12="","No birth date",IF(COUNT(Settings!$B$9:$B$20)=0,"Set your age groups",IF(AR12&lt;MIN(Settings!$B$9:$B$20),"Below youngest group",IF(AR12&gt;MAX(Settings!$C$9:$C$20),"Above oldest group",IF(AR12&lt;=INDEX(Settings!$C$9:$C$20,COUNTIF(Settings!$B$9:$B$20,"&lt;="&amp;AR12)),INDEX(Settings!$A$9:$A$20,COUNTIF(Settings!$B$9:$B$20,"&lt;="&amp;AR12)),"No group for this age"))))))</f>
        <v/>
      </c>
      <c r="AT12" s="22">
        <f>IF(AP12="","",IFERROR(TRIM(INDEX($A12:$AI12,MATCH(Settings!$H$12,$A$1:$AI$1,0))&amp;""),""))</f>
        <v/>
      </c>
      <c r="AU12" s="22">
        <f>IF(AP12="","",IFERROR(TRIM(INDEX($A12:$AI12,MATCH(Settings!$H$13,$A$1:$AI$1,0))&amp;""),""))</f>
        <v/>
      </c>
      <c r="AV12" s="22">
        <f>IF(AP12="","",IFERROR(TRIM(INDEX($A12:$AI12,MATCH(Settings!$H$14,$A$1:$AI$1,0))&amp;""),""))</f>
        <v/>
      </c>
      <c r="AW12" s="22">
        <f>IF(AP12="","",IFERROR(IF(TRIM(INDEX($A12:$AI12,MATCH(Settings!$H$19,$A$1:$AI$1,0))&amp;"")="","",VALUE(TRIM(INDEX($A12:$AI12,MATCH(Settings!$H$19,$A$1:$AI$1,0))&amp;""))),""))</f>
        <v/>
      </c>
      <c r="AX12" s="22">
        <f>IF(AP12="","",IFERROR(TRIM(INDEX($A12:$AI12,MATCH(Settings!$H$20,$A$1:$AI$1,0))&amp;""),""))</f>
        <v/>
      </c>
      <c r="AY12" s="24">
        <f>IF(OR(AX12="Paid",AX12="Partially refunded"),IFERROR(VALUE(IFERROR(TRIM(INDEX($A12:$AI12,MATCH(Settings!$H$21,$A$1:$AI$1,0))&amp;""),"")),0)-IFERROR(VALUE(IFERROR(TRIM(INDEX($A12:$AI12,MATCH(Settings!$H$22,$A$1:$AI$1,0))&amp;""),"")),0),0)</f>
        <v/>
      </c>
      <c r="AZ12" s="22">
        <f>IF(AP12="","",IF(UPPER(TRIM(AL12&amp;""))="Y","Paid another way",IF(AX12&lt;&gt;"",AX12,"No online payment")))</f>
        <v/>
      </c>
      <c r="BA12" s="22">
        <f>IF(OR(AZ12="Paid",AZ12="Partially refunded",AZ12="Paid another way"),1,0)</f>
        <v/>
      </c>
      <c r="BB12" s="22">
        <f>IF(AP12="","",IF(IFERROR(TRIM(INDEX($A12:$AI12,MATCH(Settings!$H$15,$A$1:$AI$1,0))&amp;""),"")&lt;&gt;"","Yes","No"))</f>
        <v/>
      </c>
      <c r="BC12" s="22">
        <f>IF(AP12="","",IF(IFERROR(TRIM(INDEX($A12:$AI12,MATCH(Settings!$H$16,$A$1:$AI$1,0))&amp;""),"")&lt;&gt;"","Yes","No"))</f>
        <v/>
      </c>
      <c r="BD12" s="22">
        <f>IF(AP12="","",IF(IFERROR(TRIM(INDEX($A12:$AI12,MATCH(Settings!$H$18,$A$1:$AI$1,0))&amp;""),"")&lt;&gt;"","Yes","No"))</f>
        <v/>
      </c>
      <c r="BE12" s="22">
        <f>IF(AP12="","",IFERROR(TRIM(INDEX($A12:$AI12,MATCH(Settings!$H$17,$A$1:$AI$1,0))&amp;""),""))</f>
        <v/>
      </c>
      <c r="BF12" s="22">
        <f>IF(AP12="","",IF(UPPER(TRIM(AM12&amp;""))="Y","Complete (papers)",IF(IF(BB12="No",", proof of age","")&amp;IF(BC12="No",", physical form","")&amp;IF(BD12="No",", concussion sheet","")="","Complete","Missing: "&amp;MID(IF(BB12="No",", proof of age","")&amp;IF(BC12="No",", physical form","")&amp;IF(BD12="No",", concussion sheet",""),3,200))))</f>
        <v/>
      </c>
      <c r="BG12" s="22">
        <f>IF(LEFT(BF12,8)="Complete",1,0)</f>
        <v/>
      </c>
      <c r="BH12" s="22">
        <f>IF(AP12="","",TRIM(AK12&amp;""))</f>
        <v/>
      </c>
      <c r="BI12" s="22">
        <f>IF(AND(AP12&lt;&gt;"",BH12=""),1,0)</f>
        <v/>
      </c>
      <c r="BJ12" s="22">
        <f>IF(AP12="",0,1)</f>
        <v/>
      </c>
    </row>
    <row r="13">
      <c r="A13" s="18" t="inlineStr">
        <is>
          <t>EXAMPLE-12 (delete me)</t>
        </is>
      </c>
      <c r="B13" s="18" t="inlineStr">
        <is>
          <t>2027-03-15T18:26:00.000Z</t>
        </is>
      </c>
      <c r="C13" s="18" t="inlineStr">
        <is>
          <t>2027-03-15T18:16:00.000Z</t>
        </is>
      </c>
      <c r="D13" s="18" t="inlineStr">
        <is>
          <t>Omar</t>
        </is>
      </c>
      <c r="E13" s="18" t="inlineStr">
        <is>
          <t>Diaz</t>
        </is>
      </c>
      <c r="F13" s="18" t="inlineStr">
        <is>
          <t>2017-10-01</t>
        </is>
      </c>
      <c r="G13" s="18" t="inlineStr">
        <is>
          <t>Season registration</t>
        </is>
      </c>
      <c r="H13" s="18" t="inlineStr"/>
      <c r="I13" s="18" t="inlineStr"/>
      <c r="J13" s="18" t="inlineStr"/>
      <c r="K13" s="18" t="inlineStr">
        <is>
          <t>Youth L</t>
        </is>
      </c>
      <c r="L13" s="18" t="inlineStr">
        <is>
          <t>No</t>
        </is>
      </c>
      <c r="M13" s="18" t="inlineStr">
        <is>
          <t>Sara Diaz</t>
        </is>
      </c>
      <c r="N13" s="18" t="inlineStr">
        <is>
          <t>sara@example.com</t>
        </is>
      </c>
      <c r="O13" s="18" t="inlineStr">
        <is>
          <t>555-0111</t>
        </is>
      </c>
      <c r="P13" s="18" t="inlineStr"/>
      <c r="Q13" s="18" t="inlineStr"/>
      <c r="R13" s="18" t="inlineStr">
        <is>
          <t>Grandparent</t>
        </is>
      </c>
      <c r="S13" s="18" t="inlineStr">
        <is>
          <t>555-0211</t>
        </is>
      </c>
      <c r="T13" s="18" t="inlineStr"/>
      <c r="U13" s="18" t="inlineStr">
        <is>
          <t>birth-certificate.pdf</t>
        </is>
      </c>
      <c r="V13" s="18" t="inlineStr">
        <is>
          <t>physical-form.pdf</t>
        </is>
      </c>
      <c r="W13" s="18" t="inlineStr">
        <is>
          <t>Yes</t>
        </is>
      </c>
      <c r="X13" s="18" t="inlineStr">
        <is>
          <t>I have read the concussion information sheet with my player</t>
        </is>
      </c>
      <c r="Y13" s="18" t="n">
        <v>150</v>
      </c>
      <c r="Z13" s="18" t="inlineStr">
        <is>
          <t>signature.png</t>
        </is>
      </c>
      <c r="AA13" s="18" t="inlineStr">
        <is>
          <t>Partially refunded</t>
        </is>
      </c>
      <c r="AB13" s="18" t="inlineStr">
        <is>
          <t>150.00</t>
        </is>
      </c>
      <c r="AC13" s="18" t="inlineStr">
        <is>
          <t>USD</t>
        </is>
      </c>
      <c r="AD13" s="18" t="inlineStr">
        <is>
          <t>35.00</t>
        </is>
      </c>
      <c r="AE13" s="18" t="inlineStr">
        <is>
          <t>2027-03-15T18:31:00.000Z</t>
        </is>
      </c>
      <c r="AF13" s="18" t="inlineStr">
        <is>
          <t>pi_example12</t>
        </is>
      </c>
      <c r="AG13" s="18" t="n">
        <v>1</v>
      </c>
      <c r="AJ13" s="19" t="n"/>
      <c r="AK13" s="20" t="inlineStr">
        <is>
          <t>U10 Wasps</t>
        </is>
      </c>
      <c r="AL13" s="21" t="inlineStr"/>
      <c r="AM13" s="21" t="inlineStr"/>
      <c r="AN13" s="20" t="inlineStr">
        <is>
          <t>Refunded 35 after a late start</t>
        </is>
      </c>
      <c r="AO13" s="19" t="n"/>
      <c r="AP13" s="22">
        <f>TRIM(IFERROR(TRIM(INDEX($A13:$AI13,MATCH(Settings!$H$9,$A$1:$AI$1,0))&amp;""),"")&amp;" "&amp;IFERROR(TRIM(INDEX($A13:$AI13,MATCH(Settings!$H$10,$A$1:$AI$1,0))&amp;""),""))</f>
        <v/>
      </c>
      <c r="AQ13" s="23">
        <f>IF(AP13="","",IFERROR(IF(TRIM(INDEX($A13:$AI13,MATCH(Settings!$H$11,$A$1:$AI$1,0))&amp;"")="","",IF(ISNUMBER(INDEX($A13:$AI13,MATCH(Settings!$H$11,$A$1:$AI$1,0))),INT(INDEX($A13:$AI13,MATCH(Settings!$H$11,$A$1:$AI$1,0))),DATE(VALUE(LEFT(INDEX($A13:$AI13,MATCH(Settings!$H$11,$A$1:$AI$1,0)),4)),VALUE(MID(INDEX($A13:$AI13,MATCH(Settings!$H$11,$A$1:$AI$1,0)),6,2)),VALUE(MID(INDEX($A13:$AI13,MATCH(Settings!$H$11,$A$1:$AI$1,0)),9,2))))),""))</f>
        <v/>
      </c>
      <c r="AR13" s="22">
        <f>IF(OR(AP13="",NOT(ISNUMBER(AQ13)),NOT(ISNUMBER(Settings!$B$4))),"",YEAR(Settings!$B$4)-YEAR(AQ13)-IF(OR(MONTH(Settings!$B$4)&lt;MONTH(AQ13),AND(MONTH(Settings!$B$4)=MONTH(AQ13),DAY(Settings!$B$4)&lt;DAY(AQ13))),1,0))</f>
        <v/>
      </c>
      <c r="AS13" s="22">
        <f>IF(AP13="","",IF(AR13="","No birth date",IF(COUNT(Settings!$B$9:$B$20)=0,"Set your age groups",IF(AR13&lt;MIN(Settings!$B$9:$B$20),"Below youngest group",IF(AR13&gt;MAX(Settings!$C$9:$C$20),"Above oldest group",IF(AR13&lt;=INDEX(Settings!$C$9:$C$20,COUNTIF(Settings!$B$9:$B$20,"&lt;="&amp;AR13)),INDEX(Settings!$A$9:$A$20,COUNTIF(Settings!$B$9:$B$20,"&lt;="&amp;AR13)),"No group for this age"))))))</f>
        <v/>
      </c>
      <c r="AT13" s="22">
        <f>IF(AP13="","",IFERROR(TRIM(INDEX($A13:$AI13,MATCH(Settings!$H$12,$A$1:$AI$1,0))&amp;""),""))</f>
        <v/>
      </c>
      <c r="AU13" s="22">
        <f>IF(AP13="","",IFERROR(TRIM(INDEX($A13:$AI13,MATCH(Settings!$H$13,$A$1:$AI$1,0))&amp;""),""))</f>
        <v/>
      </c>
      <c r="AV13" s="22">
        <f>IF(AP13="","",IFERROR(TRIM(INDEX($A13:$AI13,MATCH(Settings!$H$14,$A$1:$AI$1,0))&amp;""),""))</f>
        <v/>
      </c>
      <c r="AW13" s="22">
        <f>IF(AP13="","",IFERROR(IF(TRIM(INDEX($A13:$AI13,MATCH(Settings!$H$19,$A$1:$AI$1,0))&amp;"")="","",VALUE(TRIM(INDEX($A13:$AI13,MATCH(Settings!$H$19,$A$1:$AI$1,0))&amp;""))),""))</f>
        <v/>
      </c>
      <c r="AX13" s="22">
        <f>IF(AP13="","",IFERROR(TRIM(INDEX($A13:$AI13,MATCH(Settings!$H$20,$A$1:$AI$1,0))&amp;""),""))</f>
        <v/>
      </c>
      <c r="AY13" s="24">
        <f>IF(OR(AX13="Paid",AX13="Partially refunded"),IFERROR(VALUE(IFERROR(TRIM(INDEX($A13:$AI13,MATCH(Settings!$H$21,$A$1:$AI$1,0))&amp;""),"")),0)-IFERROR(VALUE(IFERROR(TRIM(INDEX($A13:$AI13,MATCH(Settings!$H$22,$A$1:$AI$1,0))&amp;""),"")),0),0)</f>
        <v/>
      </c>
      <c r="AZ13" s="22">
        <f>IF(AP13="","",IF(UPPER(TRIM(AL13&amp;""))="Y","Paid another way",IF(AX13&lt;&gt;"",AX13,"No online payment")))</f>
        <v/>
      </c>
      <c r="BA13" s="22">
        <f>IF(OR(AZ13="Paid",AZ13="Partially refunded",AZ13="Paid another way"),1,0)</f>
        <v/>
      </c>
      <c r="BB13" s="22">
        <f>IF(AP13="","",IF(IFERROR(TRIM(INDEX($A13:$AI13,MATCH(Settings!$H$15,$A$1:$AI$1,0))&amp;""),"")&lt;&gt;"","Yes","No"))</f>
        <v/>
      </c>
      <c r="BC13" s="22">
        <f>IF(AP13="","",IF(IFERROR(TRIM(INDEX($A13:$AI13,MATCH(Settings!$H$16,$A$1:$AI$1,0))&amp;""),"")&lt;&gt;"","Yes","No"))</f>
        <v/>
      </c>
      <c r="BD13" s="22">
        <f>IF(AP13="","",IF(IFERROR(TRIM(INDEX($A13:$AI13,MATCH(Settings!$H$18,$A$1:$AI$1,0))&amp;""),"")&lt;&gt;"","Yes","No"))</f>
        <v/>
      </c>
      <c r="BE13" s="22">
        <f>IF(AP13="","",IFERROR(TRIM(INDEX($A13:$AI13,MATCH(Settings!$H$17,$A$1:$AI$1,0))&amp;""),""))</f>
        <v/>
      </c>
      <c r="BF13" s="22">
        <f>IF(AP13="","",IF(UPPER(TRIM(AM13&amp;""))="Y","Complete (papers)",IF(IF(BB13="No",", proof of age","")&amp;IF(BC13="No",", physical form","")&amp;IF(BD13="No",", concussion sheet","")="","Complete","Missing: "&amp;MID(IF(BB13="No",", proof of age","")&amp;IF(BC13="No",", physical form","")&amp;IF(BD13="No",", concussion sheet",""),3,200))))</f>
        <v/>
      </c>
      <c r="BG13" s="22">
        <f>IF(LEFT(BF13,8)="Complete",1,0)</f>
        <v/>
      </c>
      <c r="BH13" s="22">
        <f>IF(AP13="","",TRIM(AK13&amp;""))</f>
        <v/>
      </c>
      <c r="BI13" s="22">
        <f>IF(AND(AP13&lt;&gt;"",BH13=""),1,0)</f>
        <v/>
      </c>
      <c r="BJ13" s="22">
        <f>IF(AP13="",0,1)</f>
        <v/>
      </c>
    </row>
    <row r="14">
      <c r="AJ14" s="19" t="n"/>
      <c r="AK14" s="25" t="n"/>
      <c r="AL14" s="26" t="n"/>
      <c r="AM14" s="26" t="n"/>
      <c r="AN14" s="25" t="n"/>
      <c r="AO14" s="19" t="n"/>
      <c r="AP14" s="22">
        <f>TRIM(IFERROR(TRIM(INDEX($A14:$AI14,MATCH(Settings!$H$9,$A$1:$AI$1,0))&amp;""),"")&amp;" "&amp;IFERROR(TRIM(INDEX($A14:$AI14,MATCH(Settings!$H$10,$A$1:$AI$1,0))&amp;""),""))</f>
        <v/>
      </c>
      <c r="AQ14" s="23">
        <f>IF(AP14="","",IFERROR(IF(TRIM(INDEX($A14:$AI14,MATCH(Settings!$H$11,$A$1:$AI$1,0))&amp;"")="","",IF(ISNUMBER(INDEX($A14:$AI14,MATCH(Settings!$H$11,$A$1:$AI$1,0))),INT(INDEX($A14:$AI14,MATCH(Settings!$H$11,$A$1:$AI$1,0))),DATE(VALUE(LEFT(INDEX($A14:$AI14,MATCH(Settings!$H$11,$A$1:$AI$1,0)),4)),VALUE(MID(INDEX($A14:$AI14,MATCH(Settings!$H$11,$A$1:$AI$1,0)),6,2)),VALUE(MID(INDEX($A14:$AI14,MATCH(Settings!$H$11,$A$1:$AI$1,0)),9,2))))),""))</f>
        <v/>
      </c>
      <c r="AR14" s="22">
        <f>IF(OR(AP14="",NOT(ISNUMBER(AQ14)),NOT(ISNUMBER(Settings!$B$4))),"",YEAR(Settings!$B$4)-YEAR(AQ14)-IF(OR(MONTH(Settings!$B$4)&lt;MONTH(AQ14),AND(MONTH(Settings!$B$4)=MONTH(AQ14),DAY(Settings!$B$4)&lt;DAY(AQ14))),1,0))</f>
        <v/>
      </c>
      <c r="AS14" s="22">
        <f>IF(AP14="","",IF(AR14="","No birth date",IF(COUNT(Settings!$B$9:$B$20)=0,"Set your age groups",IF(AR14&lt;MIN(Settings!$B$9:$B$20),"Below youngest group",IF(AR14&gt;MAX(Settings!$C$9:$C$20),"Above oldest group",IF(AR14&lt;=INDEX(Settings!$C$9:$C$20,COUNTIF(Settings!$B$9:$B$20,"&lt;="&amp;AR14)),INDEX(Settings!$A$9:$A$20,COUNTIF(Settings!$B$9:$B$20,"&lt;="&amp;AR14)),"No group for this age"))))))</f>
        <v/>
      </c>
      <c r="AT14" s="22">
        <f>IF(AP14="","",IFERROR(TRIM(INDEX($A14:$AI14,MATCH(Settings!$H$12,$A$1:$AI$1,0))&amp;""),""))</f>
        <v/>
      </c>
      <c r="AU14" s="22">
        <f>IF(AP14="","",IFERROR(TRIM(INDEX($A14:$AI14,MATCH(Settings!$H$13,$A$1:$AI$1,0))&amp;""),""))</f>
        <v/>
      </c>
      <c r="AV14" s="22">
        <f>IF(AP14="","",IFERROR(TRIM(INDEX($A14:$AI14,MATCH(Settings!$H$14,$A$1:$AI$1,0))&amp;""),""))</f>
        <v/>
      </c>
      <c r="AW14" s="22">
        <f>IF(AP14="","",IFERROR(IF(TRIM(INDEX($A14:$AI14,MATCH(Settings!$H$19,$A$1:$AI$1,0))&amp;"")="","",VALUE(TRIM(INDEX($A14:$AI14,MATCH(Settings!$H$19,$A$1:$AI$1,0))&amp;""))),""))</f>
        <v/>
      </c>
      <c r="AX14" s="22">
        <f>IF(AP14="","",IFERROR(TRIM(INDEX($A14:$AI14,MATCH(Settings!$H$20,$A$1:$AI$1,0))&amp;""),""))</f>
        <v/>
      </c>
      <c r="AY14" s="24">
        <f>IF(OR(AX14="Paid",AX14="Partially refunded"),IFERROR(VALUE(IFERROR(TRIM(INDEX($A14:$AI14,MATCH(Settings!$H$21,$A$1:$AI$1,0))&amp;""),"")),0)-IFERROR(VALUE(IFERROR(TRIM(INDEX($A14:$AI14,MATCH(Settings!$H$22,$A$1:$AI$1,0))&amp;""),"")),0),0)</f>
        <v/>
      </c>
      <c r="AZ14" s="22">
        <f>IF(AP14="","",IF(UPPER(TRIM(AL14&amp;""))="Y","Paid another way",IF(AX14&lt;&gt;"",AX14,"No online payment")))</f>
        <v/>
      </c>
      <c r="BA14" s="22">
        <f>IF(OR(AZ14="Paid",AZ14="Partially refunded",AZ14="Paid another way"),1,0)</f>
        <v/>
      </c>
      <c r="BB14" s="22">
        <f>IF(AP14="","",IF(IFERROR(TRIM(INDEX($A14:$AI14,MATCH(Settings!$H$15,$A$1:$AI$1,0))&amp;""),"")&lt;&gt;"","Yes","No"))</f>
        <v/>
      </c>
      <c r="BC14" s="22">
        <f>IF(AP14="","",IF(IFERROR(TRIM(INDEX($A14:$AI14,MATCH(Settings!$H$16,$A$1:$AI$1,0))&amp;""),"")&lt;&gt;"","Yes","No"))</f>
        <v/>
      </c>
      <c r="BD14" s="22">
        <f>IF(AP14="","",IF(IFERROR(TRIM(INDEX($A14:$AI14,MATCH(Settings!$H$18,$A$1:$AI$1,0))&amp;""),"")&lt;&gt;"","Yes","No"))</f>
        <v/>
      </c>
      <c r="BE14" s="22">
        <f>IF(AP14="","",IFERROR(TRIM(INDEX($A14:$AI14,MATCH(Settings!$H$17,$A$1:$AI$1,0))&amp;""),""))</f>
        <v/>
      </c>
      <c r="BF14" s="22">
        <f>IF(AP14="","",IF(UPPER(TRIM(AM14&amp;""))="Y","Complete (papers)",IF(IF(BB14="No",", proof of age","")&amp;IF(BC14="No",", physical form","")&amp;IF(BD14="No",", concussion sheet","")="","Complete","Missing: "&amp;MID(IF(BB14="No",", proof of age","")&amp;IF(BC14="No",", physical form","")&amp;IF(BD14="No",", concussion sheet",""),3,200))))</f>
        <v/>
      </c>
      <c r="BG14" s="22">
        <f>IF(LEFT(BF14,8)="Complete",1,0)</f>
        <v/>
      </c>
      <c r="BH14" s="22">
        <f>IF(AP14="","",TRIM(AK14&amp;""))</f>
        <v/>
      </c>
      <c r="BI14" s="22">
        <f>IF(AND(AP14&lt;&gt;"",BH14=""),1,0)</f>
        <v/>
      </c>
      <c r="BJ14" s="22">
        <f>IF(AP14="",0,1)</f>
        <v/>
      </c>
    </row>
    <row r="15">
      <c r="AJ15" s="19" t="n"/>
      <c r="AK15" s="25" t="n"/>
      <c r="AL15" s="26" t="n"/>
      <c r="AM15" s="26" t="n"/>
      <c r="AN15" s="25" t="n"/>
      <c r="AO15" s="19" t="n"/>
      <c r="AP15" s="22">
        <f>TRIM(IFERROR(TRIM(INDEX($A15:$AI15,MATCH(Settings!$H$9,$A$1:$AI$1,0))&amp;""),"")&amp;" "&amp;IFERROR(TRIM(INDEX($A15:$AI15,MATCH(Settings!$H$10,$A$1:$AI$1,0))&amp;""),""))</f>
        <v/>
      </c>
      <c r="AQ15" s="23">
        <f>IF(AP15="","",IFERROR(IF(TRIM(INDEX($A15:$AI15,MATCH(Settings!$H$11,$A$1:$AI$1,0))&amp;"")="","",IF(ISNUMBER(INDEX($A15:$AI15,MATCH(Settings!$H$11,$A$1:$AI$1,0))),INT(INDEX($A15:$AI15,MATCH(Settings!$H$11,$A$1:$AI$1,0))),DATE(VALUE(LEFT(INDEX($A15:$AI15,MATCH(Settings!$H$11,$A$1:$AI$1,0)),4)),VALUE(MID(INDEX($A15:$AI15,MATCH(Settings!$H$11,$A$1:$AI$1,0)),6,2)),VALUE(MID(INDEX($A15:$AI15,MATCH(Settings!$H$11,$A$1:$AI$1,0)),9,2))))),""))</f>
        <v/>
      </c>
      <c r="AR15" s="22">
        <f>IF(OR(AP15="",NOT(ISNUMBER(AQ15)),NOT(ISNUMBER(Settings!$B$4))),"",YEAR(Settings!$B$4)-YEAR(AQ15)-IF(OR(MONTH(Settings!$B$4)&lt;MONTH(AQ15),AND(MONTH(Settings!$B$4)=MONTH(AQ15),DAY(Settings!$B$4)&lt;DAY(AQ15))),1,0))</f>
        <v/>
      </c>
      <c r="AS15" s="22">
        <f>IF(AP15="","",IF(AR15="","No birth date",IF(COUNT(Settings!$B$9:$B$20)=0,"Set your age groups",IF(AR15&lt;MIN(Settings!$B$9:$B$20),"Below youngest group",IF(AR15&gt;MAX(Settings!$C$9:$C$20),"Above oldest group",IF(AR15&lt;=INDEX(Settings!$C$9:$C$20,COUNTIF(Settings!$B$9:$B$20,"&lt;="&amp;AR15)),INDEX(Settings!$A$9:$A$20,COUNTIF(Settings!$B$9:$B$20,"&lt;="&amp;AR15)),"No group for this age"))))))</f>
        <v/>
      </c>
      <c r="AT15" s="22">
        <f>IF(AP15="","",IFERROR(TRIM(INDEX($A15:$AI15,MATCH(Settings!$H$12,$A$1:$AI$1,0))&amp;""),""))</f>
        <v/>
      </c>
      <c r="AU15" s="22">
        <f>IF(AP15="","",IFERROR(TRIM(INDEX($A15:$AI15,MATCH(Settings!$H$13,$A$1:$AI$1,0))&amp;""),""))</f>
        <v/>
      </c>
      <c r="AV15" s="22">
        <f>IF(AP15="","",IFERROR(TRIM(INDEX($A15:$AI15,MATCH(Settings!$H$14,$A$1:$AI$1,0))&amp;""),""))</f>
        <v/>
      </c>
      <c r="AW15" s="22">
        <f>IF(AP15="","",IFERROR(IF(TRIM(INDEX($A15:$AI15,MATCH(Settings!$H$19,$A$1:$AI$1,0))&amp;"")="","",VALUE(TRIM(INDEX($A15:$AI15,MATCH(Settings!$H$19,$A$1:$AI$1,0))&amp;""))),""))</f>
        <v/>
      </c>
      <c r="AX15" s="22">
        <f>IF(AP15="","",IFERROR(TRIM(INDEX($A15:$AI15,MATCH(Settings!$H$20,$A$1:$AI$1,0))&amp;""),""))</f>
        <v/>
      </c>
      <c r="AY15" s="24">
        <f>IF(OR(AX15="Paid",AX15="Partially refunded"),IFERROR(VALUE(IFERROR(TRIM(INDEX($A15:$AI15,MATCH(Settings!$H$21,$A$1:$AI$1,0))&amp;""),"")),0)-IFERROR(VALUE(IFERROR(TRIM(INDEX($A15:$AI15,MATCH(Settings!$H$22,$A$1:$AI$1,0))&amp;""),"")),0),0)</f>
        <v/>
      </c>
      <c r="AZ15" s="22">
        <f>IF(AP15="","",IF(UPPER(TRIM(AL15&amp;""))="Y","Paid another way",IF(AX15&lt;&gt;"",AX15,"No online payment")))</f>
        <v/>
      </c>
      <c r="BA15" s="22">
        <f>IF(OR(AZ15="Paid",AZ15="Partially refunded",AZ15="Paid another way"),1,0)</f>
        <v/>
      </c>
      <c r="BB15" s="22">
        <f>IF(AP15="","",IF(IFERROR(TRIM(INDEX($A15:$AI15,MATCH(Settings!$H$15,$A$1:$AI$1,0))&amp;""),"")&lt;&gt;"","Yes","No"))</f>
        <v/>
      </c>
      <c r="BC15" s="22">
        <f>IF(AP15="","",IF(IFERROR(TRIM(INDEX($A15:$AI15,MATCH(Settings!$H$16,$A$1:$AI$1,0))&amp;""),"")&lt;&gt;"","Yes","No"))</f>
        <v/>
      </c>
      <c r="BD15" s="22">
        <f>IF(AP15="","",IF(IFERROR(TRIM(INDEX($A15:$AI15,MATCH(Settings!$H$18,$A$1:$AI$1,0))&amp;""),"")&lt;&gt;"","Yes","No"))</f>
        <v/>
      </c>
      <c r="BE15" s="22">
        <f>IF(AP15="","",IFERROR(TRIM(INDEX($A15:$AI15,MATCH(Settings!$H$17,$A$1:$AI$1,0))&amp;""),""))</f>
        <v/>
      </c>
      <c r="BF15" s="22">
        <f>IF(AP15="","",IF(UPPER(TRIM(AM15&amp;""))="Y","Complete (papers)",IF(IF(BB15="No",", proof of age","")&amp;IF(BC15="No",", physical form","")&amp;IF(BD15="No",", concussion sheet","")="","Complete","Missing: "&amp;MID(IF(BB15="No",", proof of age","")&amp;IF(BC15="No",", physical form","")&amp;IF(BD15="No",", concussion sheet",""),3,200))))</f>
        <v/>
      </c>
      <c r="BG15" s="22">
        <f>IF(LEFT(BF15,8)="Complete",1,0)</f>
        <v/>
      </c>
      <c r="BH15" s="22">
        <f>IF(AP15="","",TRIM(AK15&amp;""))</f>
        <v/>
      </c>
      <c r="BI15" s="22">
        <f>IF(AND(AP15&lt;&gt;"",BH15=""),1,0)</f>
        <v/>
      </c>
      <c r="BJ15" s="22">
        <f>IF(AP15="",0,1)</f>
        <v/>
      </c>
    </row>
    <row r="16">
      <c r="AJ16" s="19" t="n"/>
      <c r="AK16" s="25" t="n"/>
      <c r="AL16" s="26" t="n"/>
      <c r="AM16" s="26" t="n"/>
      <c r="AN16" s="25" t="n"/>
      <c r="AO16" s="19" t="n"/>
      <c r="AP16" s="22">
        <f>TRIM(IFERROR(TRIM(INDEX($A16:$AI16,MATCH(Settings!$H$9,$A$1:$AI$1,0))&amp;""),"")&amp;" "&amp;IFERROR(TRIM(INDEX($A16:$AI16,MATCH(Settings!$H$10,$A$1:$AI$1,0))&amp;""),""))</f>
        <v/>
      </c>
      <c r="AQ16" s="23">
        <f>IF(AP16="","",IFERROR(IF(TRIM(INDEX($A16:$AI16,MATCH(Settings!$H$11,$A$1:$AI$1,0))&amp;"")="","",IF(ISNUMBER(INDEX($A16:$AI16,MATCH(Settings!$H$11,$A$1:$AI$1,0))),INT(INDEX($A16:$AI16,MATCH(Settings!$H$11,$A$1:$AI$1,0))),DATE(VALUE(LEFT(INDEX($A16:$AI16,MATCH(Settings!$H$11,$A$1:$AI$1,0)),4)),VALUE(MID(INDEX($A16:$AI16,MATCH(Settings!$H$11,$A$1:$AI$1,0)),6,2)),VALUE(MID(INDEX($A16:$AI16,MATCH(Settings!$H$11,$A$1:$AI$1,0)),9,2))))),""))</f>
        <v/>
      </c>
      <c r="AR16" s="22">
        <f>IF(OR(AP16="",NOT(ISNUMBER(AQ16)),NOT(ISNUMBER(Settings!$B$4))),"",YEAR(Settings!$B$4)-YEAR(AQ16)-IF(OR(MONTH(Settings!$B$4)&lt;MONTH(AQ16),AND(MONTH(Settings!$B$4)=MONTH(AQ16),DAY(Settings!$B$4)&lt;DAY(AQ16))),1,0))</f>
        <v/>
      </c>
      <c r="AS16" s="22">
        <f>IF(AP16="","",IF(AR16="","No birth date",IF(COUNT(Settings!$B$9:$B$20)=0,"Set your age groups",IF(AR16&lt;MIN(Settings!$B$9:$B$20),"Below youngest group",IF(AR16&gt;MAX(Settings!$C$9:$C$20),"Above oldest group",IF(AR16&lt;=INDEX(Settings!$C$9:$C$20,COUNTIF(Settings!$B$9:$B$20,"&lt;="&amp;AR16)),INDEX(Settings!$A$9:$A$20,COUNTIF(Settings!$B$9:$B$20,"&lt;="&amp;AR16)),"No group for this age"))))))</f>
        <v/>
      </c>
      <c r="AT16" s="22">
        <f>IF(AP16="","",IFERROR(TRIM(INDEX($A16:$AI16,MATCH(Settings!$H$12,$A$1:$AI$1,0))&amp;""),""))</f>
        <v/>
      </c>
      <c r="AU16" s="22">
        <f>IF(AP16="","",IFERROR(TRIM(INDEX($A16:$AI16,MATCH(Settings!$H$13,$A$1:$AI$1,0))&amp;""),""))</f>
        <v/>
      </c>
      <c r="AV16" s="22">
        <f>IF(AP16="","",IFERROR(TRIM(INDEX($A16:$AI16,MATCH(Settings!$H$14,$A$1:$AI$1,0))&amp;""),""))</f>
        <v/>
      </c>
      <c r="AW16" s="22">
        <f>IF(AP16="","",IFERROR(IF(TRIM(INDEX($A16:$AI16,MATCH(Settings!$H$19,$A$1:$AI$1,0))&amp;"")="","",VALUE(TRIM(INDEX($A16:$AI16,MATCH(Settings!$H$19,$A$1:$AI$1,0))&amp;""))),""))</f>
        <v/>
      </c>
      <c r="AX16" s="22">
        <f>IF(AP16="","",IFERROR(TRIM(INDEX($A16:$AI16,MATCH(Settings!$H$20,$A$1:$AI$1,0))&amp;""),""))</f>
        <v/>
      </c>
      <c r="AY16" s="24">
        <f>IF(OR(AX16="Paid",AX16="Partially refunded"),IFERROR(VALUE(IFERROR(TRIM(INDEX($A16:$AI16,MATCH(Settings!$H$21,$A$1:$AI$1,0))&amp;""),"")),0)-IFERROR(VALUE(IFERROR(TRIM(INDEX($A16:$AI16,MATCH(Settings!$H$22,$A$1:$AI$1,0))&amp;""),"")),0),0)</f>
        <v/>
      </c>
      <c r="AZ16" s="22">
        <f>IF(AP16="","",IF(UPPER(TRIM(AL16&amp;""))="Y","Paid another way",IF(AX16&lt;&gt;"",AX16,"No online payment")))</f>
        <v/>
      </c>
      <c r="BA16" s="22">
        <f>IF(OR(AZ16="Paid",AZ16="Partially refunded",AZ16="Paid another way"),1,0)</f>
        <v/>
      </c>
      <c r="BB16" s="22">
        <f>IF(AP16="","",IF(IFERROR(TRIM(INDEX($A16:$AI16,MATCH(Settings!$H$15,$A$1:$AI$1,0))&amp;""),"")&lt;&gt;"","Yes","No"))</f>
        <v/>
      </c>
      <c r="BC16" s="22">
        <f>IF(AP16="","",IF(IFERROR(TRIM(INDEX($A16:$AI16,MATCH(Settings!$H$16,$A$1:$AI$1,0))&amp;""),"")&lt;&gt;"","Yes","No"))</f>
        <v/>
      </c>
      <c r="BD16" s="22">
        <f>IF(AP16="","",IF(IFERROR(TRIM(INDEX($A16:$AI16,MATCH(Settings!$H$18,$A$1:$AI$1,0))&amp;""),"")&lt;&gt;"","Yes","No"))</f>
        <v/>
      </c>
      <c r="BE16" s="22">
        <f>IF(AP16="","",IFERROR(TRIM(INDEX($A16:$AI16,MATCH(Settings!$H$17,$A$1:$AI$1,0))&amp;""),""))</f>
        <v/>
      </c>
      <c r="BF16" s="22">
        <f>IF(AP16="","",IF(UPPER(TRIM(AM16&amp;""))="Y","Complete (papers)",IF(IF(BB16="No",", proof of age","")&amp;IF(BC16="No",", physical form","")&amp;IF(BD16="No",", concussion sheet","")="","Complete","Missing: "&amp;MID(IF(BB16="No",", proof of age","")&amp;IF(BC16="No",", physical form","")&amp;IF(BD16="No",", concussion sheet",""),3,200))))</f>
        <v/>
      </c>
      <c r="BG16" s="22">
        <f>IF(LEFT(BF16,8)="Complete",1,0)</f>
        <v/>
      </c>
      <c r="BH16" s="22">
        <f>IF(AP16="","",TRIM(AK16&amp;""))</f>
        <v/>
      </c>
      <c r="BI16" s="22">
        <f>IF(AND(AP16&lt;&gt;"",BH16=""),1,0)</f>
        <v/>
      </c>
      <c r="BJ16" s="22">
        <f>IF(AP16="",0,1)</f>
        <v/>
      </c>
    </row>
    <row r="17">
      <c r="AJ17" s="19" t="n"/>
      <c r="AK17" s="25" t="n"/>
      <c r="AL17" s="26" t="n"/>
      <c r="AM17" s="26" t="n"/>
      <c r="AN17" s="25" t="n"/>
      <c r="AO17" s="19" t="n"/>
      <c r="AP17" s="22">
        <f>TRIM(IFERROR(TRIM(INDEX($A17:$AI17,MATCH(Settings!$H$9,$A$1:$AI$1,0))&amp;""),"")&amp;" "&amp;IFERROR(TRIM(INDEX($A17:$AI17,MATCH(Settings!$H$10,$A$1:$AI$1,0))&amp;""),""))</f>
        <v/>
      </c>
      <c r="AQ17" s="23">
        <f>IF(AP17="","",IFERROR(IF(TRIM(INDEX($A17:$AI17,MATCH(Settings!$H$11,$A$1:$AI$1,0))&amp;"")="","",IF(ISNUMBER(INDEX($A17:$AI17,MATCH(Settings!$H$11,$A$1:$AI$1,0))),INT(INDEX($A17:$AI17,MATCH(Settings!$H$11,$A$1:$AI$1,0))),DATE(VALUE(LEFT(INDEX($A17:$AI17,MATCH(Settings!$H$11,$A$1:$AI$1,0)),4)),VALUE(MID(INDEX($A17:$AI17,MATCH(Settings!$H$11,$A$1:$AI$1,0)),6,2)),VALUE(MID(INDEX($A17:$AI17,MATCH(Settings!$H$11,$A$1:$AI$1,0)),9,2))))),""))</f>
        <v/>
      </c>
      <c r="AR17" s="22">
        <f>IF(OR(AP17="",NOT(ISNUMBER(AQ17)),NOT(ISNUMBER(Settings!$B$4))),"",YEAR(Settings!$B$4)-YEAR(AQ17)-IF(OR(MONTH(Settings!$B$4)&lt;MONTH(AQ17),AND(MONTH(Settings!$B$4)=MONTH(AQ17),DAY(Settings!$B$4)&lt;DAY(AQ17))),1,0))</f>
        <v/>
      </c>
      <c r="AS17" s="22">
        <f>IF(AP17="","",IF(AR17="","No birth date",IF(COUNT(Settings!$B$9:$B$20)=0,"Set your age groups",IF(AR17&lt;MIN(Settings!$B$9:$B$20),"Below youngest group",IF(AR17&gt;MAX(Settings!$C$9:$C$20),"Above oldest group",IF(AR17&lt;=INDEX(Settings!$C$9:$C$20,COUNTIF(Settings!$B$9:$B$20,"&lt;="&amp;AR17)),INDEX(Settings!$A$9:$A$20,COUNTIF(Settings!$B$9:$B$20,"&lt;="&amp;AR17)),"No group for this age"))))))</f>
        <v/>
      </c>
      <c r="AT17" s="22">
        <f>IF(AP17="","",IFERROR(TRIM(INDEX($A17:$AI17,MATCH(Settings!$H$12,$A$1:$AI$1,0))&amp;""),""))</f>
        <v/>
      </c>
      <c r="AU17" s="22">
        <f>IF(AP17="","",IFERROR(TRIM(INDEX($A17:$AI17,MATCH(Settings!$H$13,$A$1:$AI$1,0))&amp;""),""))</f>
        <v/>
      </c>
      <c r="AV17" s="22">
        <f>IF(AP17="","",IFERROR(TRIM(INDEX($A17:$AI17,MATCH(Settings!$H$14,$A$1:$AI$1,0))&amp;""),""))</f>
        <v/>
      </c>
      <c r="AW17" s="22">
        <f>IF(AP17="","",IFERROR(IF(TRIM(INDEX($A17:$AI17,MATCH(Settings!$H$19,$A$1:$AI$1,0))&amp;"")="","",VALUE(TRIM(INDEX($A17:$AI17,MATCH(Settings!$H$19,$A$1:$AI$1,0))&amp;""))),""))</f>
        <v/>
      </c>
      <c r="AX17" s="22">
        <f>IF(AP17="","",IFERROR(TRIM(INDEX($A17:$AI17,MATCH(Settings!$H$20,$A$1:$AI$1,0))&amp;""),""))</f>
        <v/>
      </c>
      <c r="AY17" s="24">
        <f>IF(OR(AX17="Paid",AX17="Partially refunded"),IFERROR(VALUE(IFERROR(TRIM(INDEX($A17:$AI17,MATCH(Settings!$H$21,$A$1:$AI$1,0))&amp;""),"")),0)-IFERROR(VALUE(IFERROR(TRIM(INDEX($A17:$AI17,MATCH(Settings!$H$22,$A$1:$AI$1,0))&amp;""),"")),0),0)</f>
        <v/>
      </c>
      <c r="AZ17" s="22">
        <f>IF(AP17="","",IF(UPPER(TRIM(AL17&amp;""))="Y","Paid another way",IF(AX17&lt;&gt;"",AX17,"No online payment")))</f>
        <v/>
      </c>
      <c r="BA17" s="22">
        <f>IF(OR(AZ17="Paid",AZ17="Partially refunded",AZ17="Paid another way"),1,0)</f>
        <v/>
      </c>
      <c r="BB17" s="22">
        <f>IF(AP17="","",IF(IFERROR(TRIM(INDEX($A17:$AI17,MATCH(Settings!$H$15,$A$1:$AI$1,0))&amp;""),"")&lt;&gt;"","Yes","No"))</f>
        <v/>
      </c>
      <c r="BC17" s="22">
        <f>IF(AP17="","",IF(IFERROR(TRIM(INDEX($A17:$AI17,MATCH(Settings!$H$16,$A$1:$AI$1,0))&amp;""),"")&lt;&gt;"","Yes","No"))</f>
        <v/>
      </c>
      <c r="BD17" s="22">
        <f>IF(AP17="","",IF(IFERROR(TRIM(INDEX($A17:$AI17,MATCH(Settings!$H$18,$A$1:$AI$1,0))&amp;""),"")&lt;&gt;"","Yes","No"))</f>
        <v/>
      </c>
      <c r="BE17" s="22">
        <f>IF(AP17="","",IFERROR(TRIM(INDEX($A17:$AI17,MATCH(Settings!$H$17,$A$1:$AI$1,0))&amp;""),""))</f>
        <v/>
      </c>
      <c r="BF17" s="22">
        <f>IF(AP17="","",IF(UPPER(TRIM(AM17&amp;""))="Y","Complete (papers)",IF(IF(BB17="No",", proof of age","")&amp;IF(BC17="No",", physical form","")&amp;IF(BD17="No",", concussion sheet","")="","Complete","Missing: "&amp;MID(IF(BB17="No",", proof of age","")&amp;IF(BC17="No",", physical form","")&amp;IF(BD17="No",", concussion sheet",""),3,200))))</f>
        <v/>
      </c>
      <c r="BG17" s="22">
        <f>IF(LEFT(BF17,8)="Complete",1,0)</f>
        <v/>
      </c>
      <c r="BH17" s="22">
        <f>IF(AP17="","",TRIM(AK17&amp;""))</f>
        <v/>
      </c>
      <c r="BI17" s="22">
        <f>IF(AND(AP17&lt;&gt;"",BH17=""),1,0)</f>
        <v/>
      </c>
      <c r="BJ17" s="22">
        <f>IF(AP17="",0,1)</f>
        <v/>
      </c>
    </row>
    <row r="18">
      <c r="AJ18" s="19" t="n"/>
      <c r="AK18" s="25" t="n"/>
      <c r="AL18" s="26" t="n"/>
      <c r="AM18" s="26" t="n"/>
      <c r="AN18" s="25" t="n"/>
      <c r="AO18" s="19" t="n"/>
      <c r="AP18" s="22">
        <f>TRIM(IFERROR(TRIM(INDEX($A18:$AI18,MATCH(Settings!$H$9,$A$1:$AI$1,0))&amp;""),"")&amp;" "&amp;IFERROR(TRIM(INDEX($A18:$AI18,MATCH(Settings!$H$10,$A$1:$AI$1,0))&amp;""),""))</f>
        <v/>
      </c>
      <c r="AQ18" s="23">
        <f>IF(AP18="","",IFERROR(IF(TRIM(INDEX($A18:$AI18,MATCH(Settings!$H$11,$A$1:$AI$1,0))&amp;"")="","",IF(ISNUMBER(INDEX($A18:$AI18,MATCH(Settings!$H$11,$A$1:$AI$1,0))),INT(INDEX($A18:$AI18,MATCH(Settings!$H$11,$A$1:$AI$1,0))),DATE(VALUE(LEFT(INDEX($A18:$AI18,MATCH(Settings!$H$11,$A$1:$AI$1,0)),4)),VALUE(MID(INDEX($A18:$AI18,MATCH(Settings!$H$11,$A$1:$AI$1,0)),6,2)),VALUE(MID(INDEX($A18:$AI18,MATCH(Settings!$H$11,$A$1:$AI$1,0)),9,2))))),""))</f>
        <v/>
      </c>
      <c r="AR18" s="22">
        <f>IF(OR(AP18="",NOT(ISNUMBER(AQ18)),NOT(ISNUMBER(Settings!$B$4))),"",YEAR(Settings!$B$4)-YEAR(AQ18)-IF(OR(MONTH(Settings!$B$4)&lt;MONTH(AQ18),AND(MONTH(Settings!$B$4)=MONTH(AQ18),DAY(Settings!$B$4)&lt;DAY(AQ18))),1,0))</f>
        <v/>
      </c>
      <c r="AS18" s="22">
        <f>IF(AP18="","",IF(AR18="","No birth date",IF(COUNT(Settings!$B$9:$B$20)=0,"Set your age groups",IF(AR18&lt;MIN(Settings!$B$9:$B$20),"Below youngest group",IF(AR18&gt;MAX(Settings!$C$9:$C$20),"Above oldest group",IF(AR18&lt;=INDEX(Settings!$C$9:$C$20,COUNTIF(Settings!$B$9:$B$20,"&lt;="&amp;AR18)),INDEX(Settings!$A$9:$A$20,COUNTIF(Settings!$B$9:$B$20,"&lt;="&amp;AR18)),"No group for this age"))))))</f>
        <v/>
      </c>
      <c r="AT18" s="22">
        <f>IF(AP18="","",IFERROR(TRIM(INDEX($A18:$AI18,MATCH(Settings!$H$12,$A$1:$AI$1,0))&amp;""),""))</f>
        <v/>
      </c>
      <c r="AU18" s="22">
        <f>IF(AP18="","",IFERROR(TRIM(INDEX($A18:$AI18,MATCH(Settings!$H$13,$A$1:$AI$1,0))&amp;""),""))</f>
        <v/>
      </c>
      <c r="AV18" s="22">
        <f>IF(AP18="","",IFERROR(TRIM(INDEX($A18:$AI18,MATCH(Settings!$H$14,$A$1:$AI$1,0))&amp;""),""))</f>
        <v/>
      </c>
      <c r="AW18" s="22">
        <f>IF(AP18="","",IFERROR(IF(TRIM(INDEX($A18:$AI18,MATCH(Settings!$H$19,$A$1:$AI$1,0))&amp;"")="","",VALUE(TRIM(INDEX($A18:$AI18,MATCH(Settings!$H$19,$A$1:$AI$1,0))&amp;""))),""))</f>
        <v/>
      </c>
      <c r="AX18" s="22">
        <f>IF(AP18="","",IFERROR(TRIM(INDEX($A18:$AI18,MATCH(Settings!$H$20,$A$1:$AI$1,0))&amp;""),""))</f>
        <v/>
      </c>
      <c r="AY18" s="24">
        <f>IF(OR(AX18="Paid",AX18="Partially refunded"),IFERROR(VALUE(IFERROR(TRIM(INDEX($A18:$AI18,MATCH(Settings!$H$21,$A$1:$AI$1,0))&amp;""),"")),0)-IFERROR(VALUE(IFERROR(TRIM(INDEX($A18:$AI18,MATCH(Settings!$H$22,$A$1:$AI$1,0))&amp;""),"")),0),0)</f>
        <v/>
      </c>
      <c r="AZ18" s="22">
        <f>IF(AP18="","",IF(UPPER(TRIM(AL18&amp;""))="Y","Paid another way",IF(AX18&lt;&gt;"",AX18,"No online payment")))</f>
        <v/>
      </c>
      <c r="BA18" s="22">
        <f>IF(OR(AZ18="Paid",AZ18="Partially refunded",AZ18="Paid another way"),1,0)</f>
        <v/>
      </c>
      <c r="BB18" s="22">
        <f>IF(AP18="","",IF(IFERROR(TRIM(INDEX($A18:$AI18,MATCH(Settings!$H$15,$A$1:$AI$1,0))&amp;""),"")&lt;&gt;"","Yes","No"))</f>
        <v/>
      </c>
      <c r="BC18" s="22">
        <f>IF(AP18="","",IF(IFERROR(TRIM(INDEX($A18:$AI18,MATCH(Settings!$H$16,$A$1:$AI$1,0))&amp;""),"")&lt;&gt;"","Yes","No"))</f>
        <v/>
      </c>
      <c r="BD18" s="22">
        <f>IF(AP18="","",IF(IFERROR(TRIM(INDEX($A18:$AI18,MATCH(Settings!$H$18,$A$1:$AI$1,0))&amp;""),"")&lt;&gt;"","Yes","No"))</f>
        <v/>
      </c>
      <c r="BE18" s="22">
        <f>IF(AP18="","",IFERROR(TRIM(INDEX($A18:$AI18,MATCH(Settings!$H$17,$A$1:$AI$1,0))&amp;""),""))</f>
        <v/>
      </c>
      <c r="BF18" s="22">
        <f>IF(AP18="","",IF(UPPER(TRIM(AM18&amp;""))="Y","Complete (papers)",IF(IF(BB18="No",", proof of age","")&amp;IF(BC18="No",", physical form","")&amp;IF(BD18="No",", concussion sheet","")="","Complete","Missing: "&amp;MID(IF(BB18="No",", proof of age","")&amp;IF(BC18="No",", physical form","")&amp;IF(BD18="No",", concussion sheet",""),3,200))))</f>
        <v/>
      </c>
      <c r="BG18" s="22">
        <f>IF(LEFT(BF18,8)="Complete",1,0)</f>
        <v/>
      </c>
      <c r="BH18" s="22">
        <f>IF(AP18="","",TRIM(AK18&amp;""))</f>
        <v/>
      </c>
      <c r="BI18" s="22">
        <f>IF(AND(AP18&lt;&gt;"",BH18=""),1,0)</f>
        <v/>
      </c>
      <c r="BJ18" s="22">
        <f>IF(AP18="",0,1)</f>
        <v/>
      </c>
    </row>
    <row r="19">
      <c r="AJ19" s="19" t="n"/>
      <c r="AK19" s="25" t="n"/>
      <c r="AL19" s="26" t="n"/>
      <c r="AM19" s="26" t="n"/>
      <c r="AN19" s="25" t="n"/>
      <c r="AO19" s="19" t="n"/>
      <c r="AP19" s="22">
        <f>TRIM(IFERROR(TRIM(INDEX($A19:$AI19,MATCH(Settings!$H$9,$A$1:$AI$1,0))&amp;""),"")&amp;" "&amp;IFERROR(TRIM(INDEX($A19:$AI19,MATCH(Settings!$H$10,$A$1:$AI$1,0))&amp;""),""))</f>
        <v/>
      </c>
      <c r="AQ19" s="23">
        <f>IF(AP19="","",IFERROR(IF(TRIM(INDEX($A19:$AI19,MATCH(Settings!$H$11,$A$1:$AI$1,0))&amp;"")="","",IF(ISNUMBER(INDEX($A19:$AI19,MATCH(Settings!$H$11,$A$1:$AI$1,0))),INT(INDEX($A19:$AI19,MATCH(Settings!$H$11,$A$1:$AI$1,0))),DATE(VALUE(LEFT(INDEX($A19:$AI19,MATCH(Settings!$H$11,$A$1:$AI$1,0)),4)),VALUE(MID(INDEX($A19:$AI19,MATCH(Settings!$H$11,$A$1:$AI$1,0)),6,2)),VALUE(MID(INDEX($A19:$AI19,MATCH(Settings!$H$11,$A$1:$AI$1,0)),9,2))))),""))</f>
        <v/>
      </c>
      <c r="AR19" s="22">
        <f>IF(OR(AP19="",NOT(ISNUMBER(AQ19)),NOT(ISNUMBER(Settings!$B$4))),"",YEAR(Settings!$B$4)-YEAR(AQ19)-IF(OR(MONTH(Settings!$B$4)&lt;MONTH(AQ19),AND(MONTH(Settings!$B$4)=MONTH(AQ19),DAY(Settings!$B$4)&lt;DAY(AQ19))),1,0))</f>
        <v/>
      </c>
      <c r="AS19" s="22">
        <f>IF(AP19="","",IF(AR19="","No birth date",IF(COUNT(Settings!$B$9:$B$20)=0,"Set your age groups",IF(AR19&lt;MIN(Settings!$B$9:$B$20),"Below youngest group",IF(AR19&gt;MAX(Settings!$C$9:$C$20),"Above oldest group",IF(AR19&lt;=INDEX(Settings!$C$9:$C$20,COUNTIF(Settings!$B$9:$B$20,"&lt;="&amp;AR19)),INDEX(Settings!$A$9:$A$20,COUNTIF(Settings!$B$9:$B$20,"&lt;="&amp;AR19)),"No group for this age"))))))</f>
        <v/>
      </c>
      <c r="AT19" s="22">
        <f>IF(AP19="","",IFERROR(TRIM(INDEX($A19:$AI19,MATCH(Settings!$H$12,$A$1:$AI$1,0))&amp;""),""))</f>
        <v/>
      </c>
      <c r="AU19" s="22">
        <f>IF(AP19="","",IFERROR(TRIM(INDEX($A19:$AI19,MATCH(Settings!$H$13,$A$1:$AI$1,0))&amp;""),""))</f>
        <v/>
      </c>
      <c r="AV19" s="22">
        <f>IF(AP19="","",IFERROR(TRIM(INDEX($A19:$AI19,MATCH(Settings!$H$14,$A$1:$AI$1,0))&amp;""),""))</f>
        <v/>
      </c>
      <c r="AW19" s="22">
        <f>IF(AP19="","",IFERROR(IF(TRIM(INDEX($A19:$AI19,MATCH(Settings!$H$19,$A$1:$AI$1,0))&amp;"")="","",VALUE(TRIM(INDEX($A19:$AI19,MATCH(Settings!$H$19,$A$1:$AI$1,0))&amp;""))),""))</f>
        <v/>
      </c>
      <c r="AX19" s="22">
        <f>IF(AP19="","",IFERROR(TRIM(INDEX($A19:$AI19,MATCH(Settings!$H$20,$A$1:$AI$1,0))&amp;""),""))</f>
        <v/>
      </c>
      <c r="AY19" s="24">
        <f>IF(OR(AX19="Paid",AX19="Partially refunded"),IFERROR(VALUE(IFERROR(TRIM(INDEX($A19:$AI19,MATCH(Settings!$H$21,$A$1:$AI$1,0))&amp;""),"")),0)-IFERROR(VALUE(IFERROR(TRIM(INDEX($A19:$AI19,MATCH(Settings!$H$22,$A$1:$AI$1,0))&amp;""),"")),0),0)</f>
        <v/>
      </c>
      <c r="AZ19" s="22">
        <f>IF(AP19="","",IF(UPPER(TRIM(AL19&amp;""))="Y","Paid another way",IF(AX19&lt;&gt;"",AX19,"No online payment")))</f>
        <v/>
      </c>
      <c r="BA19" s="22">
        <f>IF(OR(AZ19="Paid",AZ19="Partially refunded",AZ19="Paid another way"),1,0)</f>
        <v/>
      </c>
      <c r="BB19" s="22">
        <f>IF(AP19="","",IF(IFERROR(TRIM(INDEX($A19:$AI19,MATCH(Settings!$H$15,$A$1:$AI$1,0))&amp;""),"")&lt;&gt;"","Yes","No"))</f>
        <v/>
      </c>
      <c r="BC19" s="22">
        <f>IF(AP19="","",IF(IFERROR(TRIM(INDEX($A19:$AI19,MATCH(Settings!$H$16,$A$1:$AI$1,0))&amp;""),"")&lt;&gt;"","Yes","No"))</f>
        <v/>
      </c>
      <c r="BD19" s="22">
        <f>IF(AP19="","",IF(IFERROR(TRIM(INDEX($A19:$AI19,MATCH(Settings!$H$18,$A$1:$AI$1,0))&amp;""),"")&lt;&gt;"","Yes","No"))</f>
        <v/>
      </c>
      <c r="BE19" s="22">
        <f>IF(AP19="","",IFERROR(TRIM(INDEX($A19:$AI19,MATCH(Settings!$H$17,$A$1:$AI$1,0))&amp;""),""))</f>
        <v/>
      </c>
      <c r="BF19" s="22">
        <f>IF(AP19="","",IF(UPPER(TRIM(AM19&amp;""))="Y","Complete (papers)",IF(IF(BB19="No",", proof of age","")&amp;IF(BC19="No",", physical form","")&amp;IF(BD19="No",", concussion sheet","")="","Complete","Missing: "&amp;MID(IF(BB19="No",", proof of age","")&amp;IF(BC19="No",", physical form","")&amp;IF(BD19="No",", concussion sheet",""),3,200))))</f>
        <v/>
      </c>
      <c r="BG19" s="22">
        <f>IF(LEFT(BF19,8)="Complete",1,0)</f>
        <v/>
      </c>
      <c r="BH19" s="22">
        <f>IF(AP19="","",TRIM(AK19&amp;""))</f>
        <v/>
      </c>
      <c r="BI19" s="22">
        <f>IF(AND(AP19&lt;&gt;"",BH19=""),1,0)</f>
        <v/>
      </c>
      <c r="BJ19" s="22">
        <f>IF(AP19="",0,1)</f>
        <v/>
      </c>
    </row>
    <row r="20">
      <c r="AJ20" s="19" t="n"/>
      <c r="AK20" s="25" t="n"/>
      <c r="AL20" s="26" t="n"/>
      <c r="AM20" s="26" t="n"/>
      <c r="AN20" s="25" t="n"/>
      <c r="AO20" s="19" t="n"/>
      <c r="AP20" s="22">
        <f>TRIM(IFERROR(TRIM(INDEX($A20:$AI20,MATCH(Settings!$H$9,$A$1:$AI$1,0))&amp;""),"")&amp;" "&amp;IFERROR(TRIM(INDEX($A20:$AI20,MATCH(Settings!$H$10,$A$1:$AI$1,0))&amp;""),""))</f>
        <v/>
      </c>
      <c r="AQ20" s="23">
        <f>IF(AP20="","",IFERROR(IF(TRIM(INDEX($A20:$AI20,MATCH(Settings!$H$11,$A$1:$AI$1,0))&amp;"")="","",IF(ISNUMBER(INDEX($A20:$AI20,MATCH(Settings!$H$11,$A$1:$AI$1,0))),INT(INDEX($A20:$AI20,MATCH(Settings!$H$11,$A$1:$AI$1,0))),DATE(VALUE(LEFT(INDEX($A20:$AI20,MATCH(Settings!$H$11,$A$1:$AI$1,0)),4)),VALUE(MID(INDEX($A20:$AI20,MATCH(Settings!$H$11,$A$1:$AI$1,0)),6,2)),VALUE(MID(INDEX($A20:$AI20,MATCH(Settings!$H$11,$A$1:$AI$1,0)),9,2))))),""))</f>
        <v/>
      </c>
      <c r="AR20" s="22">
        <f>IF(OR(AP20="",NOT(ISNUMBER(AQ20)),NOT(ISNUMBER(Settings!$B$4))),"",YEAR(Settings!$B$4)-YEAR(AQ20)-IF(OR(MONTH(Settings!$B$4)&lt;MONTH(AQ20),AND(MONTH(Settings!$B$4)=MONTH(AQ20),DAY(Settings!$B$4)&lt;DAY(AQ20))),1,0))</f>
        <v/>
      </c>
      <c r="AS20" s="22">
        <f>IF(AP20="","",IF(AR20="","No birth date",IF(COUNT(Settings!$B$9:$B$20)=0,"Set your age groups",IF(AR20&lt;MIN(Settings!$B$9:$B$20),"Below youngest group",IF(AR20&gt;MAX(Settings!$C$9:$C$20),"Above oldest group",IF(AR20&lt;=INDEX(Settings!$C$9:$C$20,COUNTIF(Settings!$B$9:$B$20,"&lt;="&amp;AR20)),INDEX(Settings!$A$9:$A$20,COUNTIF(Settings!$B$9:$B$20,"&lt;="&amp;AR20)),"No group for this age"))))))</f>
        <v/>
      </c>
      <c r="AT20" s="22">
        <f>IF(AP20="","",IFERROR(TRIM(INDEX($A20:$AI20,MATCH(Settings!$H$12,$A$1:$AI$1,0))&amp;""),""))</f>
        <v/>
      </c>
      <c r="AU20" s="22">
        <f>IF(AP20="","",IFERROR(TRIM(INDEX($A20:$AI20,MATCH(Settings!$H$13,$A$1:$AI$1,0))&amp;""),""))</f>
        <v/>
      </c>
      <c r="AV20" s="22">
        <f>IF(AP20="","",IFERROR(TRIM(INDEX($A20:$AI20,MATCH(Settings!$H$14,$A$1:$AI$1,0))&amp;""),""))</f>
        <v/>
      </c>
      <c r="AW20" s="22">
        <f>IF(AP20="","",IFERROR(IF(TRIM(INDEX($A20:$AI20,MATCH(Settings!$H$19,$A$1:$AI$1,0))&amp;"")="","",VALUE(TRIM(INDEX($A20:$AI20,MATCH(Settings!$H$19,$A$1:$AI$1,0))&amp;""))),""))</f>
        <v/>
      </c>
      <c r="AX20" s="22">
        <f>IF(AP20="","",IFERROR(TRIM(INDEX($A20:$AI20,MATCH(Settings!$H$20,$A$1:$AI$1,0))&amp;""),""))</f>
        <v/>
      </c>
      <c r="AY20" s="24">
        <f>IF(OR(AX20="Paid",AX20="Partially refunded"),IFERROR(VALUE(IFERROR(TRIM(INDEX($A20:$AI20,MATCH(Settings!$H$21,$A$1:$AI$1,0))&amp;""),"")),0)-IFERROR(VALUE(IFERROR(TRIM(INDEX($A20:$AI20,MATCH(Settings!$H$22,$A$1:$AI$1,0))&amp;""),"")),0),0)</f>
        <v/>
      </c>
      <c r="AZ20" s="22">
        <f>IF(AP20="","",IF(UPPER(TRIM(AL20&amp;""))="Y","Paid another way",IF(AX20&lt;&gt;"",AX20,"No online payment")))</f>
        <v/>
      </c>
      <c r="BA20" s="22">
        <f>IF(OR(AZ20="Paid",AZ20="Partially refunded",AZ20="Paid another way"),1,0)</f>
        <v/>
      </c>
      <c r="BB20" s="22">
        <f>IF(AP20="","",IF(IFERROR(TRIM(INDEX($A20:$AI20,MATCH(Settings!$H$15,$A$1:$AI$1,0))&amp;""),"")&lt;&gt;"","Yes","No"))</f>
        <v/>
      </c>
      <c r="BC20" s="22">
        <f>IF(AP20="","",IF(IFERROR(TRIM(INDEX($A20:$AI20,MATCH(Settings!$H$16,$A$1:$AI$1,0))&amp;""),"")&lt;&gt;"","Yes","No"))</f>
        <v/>
      </c>
      <c r="BD20" s="22">
        <f>IF(AP20="","",IF(IFERROR(TRIM(INDEX($A20:$AI20,MATCH(Settings!$H$18,$A$1:$AI$1,0))&amp;""),"")&lt;&gt;"","Yes","No"))</f>
        <v/>
      </c>
      <c r="BE20" s="22">
        <f>IF(AP20="","",IFERROR(TRIM(INDEX($A20:$AI20,MATCH(Settings!$H$17,$A$1:$AI$1,0))&amp;""),""))</f>
        <v/>
      </c>
      <c r="BF20" s="22">
        <f>IF(AP20="","",IF(UPPER(TRIM(AM20&amp;""))="Y","Complete (papers)",IF(IF(BB20="No",", proof of age","")&amp;IF(BC20="No",", physical form","")&amp;IF(BD20="No",", concussion sheet","")="","Complete","Missing: "&amp;MID(IF(BB20="No",", proof of age","")&amp;IF(BC20="No",", physical form","")&amp;IF(BD20="No",", concussion sheet",""),3,200))))</f>
        <v/>
      </c>
      <c r="BG20" s="22">
        <f>IF(LEFT(BF20,8)="Complete",1,0)</f>
        <v/>
      </c>
      <c r="BH20" s="22">
        <f>IF(AP20="","",TRIM(AK20&amp;""))</f>
        <v/>
      </c>
      <c r="BI20" s="22">
        <f>IF(AND(AP20&lt;&gt;"",BH20=""),1,0)</f>
        <v/>
      </c>
      <c r="BJ20" s="22">
        <f>IF(AP20="",0,1)</f>
        <v/>
      </c>
    </row>
    <row r="21">
      <c r="AJ21" s="19" t="n"/>
      <c r="AK21" s="25" t="n"/>
      <c r="AL21" s="26" t="n"/>
      <c r="AM21" s="26" t="n"/>
      <c r="AN21" s="25" t="n"/>
      <c r="AO21" s="19" t="n"/>
      <c r="AP21" s="22">
        <f>TRIM(IFERROR(TRIM(INDEX($A21:$AI21,MATCH(Settings!$H$9,$A$1:$AI$1,0))&amp;""),"")&amp;" "&amp;IFERROR(TRIM(INDEX($A21:$AI21,MATCH(Settings!$H$10,$A$1:$AI$1,0))&amp;""),""))</f>
        <v/>
      </c>
      <c r="AQ21" s="23">
        <f>IF(AP21="","",IFERROR(IF(TRIM(INDEX($A21:$AI21,MATCH(Settings!$H$11,$A$1:$AI$1,0))&amp;"")="","",IF(ISNUMBER(INDEX($A21:$AI21,MATCH(Settings!$H$11,$A$1:$AI$1,0))),INT(INDEX($A21:$AI21,MATCH(Settings!$H$11,$A$1:$AI$1,0))),DATE(VALUE(LEFT(INDEX($A21:$AI21,MATCH(Settings!$H$11,$A$1:$AI$1,0)),4)),VALUE(MID(INDEX($A21:$AI21,MATCH(Settings!$H$11,$A$1:$AI$1,0)),6,2)),VALUE(MID(INDEX($A21:$AI21,MATCH(Settings!$H$11,$A$1:$AI$1,0)),9,2))))),""))</f>
        <v/>
      </c>
      <c r="AR21" s="22">
        <f>IF(OR(AP21="",NOT(ISNUMBER(AQ21)),NOT(ISNUMBER(Settings!$B$4))),"",YEAR(Settings!$B$4)-YEAR(AQ21)-IF(OR(MONTH(Settings!$B$4)&lt;MONTH(AQ21),AND(MONTH(Settings!$B$4)=MONTH(AQ21),DAY(Settings!$B$4)&lt;DAY(AQ21))),1,0))</f>
        <v/>
      </c>
      <c r="AS21" s="22">
        <f>IF(AP21="","",IF(AR21="","No birth date",IF(COUNT(Settings!$B$9:$B$20)=0,"Set your age groups",IF(AR21&lt;MIN(Settings!$B$9:$B$20),"Below youngest group",IF(AR21&gt;MAX(Settings!$C$9:$C$20),"Above oldest group",IF(AR21&lt;=INDEX(Settings!$C$9:$C$20,COUNTIF(Settings!$B$9:$B$20,"&lt;="&amp;AR21)),INDEX(Settings!$A$9:$A$20,COUNTIF(Settings!$B$9:$B$20,"&lt;="&amp;AR21)),"No group for this age"))))))</f>
        <v/>
      </c>
      <c r="AT21" s="22">
        <f>IF(AP21="","",IFERROR(TRIM(INDEX($A21:$AI21,MATCH(Settings!$H$12,$A$1:$AI$1,0))&amp;""),""))</f>
        <v/>
      </c>
      <c r="AU21" s="22">
        <f>IF(AP21="","",IFERROR(TRIM(INDEX($A21:$AI21,MATCH(Settings!$H$13,$A$1:$AI$1,0))&amp;""),""))</f>
        <v/>
      </c>
      <c r="AV21" s="22">
        <f>IF(AP21="","",IFERROR(TRIM(INDEX($A21:$AI21,MATCH(Settings!$H$14,$A$1:$AI$1,0))&amp;""),""))</f>
        <v/>
      </c>
      <c r="AW21" s="22">
        <f>IF(AP21="","",IFERROR(IF(TRIM(INDEX($A21:$AI21,MATCH(Settings!$H$19,$A$1:$AI$1,0))&amp;"")="","",VALUE(TRIM(INDEX($A21:$AI21,MATCH(Settings!$H$19,$A$1:$AI$1,0))&amp;""))),""))</f>
        <v/>
      </c>
      <c r="AX21" s="22">
        <f>IF(AP21="","",IFERROR(TRIM(INDEX($A21:$AI21,MATCH(Settings!$H$20,$A$1:$AI$1,0))&amp;""),""))</f>
        <v/>
      </c>
      <c r="AY21" s="24">
        <f>IF(OR(AX21="Paid",AX21="Partially refunded"),IFERROR(VALUE(IFERROR(TRIM(INDEX($A21:$AI21,MATCH(Settings!$H$21,$A$1:$AI$1,0))&amp;""),"")),0)-IFERROR(VALUE(IFERROR(TRIM(INDEX($A21:$AI21,MATCH(Settings!$H$22,$A$1:$AI$1,0))&amp;""),"")),0),0)</f>
        <v/>
      </c>
      <c r="AZ21" s="22">
        <f>IF(AP21="","",IF(UPPER(TRIM(AL21&amp;""))="Y","Paid another way",IF(AX21&lt;&gt;"",AX21,"No online payment")))</f>
        <v/>
      </c>
      <c r="BA21" s="22">
        <f>IF(OR(AZ21="Paid",AZ21="Partially refunded",AZ21="Paid another way"),1,0)</f>
        <v/>
      </c>
      <c r="BB21" s="22">
        <f>IF(AP21="","",IF(IFERROR(TRIM(INDEX($A21:$AI21,MATCH(Settings!$H$15,$A$1:$AI$1,0))&amp;""),"")&lt;&gt;"","Yes","No"))</f>
        <v/>
      </c>
      <c r="BC21" s="22">
        <f>IF(AP21="","",IF(IFERROR(TRIM(INDEX($A21:$AI21,MATCH(Settings!$H$16,$A$1:$AI$1,0))&amp;""),"")&lt;&gt;"","Yes","No"))</f>
        <v/>
      </c>
      <c r="BD21" s="22">
        <f>IF(AP21="","",IF(IFERROR(TRIM(INDEX($A21:$AI21,MATCH(Settings!$H$18,$A$1:$AI$1,0))&amp;""),"")&lt;&gt;"","Yes","No"))</f>
        <v/>
      </c>
      <c r="BE21" s="22">
        <f>IF(AP21="","",IFERROR(TRIM(INDEX($A21:$AI21,MATCH(Settings!$H$17,$A$1:$AI$1,0))&amp;""),""))</f>
        <v/>
      </c>
      <c r="BF21" s="22">
        <f>IF(AP21="","",IF(UPPER(TRIM(AM21&amp;""))="Y","Complete (papers)",IF(IF(BB21="No",", proof of age","")&amp;IF(BC21="No",", physical form","")&amp;IF(BD21="No",", concussion sheet","")="","Complete","Missing: "&amp;MID(IF(BB21="No",", proof of age","")&amp;IF(BC21="No",", physical form","")&amp;IF(BD21="No",", concussion sheet",""),3,200))))</f>
        <v/>
      </c>
      <c r="BG21" s="22">
        <f>IF(LEFT(BF21,8)="Complete",1,0)</f>
        <v/>
      </c>
      <c r="BH21" s="22">
        <f>IF(AP21="","",TRIM(AK21&amp;""))</f>
        <v/>
      </c>
      <c r="BI21" s="22">
        <f>IF(AND(AP21&lt;&gt;"",BH21=""),1,0)</f>
        <v/>
      </c>
      <c r="BJ21" s="22">
        <f>IF(AP21="",0,1)</f>
        <v/>
      </c>
    </row>
    <row r="22">
      <c r="AJ22" s="19" t="n"/>
      <c r="AK22" s="25" t="n"/>
      <c r="AL22" s="26" t="n"/>
      <c r="AM22" s="26" t="n"/>
      <c r="AN22" s="25" t="n"/>
      <c r="AO22" s="19" t="n"/>
      <c r="AP22" s="22">
        <f>TRIM(IFERROR(TRIM(INDEX($A22:$AI22,MATCH(Settings!$H$9,$A$1:$AI$1,0))&amp;""),"")&amp;" "&amp;IFERROR(TRIM(INDEX($A22:$AI22,MATCH(Settings!$H$10,$A$1:$AI$1,0))&amp;""),""))</f>
        <v/>
      </c>
      <c r="AQ22" s="23">
        <f>IF(AP22="","",IFERROR(IF(TRIM(INDEX($A22:$AI22,MATCH(Settings!$H$11,$A$1:$AI$1,0))&amp;"")="","",IF(ISNUMBER(INDEX($A22:$AI22,MATCH(Settings!$H$11,$A$1:$AI$1,0))),INT(INDEX($A22:$AI22,MATCH(Settings!$H$11,$A$1:$AI$1,0))),DATE(VALUE(LEFT(INDEX($A22:$AI22,MATCH(Settings!$H$11,$A$1:$AI$1,0)),4)),VALUE(MID(INDEX($A22:$AI22,MATCH(Settings!$H$11,$A$1:$AI$1,0)),6,2)),VALUE(MID(INDEX($A22:$AI22,MATCH(Settings!$H$11,$A$1:$AI$1,0)),9,2))))),""))</f>
        <v/>
      </c>
      <c r="AR22" s="22">
        <f>IF(OR(AP22="",NOT(ISNUMBER(AQ22)),NOT(ISNUMBER(Settings!$B$4))),"",YEAR(Settings!$B$4)-YEAR(AQ22)-IF(OR(MONTH(Settings!$B$4)&lt;MONTH(AQ22),AND(MONTH(Settings!$B$4)=MONTH(AQ22),DAY(Settings!$B$4)&lt;DAY(AQ22))),1,0))</f>
        <v/>
      </c>
      <c r="AS22" s="22">
        <f>IF(AP22="","",IF(AR22="","No birth date",IF(COUNT(Settings!$B$9:$B$20)=0,"Set your age groups",IF(AR22&lt;MIN(Settings!$B$9:$B$20),"Below youngest group",IF(AR22&gt;MAX(Settings!$C$9:$C$20),"Above oldest group",IF(AR22&lt;=INDEX(Settings!$C$9:$C$20,COUNTIF(Settings!$B$9:$B$20,"&lt;="&amp;AR22)),INDEX(Settings!$A$9:$A$20,COUNTIF(Settings!$B$9:$B$20,"&lt;="&amp;AR22)),"No group for this age"))))))</f>
        <v/>
      </c>
      <c r="AT22" s="22">
        <f>IF(AP22="","",IFERROR(TRIM(INDEX($A22:$AI22,MATCH(Settings!$H$12,$A$1:$AI$1,0))&amp;""),""))</f>
        <v/>
      </c>
      <c r="AU22" s="22">
        <f>IF(AP22="","",IFERROR(TRIM(INDEX($A22:$AI22,MATCH(Settings!$H$13,$A$1:$AI$1,0))&amp;""),""))</f>
        <v/>
      </c>
      <c r="AV22" s="22">
        <f>IF(AP22="","",IFERROR(TRIM(INDEX($A22:$AI22,MATCH(Settings!$H$14,$A$1:$AI$1,0))&amp;""),""))</f>
        <v/>
      </c>
      <c r="AW22" s="22">
        <f>IF(AP22="","",IFERROR(IF(TRIM(INDEX($A22:$AI22,MATCH(Settings!$H$19,$A$1:$AI$1,0))&amp;"")="","",VALUE(TRIM(INDEX($A22:$AI22,MATCH(Settings!$H$19,$A$1:$AI$1,0))&amp;""))),""))</f>
        <v/>
      </c>
      <c r="AX22" s="22">
        <f>IF(AP22="","",IFERROR(TRIM(INDEX($A22:$AI22,MATCH(Settings!$H$20,$A$1:$AI$1,0))&amp;""),""))</f>
        <v/>
      </c>
      <c r="AY22" s="24">
        <f>IF(OR(AX22="Paid",AX22="Partially refunded"),IFERROR(VALUE(IFERROR(TRIM(INDEX($A22:$AI22,MATCH(Settings!$H$21,$A$1:$AI$1,0))&amp;""),"")),0)-IFERROR(VALUE(IFERROR(TRIM(INDEX($A22:$AI22,MATCH(Settings!$H$22,$A$1:$AI$1,0))&amp;""),"")),0),0)</f>
        <v/>
      </c>
      <c r="AZ22" s="22">
        <f>IF(AP22="","",IF(UPPER(TRIM(AL22&amp;""))="Y","Paid another way",IF(AX22&lt;&gt;"",AX22,"No online payment")))</f>
        <v/>
      </c>
      <c r="BA22" s="22">
        <f>IF(OR(AZ22="Paid",AZ22="Partially refunded",AZ22="Paid another way"),1,0)</f>
        <v/>
      </c>
      <c r="BB22" s="22">
        <f>IF(AP22="","",IF(IFERROR(TRIM(INDEX($A22:$AI22,MATCH(Settings!$H$15,$A$1:$AI$1,0))&amp;""),"")&lt;&gt;"","Yes","No"))</f>
        <v/>
      </c>
      <c r="BC22" s="22">
        <f>IF(AP22="","",IF(IFERROR(TRIM(INDEX($A22:$AI22,MATCH(Settings!$H$16,$A$1:$AI$1,0))&amp;""),"")&lt;&gt;"","Yes","No"))</f>
        <v/>
      </c>
      <c r="BD22" s="22">
        <f>IF(AP22="","",IF(IFERROR(TRIM(INDEX($A22:$AI22,MATCH(Settings!$H$18,$A$1:$AI$1,0))&amp;""),"")&lt;&gt;"","Yes","No"))</f>
        <v/>
      </c>
      <c r="BE22" s="22">
        <f>IF(AP22="","",IFERROR(TRIM(INDEX($A22:$AI22,MATCH(Settings!$H$17,$A$1:$AI$1,0))&amp;""),""))</f>
        <v/>
      </c>
      <c r="BF22" s="22">
        <f>IF(AP22="","",IF(UPPER(TRIM(AM22&amp;""))="Y","Complete (papers)",IF(IF(BB22="No",", proof of age","")&amp;IF(BC22="No",", physical form","")&amp;IF(BD22="No",", concussion sheet","")="","Complete","Missing: "&amp;MID(IF(BB22="No",", proof of age","")&amp;IF(BC22="No",", physical form","")&amp;IF(BD22="No",", concussion sheet",""),3,200))))</f>
        <v/>
      </c>
      <c r="BG22" s="22">
        <f>IF(LEFT(BF22,8)="Complete",1,0)</f>
        <v/>
      </c>
      <c r="BH22" s="22">
        <f>IF(AP22="","",TRIM(AK22&amp;""))</f>
        <v/>
      </c>
      <c r="BI22" s="22">
        <f>IF(AND(AP22&lt;&gt;"",BH22=""),1,0)</f>
        <v/>
      </c>
      <c r="BJ22" s="22">
        <f>IF(AP22="",0,1)</f>
        <v/>
      </c>
    </row>
    <row r="23">
      <c r="AJ23" s="19" t="n"/>
      <c r="AK23" s="25" t="n"/>
      <c r="AL23" s="26" t="n"/>
      <c r="AM23" s="26" t="n"/>
      <c r="AN23" s="25" t="n"/>
      <c r="AO23" s="19" t="n"/>
      <c r="AP23" s="22">
        <f>TRIM(IFERROR(TRIM(INDEX($A23:$AI23,MATCH(Settings!$H$9,$A$1:$AI$1,0))&amp;""),"")&amp;" "&amp;IFERROR(TRIM(INDEX($A23:$AI23,MATCH(Settings!$H$10,$A$1:$AI$1,0))&amp;""),""))</f>
        <v/>
      </c>
      <c r="AQ23" s="23">
        <f>IF(AP23="","",IFERROR(IF(TRIM(INDEX($A23:$AI23,MATCH(Settings!$H$11,$A$1:$AI$1,0))&amp;"")="","",IF(ISNUMBER(INDEX($A23:$AI23,MATCH(Settings!$H$11,$A$1:$AI$1,0))),INT(INDEX($A23:$AI23,MATCH(Settings!$H$11,$A$1:$AI$1,0))),DATE(VALUE(LEFT(INDEX($A23:$AI23,MATCH(Settings!$H$11,$A$1:$AI$1,0)),4)),VALUE(MID(INDEX($A23:$AI23,MATCH(Settings!$H$11,$A$1:$AI$1,0)),6,2)),VALUE(MID(INDEX($A23:$AI23,MATCH(Settings!$H$11,$A$1:$AI$1,0)),9,2))))),""))</f>
        <v/>
      </c>
      <c r="AR23" s="22">
        <f>IF(OR(AP23="",NOT(ISNUMBER(AQ23)),NOT(ISNUMBER(Settings!$B$4))),"",YEAR(Settings!$B$4)-YEAR(AQ23)-IF(OR(MONTH(Settings!$B$4)&lt;MONTH(AQ23),AND(MONTH(Settings!$B$4)=MONTH(AQ23),DAY(Settings!$B$4)&lt;DAY(AQ23))),1,0))</f>
        <v/>
      </c>
      <c r="AS23" s="22">
        <f>IF(AP23="","",IF(AR23="","No birth date",IF(COUNT(Settings!$B$9:$B$20)=0,"Set your age groups",IF(AR23&lt;MIN(Settings!$B$9:$B$20),"Below youngest group",IF(AR23&gt;MAX(Settings!$C$9:$C$20),"Above oldest group",IF(AR23&lt;=INDEX(Settings!$C$9:$C$20,COUNTIF(Settings!$B$9:$B$20,"&lt;="&amp;AR23)),INDEX(Settings!$A$9:$A$20,COUNTIF(Settings!$B$9:$B$20,"&lt;="&amp;AR23)),"No group for this age"))))))</f>
        <v/>
      </c>
      <c r="AT23" s="22">
        <f>IF(AP23="","",IFERROR(TRIM(INDEX($A23:$AI23,MATCH(Settings!$H$12,$A$1:$AI$1,0))&amp;""),""))</f>
        <v/>
      </c>
      <c r="AU23" s="22">
        <f>IF(AP23="","",IFERROR(TRIM(INDEX($A23:$AI23,MATCH(Settings!$H$13,$A$1:$AI$1,0))&amp;""),""))</f>
        <v/>
      </c>
      <c r="AV23" s="22">
        <f>IF(AP23="","",IFERROR(TRIM(INDEX($A23:$AI23,MATCH(Settings!$H$14,$A$1:$AI$1,0))&amp;""),""))</f>
        <v/>
      </c>
      <c r="AW23" s="22">
        <f>IF(AP23="","",IFERROR(IF(TRIM(INDEX($A23:$AI23,MATCH(Settings!$H$19,$A$1:$AI$1,0))&amp;"")="","",VALUE(TRIM(INDEX($A23:$AI23,MATCH(Settings!$H$19,$A$1:$AI$1,0))&amp;""))),""))</f>
        <v/>
      </c>
      <c r="AX23" s="22">
        <f>IF(AP23="","",IFERROR(TRIM(INDEX($A23:$AI23,MATCH(Settings!$H$20,$A$1:$AI$1,0))&amp;""),""))</f>
        <v/>
      </c>
      <c r="AY23" s="24">
        <f>IF(OR(AX23="Paid",AX23="Partially refunded"),IFERROR(VALUE(IFERROR(TRIM(INDEX($A23:$AI23,MATCH(Settings!$H$21,$A$1:$AI$1,0))&amp;""),"")),0)-IFERROR(VALUE(IFERROR(TRIM(INDEX($A23:$AI23,MATCH(Settings!$H$22,$A$1:$AI$1,0))&amp;""),"")),0),0)</f>
        <v/>
      </c>
      <c r="AZ23" s="22">
        <f>IF(AP23="","",IF(UPPER(TRIM(AL23&amp;""))="Y","Paid another way",IF(AX23&lt;&gt;"",AX23,"No online payment")))</f>
        <v/>
      </c>
      <c r="BA23" s="22">
        <f>IF(OR(AZ23="Paid",AZ23="Partially refunded",AZ23="Paid another way"),1,0)</f>
        <v/>
      </c>
      <c r="BB23" s="22">
        <f>IF(AP23="","",IF(IFERROR(TRIM(INDEX($A23:$AI23,MATCH(Settings!$H$15,$A$1:$AI$1,0))&amp;""),"")&lt;&gt;"","Yes","No"))</f>
        <v/>
      </c>
      <c r="BC23" s="22">
        <f>IF(AP23="","",IF(IFERROR(TRIM(INDEX($A23:$AI23,MATCH(Settings!$H$16,$A$1:$AI$1,0))&amp;""),"")&lt;&gt;"","Yes","No"))</f>
        <v/>
      </c>
      <c r="BD23" s="22">
        <f>IF(AP23="","",IF(IFERROR(TRIM(INDEX($A23:$AI23,MATCH(Settings!$H$18,$A$1:$AI$1,0))&amp;""),"")&lt;&gt;"","Yes","No"))</f>
        <v/>
      </c>
      <c r="BE23" s="22">
        <f>IF(AP23="","",IFERROR(TRIM(INDEX($A23:$AI23,MATCH(Settings!$H$17,$A$1:$AI$1,0))&amp;""),""))</f>
        <v/>
      </c>
      <c r="BF23" s="22">
        <f>IF(AP23="","",IF(UPPER(TRIM(AM23&amp;""))="Y","Complete (papers)",IF(IF(BB23="No",", proof of age","")&amp;IF(BC23="No",", physical form","")&amp;IF(BD23="No",", concussion sheet","")="","Complete","Missing: "&amp;MID(IF(BB23="No",", proof of age","")&amp;IF(BC23="No",", physical form","")&amp;IF(BD23="No",", concussion sheet",""),3,200))))</f>
        <v/>
      </c>
      <c r="BG23" s="22">
        <f>IF(LEFT(BF23,8)="Complete",1,0)</f>
        <v/>
      </c>
      <c r="BH23" s="22">
        <f>IF(AP23="","",TRIM(AK23&amp;""))</f>
        <v/>
      </c>
      <c r="BI23" s="22">
        <f>IF(AND(AP23&lt;&gt;"",BH23=""),1,0)</f>
        <v/>
      </c>
      <c r="BJ23" s="22">
        <f>IF(AP23="",0,1)</f>
        <v/>
      </c>
    </row>
    <row r="24">
      <c r="AJ24" s="19" t="n"/>
      <c r="AK24" s="25" t="n"/>
      <c r="AL24" s="26" t="n"/>
      <c r="AM24" s="26" t="n"/>
      <c r="AN24" s="25" t="n"/>
      <c r="AO24" s="19" t="n"/>
      <c r="AP24" s="22">
        <f>TRIM(IFERROR(TRIM(INDEX($A24:$AI24,MATCH(Settings!$H$9,$A$1:$AI$1,0))&amp;""),"")&amp;" "&amp;IFERROR(TRIM(INDEX($A24:$AI24,MATCH(Settings!$H$10,$A$1:$AI$1,0))&amp;""),""))</f>
        <v/>
      </c>
      <c r="AQ24" s="23">
        <f>IF(AP24="","",IFERROR(IF(TRIM(INDEX($A24:$AI24,MATCH(Settings!$H$11,$A$1:$AI$1,0))&amp;"")="","",IF(ISNUMBER(INDEX($A24:$AI24,MATCH(Settings!$H$11,$A$1:$AI$1,0))),INT(INDEX($A24:$AI24,MATCH(Settings!$H$11,$A$1:$AI$1,0))),DATE(VALUE(LEFT(INDEX($A24:$AI24,MATCH(Settings!$H$11,$A$1:$AI$1,0)),4)),VALUE(MID(INDEX($A24:$AI24,MATCH(Settings!$H$11,$A$1:$AI$1,0)),6,2)),VALUE(MID(INDEX($A24:$AI24,MATCH(Settings!$H$11,$A$1:$AI$1,0)),9,2))))),""))</f>
        <v/>
      </c>
      <c r="AR24" s="22">
        <f>IF(OR(AP24="",NOT(ISNUMBER(AQ24)),NOT(ISNUMBER(Settings!$B$4))),"",YEAR(Settings!$B$4)-YEAR(AQ24)-IF(OR(MONTH(Settings!$B$4)&lt;MONTH(AQ24),AND(MONTH(Settings!$B$4)=MONTH(AQ24),DAY(Settings!$B$4)&lt;DAY(AQ24))),1,0))</f>
        <v/>
      </c>
      <c r="AS24" s="22">
        <f>IF(AP24="","",IF(AR24="","No birth date",IF(COUNT(Settings!$B$9:$B$20)=0,"Set your age groups",IF(AR24&lt;MIN(Settings!$B$9:$B$20),"Below youngest group",IF(AR24&gt;MAX(Settings!$C$9:$C$20),"Above oldest group",IF(AR24&lt;=INDEX(Settings!$C$9:$C$20,COUNTIF(Settings!$B$9:$B$20,"&lt;="&amp;AR24)),INDEX(Settings!$A$9:$A$20,COUNTIF(Settings!$B$9:$B$20,"&lt;="&amp;AR24)),"No group for this age"))))))</f>
        <v/>
      </c>
      <c r="AT24" s="22">
        <f>IF(AP24="","",IFERROR(TRIM(INDEX($A24:$AI24,MATCH(Settings!$H$12,$A$1:$AI$1,0))&amp;""),""))</f>
        <v/>
      </c>
      <c r="AU24" s="22">
        <f>IF(AP24="","",IFERROR(TRIM(INDEX($A24:$AI24,MATCH(Settings!$H$13,$A$1:$AI$1,0))&amp;""),""))</f>
        <v/>
      </c>
      <c r="AV24" s="22">
        <f>IF(AP24="","",IFERROR(TRIM(INDEX($A24:$AI24,MATCH(Settings!$H$14,$A$1:$AI$1,0))&amp;""),""))</f>
        <v/>
      </c>
      <c r="AW24" s="22">
        <f>IF(AP24="","",IFERROR(IF(TRIM(INDEX($A24:$AI24,MATCH(Settings!$H$19,$A$1:$AI$1,0))&amp;"")="","",VALUE(TRIM(INDEX($A24:$AI24,MATCH(Settings!$H$19,$A$1:$AI$1,0))&amp;""))),""))</f>
        <v/>
      </c>
      <c r="AX24" s="22">
        <f>IF(AP24="","",IFERROR(TRIM(INDEX($A24:$AI24,MATCH(Settings!$H$20,$A$1:$AI$1,0))&amp;""),""))</f>
        <v/>
      </c>
      <c r="AY24" s="24">
        <f>IF(OR(AX24="Paid",AX24="Partially refunded"),IFERROR(VALUE(IFERROR(TRIM(INDEX($A24:$AI24,MATCH(Settings!$H$21,$A$1:$AI$1,0))&amp;""),"")),0)-IFERROR(VALUE(IFERROR(TRIM(INDEX($A24:$AI24,MATCH(Settings!$H$22,$A$1:$AI$1,0))&amp;""),"")),0),0)</f>
        <v/>
      </c>
      <c r="AZ24" s="22">
        <f>IF(AP24="","",IF(UPPER(TRIM(AL24&amp;""))="Y","Paid another way",IF(AX24&lt;&gt;"",AX24,"No online payment")))</f>
        <v/>
      </c>
      <c r="BA24" s="22">
        <f>IF(OR(AZ24="Paid",AZ24="Partially refunded",AZ24="Paid another way"),1,0)</f>
        <v/>
      </c>
      <c r="BB24" s="22">
        <f>IF(AP24="","",IF(IFERROR(TRIM(INDEX($A24:$AI24,MATCH(Settings!$H$15,$A$1:$AI$1,0))&amp;""),"")&lt;&gt;"","Yes","No"))</f>
        <v/>
      </c>
      <c r="BC24" s="22">
        <f>IF(AP24="","",IF(IFERROR(TRIM(INDEX($A24:$AI24,MATCH(Settings!$H$16,$A$1:$AI$1,0))&amp;""),"")&lt;&gt;"","Yes","No"))</f>
        <v/>
      </c>
      <c r="BD24" s="22">
        <f>IF(AP24="","",IF(IFERROR(TRIM(INDEX($A24:$AI24,MATCH(Settings!$H$18,$A$1:$AI$1,0))&amp;""),"")&lt;&gt;"","Yes","No"))</f>
        <v/>
      </c>
      <c r="BE24" s="22">
        <f>IF(AP24="","",IFERROR(TRIM(INDEX($A24:$AI24,MATCH(Settings!$H$17,$A$1:$AI$1,0))&amp;""),""))</f>
        <v/>
      </c>
      <c r="BF24" s="22">
        <f>IF(AP24="","",IF(UPPER(TRIM(AM24&amp;""))="Y","Complete (papers)",IF(IF(BB24="No",", proof of age","")&amp;IF(BC24="No",", physical form","")&amp;IF(BD24="No",", concussion sheet","")="","Complete","Missing: "&amp;MID(IF(BB24="No",", proof of age","")&amp;IF(BC24="No",", physical form","")&amp;IF(BD24="No",", concussion sheet",""),3,200))))</f>
        <v/>
      </c>
      <c r="BG24" s="22">
        <f>IF(LEFT(BF24,8)="Complete",1,0)</f>
        <v/>
      </c>
      <c r="BH24" s="22">
        <f>IF(AP24="","",TRIM(AK24&amp;""))</f>
        <v/>
      </c>
      <c r="BI24" s="22">
        <f>IF(AND(AP24&lt;&gt;"",BH24=""),1,0)</f>
        <v/>
      </c>
      <c r="BJ24" s="22">
        <f>IF(AP24="",0,1)</f>
        <v/>
      </c>
    </row>
    <row r="25">
      <c r="AJ25" s="19" t="n"/>
      <c r="AK25" s="25" t="n"/>
      <c r="AL25" s="26" t="n"/>
      <c r="AM25" s="26" t="n"/>
      <c r="AN25" s="25" t="n"/>
      <c r="AO25" s="19" t="n"/>
      <c r="AP25" s="22">
        <f>TRIM(IFERROR(TRIM(INDEX($A25:$AI25,MATCH(Settings!$H$9,$A$1:$AI$1,0))&amp;""),"")&amp;" "&amp;IFERROR(TRIM(INDEX($A25:$AI25,MATCH(Settings!$H$10,$A$1:$AI$1,0))&amp;""),""))</f>
        <v/>
      </c>
      <c r="AQ25" s="23">
        <f>IF(AP25="","",IFERROR(IF(TRIM(INDEX($A25:$AI25,MATCH(Settings!$H$11,$A$1:$AI$1,0))&amp;"")="","",IF(ISNUMBER(INDEX($A25:$AI25,MATCH(Settings!$H$11,$A$1:$AI$1,0))),INT(INDEX($A25:$AI25,MATCH(Settings!$H$11,$A$1:$AI$1,0))),DATE(VALUE(LEFT(INDEX($A25:$AI25,MATCH(Settings!$H$11,$A$1:$AI$1,0)),4)),VALUE(MID(INDEX($A25:$AI25,MATCH(Settings!$H$11,$A$1:$AI$1,0)),6,2)),VALUE(MID(INDEX($A25:$AI25,MATCH(Settings!$H$11,$A$1:$AI$1,0)),9,2))))),""))</f>
        <v/>
      </c>
      <c r="AR25" s="22">
        <f>IF(OR(AP25="",NOT(ISNUMBER(AQ25)),NOT(ISNUMBER(Settings!$B$4))),"",YEAR(Settings!$B$4)-YEAR(AQ25)-IF(OR(MONTH(Settings!$B$4)&lt;MONTH(AQ25),AND(MONTH(Settings!$B$4)=MONTH(AQ25),DAY(Settings!$B$4)&lt;DAY(AQ25))),1,0))</f>
        <v/>
      </c>
      <c r="AS25" s="22">
        <f>IF(AP25="","",IF(AR25="","No birth date",IF(COUNT(Settings!$B$9:$B$20)=0,"Set your age groups",IF(AR25&lt;MIN(Settings!$B$9:$B$20),"Below youngest group",IF(AR25&gt;MAX(Settings!$C$9:$C$20),"Above oldest group",IF(AR25&lt;=INDEX(Settings!$C$9:$C$20,COUNTIF(Settings!$B$9:$B$20,"&lt;="&amp;AR25)),INDEX(Settings!$A$9:$A$20,COUNTIF(Settings!$B$9:$B$20,"&lt;="&amp;AR25)),"No group for this age"))))))</f>
        <v/>
      </c>
      <c r="AT25" s="22">
        <f>IF(AP25="","",IFERROR(TRIM(INDEX($A25:$AI25,MATCH(Settings!$H$12,$A$1:$AI$1,0))&amp;""),""))</f>
        <v/>
      </c>
      <c r="AU25" s="22">
        <f>IF(AP25="","",IFERROR(TRIM(INDEX($A25:$AI25,MATCH(Settings!$H$13,$A$1:$AI$1,0))&amp;""),""))</f>
        <v/>
      </c>
      <c r="AV25" s="22">
        <f>IF(AP25="","",IFERROR(TRIM(INDEX($A25:$AI25,MATCH(Settings!$H$14,$A$1:$AI$1,0))&amp;""),""))</f>
        <v/>
      </c>
      <c r="AW25" s="22">
        <f>IF(AP25="","",IFERROR(IF(TRIM(INDEX($A25:$AI25,MATCH(Settings!$H$19,$A$1:$AI$1,0))&amp;"")="","",VALUE(TRIM(INDEX($A25:$AI25,MATCH(Settings!$H$19,$A$1:$AI$1,0))&amp;""))),""))</f>
        <v/>
      </c>
      <c r="AX25" s="22">
        <f>IF(AP25="","",IFERROR(TRIM(INDEX($A25:$AI25,MATCH(Settings!$H$20,$A$1:$AI$1,0))&amp;""),""))</f>
        <v/>
      </c>
      <c r="AY25" s="24">
        <f>IF(OR(AX25="Paid",AX25="Partially refunded"),IFERROR(VALUE(IFERROR(TRIM(INDEX($A25:$AI25,MATCH(Settings!$H$21,$A$1:$AI$1,0))&amp;""),"")),0)-IFERROR(VALUE(IFERROR(TRIM(INDEX($A25:$AI25,MATCH(Settings!$H$22,$A$1:$AI$1,0))&amp;""),"")),0),0)</f>
        <v/>
      </c>
      <c r="AZ25" s="22">
        <f>IF(AP25="","",IF(UPPER(TRIM(AL25&amp;""))="Y","Paid another way",IF(AX25&lt;&gt;"",AX25,"No online payment")))</f>
        <v/>
      </c>
      <c r="BA25" s="22">
        <f>IF(OR(AZ25="Paid",AZ25="Partially refunded",AZ25="Paid another way"),1,0)</f>
        <v/>
      </c>
      <c r="BB25" s="22">
        <f>IF(AP25="","",IF(IFERROR(TRIM(INDEX($A25:$AI25,MATCH(Settings!$H$15,$A$1:$AI$1,0))&amp;""),"")&lt;&gt;"","Yes","No"))</f>
        <v/>
      </c>
      <c r="BC25" s="22">
        <f>IF(AP25="","",IF(IFERROR(TRIM(INDEX($A25:$AI25,MATCH(Settings!$H$16,$A$1:$AI$1,0))&amp;""),"")&lt;&gt;"","Yes","No"))</f>
        <v/>
      </c>
      <c r="BD25" s="22">
        <f>IF(AP25="","",IF(IFERROR(TRIM(INDEX($A25:$AI25,MATCH(Settings!$H$18,$A$1:$AI$1,0))&amp;""),"")&lt;&gt;"","Yes","No"))</f>
        <v/>
      </c>
      <c r="BE25" s="22">
        <f>IF(AP25="","",IFERROR(TRIM(INDEX($A25:$AI25,MATCH(Settings!$H$17,$A$1:$AI$1,0))&amp;""),""))</f>
        <v/>
      </c>
      <c r="BF25" s="22">
        <f>IF(AP25="","",IF(UPPER(TRIM(AM25&amp;""))="Y","Complete (papers)",IF(IF(BB25="No",", proof of age","")&amp;IF(BC25="No",", physical form","")&amp;IF(BD25="No",", concussion sheet","")="","Complete","Missing: "&amp;MID(IF(BB25="No",", proof of age","")&amp;IF(BC25="No",", physical form","")&amp;IF(BD25="No",", concussion sheet",""),3,200))))</f>
        <v/>
      </c>
      <c r="BG25" s="22">
        <f>IF(LEFT(BF25,8)="Complete",1,0)</f>
        <v/>
      </c>
      <c r="BH25" s="22">
        <f>IF(AP25="","",TRIM(AK25&amp;""))</f>
        <v/>
      </c>
      <c r="BI25" s="22">
        <f>IF(AND(AP25&lt;&gt;"",BH25=""),1,0)</f>
        <v/>
      </c>
      <c r="BJ25" s="22">
        <f>IF(AP25="",0,1)</f>
        <v/>
      </c>
    </row>
    <row r="26">
      <c r="AJ26" s="19" t="n"/>
      <c r="AK26" s="25" t="n"/>
      <c r="AL26" s="26" t="n"/>
      <c r="AM26" s="26" t="n"/>
      <c r="AN26" s="25" t="n"/>
      <c r="AO26" s="19" t="n"/>
      <c r="AP26" s="22">
        <f>TRIM(IFERROR(TRIM(INDEX($A26:$AI26,MATCH(Settings!$H$9,$A$1:$AI$1,0))&amp;""),"")&amp;" "&amp;IFERROR(TRIM(INDEX($A26:$AI26,MATCH(Settings!$H$10,$A$1:$AI$1,0))&amp;""),""))</f>
        <v/>
      </c>
      <c r="AQ26" s="23">
        <f>IF(AP26="","",IFERROR(IF(TRIM(INDEX($A26:$AI26,MATCH(Settings!$H$11,$A$1:$AI$1,0))&amp;"")="","",IF(ISNUMBER(INDEX($A26:$AI26,MATCH(Settings!$H$11,$A$1:$AI$1,0))),INT(INDEX($A26:$AI26,MATCH(Settings!$H$11,$A$1:$AI$1,0))),DATE(VALUE(LEFT(INDEX($A26:$AI26,MATCH(Settings!$H$11,$A$1:$AI$1,0)),4)),VALUE(MID(INDEX($A26:$AI26,MATCH(Settings!$H$11,$A$1:$AI$1,0)),6,2)),VALUE(MID(INDEX($A26:$AI26,MATCH(Settings!$H$11,$A$1:$AI$1,0)),9,2))))),""))</f>
        <v/>
      </c>
      <c r="AR26" s="22">
        <f>IF(OR(AP26="",NOT(ISNUMBER(AQ26)),NOT(ISNUMBER(Settings!$B$4))),"",YEAR(Settings!$B$4)-YEAR(AQ26)-IF(OR(MONTH(Settings!$B$4)&lt;MONTH(AQ26),AND(MONTH(Settings!$B$4)=MONTH(AQ26),DAY(Settings!$B$4)&lt;DAY(AQ26))),1,0))</f>
        <v/>
      </c>
      <c r="AS26" s="22">
        <f>IF(AP26="","",IF(AR26="","No birth date",IF(COUNT(Settings!$B$9:$B$20)=0,"Set your age groups",IF(AR26&lt;MIN(Settings!$B$9:$B$20),"Below youngest group",IF(AR26&gt;MAX(Settings!$C$9:$C$20),"Above oldest group",IF(AR26&lt;=INDEX(Settings!$C$9:$C$20,COUNTIF(Settings!$B$9:$B$20,"&lt;="&amp;AR26)),INDEX(Settings!$A$9:$A$20,COUNTIF(Settings!$B$9:$B$20,"&lt;="&amp;AR26)),"No group for this age"))))))</f>
        <v/>
      </c>
      <c r="AT26" s="22">
        <f>IF(AP26="","",IFERROR(TRIM(INDEX($A26:$AI26,MATCH(Settings!$H$12,$A$1:$AI$1,0))&amp;""),""))</f>
        <v/>
      </c>
      <c r="AU26" s="22">
        <f>IF(AP26="","",IFERROR(TRIM(INDEX($A26:$AI26,MATCH(Settings!$H$13,$A$1:$AI$1,0))&amp;""),""))</f>
        <v/>
      </c>
      <c r="AV26" s="22">
        <f>IF(AP26="","",IFERROR(TRIM(INDEX($A26:$AI26,MATCH(Settings!$H$14,$A$1:$AI$1,0))&amp;""),""))</f>
        <v/>
      </c>
      <c r="AW26" s="22">
        <f>IF(AP26="","",IFERROR(IF(TRIM(INDEX($A26:$AI26,MATCH(Settings!$H$19,$A$1:$AI$1,0))&amp;"")="","",VALUE(TRIM(INDEX($A26:$AI26,MATCH(Settings!$H$19,$A$1:$AI$1,0))&amp;""))),""))</f>
        <v/>
      </c>
      <c r="AX26" s="22">
        <f>IF(AP26="","",IFERROR(TRIM(INDEX($A26:$AI26,MATCH(Settings!$H$20,$A$1:$AI$1,0))&amp;""),""))</f>
        <v/>
      </c>
      <c r="AY26" s="24">
        <f>IF(OR(AX26="Paid",AX26="Partially refunded"),IFERROR(VALUE(IFERROR(TRIM(INDEX($A26:$AI26,MATCH(Settings!$H$21,$A$1:$AI$1,0))&amp;""),"")),0)-IFERROR(VALUE(IFERROR(TRIM(INDEX($A26:$AI26,MATCH(Settings!$H$22,$A$1:$AI$1,0))&amp;""),"")),0),0)</f>
        <v/>
      </c>
      <c r="AZ26" s="22">
        <f>IF(AP26="","",IF(UPPER(TRIM(AL26&amp;""))="Y","Paid another way",IF(AX26&lt;&gt;"",AX26,"No online payment")))</f>
        <v/>
      </c>
      <c r="BA26" s="22">
        <f>IF(OR(AZ26="Paid",AZ26="Partially refunded",AZ26="Paid another way"),1,0)</f>
        <v/>
      </c>
      <c r="BB26" s="22">
        <f>IF(AP26="","",IF(IFERROR(TRIM(INDEX($A26:$AI26,MATCH(Settings!$H$15,$A$1:$AI$1,0))&amp;""),"")&lt;&gt;"","Yes","No"))</f>
        <v/>
      </c>
      <c r="BC26" s="22">
        <f>IF(AP26="","",IF(IFERROR(TRIM(INDEX($A26:$AI26,MATCH(Settings!$H$16,$A$1:$AI$1,0))&amp;""),"")&lt;&gt;"","Yes","No"))</f>
        <v/>
      </c>
      <c r="BD26" s="22">
        <f>IF(AP26="","",IF(IFERROR(TRIM(INDEX($A26:$AI26,MATCH(Settings!$H$18,$A$1:$AI$1,0))&amp;""),"")&lt;&gt;"","Yes","No"))</f>
        <v/>
      </c>
      <c r="BE26" s="22">
        <f>IF(AP26="","",IFERROR(TRIM(INDEX($A26:$AI26,MATCH(Settings!$H$17,$A$1:$AI$1,0))&amp;""),""))</f>
        <v/>
      </c>
      <c r="BF26" s="22">
        <f>IF(AP26="","",IF(UPPER(TRIM(AM26&amp;""))="Y","Complete (papers)",IF(IF(BB26="No",", proof of age","")&amp;IF(BC26="No",", physical form","")&amp;IF(BD26="No",", concussion sheet","")="","Complete","Missing: "&amp;MID(IF(BB26="No",", proof of age","")&amp;IF(BC26="No",", physical form","")&amp;IF(BD26="No",", concussion sheet",""),3,200))))</f>
        <v/>
      </c>
      <c r="BG26" s="22">
        <f>IF(LEFT(BF26,8)="Complete",1,0)</f>
        <v/>
      </c>
      <c r="BH26" s="22">
        <f>IF(AP26="","",TRIM(AK26&amp;""))</f>
        <v/>
      </c>
      <c r="BI26" s="22">
        <f>IF(AND(AP26&lt;&gt;"",BH26=""),1,0)</f>
        <v/>
      </c>
      <c r="BJ26" s="22">
        <f>IF(AP26="",0,1)</f>
        <v/>
      </c>
    </row>
    <row r="27">
      <c r="AJ27" s="19" t="n"/>
      <c r="AK27" s="25" t="n"/>
      <c r="AL27" s="26" t="n"/>
      <c r="AM27" s="26" t="n"/>
      <c r="AN27" s="25" t="n"/>
      <c r="AO27" s="19" t="n"/>
      <c r="AP27" s="22">
        <f>TRIM(IFERROR(TRIM(INDEX($A27:$AI27,MATCH(Settings!$H$9,$A$1:$AI$1,0))&amp;""),"")&amp;" "&amp;IFERROR(TRIM(INDEX($A27:$AI27,MATCH(Settings!$H$10,$A$1:$AI$1,0))&amp;""),""))</f>
        <v/>
      </c>
      <c r="AQ27" s="23">
        <f>IF(AP27="","",IFERROR(IF(TRIM(INDEX($A27:$AI27,MATCH(Settings!$H$11,$A$1:$AI$1,0))&amp;"")="","",IF(ISNUMBER(INDEX($A27:$AI27,MATCH(Settings!$H$11,$A$1:$AI$1,0))),INT(INDEX($A27:$AI27,MATCH(Settings!$H$11,$A$1:$AI$1,0))),DATE(VALUE(LEFT(INDEX($A27:$AI27,MATCH(Settings!$H$11,$A$1:$AI$1,0)),4)),VALUE(MID(INDEX($A27:$AI27,MATCH(Settings!$H$11,$A$1:$AI$1,0)),6,2)),VALUE(MID(INDEX($A27:$AI27,MATCH(Settings!$H$11,$A$1:$AI$1,0)),9,2))))),""))</f>
        <v/>
      </c>
      <c r="AR27" s="22">
        <f>IF(OR(AP27="",NOT(ISNUMBER(AQ27)),NOT(ISNUMBER(Settings!$B$4))),"",YEAR(Settings!$B$4)-YEAR(AQ27)-IF(OR(MONTH(Settings!$B$4)&lt;MONTH(AQ27),AND(MONTH(Settings!$B$4)=MONTH(AQ27),DAY(Settings!$B$4)&lt;DAY(AQ27))),1,0))</f>
        <v/>
      </c>
      <c r="AS27" s="22">
        <f>IF(AP27="","",IF(AR27="","No birth date",IF(COUNT(Settings!$B$9:$B$20)=0,"Set your age groups",IF(AR27&lt;MIN(Settings!$B$9:$B$20),"Below youngest group",IF(AR27&gt;MAX(Settings!$C$9:$C$20),"Above oldest group",IF(AR27&lt;=INDEX(Settings!$C$9:$C$20,COUNTIF(Settings!$B$9:$B$20,"&lt;="&amp;AR27)),INDEX(Settings!$A$9:$A$20,COUNTIF(Settings!$B$9:$B$20,"&lt;="&amp;AR27)),"No group for this age"))))))</f>
        <v/>
      </c>
      <c r="AT27" s="22">
        <f>IF(AP27="","",IFERROR(TRIM(INDEX($A27:$AI27,MATCH(Settings!$H$12,$A$1:$AI$1,0))&amp;""),""))</f>
        <v/>
      </c>
      <c r="AU27" s="22">
        <f>IF(AP27="","",IFERROR(TRIM(INDEX($A27:$AI27,MATCH(Settings!$H$13,$A$1:$AI$1,0))&amp;""),""))</f>
        <v/>
      </c>
      <c r="AV27" s="22">
        <f>IF(AP27="","",IFERROR(TRIM(INDEX($A27:$AI27,MATCH(Settings!$H$14,$A$1:$AI$1,0))&amp;""),""))</f>
        <v/>
      </c>
      <c r="AW27" s="22">
        <f>IF(AP27="","",IFERROR(IF(TRIM(INDEX($A27:$AI27,MATCH(Settings!$H$19,$A$1:$AI$1,0))&amp;"")="","",VALUE(TRIM(INDEX($A27:$AI27,MATCH(Settings!$H$19,$A$1:$AI$1,0))&amp;""))),""))</f>
        <v/>
      </c>
      <c r="AX27" s="22">
        <f>IF(AP27="","",IFERROR(TRIM(INDEX($A27:$AI27,MATCH(Settings!$H$20,$A$1:$AI$1,0))&amp;""),""))</f>
        <v/>
      </c>
      <c r="AY27" s="24">
        <f>IF(OR(AX27="Paid",AX27="Partially refunded"),IFERROR(VALUE(IFERROR(TRIM(INDEX($A27:$AI27,MATCH(Settings!$H$21,$A$1:$AI$1,0))&amp;""),"")),0)-IFERROR(VALUE(IFERROR(TRIM(INDEX($A27:$AI27,MATCH(Settings!$H$22,$A$1:$AI$1,0))&amp;""),"")),0),0)</f>
        <v/>
      </c>
      <c r="AZ27" s="22">
        <f>IF(AP27="","",IF(UPPER(TRIM(AL27&amp;""))="Y","Paid another way",IF(AX27&lt;&gt;"",AX27,"No online payment")))</f>
        <v/>
      </c>
      <c r="BA27" s="22">
        <f>IF(OR(AZ27="Paid",AZ27="Partially refunded",AZ27="Paid another way"),1,0)</f>
        <v/>
      </c>
      <c r="BB27" s="22">
        <f>IF(AP27="","",IF(IFERROR(TRIM(INDEX($A27:$AI27,MATCH(Settings!$H$15,$A$1:$AI$1,0))&amp;""),"")&lt;&gt;"","Yes","No"))</f>
        <v/>
      </c>
      <c r="BC27" s="22">
        <f>IF(AP27="","",IF(IFERROR(TRIM(INDEX($A27:$AI27,MATCH(Settings!$H$16,$A$1:$AI$1,0))&amp;""),"")&lt;&gt;"","Yes","No"))</f>
        <v/>
      </c>
      <c r="BD27" s="22">
        <f>IF(AP27="","",IF(IFERROR(TRIM(INDEX($A27:$AI27,MATCH(Settings!$H$18,$A$1:$AI$1,0))&amp;""),"")&lt;&gt;"","Yes","No"))</f>
        <v/>
      </c>
      <c r="BE27" s="22">
        <f>IF(AP27="","",IFERROR(TRIM(INDEX($A27:$AI27,MATCH(Settings!$H$17,$A$1:$AI$1,0))&amp;""),""))</f>
        <v/>
      </c>
      <c r="BF27" s="22">
        <f>IF(AP27="","",IF(UPPER(TRIM(AM27&amp;""))="Y","Complete (papers)",IF(IF(BB27="No",", proof of age","")&amp;IF(BC27="No",", physical form","")&amp;IF(BD27="No",", concussion sheet","")="","Complete","Missing: "&amp;MID(IF(BB27="No",", proof of age","")&amp;IF(BC27="No",", physical form","")&amp;IF(BD27="No",", concussion sheet",""),3,200))))</f>
        <v/>
      </c>
      <c r="BG27" s="22">
        <f>IF(LEFT(BF27,8)="Complete",1,0)</f>
        <v/>
      </c>
      <c r="BH27" s="22">
        <f>IF(AP27="","",TRIM(AK27&amp;""))</f>
        <v/>
      </c>
      <c r="BI27" s="22">
        <f>IF(AND(AP27&lt;&gt;"",BH27=""),1,0)</f>
        <v/>
      </c>
      <c r="BJ27" s="22">
        <f>IF(AP27="",0,1)</f>
        <v/>
      </c>
    </row>
    <row r="28">
      <c r="AJ28" s="19" t="n"/>
      <c r="AK28" s="25" t="n"/>
      <c r="AL28" s="26" t="n"/>
      <c r="AM28" s="26" t="n"/>
      <c r="AN28" s="25" t="n"/>
      <c r="AO28" s="19" t="n"/>
      <c r="AP28" s="22">
        <f>TRIM(IFERROR(TRIM(INDEX($A28:$AI28,MATCH(Settings!$H$9,$A$1:$AI$1,0))&amp;""),"")&amp;" "&amp;IFERROR(TRIM(INDEX($A28:$AI28,MATCH(Settings!$H$10,$A$1:$AI$1,0))&amp;""),""))</f>
        <v/>
      </c>
      <c r="AQ28" s="23">
        <f>IF(AP28="","",IFERROR(IF(TRIM(INDEX($A28:$AI28,MATCH(Settings!$H$11,$A$1:$AI$1,0))&amp;"")="","",IF(ISNUMBER(INDEX($A28:$AI28,MATCH(Settings!$H$11,$A$1:$AI$1,0))),INT(INDEX($A28:$AI28,MATCH(Settings!$H$11,$A$1:$AI$1,0))),DATE(VALUE(LEFT(INDEX($A28:$AI28,MATCH(Settings!$H$11,$A$1:$AI$1,0)),4)),VALUE(MID(INDEX($A28:$AI28,MATCH(Settings!$H$11,$A$1:$AI$1,0)),6,2)),VALUE(MID(INDEX($A28:$AI28,MATCH(Settings!$H$11,$A$1:$AI$1,0)),9,2))))),""))</f>
        <v/>
      </c>
      <c r="AR28" s="22">
        <f>IF(OR(AP28="",NOT(ISNUMBER(AQ28)),NOT(ISNUMBER(Settings!$B$4))),"",YEAR(Settings!$B$4)-YEAR(AQ28)-IF(OR(MONTH(Settings!$B$4)&lt;MONTH(AQ28),AND(MONTH(Settings!$B$4)=MONTH(AQ28),DAY(Settings!$B$4)&lt;DAY(AQ28))),1,0))</f>
        <v/>
      </c>
      <c r="AS28" s="22">
        <f>IF(AP28="","",IF(AR28="","No birth date",IF(COUNT(Settings!$B$9:$B$20)=0,"Set your age groups",IF(AR28&lt;MIN(Settings!$B$9:$B$20),"Below youngest group",IF(AR28&gt;MAX(Settings!$C$9:$C$20),"Above oldest group",IF(AR28&lt;=INDEX(Settings!$C$9:$C$20,COUNTIF(Settings!$B$9:$B$20,"&lt;="&amp;AR28)),INDEX(Settings!$A$9:$A$20,COUNTIF(Settings!$B$9:$B$20,"&lt;="&amp;AR28)),"No group for this age"))))))</f>
        <v/>
      </c>
      <c r="AT28" s="22">
        <f>IF(AP28="","",IFERROR(TRIM(INDEX($A28:$AI28,MATCH(Settings!$H$12,$A$1:$AI$1,0))&amp;""),""))</f>
        <v/>
      </c>
      <c r="AU28" s="22">
        <f>IF(AP28="","",IFERROR(TRIM(INDEX($A28:$AI28,MATCH(Settings!$H$13,$A$1:$AI$1,0))&amp;""),""))</f>
        <v/>
      </c>
      <c r="AV28" s="22">
        <f>IF(AP28="","",IFERROR(TRIM(INDEX($A28:$AI28,MATCH(Settings!$H$14,$A$1:$AI$1,0))&amp;""),""))</f>
        <v/>
      </c>
      <c r="AW28" s="22">
        <f>IF(AP28="","",IFERROR(IF(TRIM(INDEX($A28:$AI28,MATCH(Settings!$H$19,$A$1:$AI$1,0))&amp;"")="","",VALUE(TRIM(INDEX($A28:$AI28,MATCH(Settings!$H$19,$A$1:$AI$1,0))&amp;""))),""))</f>
        <v/>
      </c>
      <c r="AX28" s="22">
        <f>IF(AP28="","",IFERROR(TRIM(INDEX($A28:$AI28,MATCH(Settings!$H$20,$A$1:$AI$1,0))&amp;""),""))</f>
        <v/>
      </c>
      <c r="AY28" s="24">
        <f>IF(OR(AX28="Paid",AX28="Partially refunded"),IFERROR(VALUE(IFERROR(TRIM(INDEX($A28:$AI28,MATCH(Settings!$H$21,$A$1:$AI$1,0))&amp;""),"")),0)-IFERROR(VALUE(IFERROR(TRIM(INDEX($A28:$AI28,MATCH(Settings!$H$22,$A$1:$AI$1,0))&amp;""),"")),0),0)</f>
        <v/>
      </c>
      <c r="AZ28" s="22">
        <f>IF(AP28="","",IF(UPPER(TRIM(AL28&amp;""))="Y","Paid another way",IF(AX28&lt;&gt;"",AX28,"No online payment")))</f>
        <v/>
      </c>
      <c r="BA28" s="22">
        <f>IF(OR(AZ28="Paid",AZ28="Partially refunded",AZ28="Paid another way"),1,0)</f>
        <v/>
      </c>
      <c r="BB28" s="22">
        <f>IF(AP28="","",IF(IFERROR(TRIM(INDEX($A28:$AI28,MATCH(Settings!$H$15,$A$1:$AI$1,0))&amp;""),"")&lt;&gt;"","Yes","No"))</f>
        <v/>
      </c>
      <c r="BC28" s="22">
        <f>IF(AP28="","",IF(IFERROR(TRIM(INDEX($A28:$AI28,MATCH(Settings!$H$16,$A$1:$AI$1,0))&amp;""),"")&lt;&gt;"","Yes","No"))</f>
        <v/>
      </c>
      <c r="BD28" s="22">
        <f>IF(AP28="","",IF(IFERROR(TRIM(INDEX($A28:$AI28,MATCH(Settings!$H$18,$A$1:$AI$1,0))&amp;""),"")&lt;&gt;"","Yes","No"))</f>
        <v/>
      </c>
      <c r="BE28" s="22">
        <f>IF(AP28="","",IFERROR(TRIM(INDEX($A28:$AI28,MATCH(Settings!$H$17,$A$1:$AI$1,0))&amp;""),""))</f>
        <v/>
      </c>
      <c r="BF28" s="22">
        <f>IF(AP28="","",IF(UPPER(TRIM(AM28&amp;""))="Y","Complete (papers)",IF(IF(BB28="No",", proof of age","")&amp;IF(BC28="No",", physical form","")&amp;IF(BD28="No",", concussion sheet","")="","Complete","Missing: "&amp;MID(IF(BB28="No",", proof of age","")&amp;IF(BC28="No",", physical form","")&amp;IF(BD28="No",", concussion sheet",""),3,200))))</f>
        <v/>
      </c>
      <c r="BG28" s="22">
        <f>IF(LEFT(BF28,8)="Complete",1,0)</f>
        <v/>
      </c>
      <c r="BH28" s="22">
        <f>IF(AP28="","",TRIM(AK28&amp;""))</f>
        <v/>
      </c>
      <c r="BI28" s="22">
        <f>IF(AND(AP28&lt;&gt;"",BH28=""),1,0)</f>
        <v/>
      </c>
      <c r="BJ28" s="22">
        <f>IF(AP28="",0,1)</f>
        <v/>
      </c>
    </row>
    <row r="29">
      <c r="AJ29" s="19" t="n"/>
      <c r="AK29" s="25" t="n"/>
      <c r="AL29" s="26" t="n"/>
      <c r="AM29" s="26" t="n"/>
      <c r="AN29" s="25" t="n"/>
      <c r="AO29" s="19" t="n"/>
      <c r="AP29" s="22">
        <f>TRIM(IFERROR(TRIM(INDEX($A29:$AI29,MATCH(Settings!$H$9,$A$1:$AI$1,0))&amp;""),"")&amp;" "&amp;IFERROR(TRIM(INDEX($A29:$AI29,MATCH(Settings!$H$10,$A$1:$AI$1,0))&amp;""),""))</f>
        <v/>
      </c>
      <c r="AQ29" s="23">
        <f>IF(AP29="","",IFERROR(IF(TRIM(INDEX($A29:$AI29,MATCH(Settings!$H$11,$A$1:$AI$1,0))&amp;"")="","",IF(ISNUMBER(INDEX($A29:$AI29,MATCH(Settings!$H$11,$A$1:$AI$1,0))),INT(INDEX($A29:$AI29,MATCH(Settings!$H$11,$A$1:$AI$1,0))),DATE(VALUE(LEFT(INDEX($A29:$AI29,MATCH(Settings!$H$11,$A$1:$AI$1,0)),4)),VALUE(MID(INDEX($A29:$AI29,MATCH(Settings!$H$11,$A$1:$AI$1,0)),6,2)),VALUE(MID(INDEX($A29:$AI29,MATCH(Settings!$H$11,$A$1:$AI$1,0)),9,2))))),""))</f>
        <v/>
      </c>
      <c r="AR29" s="22">
        <f>IF(OR(AP29="",NOT(ISNUMBER(AQ29)),NOT(ISNUMBER(Settings!$B$4))),"",YEAR(Settings!$B$4)-YEAR(AQ29)-IF(OR(MONTH(Settings!$B$4)&lt;MONTH(AQ29),AND(MONTH(Settings!$B$4)=MONTH(AQ29),DAY(Settings!$B$4)&lt;DAY(AQ29))),1,0))</f>
        <v/>
      </c>
      <c r="AS29" s="22">
        <f>IF(AP29="","",IF(AR29="","No birth date",IF(COUNT(Settings!$B$9:$B$20)=0,"Set your age groups",IF(AR29&lt;MIN(Settings!$B$9:$B$20),"Below youngest group",IF(AR29&gt;MAX(Settings!$C$9:$C$20),"Above oldest group",IF(AR29&lt;=INDEX(Settings!$C$9:$C$20,COUNTIF(Settings!$B$9:$B$20,"&lt;="&amp;AR29)),INDEX(Settings!$A$9:$A$20,COUNTIF(Settings!$B$9:$B$20,"&lt;="&amp;AR29)),"No group for this age"))))))</f>
        <v/>
      </c>
      <c r="AT29" s="22">
        <f>IF(AP29="","",IFERROR(TRIM(INDEX($A29:$AI29,MATCH(Settings!$H$12,$A$1:$AI$1,0))&amp;""),""))</f>
        <v/>
      </c>
      <c r="AU29" s="22">
        <f>IF(AP29="","",IFERROR(TRIM(INDEX($A29:$AI29,MATCH(Settings!$H$13,$A$1:$AI$1,0))&amp;""),""))</f>
        <v/>
      </c>
      <c r="AV29" s="22">
        <f>IF(AP29="","",IFERROR(TRIM(INDEX($A29:$AI29,MATCH(Settings!$H$14,$A$1:$AI$1,0))&amp;""),""))</f>
        <v/>
      </c>
      <c r="AW29" s="22">
        <f>IF(AP29="","",IFERROR(IF(TRIM(INDEX($A29:$AI29,MATCH(Settings!$H$19,$A$1:$AI$1,0))&amp;"")="","",VALUE(TRIM(INDEX($A29:$AI29,MATCH(Settings!$H$19,$A$1:$AI$1,0))&amp;""))),""))</f>
        <v/>
      </c>
      <c r="AX29" s="22">
        <f>IF(AP29="","",IFERROR(TRIM(INDEX($A29:$AI29,MATCH(Settings!$H$20,$A$1:$AI$1,0))&amp;""),""))</f>
        <v/>
      </c>
      <c r="AY29" s="24">
        <f>IF(OR(AX29="Paid",AX29="Partially refunded"),IFERROR(VALUE(IFERROR(TRIM(INDEX($A29:$AI29,MATCH(Settings!$H$21,$A$1:$AI$1,0))&amp;""),"")),0)-IFERROR(VALUE(IFERROR(TRIM(INDEX($A29:$AI29,MATCH(Settings!$H$22,$A$1:$AI$1,0))&amp;""),"")),0),0)</f>
        <v/>
      </c>
      <c r="AZ29" s="22">
        <f>IF(AP29="","",IF(UPPER(TRIM(AL29&amp;""))="Y","Paid another way",IF(AX29&lt;&gt;"",AX29,"No online payment")))</f>
        <v/>
      </c>
      <c r="BA29" s="22">
        <f>IF(OR(AZ29="Paid",AZ29="Partially refunded",AZ29="Paid another way"),1,0)</f>
        <v/>
      </c>
      <c r="BB29" s="22">
        <f>IF(AP29="","",IF(IFERROR(TRIM(INDEX($A29:$AI29,MATCH(Settings!$H$15,$A$1:$AI$1,0))&amp;""),"")&lt;&gt;"","Yes","No"))</f>
        <v/>
      </c>
      <c r="BC29" s="22">
        <f>IF(AP29="","",IF(IFERROR(TRIM(INDEX($A29:$AI29,MATCH(Settings!$H$16,$A$1:$AI$1,0))&amp;""),"")&lt;&gt;"","Yes","No"))</f>
        <v/>
      </c>
      <c r="BD29" s="22">
        <f>IF(AP29="","",IF(IFERROR(TRIM(INDEX($A29:$AI29,MATCH(Settings!$H$18,$A$1:$AI$1,0))&amp;""),"")&lt;&gt;"","Yes","No"))</f>
        <v/>
      </c>
      <c r="BE29" s="22">
        <f>IF(AP29="","",IFERROR(TRIM(INDEX($A29:$AI29,MATCH(Settings!$H$17,$A$1:$AI$1,0))&amp;""),""))</f>
        <v/>
      </c>
      <c r="BF29" s="22">
        <f>IF(AP29="","",IF(UPPER(TRIM(AM29&amp;""))="Y","Complete (papers)",IF(IF(BB29="No",", proof of age","")&amp;IF(BC29="No",", physical form","")&amp;IF(BD29="No",", concussion sheet","")="","Complete","Missing: "&amp;MID(IF(BB29="No",", proof of age","")&amp;IF(BC29="No",", physical form","")&amp;IF(BD29="No",", concussion sheet",""),3,200))))</f>
        <v/>
      </c>
      <c r="BG29" s="22">
        <f>IF(LEFT(BF29,8)="Complete",1,0)</f>
        <v/>
      </c>
      <c r="BH29" s="22">
        <f>IF(AP29="","",TRIM(AK29&amp;""))</f>
        <v/>
      </c>
      <c r="BI29" s="22">
        <f>IF(AND(AP29&lt;&gt;"",BH29=""),1,0)</f>
        <v/>
      </c>
      <c r="BJ29" s="22">
        <f>IF(AP29="",0,1)</f>
        <v/>
      </c>
    </row>
    <row r="30">
      <c r="AJ30" s="19" t="n"/>
      <c r="AK30" s="25" t="n"/>
      <c r="AL30" s="26" t="n"/>
      <c r="AM30" s="26" t="n"/>
      <c r="AN30" s="25" t="n"/>
      <c r="AO30" s="19" t="n"/>
      <c r="AP30" s="22">
        <f>TRIM(IFERROR(TRIM(INDEX($A30:$AI30,MATCH(Settings!$H$9,$A$1:$AI$1,0))&amp;""),"")&amp;" "&amp;IFERROR(TRIM(INDEX($A30:$AI30,MATCH(Settings!$H$10,$A$1:$AI$1,0))&amp;""),""))</f>
        <v/>
      </c>
      <c r="AQ30" s="23">
        <f>IF(AP30="","",IFERROR(IF(TRIM(INDEX($A30:$AI30,MATCH(Settings!$H$11,$A$1:$AI$1,0))&amp;"")="","",IF(ISNUMBER(INDEX($A30:$AI30,MATCH(Settings!$H$11,$A$1:$AI$1,0))),INT(INDEX($A30:$AI30,MATCH(Settings!$H$11,$A$1:$AI$1,0))),DATE(VALUE(LEFT(INDEX($A30:$AI30,MATCH(Settings!$H$11,$A$1:$AI$1,0)),4)),VALUE(MID(INDEX($A30:$AI30,MATCH(Settings!$H$11,$A$1:$AI$1,0)),6,2)),VALUE(MID(INDEX($A30:$AI30,MATCH(Settings!$H$11,$A$1:$AI$1,0)),9,2))))),""))</f>
        <v/>
      </c>
      <c r="AR30" s="22">
        <f>IF(OR(AP30="",NOT(ISNUMBER(AQ30)),NOT(ISNUMBER(Settings!$B$4))),"",YEAR(Settings!$B$4)-YEAR(AQ30)-IF(OR(MONTH(Settings!$B$4)&lt;MONTH(AQ30),AND(MONTH(Settings!$B$4)=MONTH(AQ30),DAY(Settings!$B$4)&lt;DAY(AQ30))),1,0))</f>
        <v/>
      </c>
      <c r="AS30" s="22">
        <f>IF(AP30="","",IF(AR30="","No birth date",IF(COUNT(Settings!$B$9:$B$20)=0,"Set your age groups",IF(AR30&lt;MIN(Settings!$B$9:$B$20),"Below youngest group",IF(AR30&gt;MAX(Settings!$C$9:$C$20),"Above oldest group",IF(AR30&lt;=INDEX(Settings!$C$9:$C$20,COUNTIF(Settings!$B$9:$B$20,"&lt;="&amp;AR30)),INDEX(Settings!$A$9:$A$20,COUNTIF(Settings!$B$9:$B$20,"&lt;="&amp;AR30)),"No group for this age"))))))</f>
        <v/>
      </c>
      <c r="AT30" s="22">
        <f>IF(AP30="","",IFERROR(TRIM(INDEX($A30:$AI30,MATCH(Settings!$H$12,$A$1:$AI$1,0))&amp;""),""))</f>
        <v/>
      </c>
      <c r="AU30" s="22">
        <f>IF(AP30="","",IFERROR(TRIM(INDEX($A30:$AI30,MATCH(Settings!$H$13,$A$1:$AI$1,0))&amp;""),""))</f>
        <v/>
      </c>
      <c r="AV30" s="22">
        <f>IF(AP30="","",IFERROR(TRIM(INDEX($A30:$AI30,MATCH(Settings!$H$14,$A$1:$AI$1,0))&amp;""),""))</f>
        <v/>
      </c>
      <c r="AW30" s="22">
        <f>IF(AP30="","",IFERROR(IF(TRIM(INDEX($A30:$AI30,MATCH(Settings!$H$19,$A$1:$AI$1,0))&amp;"")="","",VALUE(TRIM(INDEX($A30:$AI30,MATCH(Settings!$H$19,$A$1:$AI$1,0))&amp;""))),""))</f>
        <v/>
      </c>
      <c r="AX30" s="22">
        <f>IF(AP30="","",IFERROR(TRIM(INDEX($A30:$AI30,MATCH(Settings!$H$20,$A$1:$AI$1,0))&amp;""),""))</f>
        <v/>
      </c>
      <c r="AY30" s="24">
        <f>IF(OR(AX30="Paid",AX30="Partially refunded"),IFERROR(VALUE(IFERROR(TRIM(INDEX($A30:$AI30,MATCH(Settings!$H$21,$A$1:$AI$1,0))&amp;""),"")),0)-IFERROR(VALUE(IFERROR(TRIM(INDEX($A30:$AI30,MATCH(Settings!$H$22,$A$1:$AI$1,0))&amp;""),"")),0),0)</f>
        <v/>
      </c>
      <c r="AZ30" s="22">
        <f>IF(AP30="","",IF(UPPER(TRIM(AL30&amp;""))="Y","Paid another way",IF(AX30&lt;&gt;"",AX30,"No online payment")))</f>
        <v/>
      </c>
      <c r="BA30" s="22">
        <f>IF(OR(AZ30="Paid",AZ30="Partially refunded",AZ30="Paid another way"),1,0)</f>
        <v/>
      </c>
      <c r="BB30" s="22">
        <f>IF(AP30="","",IF(IFERROR(TRIM(INDEX($A30:$AI30,MATCH(Settings!$H$15,$A$1:$AI$1,0))&amp;""),"")&lt;&gt;"","Yes","No"))</f>
        <v/>
      </c>
      <c r="BC30" s="22">
        <f>IF(AP30="","",IF(IFERROR(TRIM(INDEX($A30:$AI30,MATCH(Settings!$H$16,$A$1:$AI$1,0))&amp;""),"")&lt;&gt;"","Yes","No"))</f>
        <v/>
      </c>
      <c r="BD30" s="22">
        <f>IF(AP30="","",IF(IFERROR(TRIM(INDEX($A30:$AI30,MATCH(Settings!$H$18,$A$1:$AI$1,0))&amp;""),"")&lt;&gt;"","Yes","No"))</f>
        <v/>
      </c>
      <c r="BE30" s="22">
        <f>IF(AP30="","",IFERROR(TRIM(INDEX($A30:$AI30,MATCH(Settings!$H$17,$A$1:$AI$1,0))&amp;""),""))</f>
        <v/>
      </c>
      <c r="BF30" s="22">
        <f>IF(AP30="","",IF(UPPER(TRIM(AM30&amp;""))="Y","Complete (papers)",IF(IF(BB30="No",", proof of age","")&amp;IF(BC30="No",", physical form","")&amp;IF(BD30="No",", concussion sheet","")="","Complete","Missing: "&amp;MID(IF(BB30="No",", proof of age","")&amp;IF(BC30="No",", physical form","")&amp;IF(BD30="No",", concussion sheet",""),3,200))))</f>
        <v/>
      </c>
      <c r="BG30" s="22">
        <f>IF(LEFT(BF30,8)="Complete",1,0)</f>
        <v/>
      </c>
      <c r="BH30" s="22">
        <f>IF(AP30="","",TRIM(AK30&amp;""))</f>
        <v/>
      </c>
      <c r="BI30" s="22">
        <f>IF(AND(AP30&lt;&gt;"",BH30=""),1,0)</f>
        <v/>
      </c>
      <c r="BJ30" s="22">
        <f>IF(AP30="",0,1)</f>
        <v/>
      </c>
    </row>
    <row r="31">
      <c r="AJ31" s="19" t="n"/>
      <c r="AK31" s="25" t="n"/>
      <c r="AL31" s="26" t="n"/>
      <c r="AM31" s="26" t="n"/>
      <c r="AN31" s="25" t="n"/>
      <c r="AO31" s="19" t="n"/>
      <c r="AP31" s="22">
        <f>TRIM(IFERROR(TRIM(INDEX($A31:$AI31,MATCH(Settings!$H$9,$A$1:$AI$1,0))&amp;""),"")&amp;" "&amp;IFERROR(TRIM(INDEX($A31:$AI31,MATCH(Settings!$H$10,$A$1:$AI$1,0))&amp;""),""))</f>
        <v/>
      </c>
      <c r="AQ31" s="23">
        <f>IF(AP31="","",IFERROR(IF(TRIM(INDEX($A31:$AI31,MATCH(Settings!$H$11,$A$1:$AI$1,0))&amp;"")="","",IF(ISNUMBER(INDEX($A31:$AI31,MATCH(Settings!$H$11,$A$1:$AI$1,0))),INT(INDEX($A31:$AI31,MATCH(Settings!$H$11,$A$1:$AI$1,0))),DATE(VALUE(LEFT(INDEX($A31:$AI31,MATCH(Settings!$H$11,$A$1:$AI$1,0)),4)),VALUE(MID(INDEX($A31:$AI31,MATCH(Settings!$H$11,$A$1:$AI$1,0)),6,2)),VALUE(MID(INDEX($A31:$AI31,MATCH(Settings!$H$11,$A$1:$AI$1,0)),9,2))))),""))</f>
        <v/>
      </c>
      <c r="AR31" s="22">
        <f>IF(OR(AP31="",NOT(ISNUMBER(AQ31)),NOT(ISNUMBER(Settings!$B$4))),"",YEAR(Settings!$B$4)-YEAR(AQ31)-IF(OR(MONTH(Settings!$B$4)&lt;MONTH(AQ31),AND(MONTH(Settings!$B$4)=MONTH(AQ31),DAY(Settings!$B$4)&lt;DAY(AQ31))),1,0))</f>
        <v/>
      </c>
      <c r="AS31" s="22">
        <f>IF(AP31="","",IF(AR31="","No birth date",IF(COUNT(Settings!$B$9:$B$20)=0,"Set your age groups",IF(AR31&lt;MIN(Settings!$B$9:$B$20),"Below youngest group",IF(AR31&gt;MAX(Settings!$C$9:$C$20),"Above oldest group",IF(AR31&lt;=INDEX(Settings!$C$9:$C$20,COUNTIF(Settings!$B$9:$B$20,"&lt;="&amp;AR31)),INDEX(Settings!$A$9:$A$20,COUNTIF(Settings!$B$9:$B$20,"&lt;="&amp;AR31)),"No group for this age"))))))</f>
        <v/>
      </c>
      <c r="AT31" s="22">
        <f>IF(AP31="","",IFERROR(TRIM(INDEX($A31:$AI31,MATCH(Settings!$H$12,$A$1:$AI$1,0))&amp;""),""))</f>
        <v/>
      </c>
      <c r="AU31" s="22">
        <f>IF(AP31="","",IFERROR(TRIM(INDEX($A31:$AI31,MATCH(Settings!$H$13,$A$1:$AI$1,0))&amp;""),""))</f>
        <v/>
      </c>
      <c r="AV31" s="22">
        <f>IF(AP31="","",IFERROR(TRIM(INDEX($A31:$AI31,MATCH(Settings!$H$14,$A$1:$AI$1,0))&amp;""),""))</f>
        <v/>
      </c>
      <c r="AW31" s="22">
        <f>IF(AP31="","",IFERROR(IF(TRIM(INDEX($A31:$AI31,MATCH(Settings!$H$19,$A$1:$AI$1,0))&amp;"")="","",VALUE(TRIM(INDEX($A31:$AI31,MATCH(Settings!$H$19,$A$1:$AI$1,0))&amp;""))),""))</f>
        <v/>
      </c>
      <c r="AX31" s="22">
        <f>IF(AP31="","",IFERROR(TRIM(INDEX($A31:$AI31,MATCH(Settings!$H$20,$A$1:$AI$1,0))&amp;""),""))</f>
        <v/>
      </c>
      <c r="AY31" s="24">
        <f>IF(OR(AX31="Paid",AX31="Partially refunded"),IFERROR(VALUE(IFERROR(TRIM(INDEX($A31:$AI31,MATCH(Settings!$H$21,$A$1:$AI$1,0))&amp;""),"")),0)-IFERROR(VALUE(IFERROR(TRIM(INDEX($A31:$AI31,MATCH(Settings!$H$22,$A$1:$AI$1,0))&amp;""),"")),0),0)</f>
        <v/>
      </c>
      <c r="AZ31" s="22">
        <f>IF(AP31="","",IF(UPPER(TRIM(AL31&amp;""))="Y","Paid another way",IF(AX31&lt;&gt;"",AX31,"No online payment")))</f>
        <v/>
      </c>
      <c r="BA31" s="22">
        <f>IF(OR(AZ31="Paid",AZ31="Partially refunded",AZ31="Paid another way"),1,0)</f>
        <v/>
      </c>
      <c r="BB31" s="22">
        <f>IF(AP31="","",IF(IFERROR(TRIM(INDEX($A31:$AI31,MATCH(Settings!$H$15,$A$1:$AI$1,0))&amp;""),"")&lt;&gt;"","Yes","No"))</f>
        <v/>
      </c>
      <c r="BC31" s="22">
        <f>IF(AP31="","",IF(IFERROR(TRIM(INDEX($A31:$AI31,MATCH(Settings!$H$16,$A$1:$AI$1,0))&amp;""),"")&lt;&gt;"","Yes","No"))</f>
        <v/>
      </c>
      <c r="BD31" s="22">
        <f>IF(AP31="","",IF(IFERROR(TRIM(INDEX($A31:$AI31,MATCH(Settings!$H$18,$A$1:$AI$1,0))&amp;""),"")&lt;&gt;"","Yes","No"))</f>
        <v/>
      </c>
      <c r="BE31" s="22">
        <f>IF(AP31="","",IFERROR(TRIM(INDEX($A31:$AI31,MATCH(Settings!$H$17,$A$1:$AI$1,0))&amp;""),""))</f>
        <v/>
      </c>
      <c r="BF31" s="22">
        <f>IF(AP31="","",IF(UPPER(TRIM(AM31&amp;""))="Y","Complete (papers)",IF(IF(BB31="No",", proof of age","")&amp;IF(BC31="No",", physical form","")&amp;IF(BD31="No",", concussion sheet","")="","Complete","Missing: "&amp;MID(IF(BB31="No",", proof of age","")&amp;IF(BC31="No",", physical form","")&amp;IF(BD31="No",", concussion sheet",""),3,200))))</f>
        <v/>
      </c>
      <c r="BG31" s="22">
        <f>IF(LEFT(BF31,8)="Complete",1,0)</f>
        <v/>
      </c>
      <c r="BH31" s="22">
        <f>IF(AP31="","",TRIM(AK31&amp;""))</f>
        <v/>
      </c>
      <c r="BI31" s="22">
        <f>IF(AND(AP31&lt;&gt;"",BH31=""),1,0)</f>
        <v/>
      </c>
      <c r="BJ31" s="22">
        <f>IF(AP31="",0,1)</f>
        <v/>
      </c>
    </row>
    <row r="32">
      <c r="AJ32" s="19" t="n"/>
      <c r="AK32" s="25" t="n"/>
      <c r="AL32" s="26" t="n"/>
      <c r="AM32" s="26" t="n"/>
      <c r="AN32" s="25" t="n"/>
      <c r="AO32" s="19" t="n"/>
      <c r="AP32" s="22">
        <f>TRIM(IFERROR(TRIM(INDEX($A32:$AI32,MATCH(Settings!$H$9,$A$1:$AI$1,0))&amp;""),"")&amp;" "&amp;IFERROR(TRIM(INDEX($A32:$AI32,MATCH(Settings!$H$10,$A$1:$AI$1,0))&amp;""),""))</f>
        <v/>
      </c>
      <c r="AQ32" s="23">
        <f>IF(AP32="","",IFERROR(IF(TRIM(INDEX($A32:$AI32,MATCH(Settings!$H$11,$A$1:$AI$1,0))&amp;"")="","",IF(ISNUMBER(INDEX($A32:$AI32,MATCH(Settings!$H$11,$A$1:$AI$1,0))),INT(INDEX($A32:$AI32,MATCH(Settings!$H$11,$A$1:$AI$1,0))),DATE(VALUE(LEFT(INDEX($A32:$AI32,MATCH(Settings!$H$11,$A$1:$AI$1,0)),4)),VALUE(MID(INDEX($A32:$AI32,MATCH(Settings!$H$11,$A$1:$AI$1,0)),6,2)),VALUE(MID(INDEX($A32:$AI32,MATCH(Settings!$H$11,$A$1:$AI$1,0)),9,2))))),""))</f>
        <v/>
      </c>
      <c r="AR32" s="22">
        <f>IF(OR(AP32="",NOT(ISNUMBER(AQ32)),NOT(ISNUMBER(Settings!$B$4))),"",YEAR(Settings!$B$4)-YEAR(AQ32)-IF(OR(MONTH(Settings!$B$4)&lt;MONTH(AQ32),AND(MONTH(Settings!$B$4)=MONTH(AQ32),DAY(Settings!$B$4)&lt;DAY(AQ32))),1,0))</f>
        <v/>
      </c>
      <c r="AS32" s="22">
        <f>IF(AP32="","",IF(AR32="","No birth date",IF(COUNT(Settings!$B$9:$B$20)=0,"Set your age groups",IF(AR32&lt;MIN(Settings!$B$9:$B$20),"Below youngest group",IF(AR32&gt;MAX(Settings!$C$9:$C$20),"Above oldest group",IF(AR32&lt;=INDEX(Settings!$C$9:$C$20,COUNTIF(Settings!$B$9:$B$20,"&lt;="&amp;AR32)),INDEX(Settings!$A$9:$A$20,COUNTIF(Settings!$B$9:$B$20,"&lt;="&amp;AR32)),"No group for this age"))))))</f>
        <v/>
      </c>
      <c r="AT32" s="22">
        <f>IF(AP32="","",IFERROR(TRIM(INDEX($A32:$AI32,MATCH(Settings!$H$12,$A$1:$AI$1,0))&amp;""),""))</f>
        <v/>
      </c>
      <c r="AU32" s="22">
        <f>IF(AP32="","",IFERROR(TRIM(INDEX($A32:$AI32,MATCH(Settings!$H$13,$A$1:$AI$1,0))&amp;""),""))</f>
        <v/>
      </c>
      <c r="AV32" s="22">
        <f>IF(AP32="","",IFERROR(TRIM(INDEX($A32:$AI32,MATCH(Settings!$H$14,$A$1:$AI$1,0))&amp;""),""))</f>
        <v/>
      </c>
      <c r="AW32" s="22">
        <f>IF(AP32="","",IFERROR(IF(TRIM(INDEX($A32:$AI32,MATCH(Settings!$H$19,$A$1:$AI$1,0))&amp;"")="","",VALUE(TRIM(INDEX($A32:$AI32,MATCH(Settings!$H$19,$A$1:$AI$1,0))&amp;""))),""))</f>
        <v/>
      </c>
      <c r="AX32" s="22">
        <f>IF(AP32="","",IFERROR(TRIM(INDEX($A32:$AI32,MATCH(Settings!$H$20,$A$1:$AI$1,0))&amp;""),""))</f>
        <v/>
      </c>
      <c r="AY32" s="24">
        <f>IF(OR(AX32="Paid",AX32="Partially refunded"),IFERROR(VALUE(IFERROR(TRIM(INDEX($A32:$AI32,MATCH(Settings!$H$21,$A$1:$AI$1,0))&amp;""),"")),0)-IFERROR(VALUE(IFERROR(TRIM(INDEX($A32:$AI32,MATCH(Settings!$H$22,$A$1:$AI$1,0))&amp;""),"")),0),0)</f>
        <v/>
      </c>
      <c r="AZ32" s="22">
        <f>IF(AP32="","",IF(UPPER(TRIM(AL32&amp;""))="Y","Paid another way",IF(AX32&lt;&gt;"",AX32,"No online payment")))</f>
        <v/>
      </c>
      <c r="BA32" s="22">
        <f>IF(OR(AZ32="Paid",AZ32="Partially refunded",AZ32="Paid another way"),1,0)</f>
        <v/>
      </c>
      <c r="BB32" s="22">
        <f>IF(AP32="","",IF(IFERROR(TRIM(INDEX($A32:$AI32,MATCH(Settings!$H$15,$A$1:$AI$1,0))&amp;""),"")&lt;&gt;"","Yes","No"))</f>
        <v/>
      </c>
      <c r="BC32" s="22">
        <f>IF(AP32="","",IF(IFERROR(TRIM(INDEX($A32:$AI32,MATCH(Settings!$H$16,$A$1:$AI$1,0))&amp;""),"")&lt;&gt;"","Yes","No"))</f>
        <v/>
      </c>
      <c r="BD32" s="22">
        <f>IF(AP32="","",IF(IFERROR(TRIM(INDEX($A32:$AI32,MATCH(Settings!$H$18,$A$1:$AI$1,0))&amp;""),"")&lt;&gt;"","Yes","No"))</f>
        <v/>
      </c>
      <c r="BE32" s="22">
        <f>IF(AP32="","",IFERROR(TRIM(INDEX($A32:$AI32,MATCH(Settings!$H$17,$A$1:$AI$1,0))&amp;""),""))</f>
        <v/>
      </c>
      <c r="BF32" s="22">
        <f>IF(AP32="","",IF(UPPER(TRIM(AM32&amp;""))="Y","Complete (papers)",IF(IF(BB32="No",", proof of age","")&amp;IF(BC32="No",", physical form","")&amp;IF(BD32="No",", concussion sheet","")="","Complete","Missing: "&amp;MID(IF(BB32="No",", proof of age","")&amp;IF(BC32="No",", physical form","")&amp;IF(BD32="No",", concussion sheet",""),3,200))))</f>
        <v/>
      </c>
      <c r="BG32" s="22">
        <f>IF(LEFT(BF32,8)="Complete",1,0)</f>
        <v/>
      </c>
      <c r="BH32" s="22">
        <f>IF(AP32="","",TRIM(AK32&amp;""))</f>
        <v/>
      </c>
      <c r="BI32" s="22">
        <f>IF(AND(AP32&lt;&gt;"",BH32=""),1,0)</f>
        <v/>
      </c>
      <c r="BJ32" s="22">
        <f>IF(AP32="",0,1)</f>
        <v/>
      </c>
    </row>
    <row r="33">
      <c r="AJ33" s="19" t="n"/>
      <c r="AK33" s="25" t="n"/>
      <c r="AL33" s="26" t="n"/>
      <c r="AM33" s="26" t="n"/>
      <c r="AN33" s="25" t="n"/>
      <c r="AO33" s="19" t="n"/>
      <c r="AP33" s="22">
        <f>TRIM(IFERROR(TRIM(INDEX($A33:$AI33,MATCH(Settings!$H$9,$A$1:$AI$1,0))&amp;""),"")&amp;" "&amp;IFERROR(TRIM(INDEX($A33:$AI33,MATCH(Settings!$H$10,$A$1:$AI$1,0))&amp;""),""))</f>
        <v/>
      </c>
      <c r="AQ33" s="23">
        <f>IF(AP33="","",IFERROR(IF(TRIM(INDEX($A33:$AI33,MATCH(Settings!$H$11,$A$1:$AI$1,0))&amp;"")="","",IF(ISNUMBER(INDEX($A33:$AI33,MATCH(Settings!$H$11,$A$1:$AI$1,0))),INT(INDEX($A33:$AI33,MATCH(Settings!$H$11,$A$1:$AI$1,0))),DATE(VALUE(LEFT(INDEX($A33:$AI33,MATCH(Settings!$H$11,$A$1:$AI$1,0)),4)),VALUE(MID(INDEX($A33:$AI33,MATCH(Settings!$H$11,$A$1:$AI$1,0)),6,2)),VALUE(MID(INDEX($A33:$AI33,MATCH(Settings!$H$11,$A$1:$AI$1,0)),9,2))))),""))</f>
        <v/>
      </c>
      <c r="AR33" s="22">
        <f>IF(OR(AP33="",NOT(ISNUMBER(AQ33)),NOT(ISNUMBER(Settings!$B$4))),"",YEAR(Settings!$B$4)-YEAR(AQ33)-IF(OR(MONTH(Settings!$B$4)&lt;MONTH(AQ33),AND(MONTH(Settings!$B$4)=MONTH(AQ33),DAY(Settings!$B$4)&lt;DAY(AQ33))),1,0))</f>
        <v/>
      </c>
      <c r="AS33" s="22">
        <f>IF(AP33="","",IF(AR33="","No birth date",IF(COUNT(Settings!$B$9:$B$20)=0,"Set your age groups",IF(AR33&lt;MIN(Settings!$B$9:$B$20),"Below youngest group",IF(AR33&gt;MAX(Settings!$C$9:$C$20),"Above oldest group",IF(AR33&lt;=INDEX(Settings!$C$9:$C$20,COUNTIF(Settings!$B$9:$B$20,"&lt;="&amp;AR33)),INDEX(Settings!$A$9:$A$20,COUNTIF(Settings!$B$9:$B$20,"&lt;="&amp;AR33)),"No group for this age"))))))</f>
        <v/>
      </c>
      <c r="AT33" s="22">
        <f>IF(AP33="","",IFERROR(TRIM(INDEX($A33:$AI33,MATCH(Settings!$H$12,$A$1:$AI$1,0))&amp;""),""))</f>
        <v/>
      </c>
      <c r="AU33" s="22">
        <f>IF(AP33="","",IFERROR(TRIM(INDEX($A33:$AI33,MATCH(Settings!$H$13,$A$1:$AI$1,0))&amp;""),""))</f>
        <v/>
      </c>
      <c r="AV33" s="22">
        <f>IF(AP33="","",IFERROR(TRIM(INDEX($A33:$AI33,MATCH(Settings!$H$14,$A$1:$AI$1,0))&amp;""),""))</f>
        <v/>
      </c>
      <c r="AW33" s="22">
        <f>IF(AP33="","",IFERROR(IF(TRIM(INDEX($A33:$AI33,MATCH(Settings!$H$19,$A$1:$AI$1,0))&amp;"")="","",VALUE(TRIM(INDEX($A33:$AI33,MATCH(Settings!$H$19,$A$1:$AI$1,0))&amp;""))),""))</f>
        <v/>
      </c>
      <c r="AX33" s="22">
        <f>IF(AP33="","",IFERROR(TRIM(INDEX($A33:$AI33,MATCH(Settings!$H$20,$A$1:$AI$1,0))&amp;""),""))</f>
        <v/>
      </c>
      <c r="AY33" s="24">
        <f>IF(OR(AX33="Paid",AX33="Partially refunded"),IFERROR(VALUE(IFERROR(TRIM(INDEX($A33:$AI33,MATCH(Settings!$H$21,$A$1:$AI$1,0))&amp;""),"")),0)-IFERROR(VALUE(IFERROR(TRIM(INDEX($A33:$AI33,MATCH(Settings!$H$22,$A$1:$AI$1,0))&amp;""),"")),0),0)</f>
        <v/>
      </c>
      <c r="AZ33" s="22">
        <f>IF(AP33="","",IF(UPPER(TRIM(AL33&amp;""))="Y","Paid another way",IF(AX33&lt;&gt;"",AX33,"No online payment")))</f>
        <v/>
      </c>
      <c r="BA33" s="22">
        <f>IF(OR(AZ33="Paid",AZ33="Partially refunded",AZ33="Paid another way"),1,0)</f>
        <v/>
      </c>
      <c r="BB33" s="22">
        <f>IF(AP33="","",IF(IFERROR(TRIM(INDEX($A33:$AI33,MATCH(Settings!$H$15,$A$1:$AI$1,0))&amp;""),"")&lt;&gt;"","Yes","No"))</f>
        <v/>
      </c>
      <c r="BC33" s="22">
        <f>IF(AP33="","",IF(IFERROR(TRIM(INDEX($A33:$AI33,MATCH(Settings!$H$16,$A$1:$AI$1,0))&amp;""),"")&lt;&gt;"","Yes","No"))</f>
        <v/>
      </c>
      <c r="BD33" s="22">
        <f>IF(AP33="","",IF(IFERROR(TRIM(INDEX($A33:$AI33,MATCH(Settings!$H$18,$A$1:$AI$1,0))&amp;""),"")&lt;&gt;"","Yes","No"))</f>
        <v/>
      </c>
      <c r="BE33" s="22">
        <f>IF(AP33="","",IFERROR(TRIM(INDEX($A33:$AI33,MATCH(Settings!$H$17,$A$1:$AI$1,0))&amp;""),""))</f>
        <v/>
      </c>
      <c r="BF33" s="22">
        <f>IF(AP33="","",IF(UPPER(TRIM(AM33&amp;""))="Y","Complete (papers)",IF(IF(BB33="No",", proof of age","")&amp;IF(BC33="No",", physical form","")&amp;IF(BD33="No",", concussion sheet","")="","Complete","Missing: "&amp;MID(IF(BB33="No",", proof of age","")&amp;IF(BC33="No",", physical form","")&amp;IF(BD33="No",", concussion sheet",""),3,200))))</f>
        <v/>
      </c>
      <c r="BG33" s="22">
        <f>IF(LEFT(BF33,8)="Complete",1,0)</f>
        <v/>
      </c>
      <c r="BH33" s="22">
        <f>IF(AP33="","",TRIM(AK33&amp;""))</f>
        <v/>
      </c>
      <c r="BI33" s="22">
        <f>IF(AND(AP33&lt;&gt;"",BH33=""),1,0)</f>
        <v/>
      </c>
      <c r="BJ33" s="22">
        <f>IF(AP33="",0,1)</f>
        <v/>
      </c>
    </row>
    <row r="34">
      <c r="AJ34" s="19" t="n"/>
      <c r="AK34" s="25" t="n"/>
      <c r="AL34" s="26" t="n"/>
      <c r="AM34" s="26" t="n"/>
      <c r="AN34" s="25" t="n"/>
      <c r="AO34" s="19" t="n"/>
      <c r="AP34" s="22">
        <f>TRIM(IFERROR(TRIM(INDEX($A34:$AI34,MATCH(Settings!$H$9,$A$1:$AI$1,0))&amp;""),"")&amp;" "&amp;IFERROR(TRIM(INDEX($A34:$AI34,MATCH(Settings!$H$10,$A$1:$AI$1,0))&amp;""),""))</f>
        <v/>
      </c>
      <c r="AQ34" s="23">
        <f>IF(AP34="","",IFERROR(IF(TRIM(INDEX($A34:$AI34,MATCH(Settings!$H$11,$A$1:$AI$1,0))&amp;"")="","",IF(ISNUMBER(INDEX($A34:$AI34,MATCH(Settings!$H$11,$A$1:$AI$1,0))),INT(INDEX($A34:$AI34,MATCH(Settings!$H$11,$A$1:$AI$1,0))),DATE(VALUE(LEFT(INDEX($A34:$AI34,MATCH(Settings!$H$11,$A$1:$AI$1,0)),4)),VALUE(MID(INDEX($A34:$AI34,MATCH(Settings!$H$11,$A$1:$AI$1,0)),6,2)),VALUE(MID(INDEX($A34:$AI34,MATCH(Settings!$H$11,$A$1:$AI$1,0)),9,2))))),""))</f>
        <v/>
      </c>
      <c r="AR34" s="22">
        <f>IF(OR(AP34="",NOT(ISNUMBER(AQ34)),NOT(ISNUMBER(Settings!$B$4))),"",YEAR(Settings!$B$4)-YEAR(AQ34)-IF(OR(MONTH(Settings!$B$4)&lt;MONTH(AQ34),AND(MONTH(Settings!$B$4)=MONTH(AQ34),DAY(Settings!$B$4)&lt;DAY(AQ34))),1,0))</f>
        <v/>
      </c>
      <c r="AS34" s="22">
        <f>IF(AP34="","",IF(AR34="","No birth date",IF(COUNT(Settings!$B$9:$B$20)=0,"Set your age groups",IF(AR34&lt;MIN(Settings!$B$9:$B$20),"Below youngest group",IF(AR34&gt;MAX(Settings!$C$9:$C$20),"Above oldest group",IF(AR34&lt;=INDEX(Settings!$C$9:$C$20,COUNTIF(Settings!$B$9:$B$20,"&lt;="&amp;AR34)),INDEX(Settings!$A$9:$A$20,COUNTIF(Settings!$B$9:$B$20,"&lt;="&amp;AR34)),"No group for this age"))))))</f>
        <v/>
      </c>
      <c r="AT34" s="22">
        <f>IF(AP34="","",IFERROR(TRIM(INDEX($A34:$AI34,MATCH(Settings!$H$12,$A$1:$AI$1,0))&amp;""),""))</f>
        <v/>
      </c>
      <c r="AU34" s="22">
        <f>IF(AP34="","",IFERROR(TRIM(INDEX($A34:$AI34,MATCH(Settings!$H$13,$A$1:$AI$1,0))&amp;""),""))</f>
        <v/>
      </c>
      <c r="AV34" s="22">
        <f>IF(AP34="","",IFERROR(TRIM(INDEX($A34:$AI34,MATCH(Settings!$H$14,$A$1:$AI$1,0))&amp;""),""))</f>
        <v/>
      </c>
      <c r="AW34" s="22">
        <f>IF(AP34="","",IFERROR(IF(TRIM(INDEX($A34:$AI34,MATCH(Settings!$H$19,$A$1:$AI$1,0))&amp;"")="","",VALUE(TRIM(INDEX($A34:$AI34,MATCH(Settings!$H$19,$A$1:$AI$1,0))&amp;""))),""))</f>
        <v/>
      </c>
      <c r="AX34" s="22">
        <f>IF(AP34="","",IFERROR(TRIM(INDEX($A34:$AI34,MATCH(Settings!$H$20,$A$1:$AI$1,0))&amp;""),""))</f>
        <v/>
      </c>
      <c r="AY34" s="24">
        <f>IF(OR(AX34="Paid",AX34="Partially refunded"),IFERROR(VALUE(IFERROR(TRIM(INDEX($A34:$AI34,MATCH(Settings!$H$21,$A$1:$AI$1,0))&amp;""),"")),0)-IFERROR(VALUE(IFERROR(TRIM(INDEX($A34:$AI34,MATCH(Settings!$H$22,$A$1:$AI$1,0))&amp;""),"")),0),0)</f>
        <v/>
      </c>
      <c r="AZ34" s="22">
        <f>IF(AP34="","",IF(UPPER(TRIM(AL34&amp;""))="Y","Paid another way",IF(AX34&lt;&gt;"",AX34,"No online payment")))</f>
        <v/>
      </c>
      <c r="BA34" s="22">
        <f>IF(OR(AZ34="Paid",AZ34="Partially refunded",AZ34="Paid another way"),1,0)</f>
        <v/>
      </c>
      <c r="BB34" s="22">
        <f>IF(AP34="","",IF(IFERROR(TRIM(INDEX($A34:$AI34,MATCH(Settings!$H$15,$A$1:$AI$1,0))&amp;""),"")&lt;&gt;"","Yes","No"))</f>
        <v/>
      </c>
      <c r="BC34" s="22">
        <f>IF(AP34="","",IF(IFERROR(TRIM(INDEX($A34:$AI34,MATCH(Settings!$H$16,$A$1:$AI$1,0))&amp;""),"")&lt;&gt;"","Yes","No"))</f>
        <v/>
      </c>
      <c r="BD34" s="22">
        <f>IF(AP34="","",IF(IFERROR(TRIM(INDEX($A34:$AI34,MATCH(Settings!$H$18,$A$1:$AI$1,0))&amp;""),"")&lt;&gt;"","Yes","No"))</f>
        <v/>
      </c>
      <c r="BE34" s="22">
        <f>IF(AP34="","",IFERROR(TRIM(INDEX($A34:$AI34,MATCH(Settings!$H$17,$A$1:$AI$1,0))&amp;""),""))</f>
        <v/>
      </c>
      <c r="BF34" s="22">
        <f>IF(AP34="","",IF(UPPER(TRIM(AM34&amp;""))="Y","Complete (papers)",IF(IF(BB34="No",", proof of age","")&amp;IF(BC34="No",", physical form","")&amp;IF(BD34="No",", concussion sheet","")="","Complete","Missing: "&amp;MID(IF(BB34="No",", proof of age","")&amp;IF(BC34="No",", physical form","")&amp;IF(BD34="No",", concussion sheet",""),3,200))))</f>
        <v/>
      </c>
      <c r="BG34" s="22">
        <f>IF(LEFT(BF34,8)="Complete",1,0)</f>
        <v/>
      </c>
      <c r="BH34" s="22">
        <f>IF(AP34="","",TRIM(AK34&amp;""))</f>
        <v/>
      </c>
      <c r="BI34" s="22">
        <f>IF(AND(AP34&lt;&gt;"",BH34=""),1,0)</f>
        <v/>
      </c>
      <c r="BJ34" s="22">
        <f>IF(AP34="",0,1)</f>
        <v/>
      </c>
    </row>
    <row r="35">
      <c r="AJ35" s="19" t="n"/>
      <c r="AK35" s="25" t="n"/>
      <c r="AL35" s="26" t="n"/>
      <c r="AM35" s="26" t="n"/>
      <c r="AN35" s="25" t="n"/>
      <c r="AO35" s="19" t="n"/>
      <c r="AP35" s="22">
        <f>TRIM(IFERROR(TRIM(INDEX($A35:$AI35,MATCH(Settings!$H$9,$A$1:$AI$1,0))&amp;""),"")&amp;" "&amp;IFERROR(TRIM(INDEX($A35:$AI35,MATCH(Settings!$H$10,$A$1:$AI$1,0))&amp;""),""))</f>
        <v/>
      </c>
      <c r="AQ35" s="23">
        <f>IF(AP35="","",IFERROR(IF(TRIM(INDEX($A35:$AI35,MATCH(Settings!$H$11,$A$1:$AI$1,0))&amp;"")="","",IF(ISNUMBER(INDEX($A35:$AI35,MATCH(Settings!$H$11,$A$1:$AI$1,0))),INT(INDEX($A35:$AI35,MATCH(Settings!$H$11,$A$1:$AI$1,0))),DATE(VALUE(LEFT(INDEX($A35:$AI35,MATCH(Settings!$H$11,$A$1:$AI$1,0)),4)),VALUE(MID(INDEX($A35:$AI35,MATCH(Settings!$H$11,$A$1:$AI$1,0)),6,2)),VALUE(MID(INDEX($A35:$AI35,MATCH(Settings!$H$11,$A$1:$AI$1,0)),9,2))))),""))</f>
        <v/>
      </c>
      <c r="AR35" s="22">
        <f>IF(OR(AP35="",NOT(ISNUMBER(AQ35)),NOT(ISNUMBER(Settings!$B$4))),"",YEAR(Settings!$B$4)-YEAR(AQ35)-IF(OR(MONTH(Settings!$B$4)&lt;MONTH(AQ35),AND(MONTH(Settings!$B$4)=MONTH(AQ35),DAY(Settings!$B$4)&lt;DAY(AQ35))),1,0))</f>
        <v/>
      </c>
      <c r="AS35" s="22">
        <f>IF(AP35="","",IF(AR35="","No birth date",IF(COUNT(Settings!$B$9:$B$20)=0,"Set your age groups",IF(AR35&lt;MIN(Settings!$B$9:$B$20),"Below youngest group",IF(AR35&gt;MAX(Settings!$C$9:$C$20),"Above oldest group",IF(AR35&lt;=INDEX(Settings!$C$9:$C$20,COUNTIF(Settings!$B$9:$B$20,"&lt;="&amp;AR35)),INDEX(Settings!$A$9:$A$20,COUNTIF(Settings!$B$9:$B$20,"&lt;="&amp;AR35)),"No group for this age"))))))</f>
        <v/>
      </c>
      <c r="AT35" s="22">
        <f>IF(AP35="","",IFERROR(TRIM(INDEX($A35:$AI35,MATCH(Settings!$H$12,$A$1:$AI$1,0))&amp;""),""))</f>
        <v/>
      </c>
      <c r="AU35" s="22">
        <f>IF(AP35="","",IFERROR(TRIM(INDEX($A35:$AI35,MATCH(Settings!$H$13,$A$1:$AI$1,0))&amp;""),""))</f>
        <v/>
      </c>
      <c r="AV35" s="22">
        <f>IF(AP35="","",IFERROR(TRIM(INDEX($A35:$AI35,MATCH(Settings!$H$14,$A$1:$AI$1,0))&amp;""),""))</f>
        <v/>
      </c>
      <c r="AW35" s="22">
        <f>IF(AP35="","",IFERROR(IF(TRIM(INDEX($A35:$AI35,MATCH(Settings!$H$19,$A$1:$AI$1,0))&amp;"")="","",VALUE(TRIM(INDEX($A35:$AI35,MATCH(Settings!$H$19,$A$1:$AI$1,0))&amp;""))),""))</f>
        <v/>
      </c>
      <c r="AX35" s="22">
        <f>IF(AP35="","",IFERROR(TRIM(INDEX($A35:$AI35,MATCH(Settings!$H$20,$A$1:$AI$1,0))&amp;""),""))</f>
        <v/>
      </c>
      <c r="AY35" s="24">
        <f>IF(OR(AX35="Paid",AX35="Partially refunded"),IFERROR(VALUE(IFERROR(TRIM(INDEX($A35:$AI35,MATCH(Settings!$H$21,$A$1:$AI$1,0))&amp;""),"")),0)-IFERROR(VALUE(IFERROR(TRIM(INDEX($A35:$AI35,MATCH(Settings!$H$22,$A$1:$AI$1,0))&amp;""),"")),0),0)</f>
        <v/>
      </c>
      <c r="AZ35" s="22">
        <f>IF(AP35="","",IF(UPPER(TRIM(AL35&amp;""))="Y","Paid another way",IF(AX35&lt;&gt;"",AX35,"No online payment")))</f>
        <v/>
      </c>
      <c r="BA35" s="22">
        <f>IF(OR(AZ35="Paid",AZ35="Partially refunded",AZ35="Paid another way"),1,0)</f>
        <v/>
      </c>
      <c r="BB35" s="22">
        <f>IF(AP35="","",IF(IFERROR(TRIM(INDEX($A35:$AI35,MATCH(Settings!$H$15,$A$1:$AI$1,0))&amp;""),"")&lt;&gt;"","Yes","No"))</f>
        <v/>
      </c>
      <c r="BC35" s="22">
        <f>IF(AP35="","",IF(IFERROR(TRIM(INDEX($A35:$AI35,MATCH(Settings!$H$16,$A$1:$AI$1,0))&amp;""),"")&lt;&gt;"","Yes","No"))</f>
        <v/>
      </c>
      <c r="BD35" s="22">
        <f>IF(AP35="","",IF(IFERROR(TRIM(INDEX($A35:$AI35,MATCH(Settings!$H$18,$A$1:$AI$1,0))&amp;""),"")&lt;&gt;"","Yes","No"))</f>
        <v/>
      </c>
      <c r="BE35" s="22">
        <f>IF(AP35="","",IFERROR(TRIM(INDEX($A35:$AI35,MATCH(Settings!$H$17,$A$1:$AI$1,0))&amp;""),""))</f>
        <v/>
      </c>
      <c r="BF35" s="22">
        <f>IF(AP35="","",IF(UPPER(TRIM(AM35&amp;""))="Y","Complete (papers)",IF(IF(BB35="No",", proof of age","")&amp;IF(BC35="No",", physical form","")&amp;IF(BD35="No",", concussion sheet","")="","Complete","Missing: "&amp;MID(IF(BB35="No",", proof of age","")&amp;IF(BC35="No",", physical form","")&amp;IF(BD35="No",", concussion sheet",""),3,200))))</f>
        <v/>
      </c>
      <c r="BG35" s="22">
        <f>IF(LEFT(BF35,8)="Complete",1,0)</f>
        <v/>
      </c>
      <c r="BH35" s="22">
        <f>IF(AP35="","",TRIM(AK35&amp;""))</f>
        <v/>
      </c>
      <c r="BI35" s="22">
        <f>IF(AND(AP35&lt;&gt;"",BH35=""),1,0)</f>
        <v/>
      </c>
      <c r="BJ35" s="22">
        <f>IF(AP35="",0,1)</f>
        <v/>
      </c>
    </row>
    <row r="36">
      <c r="AJ36" s="19" t="n"/>
      <c r="AK36" s="25" t="n"/>
      <c r="AL36" s="26" t="n"/>
      <c r="AM36" s="26" t="n"/>
      <c r="AN36" s="25" t="n"/>
      <c r="AO36" s="19" t="n"/>
      <c r="AP36" s="22">
        <f>TRIM(IFERROR(TRIM(INDEX($A36:$AI36,MATCH(Settings!$H$9,$A$1:$AI$1,0))&amp;""),"")&amp;" "&amp;IFERROR(TRIM(INDEX($A36:$AI36,MATCH(Settings!$H$10,$A$1:$AI$1,0))&amp;""),""))</f>
        <v/>
      </c>
      <c r="AQ36" s="23">
        <f>IF(AP36="","",IFERROR(IF(TRIM(INDEX($A36:$AI36,MATCH(Settings!$H$11,$A$1:$AI$1,0))&amp;"")="","",IF(ISNUMBER(INDEX($A36:$AI36,MATCH(Settings!$H$11,$A$1:$AI$1,0))),INT(INDEX($A36:$AI36,MATCH(Settings!$H$11,$A$1:$AI$1,0))),DATE(VALUE(LEFT(INDEX($A36:$AI36,MATCH(Settings!$H$11,$A$1:$AI$1,0)),4)),VALUE(MID(INDEX($A36:$AI36,MATCH(Settings!$H$11,$A$1:$AI$1,0)),6,2)),VALUE(MID(INDEX($A36:$AI36,MATCH(Settings!$H$11,$A$1:$AI$1,0)),9,2))))),""))</f>
        <v/>
      </c>
      <c r="AR36" s="22">
        <f>IF(OR(AP36="",NOT(ISNUMBER(AQ36)),NOT(ISNUMBER(Settings!$B$4))),"",YEAR(Settings!$B$4)-YEAR(AQ36)-IF(OR(MONTH(Settings!$B$4)&lt;MONTH(AQ36),AND(MONTH(Settings!$B$4)=MONTH(AQ36),DAY(Settings!$B$4)&lt;DAY(AQ36))),1,0))</f>
        <v/>
      </c>
      <c r="AS36" s="22">
        <f>IF(AP36="","",IF(AR36="","No birth date",IF(COUNT(Settings!$B$9:$B$20)=0,"Set your age groups",IF(AR36&lt;MIN(Settings!$B$9:$B$20),"Below youngest group",IF(AR36&gt;MAX(Settings!$C$9:$C$20),"Above oldest group",IF(AR36&lt;=INDEX(Settings!$C$9:$C$20,COUNTIF(Settings!$B$9:$B$20,"&lt;="&amp;AR36)),INDEX(Settings!$A$9:$A$20,COUNTIF(Settings!$B$9:$B$20,"&lt;="&amp;AR36)),"No group for this age"))))))</f>
        <v/>
      </c>
      <c r="AT36" s="22">
        <f>IF(AP36="","",IFERROR(TRIM(INDEX($A36:$AI36,MATCH(Settings!$H$12,$A$1:$AI$1,0))&amp;""),""))</f>
        <v/>
      </c>
      <c r="AU36" s="22">
        <f>IF(AP36="","",IFERROR(TRIM(INDEX($A36:$AI36,MATCH(Settings!$H$13,$A$1:$AI$1,0))&amp;""),""))</f>
        <v/>
      </c>
      <c r="AV36" s="22">
        <f>IF(AP36="","",IFERROR(TRIM(INDEX($A36:$AI36,MATCH(Settings!$H$14,$A$1:$AI$1,0))&amp;""),""))</f>
        <v/>
      </c>
      <c r="AW36" s="22">
        <f>IF(AP36="","",IFERROR(IF(TRIM(INDEX($A36:$AI36,MATCH(Settings!$H$19,$A$1:$AI$1,0))&amp;"")="","",VALUE(TRIM(INDEX($A36:$AI36,MATCH(Settings!$H$19,$A$1:$AI$1,0))&amp;""))),""))</f>
        <v/>
      </c>
      <c r="AX36" s="22">
        <f>IF(AP36="","",IFERROR(TRIM(INDEX($A36:$AI36,MATCH(Settings!$H$20,$A$1:$AI$1,0))&amp;""),""))</f>
        <v/>
      </c>
      <c r="AY36" s="24">
        <f>IF(OR(AX36="Paid",AX36="Partially refunded"),IFERROR(VALUE(IFERROR(TRIM(INDEX($A36:$AI36,MATCH(Settings!$H$21,$A$1:$AI$1,0))&amp;""),"")),0)-IFERROR(VALUE(IFERROR(TRIM(INDEX($A36:$AI36,MATCH(Settings!$H$22,$A$1:$AI$1,0))&amp;""),"")),0),0)</f>
        <v/>
      </c>
      <c r="AZ36" s="22">
        <f>IF(AP36="","",IF(UPPER(TRIM(AL36&amp;""))="Y","Paid another way",IF(AX36&lt;&gt;"",AX36,"No online payment")))</f>
        <v/>
      </c>
      <c r="BA36" s="22">
        <f>IF(OR(AZ36="Paid",AZ36="Partially refunded",AZ36="Paid another way"),1,0)</f>
        <v/>
      </c>
      <c r="BB36" s="22">
        <f>IF(AP36="","",IF(IFERROR(TRIM(INDEX($A36:$AI36,MATCH(Settings!$H$15,$A$1:$AI$1,0))&amp;""),"")&lt;&gt;"","Yes","No"))</f>
        <v/>
      </c>
      <c r="BC36" s="22">
        <f>IF(AP36="","",IF(IFERROR(TRIM(INDEX($A36:$AI36,MATCH(Settings!$H$16,$A$1:$AI$1,0))&amp;""),"")&lt;&gt;"","Yes","No"))</f>
        <v/>
      </c>
      <c r="BD36" s="22">
        <f>IF(AP36="","",IF(IFERROR(TRIM(INDEX($A36:$AI36,MATCH(Settings!$H$18,$A$1:$AI$1,0))&amp;""),"")&lt;&gt;"","Yes","No"))</f>
        <v/>
      </c>
      <c r="BE36" s="22">
        <f>IF(AP36="","",IFERROR(TRIM(INDEX($A36:$AI36,MATCH(Settings!$H$17,$A$1:$AI$1,0))&amp;""),""))</f>
        <v/>
      </c>
      <c r="BF36" s="22">
        <f>IF(AP36="","",IF(UPPER(TRIM(AM36&amp;""))="Y","Complete (papers)",IF(IF(BB36="No",", proof of age","")&amp;IF(BC36="No",", physical form","")&amp;IF(BD36="No",", concussion sheet","")="","Complete","Missing: "&amp;MID(IF(BB36="No",", proof of age","")&amp;IF(BC36="No",", physical form","")&amp;IF(BD36="No",", concussion sheet",""),3,200))))</f>
        <v/>
      </c>
      <c r="BG36" s="22">
        <f>IF(LEFT(BF36,8)="Complete",1,0)</f>
        <v/>
      </c>
      <c r="BH36" s="22">
        <f>IF(AP36="","",TRIM(AK36&amp;""))</f>
        <v/>
      </c>
      <c r="BI36" s="22">
        <f>IF(AND(AP36&lt;&gt;"",BH36=""),1,0)</f>
        <v/>
      </c>
      <c r="BJ36" s="22">
        <f>IF(AP36="",0,1)</f>
        <v/>
      </c>
    </row>
    <row r="37">
      <c r="AJ37" s="19" t="n"/>
      <c r="AK37" s="25" t="n"/>
      <c r="AL37" s="26" t="n"/>
      <c r="AM37" s="26" t="n"/>
      <c r="AN37" s="25" t="n"/>
      <c r="AO37" s="19" t="n"/>
      <c r="AP37" s="22">
        <f>TRIM(IFERROR(TRIM(INDEX($A37:$AI37,MATCH(Settings!$H$9,$A$1:$AI$1,0))&amp;""),"")&amp;" "&amp;IFERROR(TRIM(INDEX($A37:$AI37,MATCH(Settings!$H$10,$A$1:$AI$1,0))&amp;""),""))</f>
        <v/>
      </c>
      <c r="AQ37" s="23">
        <f>IF(AP37="","",IFERROR(IF(TRIM(INDEX($A37:$AI37,MATCH(Settings!$H$11,$A$1:$AI$1,0))&amp;"")="","",IF(ISNUMBER(INDEX($A37:$AI37,MATCH(Settings!$H$11,$A$1:$AI$1,0))),INT(INDEX($A37:$AI37,MATCH(Settings!$H$11,$A$1:$AI$1,0))),DATE(VALUE(LEFT(INDEX($A37:$AI37,MATCH(Settings!$H$11,$A$1:$AI$1,0)),4)),VALUE(MID(INDEX($A37:$AI37,MATCH(Settings!$H$11,$A$1:$AI$1,0)),6,2)),VALUE(MID(INDEX($A37:$AI37,MATCH(Settings!$H$11,$A$1:$AI$1,0)),9,2))))),""))</f>
        <v/>
      </c>
      <c r="AR37" s="22">
        <f>IF(OR(AP37="",NOT(ISNUMBER(AQ37)),NOT(ISNUMBER(Settings!$B$4))),"",YEAR(Settings!$B$4)-YEAR(AQ37)-IF(OR(MONTH(Settings!$B$4)&lt;MONTH(AQ37),AND(MONTH(Settings!$B$4)=MONTH(AQ37),DAY(Settings!$B$4)&lt;DAY(AQ37))),1,0))</f>
        <v/>
      </c>
      <c r="AS37" s="22">
        <f>IF(AP37="","",IF(AR37="","No birth date",IF(COUNT(Settings!$B$9:$B$20)=0,"Set your age groups",IF(AR37&lt;MIN(Settings!$B$9:$B$20),"Below youngest group",IF(AR37&gt;MAX(Settings!$C$9:$C$20),"Above oldest group",IF(AR37&lt;=INDEX(Settings!$C$9:$C$20,COUNTIF(Settings!$B$9:$B$20,"&lt;="&amp;AR37)),INDEX(Settings!$A$9:$A$20,COUNTIF(Settings!$B$9:$B$20,"&lt;="&amp;AR37)),"No group for this age"))))))</f>
        <v/>
      </c>
      <c r="AT37" s="22">
        <f>IF(AP37="","",IFERROR(TRIM(INDEX($A37:$AI37,MATCH(Settings!$H$12,$A$1:$AI$1,0))&amp;""),""))</f>
        <v/>
      </c>
      <c r="AU37" s="22">
        <f>IF(AP37="","",IFERROR(TRIM(INDEX($A37:$AI37,MATCH(Settings!$H$13,$A$1:$AI$1,0))&amp;""),""))</f>
        <v/>
      </c>
      <c r="AV37" s="22">
        <f>IF(AP37="","",IFERROR(TRIM(INDEX($A37:$AI37,MATCH(Settings!$H$14,$A$1:$AI$1,0))&amp;""),""))</f>
        <v/>
      </c>
      <c r="AW37" s="22">
        <f>IF(AP37="","",IFERROR(IF(TRIM(INDEX($A37:$AI37,MATCH(Settings!$H$19,$A$1:$AI$1,0))&amp;"")="","",VALUE(TRIM(INDEX($A37:$AI37,MATCH(Settings!$H$19,$A$1:$AI$1,0))&amp;""))),""))</f>
        <v/>
      </c>
      <c r="AX37" s="22">
        <f>IF(AP37="","",IFERROR(TRIM(INDEX($A37:$AI37,MATCH(Settings!$H$20,$A$1:$AI$1,0))&amp;""),""))</f>
        <v/>
      </c>
      <c r="AY37" s="24">
        <f>IF(OR(AX37="Paid",AX37="Partially refunded"),IFERROR(VALUE(IFERROR(TRIM(INDEX($A37:$AI37,MATCH(Settings!$H$21,$A$1:$AI$1,0))&amp;""),"")),0)-IFERROR(VALUE(IFERROR(TRIM(INDEX($A37:$AI37,MATCH(Settings!$H$22,$A$1:$AI$1,0))&amp;""),"")),0),0)</f>
        <v/>
      </c>
      <c r="AZ37" s="22">
        <f>IF(AP37="","",IF(UPPER(TRIM(AL37&amp;""))="Y","Paid another way",IF(AX37&lt;&gt;"",AX37,"No online payment")))</f>
        <v/>
      </c>
      <c r="BA37" s="22">
        <f>IF(OR(AZ37="Paid",AZ37="Partially refunded",AZ37="Paid another way"),1,0)</f>
        <v/>
      </c>
      <c r="BB37" s="22">
        <f>IF(AP37="","",IF(IFERROR(TRIM(INDEX($A37:$AI37,MATCH(Settings!$H$15,$A$1:$AI$1,0))&amp;""),"")&lt;&gt;"","Yes","No"))</f>
        <v/>
      </c>
      <c r="BC37" s="22">
        <f>IF(AP37="","",IF(IFERROR(TRIM(INDEX($A37:$AI37,MATCH(Settings!$H$16,$A$1:$AI$1,0))&amp;""),"")&lt;&gt;"","Yes","No"))</f>
        <v/>
      </c>
      <c r="BD37" s="22">
        <f>IF(AP37="","",IF(IFERROR(TRIM(INDEX($A37:$AI37,MATCH(Settings!$H$18,$A$1:$AI$1,0))&amp;""),"")&lt;&gt;"","Yes","No"))</f>
        <v/>
      </c>
      <c r="BE37" s="22">
        <f>IF(AP37="","",IFERROR(TRIM(INDEX($A37:$AI37,MATCH(Settings!$H$17,$A$1:$AI$1,0))&amp;""),""))</f>
        <v/>
      </c>
      <c r="BF37" s="22">
        <f>IF(AP37="","",IF(UPPER(TRIM(AM37&amp;""))="Y","Complete (papers)",IF(IF(BB37="No",", proof of age","")&amp;IF(BC37="No",", physical form","")&amp;IF(BD37="No",", concussion sheet","")="","Complete","Missing: "&amp;MID(IF(BB37="No",", proof of age","")&amp;IF(BC37="No",", physical form","")&amp;IF(BD37="No",", concussion sheet",""),3,200))))</f>
        <v/>
      </c>
      <c r="BG37" s="22">
        <f>IF(LEFT(BF37,8)="Complete",1,0)</f>
        <v/>
      </c>
      <c r="BH37" s="22">
        <f>IF(AP37="","",TRIM(AK37&amp;""))</f>
        <v/>
      </c>
      <c r="BI37" s="22">
        <f>IF(AND(AP37&lt;&gt;"",BH37=""),1,0)</f>
        <v/>
      </c>
      <c r="BJ37" s="22">
        <f>IF(AP37="",0,1)</f>
        <v/>
      </c>
    </row>
    <row r="38">
      <c r="AJ38" s="19" t="n"/>
      <c r="AK38" s="25" t="n"/>
      <c r="AL38" s="26" t="n"/>
      <c r="AM38" s="26" t="n"/>
      <c r="AN38" s="25" t="n"/>
      <c r="AO38" s="19" t="n"/>
      <c r="AP38" s="22">
        <f>TRIM(IFERROR(TRIM(INDEX($A38:$AI38,MATCH(Settings!$H$9,$A$1:$AI$1,0))&amp;""),"")&amp;" "&amp;IFERROR(TRIM(INDEX($A38:$AI38,MATCH(Settings!$H$10,$A$1:$AI$1,0))&amp;""),""))</f>
        <v/>
      </c>
      <c r="AQ38" s="23">
        <f>IF(AP38="","",IFERROR(IF(TRIM(INDEX($A38:$AI38,MATCH(Settings!$H$11,$A$1:$AI$1,0))&amp;"")="","",IF(ISNUMBER(INDEX($A38:$AI38,MATCH(Settings!$H$11,$A$1:$AI$1,0))),INT(INDEX($A38:$AI38,MATCH(Settings!$H$11,$A$1:$AI$1,0))),DATE(VALUE(LEFT(INDEX($A38:$AI38,MATCH(Settings!$H$11,$A$1:$AI$1,0)),4)),VALUE(MID(INDEX($A38:$AI38,MATCH(Settings!$H$11,$A$1:$AI$1,0)),6,2)),VALUE(MID(INDEX($A38:$AI38,MATCH(Settings!$H$11,$A$1:$AI$1,0)),9,2))))),""))</f>
        <v/>
      </c>
      <c r="AR38" s="22">
        <f>IF(OR(AP38="",NOT(ISNUMBER(AQ38)),NOT(ISNUMBER(Settings!$B$4))),"",YEAR(Settings!$B$4)-YEAR(AQ38)-IF(OR(MONTH(Settings!$B$4)&lt;MONTH(AQ38),AND(MONTH(Settings!$B$4)=MONTH(AQ38),DAY(Settings!$B$4)&lt;DAY(AQ38))),1,0))</f>
        <v/>
      </c>
      <c r="AS38" s="22">
        <f>IF(AP38="","",IF(AR38="","No birth date",IF(COUNT(Settings!$B$9:$B$20)=0,"Set your age groups",IF(AR38&lt;MIN(Settings!$B$9:$B$20),"Below youngest group",IF(AR38&gt;MAX(Settings!$C$9:$C$20),"Above oldest group",IF(AR38&lt;=INDEX(Settings!$C$9:$C$20,COUNTIF(Settings!$B$9:$B$20,"&lt;="&amp;AR38)),INDEX(Settings!$A$9:$A$20,COUNTIF(Settings!$B$9:$B$20,"&lt;="&amp;AR38)),"No group for this age"))))))</f>
        <v/>
      </c>
      <c r="AT38" s="22">
        <f>IF(AP38="","",IFERROR(TRIM(INDEX($A38:$AI38,MATCH(Settings!$H$12,$A$1:$AI$1,0))&amp;""),""))</f>
        <v/>
      </c>
      <c r="AU38" s="22">
        <f>IF(AP38="","",IFERROR(TRIM(INDEX($A38:$AI38,MATCH(Settings!$H$13,$A$1:$AI$1,0))&amp;""),""))</f>
        <v/>
      </c>
      <c r="AV38" s="22">
        <f>IF(AP38="","",IFERROR(TRIM(INDEX($A38:$AI38,MATCH(Settings!$H$14,$A$1:$AI$1,0))&amp;""),""))</f>
        <v/>
      </c>
      <c r="AW38" s="22">
        <f>IF(AP38="","",IFERROR(IF(TRIM(INDEX($A38:$AI38,MATCH(Settings!$H$19,$A$1:$AI$1,0))&amp;"")="","",VALUE(TRIM(INDEX($A38:$AI38,MATCH(Settings!$H$19,$A$1:$AI$1,0))&amp;""))),""))</f>
        <v/>
      </c>
      <c r="AX38" s="22">
        <f>IF(AP38="","",IFERROR(TRIM(INDEX($A38:$AI38,MATCH(Settings!$H$20,$A$1:$AI$1,0))&amp;""),""))</f>
        <v/>
      </c>
      <c r="AY38" s="24">
        <f>IF(OR(AX38="Paid",AX38="Partially refunded"),IFERROR(VALUE(IFERROR(TRIM(INDEX($A38:$AI38,MATCH(Settings!$H$21,$A$1:$AI$1,0))&amp;""),"")),0)-IFERROR(VALUE(IFERROR(TRIM(INDEX($A38:$AI38,MATCH(Settings!$H$22,$A$1:$AI$1,0))&amp;""),"")),0),0)</f>
        <v/>
      </c>
      <c r="AZ38" s="22">
        <f>IF(AP38="","",IF(UPPER(TRIM(AL38&amp;""))="Y","Paid another way",IF(AX38&lt;&gt;"",AX38,"No online payment")))</f>
        <v/>
      </c>
      <c r="BA38" s="22">
        <f>IF(OR(AZ38="Paid",AZ38="Partially refunded",AZ38="Paid another way"),1,0)</f>
        <v/>
      </c>
      <c r="BB38" s="22">
        <f>IF(AP38="","",IF(IFERROR(TRIM(INDEX($A38:$AI38,MATCH(Settings!$H$15,$A$1:$AI$1,0))&amp;""),"")&lt;&gt;"","Yes","No"))</f>
        <v/>
      </c>
      <c r="BC38" s="22">
        <f>IF(AP38="","",IF(IFERROR(TRIM(INDEX($A38:$AI38,MATCH(Settings!$H$16,$A$1:$AI$1,0))&amp;""),"")&lt;&gt;"","Yes","No"))</f>
        <v/>
      </c>
      <c r="BD38" s="22">
        <f>IF(AP38="","",IF(IFERROR(TRIM(INDEX($A38:$AI38,MATCH(Settings!$H$18,$A$1:$AI$1,0))&amp;""),"")&lt;&gt;"","Yes","No"))</f>
        <v/>
      </c>
      <c r="BE38" s="22">
        <f>IF(AP38="","",IFERROR(TRIM(INDEX($A38:$AI38,MATCH(Settings!$H$17,$A$1:$AI$1,0))&amp;""),""))</f>
        <v/>
      </c>
      <c r="BF38" s="22">
        <f>IF(AP38="","",IF(UPPER(TRIM(AM38&amp;""))="Y","Complete (papers)",IF(IF(BB38="No",", proof of age","")&amp;IF(BC38="No",", physical form","")&amp;IF(BD38="No",", concussion sheet","")="","Complete","Missing: "&amp;MID(IF(BB38="No",", proof of age","")&amp;IF(BC38="No",", physical form","")&amp;IF(BD38="No",", concussion sheet",""),3,200))))</f>
        <v/>
      </c>
      <c r="BG38" s="22">
        <f>IF(LEFT(BF38,8)="Complete",1,0)</f>
        <v/>
      </c>
      <c r="BH38" s="22">
        <f>IF(AP38="","",TRIM(AK38&amp;""))</f>
        <v/>
      </c>
      <c r="BI38" s="22">
        <f>IF(AND(AP38&lt;&gt;"",BH38=""),1,0)</f>
        <v/>
      </c>
      <c r="BJ38" s="22">
        <f>IF(AP38="",0,1)</f>
        <v/>
      </c>
    </row>
    <row r="39">
      <c r="AJ39" s="19" t="n"/>
      <c r="AK39" s="25" t="n"/>
      <c r="AL39" s="26" t="n"/>
      <c r="AM39" s="26" t="n"/>
      <c r="AN39" s="25" t="n"/>
      <c r="AO39" s="19" t="n"/>
      <c r="AP39" s="22">
        <f>TRIM(IFERROR(TRIM(INDEX($A39:$AI39,MATCH(Settings!$H$9,$A$1:$AI$1,0))&amp;""),"")&amp;" "&amp;IFERROR(TRIM(INDEX($A39:$AI39,MATCH(Settings!$H$10,$A$1:$AI$1,0))&amp;""),""))</f>
        <v/>
      </c>
      <c r="AQ39" s="23">
        <f>IF(AP39="","",IFERROR(IF(TRIM(INDEX($A39:$AI39,MATCH(Settings!$H$11,$A$1:$AI$1,0))&amp;"")="","",IF(ISNUMBER(INDEX($A39:$AI39,MATCH(Settings!$H$11,$A$1:$AI$1,0))),INT(INDEX($A39:$AI39,MATCH(Settings!$H$11,$A$1:$AI$1,0))),DATE(VALUE(LEFT(INDEX($A39:$AI39,MATCH(Settings!$H$11,$A$1:$AI$1,0)),4)),VALUE(MID(INDEX($A39:$AI39,MATCH(Settings!$H$11,$A$1:$AI$1,0)),6,2)),VALUE(MID(INDEX($A39:$AI39,MATCH(Settings!$H$11,$A$1:$AI$1,0)),9,2))))),""))</f>
        <v/>
      </c>
      <c r="AR39" s="22">
        <f>IF(OR(AP39="",NOT(ISNUMBER(AQ39)),NOT(ISNUMBER(Settings!$B$4))),"",YEAR(Settings!$B$4)-YEAR(AQ39)-IF(OR(MONTH(Settings!$B$4)&lt;MONTH(AQ39),AND(MONTH(Settings!$B$4)=MONTH(AQ39),DAY(Settings!$B$4)&lt;DAY(AQ39))),1,0))</f>
        <v/>
      </c>
      <c r="AS39" s="22">
        <f>IF(AP39="","",IF(AR39="","No birth date",IF(COUNT(Settings!$B$9:$B$20)=0,"Set your age groups",IF(AR39&lt;MIN(Settings!$B$9:$B$20),"Below youngest group",IF(AR39&gt;MAX(Settings!$C$9:$C$20),"Above oldest group",IF(AR39&lt;=INDEX(Settings!$C$9:$C$20,COUNTIF(Settings!$B$9:$B$20,"&lt;="&amp;AR39)),INDEX(Settings!$A$9:$A$20,COUNTIF(Settings!$B$9:$B$20,"&lt;="&amp;AR39)),"No group for this age"))))))</f>
        <v/>
      </c>
      <c r="AT39" s="22">
        <f>IF(AP39="","",IFERROR(TRIM(INDEX($A39:$AI39,MATCH(Settings!$H$12,$A$1:$AI$1,0))&amp;""),""))</f>
        <v/>
      </c>
      <c r="AU39" s="22">
        <f>IF(AP39="","",IFERROR(TRIM(INDEX($A39:$AI39,MATCH(Settings!$H$13,$A$1:$AI$1,0))&amp;""),""))</f>
        <v/>
      </c>
      <c r="AV39" s="22">
        <f>IF(AP39="","",IFERROR(TRIM(INDEX($A39:$AI39,MATCH(Settings!$H$14,$A$1:$AI$1,0))&amp;""),""))</f>
        <v/>
      </c>
      <c r="AW39" s="22">
        <f>IF(AP39="","",IFERROR(IF(TRIM(INDEX($A39:$AI39,MATCH(Settings!$H$19,$A$1:$AI$1,0))&amp;"")="","",VALUE(TRIM(INDEX($A39:$AI39,MATCH(Settings!$H$19,$A$1:$AI$1,0))&amp;""))),""))</f>
        <v/>
      </c>
      <c r="AX39" s="22">
        <f>IF(AP39="","",IFERROR(TRIM(INDEX($A39:$AI39,MATCH(Settings!$H$20,$A$1:$AI$1,0))&amp;""),""))</f>
        <v/>
      </c>
      <c r="AY39" s="24">
        <f>IF(OR(AX39="Paid",AX39="Partially refunded"),IFERROR(VALUE(IFERROR(TRIM(INDEX($A39:$AI39,MATCH(Settings!$H$21,$A$1:$AI$1,0))&amp;""),"")),0)-IFERROR(VALUE(IFERROR(TRIM(INDEX($A39:$AI39,MATCH(Settings!$H$22,$A$1:$AI$1,0))&amp;""),"")),0),0)</f>
        <v/>
      </c>
      <c r="AZ39" s="22">
        <f>IF(AP39="","",IF(UPPER(TRIM(AL39&amp;""))="Y","Paid another way",IF(AX39&lt;&gt;"",AX39,"No online payment")))</f>
        <v/>
      </c>
      <c r="BA39" s="22">
        <f>IF(OR(AZ39="Paid",AZ39="Partially refunded",AZ39="Paid another way"),1,0)</f>
        <v/>
      </c>
      <c r="BB39" s="22">
        <f>IF(AP39="","",IF(IFERROR(TRIM(INDEX($A39:$AI39,MATCH(Settings!$H$15,$A$1:$AI$1,0))&amp;""),"")&lt;&gt;"","Yes","No"))</f>
        <v/>
      </c>
      <c r="BC39" s="22">
        <f>IF(AP39="","",IF(IFERROR(TRIM(INDEX($A39:$AI39,MATCH(Settings!$H$16,$A$1:$AI$1,0))&amp;""),"")&lt;&gt;"","Yes","No"))</f>
        <v/>
      </c>
      <c r="BD39" s="22">
        <f>IF(AP39="","",IF(IFERROR(TRIM(INDEX($A39:$AI39,MATCH(Settings!$H$18,$A$1:$AI$1,0))&amp;""),"")&lt;&gt;"","Yes","No"))</f>
        <v/>
      </c>
      <c r="BE39" s="22">
        <f>IF(AP39="","",IFERROR(TRIM(INDEX($A39:$AI39,MATCH(Settings!$H$17,$A$1:$AI$1,0))&amp;""),""))</f>
        <v/>
      </c>
      <c r="BF39" s="22">
        <f>IF(AP39="","",IF(UPPER(TRIM(AM39&amp;""))="Y","Complete (papers)",IF(IF(BB39="No",", proof of age","")&amp;IF(BC39="No",", physical form","")&amp;IF(BD39="No",", concussion sheet","")="","Complete","Missing: "&amp;MID(IF(BB39="No",", proof of age","")&amp;IF(BC39="No",", physical form","")&amp;IF(BD39="No",", concussion sheet",""),3,200))))</f>
        <v/>
      </c>
      <c r="BG39" s="22">
        <f>IF(LEFT(BF39,8)="Complete",1,0)</f>
        <v/>
      </c>
      <c r="BH39" s="22">
        <f>IF(AP39="","",TRIM(AK39&amp;""))</f>
        <v/>
      </c>
      <c r="BI39" s="22">
        <f>IF(AND(AP39&lt;&gt;"",BH39=""),1,0)</f>
        <v/>
      </c>
      <c r="BJ39" s="22">
        <f>IF(AP39="",0,1)</f>
        <v/>
      </c>
    </row>
    <row r="40">
      <c r="AJ40" s="19" t="n"/>
      <c r="AK40" s="25" t="n"/>
      <c r="AL40" s="26" t="n"/>
      <c r="AM40" s="26" t="n"/>
      <c r="AN40" s="25" t="n"/>
      <c r="AO40" s="19" t="n"/>
      <c r="AP40" s="22">
        <f>TRIM(IFERROR(TRIM(INDEX($A40:$AI40,MATCH(Settings!$H$9,$A$1:$AI$1,0))&amp;""),"")&amp;" "&amp;IFERROR(TRIM(INDEX($A40:$AI40,MATCH(Settings!$H$10,$A$1:$AI$1,0))&amp;""),""))</f>
        <v/>
      </c>
      <c r="AQ40" s="23">
        <f>IF(AP40="","",IFERROR(IF(TRIM(INDEX($A40:$AI40,MATCH(Settings!$H$11,$A$1:$AI$1,0))&amp;"")="","",IF(ISNUMBER(INDEX($A40:$AI40,MATCH(Settings!$H$11,$A$1:$AI$1,0))),INT(INDEX($A40:$AI40,MATCH(Settings!$H$11,$A$1:$AI$1,0))),DATE(VALUE(LEFT(INDEX($A40:$AI40,MATCH(Settings!$H$11,$A$1:$AI$1,0)),4)),VALUE(MID(INDEX($A40:$AI40,MATCH(Settings!$H$11,$A$1:$AI$1,0)),6,2)),VALUE(MID(INDEX($A40:$AI40,MATCH(Settings!$H$11,$A$1:$AI$1,0)),9,2))))),""))</f>
        <v/>
      </c>
      <c r="AR40" s="22">
        <f>IF(OR(AP40="",NOT(ISNUMBER(AQ40)),NOT(ISNUMBER(Settings!$B$4))),"",YEAR(Settings!$B$4)-YEAR(AQ40)-IF(OR(MONTH(Settings!$B$4)&lt;MONTH(AQ40),AND(MONTH(Settings!$B$4)=MONTH(AQ40),DAY(Settings!$B$4)&lt;DAY(AQ40))),1,0))</f>
        <v/>
      </c>
      <c r="AS40" s="22">
        <f>IF(AP40="","",IF(AR40="","No birth date",IF(COUNT(Settings!$B$9:$B$20)=0,"Set your age groups",IF(AR40&lt;MIN(Settings!$B$9:$B$20),"Below youngest group",IF(AR40&gt;MAX(Settings!$C$9:$C$20),"Above oldest group",IF(AR40&lt;=INDEX(Settings!$C$9:$C$20,COUNTIF(Settings!$B$9:$B$20,"&lt;="&amp;AR40)),INDEX(Settings!$A$9:$A$20,COUNTIF(Settings!$B$9:$B$20,"&lt;="&amp;AR40)),"No group for this age"))))))</f>
        <v/>
      </c>
      <c r="AT40" s="22">
        <f>IF(AP40="","",IFERROR(TRIM(INDEX($A40:$AI40,MATCH(Settings!$H$12,$A$1:$AI$1,0))&amp;""),""))</f>
        <v/>
      </c>
      <c r="AU40" s="22">
        <f>IF(AP40="","",IFERROR(TRIM(INDEX($A40:$AI40,MATCH(Settings!$H$13,$A$1:$AI$1,0))&amp;""),""))</f>
        <v/>
      </c>
      <c r="AV40" s="22">
        <f>IF(AP40="","",IFERROR(TRIM(INDEX($A40:$AI40,MATCH(Settings!$H$14,$A$1:$AI$1,0))&amp;""),""))</f>
        <v/>
      </c>
      <c r="AW40" s="22">
        <f>IF(AP40="","",IFERROR(IF(TRIM(INDEX($A40:$AI40,MATCH(Settings!$H$19,$A$1:$AI$1,0))&amp;"")="","",VALUE(TRIM(INDEX($A40:$AI40,MATCH(Settings!$H$19,$A$1:$AI$1,0))&amp;""))),""))</f>
        <v/>
      </c>
      <c r="AX40" s="22">
        <f>IF(AP40="","",IFERROR(TRIM(INDEX($A40:$AI40,MATCH(Settings!$H$20,$A$1:$AI$1,0))&amp;""),""))</f>
        <v/>
      </c>
      <c r="AY40" s="24">
        <f>IF(OR(AX40="Paid",AX40="Partially refunded"),IFERROR(VALUE(IFERROR(TRIM(INDEX($A40:$AI40,MATCH(Settings!$H$21,$A$1:$AI$1,0))&amp;""),"")),0)-IFERROR(VALUE(IFERROR(TRIM(INDEX($A40:$AI40,MATCH(Settings!$H$22,$A$1:$AI$1,0))&amp;""),"")),0),0)</f>
        <v/>
      </c>
      <c r="AZ40" s="22">
        <f>IF(AP40="","",IF(UPPER(TRIM(AL40&amp;""))="Y","Paid another way",IF(AX40&lt;&gt;"",AX40,"No online payment")))</f>
        <v/>
      </c>
      <c r="BA40" s="22">
        <f>IF(OR(AZ40="Paid",AZ40="Partially refunded",AZ40="Paid another way"),1,0)</f>
        <v/>
      </c>
      <c r="BB40" s="22">
        <f>IF(AP40="","",IF(IFERROR(TRIM(INDEX($A40:$AI40,MATCH(Settings!$H$15,$A$1:$AI$1,0))&amp;""),"")&lt;&gt;"","Yes","No"))</f>
        <v/>
      </c>
      <c r="BC40" s="22">
        <f>IF(AP40="","",IF(IFERROR(TRIM(INDEX($A40:$AI40,MATCH(Settings!$H$16,$A$1:$AI$1,0))&amp;""),"")&lt;&gt;"","Yes","No"))</f>
        <v/>
      </c>
      <c r="BD40" s="22">
        <f>IF(AP40="","",IF(IFERROR(TRIM(INDEX($A40:$AI40,MATCH(Settings!$H$18,$A$1:$AI$1,0))&amp;""),"")&lt;&gt;"","Yes","No"))</f>
        <v/>
      </c>
      <c r="BE40" s="22">
        <f>IF(AP40="","",IFERROR(TRIM(INDEX($A40:$AI40,MATCH(Settings!$H$17,$A$1:$AI$1,0))&amp;""),""))</f>
        <v/>
      </c>
      <c r="BF40" s="22">
        <f>IF(AP40="","",IF(UPPER(TRIM(AM40&amp;""))="Y","Complete (papers)",IF(IF(BB40="No",", proof of age","")&amp;IF(BC40="No",", physical form","")&amp;IF(BD40="No",", concussion sheet","")="","Complete","Missing: "&amp;MID(IF(BB40="No",", proof of age","")&amp;IF(BC40="No",", physical form","")&amp;IF(BD40="No",", concussion sheet",""),3,200))))</f>
        <v/>
      </c>
      <c r="BG40" s="22">
        <f>IF(LEFT(BF40,8)="Complete",1,0)</f>
        <v/>
      </c>
      <c r="BH40" s="22">
        <f>IF(AP40="","",TRIM(AK40&amp;""))</f>
        <v/>
      </c>
      <c r="BI40" s="22">
        <f>IF(AND(AP40&lt;&gt;"",BH40=""),1,0)</f>
        <v/>
      </c>
      <c r="BJ40" s="22">
        <f>IF(AP40="",0,1)</f>
        <v/>
      </c>
    </row>
    <row r="41">
      <c r="AJ41" s="19" t="n"/>
      <c r="AK41" s="25" t="n"/>
      <c r="AL41" s="26" t="n"/>
      <c r="AM41" s="26" t="n"/>
      <c r="AN41" s="25" t="n"/>
      <c r="AO41" s="19" t="n"/>
      <c r="AP41" s="22">
        <f>TRIM(IFERROR(TRIM(INDEX($A41:$AI41,MATCH(Settings!$H$9,$A$1:$AI$1,0))&amp;""),"")&amp;" "&amp;IFERROR(TRIM(INDEX($A41:$AI41,MATCH(Settings!$H$10,$A$1:$AI$1,0))&amp;""),""))</f>
        <v/>
      </c>
      <c r="AQ41" s="23">
        <f>IF(AP41="","",IFERROR(IF(TRIM(INDEX($A41:$AI41,MATCH(Settings!$H$11,$A$1:$AI$1,0))&amp;"")="","",IF(ISNUMBER(INDEX($A41:$AI41,MATCH(Settings!$H$11,$A$1:$AI$1,0))),INT(INDEX($A41:$AI41,MATCH(Settings!$H$11,$A$1:$AI$1,0))),DATE(VALUE(LEFT(INDEX($A41:$AI41,MATCH(Settings!$H$11,$A$1:$AI$1,0)),4)),VALUE(MID(INDEX($A41:$AI41,MATCH(Settings!$H$11,$A$1:$AI$1,0)),6,2)),VALUE(MID(INDEX($A41:$AI41,MATCH(Settings!$H$11,$A$1:$AI$1,0)),9,2))))),""))</f>
        <v/>
      </c>
      <c r="AR41" s="22">
        <f>IF(OR(AP41="",NOT(ISNUMBER(AQ41)),NOT(ISNUMBER(Settings!$B$4))),"",YEAR(Settings!$B$4)-YEAR(AQ41)-IF(OR(MONTH(Settings!$B$4)&lt;MONTH(AQ41),AND(MONTH(Settings!$B$4)=MONTH(AQ41),DAY(Settings!$B$4)&lt;DAY(AQ41))),1,0))</f>
        <v/>
      </c>
      <c r="AS41" s="22">
        <f>IF(AP41="","",IF(AR41="","No birth date",IF(COUNT(Settings!$B$9:$B$20)=0,"Set your age groups",IF(AR41&lt;MIN(Settings!$B$9:$B$20),"Below youngest group",IF(AR41&gt;MAX(Settings!$C$9:$C$20),"Above oldest group",IF(AR41&lt;=INDEX(Settings!$C$9:$C$20,COUNTIF(Settings!$B$9:$B$20,"&lt;="&amp;AR41)),INDEX(Settings!$A$9:$A$20,COUNTIF(Settings!$B$9:$B$20,"&lt;="&amp;AR41)),"No group for this age"))))))</f>
        <v/>
      </c>
      <c r="AT41" s="22">
        <f>IF(AP41="","",IFERROR(TRIM(INDEX($A41:$AI41,MATCH(Settings!$H$12,$A$1:$AI$1,0))&amp;""),""))</f>
        <v/>
      </c>
      <c r="AU41" s="22">
        <f>IF(AP41="","",IFERROR(TRIM(INDEX($A41:$AI41,MATCH(Settings!$H$13,$A$1:$AI$1,0))&amp;""),""))</f>
        <v/>
      </c>
      <c r="AV41" s="22">
        <f>IF(AP41="","",IFERROR(TRIM(INDEX($A41:$AI41,MATCH(Settings!$H$14,$A$1:$AI$1,0))&amp;""),""))</f>
        <v/>
      </c>
      <c r="AW41" s="22">
        <f>IF(AP41="","",IFERROR(IF(TRIM(INDEX($A41:$AI41,MATCH(Settings!$H$19,$A$1:$AI$1,0))&amp;"")="","",VALUE(TRIM(INDEX($A41:$AI41,MATCH(Settings!$H$19,$A$1:$AI$1,0))&amp;""))),""))</f>
        <v/>
      </c>
      <c r="AX41" s="22">
        <f>IF(AP41="","",IFERROR(TRIM(INDEX($A41:$AI41,MATCH(Settings!$H$20,$A$1:$AI$1,0))&amp;""),""))</f>
        <v/>
      </c>
      <c r="AY41" s="24">
        <f>IF(OR(AX41="Paid",AX41="Partially refunded"),IFERROR(VALUE(IFERROR(TRIM(INDEX($A41:$AI41,MATCH(Settings!$H$21,$A$1:$AI$1,0))&amp;""),"")),0)-IFERROR(VALUE(IFERROR(TRIM(INDEX($A41:$AI41,MATCH(Settings!$H$22,$A$1:$AI$1,0))&amp;""),"")),0),0)</f>
        <v/>
      </c>
      <c r="AZ41" s="22">
        <f>IF(AP41="","",IF(UPPER(TRIM(AL41&amp;""))="Y","Paid another way",IF(AX41&lt;&gt;"",AX41,"No online payment")))</f>
        <v/>
      </c>
      <c r="BA41" s="22">
        <f>IF(OR(AZ41="Paid",AZ41="Partially refunded",AZ41="Paid another way"),1,0)</f>
        <v/>
      </c>
      <c r="BB41" s="22">
        <f>IF(AP41="","",IF(IFERROR(TRIM(INDEX($A41:$AI41,MATCH(Settings!$H$15,$A$1:$AI$1,0))&amp;""),"")&lt;&gt;"","Yes","No"))</f>
        <v/>
      </c>
      <c r="BC41" s="22">
        <f>IF(AP41="","",IF(IFERROR(TRIM(INDEX($A41:$AI41,MATCH(Settings!$H$16,$A$1:$AI$1,0))&amp;""),"")&lt;&gt;"","Yes","No"))</f>
        <v/>
      </c>
      <c r="BD41" s="22">
        <f>IF(AP41="","",IF(IFERROR(TRIM(INDEX($A41:$AI41,MATCH(Settings!$H$18,$A$1:$AI$1,0))&amp;""),"")&lt;&gt;"","Yes","No"))</f>
        <v/>
      </c>
      <c r="BE41" s="22">
        <f>IF(AP41="","",IFERROR(TRIM(INDEX($A41:$AI41,MATCH(Settings!$H$17,$A$1:$AI$1,0))&amp;""),""))</f>
        <v/>
      </c>
      <c r="BF41" s="22">
        <f>IF(AP41="","",IF(UPPER(TRIM(AM41&amp;""))="Y","Complete (papers)",IF(IF(BB41="No",", proof of age","")&amp;IF(BC41="No",", physical form","")&amp;IF(BD41="No",", concussion sheet","")="","Complete","Missing: "&amp;MID(IF(BB41="No",", proof of age","")&amp;IF(BC41="No",", physical form","")&amp;IF(BD41="No",", concussion sheet",""),3,200))))</f>
        <v/>
      </c>
      <c r="BG41" s="22">
        <f>IF(LEFT(BF41,8)="Complete",1,0)</f>
        <v/>
      </c>
      <c r="BH41" s="22">
        <f>IF(AP41="","",TRIM(AK41&amp;""))</f>
        <v/>
      </c>
      <c r="BI41" s="22">
        <f>IF(AND(AP41&lt;&gt;"",BH41=""),1,0)</f>
        <v/>
      </c>
      <c r="BJ41" s="22">
        <f>IF(AP41="",0,1)</f>
        <v/>
      </c>
    </row>
    <row r="42">
      <c r="AJ42" s="19" t="n"/>
      <c r="AK42" s="25" t="n"/>
      <c r="AL42" s="26" t="n"/>
      <c r="AM42" s="26" t="n"/>
      <c r="AN42" s="25" t="n"/>
      <c r="AO42" s="19" t="n"/>
      <c r="AP42" s="22">
        <f>TRIM(IFERROR(TRIM(INDEX($A42:$AI42,MATCH(Settings!$H$9,$A$1:$AI$1,0))&amp;""),"")&amp;" "&amp;IFERROR(TRIM(INDEX($A42:$AI42,MATCH(Settings!$H$10,$A$1:$AI$1,0))&amp;""),""))</f>
        <v/>
      </c>
      <c r="AQ42" s="23">
        <f>IF(AP42="","",IFERROR(IF(TRIM(INDEX($A42:$AI42,MATCH(Settings!$H$11,$A$1:$AI$1,0))&amp;"")="","",IF(ISNUMBER(INDEX($A42:$AI42,MATCH(Settings!$H$11,$A$1:$AI$1,0))),INT(INDEX($A42:$AI42,MATCH(Settings!$H$11,$A$1:$AI$1,0))),DATE(VALUE(LEFT(INDEX($A42:$AI42,MATCH(Settings!$H$11,$A$1:$AI$1,0)),4)),VALUE(MID(INDEX($A42:$AI42,MATCH(Settings!$H$11,$A$1:$AI$1,0)),6,2)),VALUE(MID(INDEX($A42:$AI42,MATCH(Settings!$H$11,$A$1:$AI$1,0)),9,2))))),""))</f>
        <v/>
      </c>
      <c r="AR42" s="22">
        <f>IF(OR(AP42="",NOT(ISNUMBER(AQ42)),NOT(ISNUMBER(Settings!$B$4))),"",YEAR(Settings!$B$4)-YEAR(AQ42)-IF(OR(MONTH(Settings!$B$4)&lt;MONTH(AQ42),AND(MONTH(Settings!$B$4)=MONTH(AQ42),DAY(Settings!$B$4)&lt;DAY(AQ42))),1,0))</f>
        <v/>
      </c>
      <c r="AS42" s="22">
        <f>IF(AP42="","",IF(AR42="","No birth date",IF(COUNT(Settings!$B$9:$B$20)=0,"Set your age groups",IF(AR42&lt;MIN(Settings!$B$9:$B$20),"Below youngest group",IF(AR42&gt;MAX(Settings!$C$9:$C$20),"Above oldest group",IF(AR42&lt;=INDEX(Settings!$C$9:$C$20,COUNTIF(Settings!$B$9:$B$20,"&lt;="&amp;AR42)),INDEX(Settings!$A$9:$A$20,COUNTIF(Settings!$B$9:$B$20,"&lt;="&amp;AR42)),"No group for this age"))))))</f>
        <v/>
      </c>
      <c r="AT42" s="22">
        <f>IF(AP42="","",IFERROR(TRIM(INDEX($A42:$AI42,MATCH(Settings!$H$12,$A$1:$AI$1,0))&amp;""),""))</f>
        <v/>
      </c>
      <c r="AU42" s="22">
        <f>IF(AP42="","",IFERROR(TRIM(INDEX($A42:$AI42,MATCH(Settings!$H$13,$A$1:$AI$1,0))&amp;""),""))</f>
        <v/>
      </c>
      <c r="AV42" s="22">
        <f>IF(AP42="","",IFERROR(TRIM(INDEX($A42:$AI42,MATCH(Settings!$H$14,$A$1:$AI$1,0))&amp;""),""))</f>
        <v/>
      </c>
      <c r="AW42" s="22">
        <f>IF(AP42="","",IFERROR(IF(TRIM(INDEX($A42:$AI42,MATCH(Settings!$H$19,$A$1:$AI$1,0))&amp;"")="","",VALUE(TRIM(INDEX($A42:$AI42,MATCH(Settings!$H$19,$A$1:$AI$1,0))&amp;""))),""))</f>
        <v/>
      </c>
      <c r="AX42" s="22">
        <f>IF(AP42="","",IFERROR(TRIM(INDEX($A42:$AI42,MATCH(Settings!$H$20,$A$1:$AI$1,0))&amp;""),""))</f>
        <v/>
      </c>
      <c r="AY42" s="24">
        <f>IF(OR(AX42="Paid",AX42="Partially refunded"),IFERROR(VALUE(IFERROR(TRIM(INDEX($A42:$AI42,MATCH(Settings!$H$21,$A$1:$AI$1,0))&amp;""),"")),0)-IFERROR(VALUE(IFERROR(TRIM(INDEX($A42:$AI42,MATCH(Settings!$H$22,$A$1:$AI$1,0))&amp;""),"")),0),0)</f>
        <v/>
      </c>
      <c r="AZ42" s="22">
        <f>IF(AP42="","",IF(UPPER(TRIM(AL42&amp;""))="Y","Paid another way",IF(AX42&lt;&gt;"",AX42,"No online payment")))</f>
        <v/>
      </c>
      <c r="BA42" s="22">
        <f>IF(OR(AZ42="Paid",AZ42="Partially refunded",AZ42="Paid another way"),1,0)</f>
        <v/>
      </c>
      <c r="BB42" s="22">
        <f>IF(AP42="","",IF(IFERROR(TRIM(INDEX($A42:$AI42,MATCH(Settings!$H$15,$A$1:$AI$1,0))&amp;""),"")&lt;&gt;"","Yes","No"))</f>
        <v/>
      </c>
      <c r="BC42" s="22">
        <f>IF(AP42="","",IF(IFERROR(TRIM(INDEX($A42:$AI42,MATCH(Settings!$H$16,$A$1:$AI$1,0))&amp;""),"")&lt;&gt;"","Yes","No"))</f>
        <v/>
      </c>
      <c r="BD42" s="22">
        <f>IF(AP42="","",IF(IFERROR(TRIM(INDEX($A42:$AI42,MATCH(Settings!$H$18,$A$1:$AI$1,0))&amp;""),"")&lt;&gt;"","Yes","No"))</f>
        <v/>
      </c>
      <c r="BE42" s="22">
        <f>IF(AP42="","",IFERROR(TRIM(INDEX($A42:$AI42,MATCH(Settings!$H$17,$A$1:$AI$1,0))&amp;""),""))</f>
        <v/>
      </c>
      <c r="BF42" s="22">
        <f>IF(AP42="","",IF(UPPER(TRIM(AM42&amp;""))="Y","Complete (papers)",IF(IF(BB42="No",", proof of age","")&amp;IF(BC42="No",", physical form","")&amp;IF(BD42="No",", concussion sheet","")="","Complete","Missing: "&amp;MID(IF(BB42="No",", proof of age","")&amp;IF(BC42="No",", physical form","")&amp;IF(BD42="No",", concussion sheet",""),3,200))))</f>
        <v/>
      </c>
      <c r="BG42" s="22">
        <f>IF(LEFT(BF42,8)="Complete",1,0)</f>
        <v/>
      </c>
      <c r="BH42" s="22">
        <f>IF(AP42="","",TRIM(AK42&amp;""))</f>
        <v/>
      </c>
      <c r="BI42" s="22">
        <f>IF(AND(AP42&lt;&gt;"",BH42=""),1,0)</f>
        <v/>
      </c>
      <c r="BJ42" s="22">
        <f>IF(AP42="",0,1)</f>
        <v/>
      </c>
    </row>
    <row r="43">
      <c r="AJ43" s="19" t="n"/>
      <c r="AK43" s="25" t="n"/>
      <c r="AL43" s="26" t="n"/>
      <c r="AM43" s="26" t="n"/>
      <c r="AN43" s="25" t="n"/>
      <c r="AO43" s="19" t="n"/>
      <c r="AP43" s="22">
        <f>TRIM(IFERROR(TRIM(INDEX($A43:$AI43,MATCH(Settings!$H$9,$A$1:$AI$1,0))&amp;""),"")&amp;" "&amp;IFERROR(TRIM(INDEX($A43:$AI43,MATCH(Settings!$H$10,$A$1:$AI$1,0))&amp;""),""))</f>
        <v/>
      </c>
      <c r="AQ43" s="23">
        <f>IF(AP43="","",IFERROR(IF(TRIM(INDEX($A43:$AI43,MATCH(Settings!$H$11,$A$1:$AI$1,0))&amp;"")="","",IF(ISNUMBER(INDEX($A43:$AI43,MATCH(Settings!$H$11,$A$1:$AI$1,0))),INT(INDEX($A43:$AI43,MATCH(Settings!$H$11,$A$1:$AI$1,0))),DATE(VALUE(LEFT(INDEX($A43:$AI43,MATCH(Settings!$H$11,$A$1:$AI$1,0)),4)),VALUE(MID(INDEX($A43:$AI43,MATCH(Settings!$H$11,$A$1:$AI$1,0)),6,2)),VALUE(MID(INDEX($A43:$AI43,MATCH(Settings!$H$11,$A$1:$AI$1,0)),9,2))))),""))</f>
        <v/>
      </c>
      <c r="AR43" s="22">
        <f>IF(OR(AP43="",NOT(ISNUMBER(AQ43)),NOT(ISNUMBER(Settings!$B$4))),"",YEAR(Settings!$B$4)-YEAR(AQ43)-IF(OR(MONTH(Settings!$B$4)&lt;MONTH(AQ43),AND(MONTH(Settings!$B$4)=MONTH(AQ43),DAY(Settings!$B$4)&lt;DAY(AQ43))),1,0))</f>
        <v/>
      </c>
      <c r="AS43" s="22">
        <f>IF(AP43="","",IF(AR43="","No birth date",IF(COUNT(Settings!$B$9:$B$20)=0,"Set your age groups",IF(AR43&lt;MIN(Settings!$B$9:$B$20),"Below youngest group",IF(AR43&gt;MAX(Settings!$C$9:$C$20),"Above oldest group",IF(AR43&lt;=INDEX(Settings!$C$9:$C$20,COUNTIF(Settings!$B$9:$B$20,"&lt;="&amp;AR43)),INDEX(Settings!$A$9:$A$20,COUNTIF(Settings!$B$9:$B$20,"&lt;="&amp;AR43)),"No group for this age"))))))</f>
        <v/>
      </c>
      <c r="AT43" s="22">
        <f>IF(AP43="","",IFERROR(TRIM(INDEX($A43:$AI43,MATCH(Settings!$H$12,$A$1:$AI$1,0))&amp;""),""))</f>
        <v/>
      </c>
      <c r="AU43" s="22">
        <f>IF(AP43="","",IFERROR(TRIM(INDEX($A43:$AI43,MATCH(Settings!$H$13,$A$1:$AI$1,0))&amp;""),""))</f>
        <v/>
      </c>
      <c r="AV43" s="22">
        <f>IF(AP43="","",IFERROR(TRIM(INDEX($A43:$AI43,MATCH(Settings!$H$14,$A$1:$AI$1,0))&amp;""),""))</f>
        <v/>
      </c>
      <c r="AW43" s="22">
        <f>IF(AP43="","",IFERROR(IF(TRIM(INDEX($A43:$AI43,MATCH(Settings!$H$19,$A$1:$AI$1,0))&amp;"")="","",VALUE(TRIM(INDEX($A43:$AI43,MATCH(Settings!$H$19,$A$1:$AI$1,0))&amp;""))),""))</f>
        <v/>
      </c>
      <c r="AX43" s="22">
        <f>IF(AP43="","",IFERROR(TRIM(INDEX($A43:$AI43,MATCH(Settings!$H$20,$A$1:$AI$1,0))&amp;""),""))</f>
        <v/>
      </c>
      <c r="AY43" s="24">
        <f>IF(OR(AX43="Paid",AX43="Partially refunded"),IFERROR(VALUE(IFERROR(TRIM(INDEX($A43:$AI43,MATCH(Settings!$H$21,$A$1:$AI$1,0))&amp;""),"")),0)-IFERROR(VALUE(IFERROR(TRIM(INDEX($A43:$AI43,MATCH(Settings!$H$22,$A$1:$AI$1,0))&amp;""),"")),0),0)</f>
        <v/>
      </c>
      <c r="AZ43" s="22">
        <f>IF(AP43="","",IF(UPPER(TRIM(AL43&amp;""))="Y","Paid another way",IF(AX43&lt;&gt;"",AX43,"No online payment")))</f>
        <v/>
      </c>
      <c r="BA43" s="22">
        <f>IF(OR(AZ43="Paid",AZ43="Partially refunded",AZ43="Paid another way"),1,0)</f>
        <v/>
      </c>
      <c r="BB43" s="22">
        <f>IF(AP43="","",IF(IFERROR(TRIM(INDEX($A43:$AI43,MATCH(Settings!$H$15,$A$1:$AI$1,0))&amp;""),"")&lt;&gt;"","Yes","No"))</f>
        <v/>
      </c>
      <c r="BC43" s="22">
        <f>IF(AP43="","",IF(IFERROR(TRIM(INDEX($A43:$AI43,MATCH(Settings!$H$16,$A$1:$AI$1,0))&amp;""),"")&lt;&gt;"","Yes","No"))</f>
        <v/>
      </c>
      <c r="BD43" s="22">
        <f>IF(AP43="","",IF(IFERROR(TRIM(INDEX($A43:$AI43,MATCH(Settings!$H$18,$A$1:$AI$1,0))&amp;""),"")&lt;&gt;"","Yes","No"))</f>
        <v/>
      </c>
      <c r="BE43" s="22">
        <f>IF(AP43="","",IFERROR(TRIM(INDEX($A43:$AI43,MATCH(Settings!$H$17,$A$1:$AI$1,0))&amp;""),""))</f>
        <v/>
      </c>
      <c r="BF43" s="22">
        <f>IF(AP43="","",IF(UPPER(TRIM(AM43&amp;""))="Y","Complete (papers)",IF(IF(BB43="No",", proof of age","")&amp;IF(BC43="No",", physical form","")&amp;IF(BD43="No",", concussion sheet","")="","Complete","Missing: "&amp;MID(IF(BB43="No",", proof of age","")&amp;IF(BC43="No",", physical form","")&amp;IF(BD43="No",", concussion sheet",""),3,200))))</f>
        <v/>
      </c>
      <c r="BG43" s="22">
        <f>IF(LEFT(BF43,8)="Complete",1,0)</f>
        <v/>
      </c>
      <c r="BH43" s="22">
        <f>IF(AP43="","",TRIM(AK43&amp;""))</f>
        <v/>
      </c>
      <c r="BI43" s="22">
        <f>IF(AND(AP43&lt;&gt;"",BH43=""),1,0)</f>
        <v/>
      </c>
      <c r="BJ43" s="22">
        <f>IF(AP43="",0,1)</f>
        <v/>
      </c>
    </row>
    <row r="44">
      <c r="AJ44" s="19" t="n"/>
      <c r="AK44" s="25" t="n"/>
      <c r="AL44" s="26" t="n"/>
      <c r="AM44" s="26" t="n"/>
      <c r="AN44" s="25" t="n"/>
      <c r="AO44" s="19" t="n"/>
      <c r="AP44" s="22">
        <f>TRIM(IFERROR(TRIM(INDEX($A44:$AI44,MATCH(Settings!$H$9,$A$1:$AI$1,0))&amp;""),"")&amp;" "&amp;IFERROR(TRIM(INDEX($A44:$AI44,MATCH(Settings!$H$10,$A$1:$AI$1,0))&amp;""),""))</f>
        <v/>
      </c>
      <c r="AQ44" s="23">
        <f>IF(AP44="","",IFERROR(IF(TRIM(INDEX($A44:$AI44,MATCH(Settings!$H$11,$A$1:$AI$1,0))&amp;"")="","",IF(ISNUMBER(INDEX($A44:$AI44,MATCH(Settings!$H$11,$A$1:$AI$1,0))),INT(INDEX($A44:$AI44,MATCH(Settings!$H$11,$A$1:$AI$1,0))),DATE(VALUE(LEFT(INDEX($A44:$AI44,MATCH(Settings!$H$11,$A$1:$AI$1,0)),4)),VALUE(MID(INDEX($A44:$AI44,MATCH(Settings!$H$11,$A$1:$AI$1,0)),6,2)),VALUE(MID(INDEX($A44:$AI44,MATCH(Settings!$H$11,$A$1:$AI$1,0)),9,2))))),""))</f>
        <v/>
      </c>
      <c r="AR44" s="22">
        <f>IF(OR(AP44="",NOT(ISNUMBER(AQ44)),NOT(ISNUMBER(Settings!$B$4))),"",YEAR(Settings!$B$4)-YEAR(AQ44)-IF(OR(MONTH(Settings!$B$4)&lt;MONTH(AQ44),AND(MONTH(Settings!$B$4)=MONTH(AQ44),DAY(Settings!$B$4)&lt;DAY(AQ44))),1,0))</f>
        <v/>
      </c>
      <c r="AS44" s="22">
        <f>IF(AP44="","",IF(AR44="","No birth date",IF(COUNT(Settings!$B$9:$B$20)=0,"Set your age groups",IF(AR44&lt;MIN(Settings!$B$9:$B$20),"Below youngest group",IF(AR44&gt;MAX(Settings!$C$9:$C$20),"Above oldest group",IF(AR44&lt;=INDEX(Settings!$C$9:$C$20,COUNTIF(Settings!$B$9:$B$20,"&lt;="&amp;AR44)),INDEX(Settings!$A$9:$A$20,COUNTIF(Settings!$B$9:$B$20,"&lt;="&amp;AR44)),"No group for this age"))))))</f>
        <v/>
      </c>
      <c r="AT44" s="22">
        <f>IF(AP44="","",IFERROR(TRIM(INDEX($A44:$AI44,MATCH(Settings!$H$12,$A$1:$AI$1,0))&amp;""),""))</f>
        <v/>
      </c>
      <c r="AU44" s="22">
        <f>IF(AP44="","",IFERROR(TRIM(INDEX($A44:$AI44,MATCH(Settings!$H$13,$A$1:$AI$1,0))&amp;""),""))</f>
        <v/>
      </c>
      <c r="AV44" s="22">
        <f>IF(AP44="","",IFERROR(TRIM(INDEX($A44:$AI44,MATCH(Settings!$H$14,$A$1:$AI$1,0))&amp;""),""))</f>
        <v/>
      </c>
      <c r="AW44" s="22">
        <f>IF(AP44="","",IFERROR(IF(TRIM(INDEX($A44:$AI44,MATCH(Settings!$H$19,$A$1:$AI$1,0))&amp;"")="","",VALUE(TRIM(INDEX($A44:$AI44,MATCH(Settings!$H$19,$A$1:$AI$1,0))&amp;""))),""))</f>
        <v/>
      </c>
      <c r="AX44" s="22">
        <f>IF(AP44="","",IFERROR(TRIM(INDEX($A44:$AI44,MATCH(Settings!$H$20,$A$1:$AI$1,0))&amp;""),""))</f>
        <v/>
      </c>
      <c r="AY44" s="24">
        <f>IF(OR(AX44="Paid",AX44="Partially refunded"),IFERROR(VALUE(IFERROR(TRIM(INDEX($A44:$AI44,MATCH(Settings!$H$21,$A$1:$AI$1,0))&amp;""),"")),0)-IFERROR(VALUE(IFERROR(TRIM(INDEX($A44:$AI44,MATCH(Settings!$H$22,$A$1:$AI$1,0))&amp;""),"")),0),0)</f>
        <v/>
      </c>
      <c r="AZ44" s="22">
        <f>IF(AP44="","",IF(UPPER(TRIM(AL44&amp;""))="Y","Paid another way",IF(AX44&lt;&gt;"",AX44,"No online payment")))</f>
        <v/>
      </c>
      <c r="BA44" s="22">
        <f>IF(OR(AZ44="Paid",AZ44="Partially refunded",AZ44="Paid another way"),1,0)</f>
        <v/>
      </c>
      <c r="BB44" s="22">
        <f>IF(AP44="","",IF(IFERROR(TRIM(INDEX($A44:$AI44,MATCH(Settings!$H$15,$A$1:$AI$1,0))&amp;""),"")&lt;&gt;"","Yes","No"))</f>
        <v/>
      </c>
      <c r="BC44" s="22">
        <f>IF(AP44="","",IF(IFERROR(TRIM(INDEX($A44:$AI44,MATCH(Settings!$H$16,$A$1:$AI$1,0))&amp;""),"")&lt;&gt;"","Yes","No"))</f>
        <v/>
      </c>
      <c r="BD44" s="22">
        <f>IF(AP44="","",IF(IFERROR(TRIM(INDEX($A44:$AI44,MATCH(Settings!$H$18,$A$1:$AI$1,0))&amp;""),"")&lt;&gt;"","Yes","No"))</f>
        <v/>
      </c>
      <c r="BE44" s="22">
        <f>IF(AP44="","",IFERROR(TRIM(INDEX($A44:$AI44,MATCH(Settings!$H$17,$A$1:$AI$1,0))&amp;""),""))</f>
        <v/>
      </c>
      <c r="BF44" s="22">
        <f>IF(AP44="","",IF(UPPER(TRIM(AM44&amp;""))="Y","Complete (papers)",IF(IF(BB44="No",", proof of age","")&amp;IF(BC44="No",", physical form","")&amp;IF(BD44="No",", concussion sheet","")="","Complete","Missing: "&amp;MID(IF(BB44="No",", proof of age","")&amp;IF(BC44="No",", physical form","")&amp;IF(BD44="No",", concussion sheet",""),3,200))))</f>
        <v/>
      </c>
      <c r="BG44" s="22">
        <f>IF(LEFT(BF44,8)="Complete",1,0)</f>
        <v/>
      </c>
      <c r="BH44" s="22">
        <f>IF(AP44="","",TRIM(AK44&amp;""))</f>
        <v/>
      </c>
      <c r="BI44" s="22">
        <f>IF(AND(AP44&lt;&gt;"",BH44=""),1,0)</f>
        <v/>
      </c>
      <c r="BJ44" s="22">
        <f>IF(AP44="",0,1)</f>
        <v/>
      </c>
    </row>
    <row r="45">
      <c r="AJ45" s="19" t="n"/>
      <c r="AK45" s="25" t="n"/>
      <c r="AL45" s="26" t="n"/>
      <c r="AM45" s="26" t="n"/>
      <c r="AN45" s="25" t="n"/>
      <c r="AO45" s="19" t="n"/>
      <c r="AP45" s="22">
        <f>TRIM(IFERROR(TRIM(INDEX($A45:$AI45,MATCH(Settings!$H$9,$A$1:$AI$1,0))&amp;""),"")&amp;" "&amp;IFERROR(TRIM(INDEX($A45:$AI45,MATCH(Settings!$H$10,$A$1:$AI$1,0))&amp;""),""))</f>
        <v/>
      </c>
      <c r="AQ45" s="23">
        <f>IF(AP45="","",IFERROR(IF(TRIM(INDEX($A45:$AI45,MATCH(Settings!$H$11,$A$1:$AI$1,0))&amp;"")="","",IF(ISNUMBER(INDEX($A45:$AI45,MATCH(Settings!$H$11,$A$1:$AI$1,0))),INT(INDEX($A45:$AI45,MATCH(Settings!$H$11,$A$1:$AI$1,0))),DATE(VALUE(LEFT(INDEX($A45:$AI45,MATCH(Settings!$H$11,$A$1:$AI$1,0)),4)),VALUE(MID(INDEX($A45:$AI45,MATCH(Settings!$H$11,$A$1:$AI$1,0)),6,2)),VALUE(MID(INDEX($A45:$AI45,MATCH(Settings!$H$11,$A$1:$AI$1,0)),9,2))))),""))</f>
        <v/>
      </c>
      <c r="AR45" s="22">
        <f>IF(OR(AP45="",NOT(ISNUMBER(AQ45)),NOT(ISNUMBER(Settings!$B$4))),"",YEAR(Settings!$B$4)-YEAR(AQ45)-IF(OR(MONTH(Settings!$B$4)&lt;MONTH(AQ45),AND(MONTH(Settings!$B$4)=MONTH(AQ45),DAY(Settings!$B$4)&lt;DAY(AQ45))),1,0))</f>
        <v/>
      </c>
      <c r="AS45" s="22">
        <f>IF(AP45="","",IF(AR45="","No birth date",IF(COUNT(Settings!$B$9:$B$20)=0,"Set your age groups",IF(AR45&lt;MIN(Settings!$B$9:$B$20),"Below youngest group",IF(AR45&gt;MAX(Settings!$C$9:$C$20),"Above oldest group",IF(AR45&lt;=INDEX(Settings!$C$9:$C$20,COUNTIF(Settings!$B$9:$B$20,"&lt;="&amp;AR45)),INDEX(Settings!$A$9:$A$20,COUNTIF(Settings!$B$9:$B$20,"&lt;="&amp;AR45)),"No group for this age"))))))</f>
        <v/>
      </c>
      <c r="AT45" s="22">
        <f>IF(AP45="","",IFERROR(TRIM(INDEX($A45:$AI45,MATCH(Settings!$H$12,$A$1:$AI$1,0))&amp;""),""))</f>
        <v/>
      </c>
      <c r="AU45" s="22">
        <f>IF(AP45="","",IFERROR(TRIM(INDEX($A45:$AI45,MATCH(Settings!$H$13,$A$1:$AI$1,0))&amp;""),""))</f>
        <v/>
      </c>
      <c r="AV45" s="22">
        <f>IF(AP45="","",IFERROR(TRIM(INDEX($A45:$AI45,MATCH(Settings!$H$14,$A$1:$AI$1,0))&amp;""),""))</f>
        <v/>
      </c>
      <c r="AW45" s="22">
        <f>IF(AP45="","",IFERROR(IF(TRIM(INDEX($A45:$AI45,MATCH(Settings!$H$19,$A$1:$AI$1,0))&amp;"")="","",VALUE(TRIM(INDEX($A45:$AI45,MATCH(Settings!$H$19,$A$1:$AI$1,0))&amp;""))),""))</f>
        <v/>
      </c>
      <c r="AX45" s="22">
        <f>IF(AP45="","",IFERROR(TRIM(INDEX($A45:$AI45,MATCH(Settings!$H$20,$A$1:$AI$1,0))&amp;""),""))</f>
        <v/>
      </c>
      <c r="AY45" s="24">
        <f>IF(OR(AX45="Paid",AX45="Partially refunded"),IFERROR(VALUE(IFERROR(TRIM(INDEX($A45:$AI45,MATCH(Settings!$H$21,$A$1:$AI$1,0))&amp;""),"")),0)-IFERROR(VALUE(IFERROR(TRIM(INDEX($A45:$AI45,MATCH(Settings!$H$22,$A$1:$AI$1,0))&amp;""),"")),0),0)</f>
        <v/>
      </c>
      <c r="AZ45" s="22">
        <f>IF(AP45="","",IF(UPPER(TRIM(AL45&amp;""))="Y","Paid another way",IF(AX45&lt;&gt;"",AX45,"No online payment")))</f>
        <v/>
      </c>
      <c r="BA45" s="22">
        <f>IF(OR(AZ45="Paid",AZ45="Partially refunded",AZ45="Paid another way"),1,0)</f>
        <v/>
      </c>
      <c r="BB45" s="22">
        <f>IF(AP45="","",IF(IFERROR(TRIM(INDEX($A45:$AI45,MATCH(Settings!$H$15,$A$1:$AI$1,0))&amp;""),"")&lt;&gt;"","Yes","No"))</f>
        <v/>
      </c>
      <c r="BC45" s="22">
        <f>IF(AP45="","",IF(IFERROR(TRIM(INDEX($A45:$AI45,MATCH(Settings!$H$16,$A$1:$AI$1,0))&amp;""),"")&lt;&gt;"","Yes","No"))</f>
        <v/>
      </c>
      <c r="BD45" s="22">
        <f>IF(AP45="","",IF(IFERROR(TRIM(INDEX($A45:$AI45,MATCH(Settings!$H$18,$A$1:$AI$1,0))&amp;""),"")&lt;&gt;"","Yes","No"))</f>
        <v/>
      </c>
      <c r="BE45" s="22">
        <f>IF(AP45="","",IFERROR(TRIM(INDEX($A45:$AI45,MATCH(Settings!$H$17,$A$1:$AI$1,0))&amp;""),""))</f>
        <v/>
      </c>
      <c r="BF45" s="22">
        <f>IF(AP45="","",IF(UPPER(TRIM(AM45&amp;""))="Y","Complete (papers)",IF(IF(BB45="No",", proof of age","")&amp;IF(BC45="No",", physical form","")&amp;IF(BD45="No",", concussion sheet","")="","Complete","Missing: "&amp;MID(IF(BB45="No",", proof of age","")&amp;IF(BC45="No",", physical form","")&amp;IF(BD45="No",", concussion sheet",""),3,200))))</f>
        <v/>
      </c>
      <c r="BG45" s="22">
        <f>IF(LEFT(BF45,8)="Complete",1,0)</f>
        <v/>
      </c>
      <c r="BH45" s="22">
        <f>IF(AP45="","",TRIM(AK45&amp;""))</f>
        <v/>
      </c>
      <c r="BI45" s="22">
        <f>IF(AND(AP45&lt;&gt;"",BH45=""),1,0)</f>
        <v/>
      </c>
      <c r="BJ45" s="22">
        <f>IF(AP45="",0,1)</f>
        <v/>
      </c>
    </row>
    <row r="46">
      <c r="AJ46" s="19" t="n"/>
      <c r="AK46" s="25" t="n"/>
      <c r="AL46" s="26" t="n"/>
      <c r="AM46" s="26" t="n"/>
      <c r="AN46" s="25" t="n"/>
      <c r="AO46" s="19" t="n"/>
      <c r="AP46" s="22">
        <f>TRIM(IFERROR(TRIM(INDEX($A46:$AI46,MATCH(Settings!$H$9,$A$1:$AI$1,0))&amp;""),"")&amp;" "&amp;IFERROR(TRIM(INDEX($A46:$AI46,MATCH(Settings!$H$10,$A$1:$AI$1,0))&amp;""),""))</f>
        <v/>
      </c>
      <c r="AQ46" s="23">
        <f>IF(AP46="","",IFERROR(IF(TRIM(INDEX($A46:$AI46,MATCH(Settings!$H$11,$A$1:$AI$1,0))&amp;"")="","",IF(ISNUMBER(INDEX($A46:$AI46,MATCH(Settings!$H$11,$A$1:$AI$1,0))),INT(INDEX($A46:$AI46,MATCH(Settings!$H$11,$A$1:$AI$1,0))),DATE(VALUE(LEFT(INDEX($A46:$AI46,MATCH(Settings!$H$11,$A$1:$AI$1,0)),4)),VALUE(MID(INDEX($A46:$AI46,MATCH(Settings!$H$11,$A$1:$AI$1,0)),6,2)),VALUE(MID(INDEX($A46:$AI46,MATCH(Settings!$H$11,$A$1:$AI$1,0)),9,2))))),""))</f>
        <v/>
      </c>
      <c r="AR46" s="22">
        <f>IF(OR(AP46="",NOT(ISNUMBER(AQ46)),NOT(ISNUMBER(Settings!$B$4))),"",YEAR(Settings!$B$4)-YEAR(AQ46)-IF(OR(MONTH(Settings!$B$4)&lt;MONTH(AQ46),AND(MONTH(Settings!$B$4)=MONTH(AQ46),DAY(Settings!$B$4)&lt;DAY(AQ46))),1,0))</f>
        <v/>
      </c>
      <c r="AS46" s="22">
        <f>IF(AP46="","",IF(AR46="","No birth date",IF(COUNT(Settings!$B$9:$B$20)=0,"Set your age groups",IF(AR46&lt;MIN(Settings!$B$9:$B$20),"Below youngest group",IF(AR46&gt;MAX(Settings!$C$9:$C$20),"Above oldest group",IF(AR46&lt;=INDEX(Settings!$C$9:$C$20,COUNTIF(Settings!$B$9:$B$20,"&lt;="&amp;AR46)),INDEX(Settings!$A$9:$A$20,COUNTIF(Settings!$B$9:$B$20,"&lt;="&amp;AR46)),"No group for this age"))))))</f>
        <v/>
      </c>
      <c r="AT46" s="22">
        <f>IF(AP46="","",IFERROR(TRIM(INDEX($A46:$AI46,MATCH(Settings!$H$12,$A$1:$AI$1,0))&amp;""),""))</f>
        <v/>
      </c>
      <c r="AU46" s="22">
        <f>IF(AP46="","",IFERROR(TRIM(INDEX($A46:$AI46,MATCH(Settings!$H$13,$A$1:$AI$1,0))&amp;""),""))</f>
        <v/>
      </c>
      <c r="AV46" s="22">
        <f>IF(AP46="","",IFERROR(TRIM(INDEX($A46:$AI46,MATCH(Settings!$H$14,$A$1:$AI$1,0))&amp;""),""))</f>
        <v/>
      </c>
      <c r="AW46" s="22">
        <f>IF(AP46="","",IFERROR(IF(TRIM(INDEX($A46:$AI46,MATCH(Settings!$H$19,$A$1:$AI$1,0))&amp;"")="","",VALUE(TRIM(INDEX($A46:$AI46,MATCH(Settings!$H$19,$A$1:$AI$1,0))&amp;""))),""))</f>
        <v/>
      </c>
      <c r="AX46" s="22">
        <f>IF(AP46="","",IFERROR(TRIM(INDEX($A46:$AI46,MATCH(Settings!$H$20,$A$1:$AI$1,0))&amp;""),""))</f>
        <v/>
      </c>
      <c r="AY46" s="24">
        <f>IF(OR(AX46="Paid",AX46="Partially refunded"),IFERROR(VALUE(IFERROR(TRIM(INDEX($A46:$AI46,MATCH(Settings!$H$21,$A$1:$AI$1,0))&amp;""),"")),0)-IFERROR(VALUE(IFERROR(TRIM(INDEX($A46:$AI46,MATCH(Settings!$H$22,$A$1:$AI$1,0))&amp;""),"")),0),0)</f>
        <v/>
      </c>
      <c r="AZ46" s="22">
        <f>IF(AP46="","",IF(UPPER(TRIM(AL46&amp;""))="Y","Paid another way",IF(AX46&lt;&gt;"",AX46,"No online payment")))</f>
        <v/>
      </c>
      <c r="BA46" s="22">
        <f>IF(OR(AZ46="Paid",AZ46="Partially refunded",AZ46="Paid another way"),1,0)</f>
        <v/>
      </c>
      <c r="BB46" s="22">
        <f>IF(AP46="","",IF(IFERROR(TRIM(INDEX($A46:$AI46,MATCH(Settings!$H$15,$A$1:$AI$1,0))&amp;""),"")&lt;&gt;"","Yes","No"))</f>
        <v/>
      </c>
      <c r="BC46" s="22">
        <f>IF(AP46="","",IF(IFERROR(TRIM(INDEX($A46:$AI46,MATCH(Settings!$H$16,$A$1:$AI$1,0))&amp;""),"")&lt;&gt;"","Yes","No"))</f>
        <v/>
      </c>
      <c r="BD46" s="22">
        <f>IF(AP46="","",IF(IFERROR(TRIM(INDEX($A46:$AI46,MATCH(Settings!$H$18,$A$1:$AI$1,0))&amp;""),"")&lt;&gt;"","Yes","No"))</f>
        <v/>
      </c>
      <c r="BE46" s="22">
        <f>IF(AP46="","",IFERROR(TRIM(INDEX($A46:$AI46,MATCH(Settings!$H$17,$A$1:$AI$1,0))&amp;""),""))</f>
        <v/>
      </c>
      <c r="BF46" s="22">
        <f>IF(AP46="","",IF(UPPER(TRIM(AM46&amp;""))="Y","Complete (papers)",IF(IF(BB46="No",", proof of age","")&amp;IF(BC46="No",", physical form","")&amp;IF(BD46="No",", concussion sheet","")="","Complete","Missing: "&amp;MID(IF(BB46="No",", proof of age","")&amp;IF(BC46="No",", physical form","")&amp;IF(BD46="No",", concussion sheet",""),3,200))))</f>
        <v/>
      </c>
      <c r="BG46" s="22">
        <f>IF(LEFT(BF46,8)="Complete",1,0)</f>
        <v/>
      </c>
      <c r="BH46" s="22">
        <f>IF(AP46="","",TRIM(AK46&amp;""))</f>
        <v/>
      </c>
      <c r="BI46" s="22">
        <f>IF(AND(AP46&lt;&gt;"",BH46=""),1,0)</f>
        <v/>
      </c>
      <c r="BJ46" s="22">
        <f>IF(AP46="",0,1)</f>
        <v/>
      </c>
    </row>
    <row r="47">
      <c r="AJ47" s="19" t="n"/>
      <c r="AK47" s="25" t="n"/>
      <c r="AL47" s="26" t="n"/>
      <c r="AM47" s="26" t="n"/>
      <c r="AN47" s="25" t="n"/>
      <c r="AO47" s="19" t="n"/>
      <c r="AP47" s="22">
        <f>TRIM(IFERROR(TRIM(INDEX($A47:$AI47,MATCH(Settings!$H$9,$A$1:$AI$1,0))&amp;""),"")&amp;" "&amp;IFERROR(TRIM(INDEX($A47:$AI47,MATCH(Settings!$H$10,$A$1:$AI$1,0))&amp;""),""))</f>
        <v/>
      </c>
      <c r="AQ47" s="23">
        <f>IF(AP47="","",IFERROR(IF(TRIM(INDEX($A47:$AI47,MATCH(Settings!$H$11,$A$1:$AI$1,0))&amp;"")="","",IF(ISNUMBER(INDEX($A47:$AI47,MATCH(Settings!$H$11,$A$1:$AI$1,0))),INT(INDEX($A47:$AI47,MATCH(Settings!$H$11,$A$1:$AI$1,0))),DATE(VALUE(LEFT(INDEX($A47:$AI47,MATCH(Settings!$H$11,$A$1:$AI$1,0)),4)),VALUE(MID(INDEX($A47:$AI47,MATCH(Settings!$H$11,$A$1:$AI$1,0)),6,2)),VALUE(MID(INDEX($A47:$AI47,MATCH(Settings!$H$11,$A$1:$AI$1,0)),9,2))))),""))</f>
        <v/>
      </c>
      <c r="AR47" s="22">
        <f>IF(OR(AP47="",NOT(ISNUMBER(AQ47)),NOT(ISNUMBER(Settings!$B$4))),"",YEAR(Settings!$B$4)-YEAR(AQ47)-IF(OR(MONTH(Settings!$B$4)&lt;MONTH(AQ47),AND(MONTH(Settings!$B$4)=MONTH(AQ47),DAY(Settings!$B$4)&lt;DAY(AQ47))),1,0))</f>
        <v/>
      </c>
      <c r="AS47" s="22">
        <f>IF(AP47="","",IF(AR47="","No birth date",IF(COUNT(Settings!$B$9:$B$20)=0,"Set your age groups",IF(AR47&lt;MIN(Settings!$B$9:$B$20),"Below youngest group",IF(AR47&gt;MAX(Settings!$C$9:$C$20),"Above oldest group",IF(AR47&lt;=INDEX(Settings!$C$9:$C$20,COUNTIF(Settings!$B$9:$B$20,"&lt;="&amp;AR47)),INDEX(Settings!$A$9:$A$20,COUNTIF(Settings!$B$9:$B$20,"&lt;="&amp;AR47)),"No group for this age"))))))</f>
        <v/>
      </c>
      <c r="AT47" s="22">
        <f>IF(AP47="","",IFERROR(TRIM(INDEX($A47:$AI47,MATCH(Settings!$H$12,$A$1:$AI$1,0))&amp;""),""))</f>
        <v/>
      </c>
      <c r="AU47" s="22">
        <f>IF(AP47="","",IFERROR(TRIM(INDEX($A47:$AI47,MATCH(Settings!$H$13,$A$1:$AI$1,0))&amp;""),""))</f>
        <v/>
      </c>
      <c r="AV47" s="22">
        <f>IF(AP47="","",IFERROR(TRIM(INDEX($A47:$AI47,MATCH(Settings!$H$14,$A$1:$AI$1,0))&amp;""),""))</f>
        <v/>
      </c>
      <c r="AW47" s="22">
        <f>IF(AP47="","",IFERROR(IF(TRIM(INDEX($A47:$AI47,MATCH(Settings!$H$19,$A$1:$AI$1,0))&amp;"")="","",VALUE(TRIM(INDEX($A47:$AI47,MATCH(Settings!$H$19,$A$1:$AI$1,0))&amp;""))),""))</f>
        <v/>
      </c>
      <c r="AX47" s="22">
        <f>IF(AP47="","",IFERROR(TRIM(INDEX($A47:$AI47,MATCH(Settings!$H$20,$A$1:$AI$1,0))&amp;""),""))</f>
        <v/>
      </c>
      <c r="AY47" s="24">
        <f>IF(OR(AX47="Paid",AX47="Partially refunded"),IFERROR(VALUE(IFERROR(TRIM(INDEX($A47:$AI47,MATCH(Settings!$H$21,$A$1:$AI$1,0))&amp;""),"")),0)-IFERROR(VALUE(IFERROR(TRIM(INDEX($A47:$AI47,MATCH(Settings!$H$22,$A$1:$AI$1,0))&amp;""),"")),0),0)</f>
        <v/>
      </c>
      <c r="AZ47" s="22">
        <f>IF(AP47="","",IF(UPPER(TRIM(AL47&amp;""))="Y","Paid another way",IF(AX47&lt;&gt;"",AX47,"No online payment")))</f>
        <v/>
      </c>
      <c r="BA47" s="22">
        <f>IF(OR(AZ47="Paid",AZ47="Partially refunded",AZ47="Paid another way"),1,0)</f>
        <v/>
      </c>
      <c r="BB47" s="22">
        <f>IF(AP47="","",IF(IFERROR(TRIM(INDEX($A47:$AI47,MATCH(Settings!$H$15,$A$1:$AI$1,0))&amp;""),"")&lt;&gt;"","Yes","No"))</f>
        <v/>
      </c>
      <c r="BC47" s="22">
        <f>IF(AP47="","",IF(IFERROR(TRIM(INDEX($A47:$AI47,MATCH(Settings!$H$16,$A$1:$AI$1,0))&amp;""),"")&lt;&gt;"","Yes","No"))</f>
        <v/>
      </c>
      <c r="BD47" s="22">
        <f>IF(AP47="","",IF(IFERROR(TRIM(INDEX($A47:$AI47,MATCH(Settings!$H$18,$A$1:$AI$1,0))&amp;""),"")&lt;&gt;"","Yes","No"))</f>
        <v/>
      </c>
      <c r="BE47" s="22">
        <f>IF(AP47="","",IFERROR(TRIM(INDEX($A47:$AI47,MATCH(Settings!$H$17,$A$1:$AI$1,0))&amp;""),""))</f>
        <v/>
      </c>
      <c r="BF47" s="22">
        <f>IF(AP47="","",IF(UPPER(TRIM(AM47&amp;""))="Y","Complete (papers)",IF(IF(BB47="No",", proof of age","")&amp;IF(BC47="No",", physical form","")&amp;IF(BD47="No",", concussion sheet","")="","Complete","Missing: "&amp;MID(IF(BB47="No",", proof of age","")&amp;IF(BC47="No",", physical form","")&amp;IF(BD47="No",", concussion sheet",""),3,200))))</f>
        <v/>
      </c>
      <c r="BG47" s="22">
        <f>IF(LEFT(BF47,8)="Complete",1,0)</f>
        <v/>
      </c>
      <c r="BH47" s="22">
        <f>IF(AP47="","",TRIM(AK47&amp;""))</f>
        <v/>
      </c>
      <c r="BI47" s="22">
        <f>IF(AND(AP47&lt;&gt;"",BH47=""),1,0)</f>
        <v/>
      </c>
      <c r="BJ47" s="22">
        <f>IF(AP47="",0,1)</f>
        <v/>
      </c>
    </row>
    <row r="48">
      <c r="AJ48" s="19" t="n"/>
      <c r="AK48" s="25" t="n"/>
      <c r="AL48" s="26" t="n"/>
      <c r="AM48" s="26" t="n"/>
      <c r="AN48" s="25" t="n"/>
      <c r="AO48" s="19" t="n"/>
      <c r="AP48" s="22">
        <f>TRIM(IFERROR(TRIM(INDEX($A48:$AI48,MATCH(Settings!$H$9,$A$1:$AI$1,0))&amp;""),"")&amp;" "&amp;IFERROR(TRIM(INDEX($A48:$AI48,MATCH(Settings!$H$10,$A$1:$AI$1,0))&amp;""),""))</f>
        <v/>
      </c>
      <c r="AQ48" s="23">
        <f>IF(AP48="","",IFERROR(IF(TRIM(INDEX($A48:$AI48,MATCH(Settings!$H$11,$A$1:$AI$1,0))&amp;"")="","",IF(ISNUMBER(INDEX($A48:$AI48,MATCH(Settings!$H$11,$A$1:$AI$1,0))),INT(INDEX($A48:$AI48,MATCH(Settings!$H$11,$A$1:$AI$1,0))),DATE(VALUE(LEFT(INDEX($A48:$AI48,MATCH(Settings!$H$11,$A$1:$AI$1,0)),4)),VALUE(MID(INDEX($A48:$AI48,MATCH(Settings!$H$11,$A$1:$AI$1,0)),6,2)),VALUE(MID(INDEX($A48:$AI48,MATCH(Settings!$H$11,$A$1:$AI$1,0)),9,2))))),""))</f>
        <v/>
      </c>
      <c r="AR48" s="22">
        <f>IF(OR(AP48="",NOT(ISNUMBER(AQ48)),NOT(ISNUMBER(Settings!$B$4))),"",YEAR(Settings!$B$4)-YEAR(AQ48)-IF(OR(MONTH(Settings!$B$4)&lt;MONTH(AQ48),AND(MONTH(Settings!$B$4)=MONTH(AQ48),DAY(Settings!$B$4)&lt;DAY(AQ48))),1,0))</f>
        <v/>
      </c>
      <c r="AS48" s="22">
        <f>IF(AP48="","",IF(AR48="","No birth date",IF(COUNT(Settings!$B$9:$B$20)=0,"Set your age groups",IF(AR48&lt;MIN(Settings!$B$9:$B$20),"Below youngest group",IF(AR48&gt;MAX(Settings!$C$9:$C$20),"Above oldest group",IF(AR48&lt;=INDEX(Settings!$C$9:$C$20,COUNTIF(Settings!$B$9:$B$20,"&lt;="&amp;AR48)),INDEX(Settings!$A$9:$A$20,COUNTIF(Settings!$B$9:$B$20,"&lt;="&amp;AR48)),"No group for this age"))))))</f>
        <v/>
      </c>
      <c r="AT48" s="22">
        <f>IF(AP48="","",IFERROR(TRIM(INDEX($A48:$AI48,MATCH(Settings!$H$12,$A$1:$AI$1,0))&amp;""),""))</f>
        <v/>
      </c>
      <c r="AU48" s="22">
        <f>IF(AP48="","",IFERROR(TRIM(INDEX($A48:$AI48,MATCH(Settings!$H$13,$A$1:$AI$1,0))&amp;""),""))</f>
        <v/>
      </c>
      <c r="AV48" s="22">
        <f>IF(AP48="","",IFERROR(TRIM(INDEX($A48:$AI48,MATCH(Settings!$H$14,$A$1:$AI$1,0))&amp;""),""))</f>
        <v/>
      </c>
      <c r="AW48" s="22">
        <f>IF(AP48="","",IFERROR(IF(TRIM(INDEX($A48:$AI48,MATCH(Settings!$H$19,$A$1:$AI$1,0))&amp;"")="","",VALUE(TRIM(INDEX($A48:$AI48,MATCH(Settings!$H$19,$A$1:$AI$1,0))&amp;""))),""))</f>
        <v/>
      </c>
      <c r="AX48" s="22">
        <f>IF(AP48="","",IFERROR(TRIM(INDEX($A48:$AI48,MATCH(Settings!$H$20,$A$1:$AI$1,0))&amp;""),""))</f>
        <v/>
      </c>
      <c r="AY48" s="24">
        <f>IF(OR(AX48="Paid",AX48="Partially refunded"),IFERROR(VALUE(IFERROR(TRIM(INDEX($A48:$AI48,MATCH(Settings!$H$21,$A$1:$AI$1,0))&amp;""),"")),0)-IFERROR(VALUE(IFERROR(TRIM(INDEX($A48:$AI48,MATCH(Settings!$H$22,$A$1:$AI$1,0))&amp;""),"")),0),0)</f>
        <v/>
      </c>
      <c r="AZ48" s="22">
        <f>IF(AP48="","",IF(UPPER(TRIM(AL48&amp;""))="Y","Paid another way",IF(AX48&lt;&gt;"",AX48,"No online payment")))</f>
        <v/>
      </c>
      <c r="BA48" s="22">
        <f>IF(OR(AZ48="Paid",AZ48="Partially refunded",AZ48="Paid another way"),1,0)</f>
        <v/>
      </c>
      <c r="BB48" s="22">
        <f>IF(AP48="","",IF(IFERROR(TRIM(INDEX($A48:$AI48,MATCH(Settings!$H$15,$A$1:$AI$1,0))&amp;""),"")&lt;&gt;"","Yes","No"))</f>
        <v/>
      </c>
      <c r="BC48" s="22">
        <f>IF(AP48="","",IF(IFERROR(TRIM(INDEX($A48:$AI48,MATCH(Settings!$H$16,$A$1:$AI$1,0))&amp;""),"")&lt;&gt;"","Yes","No"))</f>
        <v/>
      </c>
      <c r="BD48" s="22">
        <f>IF(AP48="","",IF(IFERROR(TRIM(INDEX($A48:$AI48,MATCH(Settings!$H$18,$A$1:$AI$1,0))&amp;""),"")&lt;&gt;"","Yes","No"))</f>
        <v/>
      </c>
      <c r="BE48" s="22">
        <f>IF(AP48="","",IFERROR(TRIM(INDEX($A48:$AI48,MATCH(Settings!$H$17,$A$1:$AI$1,0))&amp;""),""))</f>
        <v/>
      </c>
      <c r="BF48" s="22">
        <f>IF(AP48="","",IF(UPPER(TRIM(AM48&amp;""))="Y","Complete (papers)",IF(IF(BB48="No",", proof of age","")&amp;IF(BC48="No",", physical form","")&amp;IF(BD48="No",", concussion sheet","")="","Complete","Missing: "&amp;MID(IF(BB48="No",", proof of age","")&amp;IF(BC48="No",", physical form","")&amp;IF(BD48="No",", concussion sheet",""),3,200))))</f>
        <v/>
      </c>
      <c r="BG48" s="22">
        <f>IF(LEFT(BF48,8)="Complete",1,0)</f>
        <v/>
      </c>
      <c r="BH48" s="22">
        <f>IF(AP48="","",TRIM(AK48&amp;""))</f>
        <v/>
      </c>
      <c r="BI48" s="22">
        <f>IF(AND(AP48&lt;&gt;"",BH48=""),1,0)</f>
        <v/>
      </c>
      <c r="BJ48" s="22">
        <f>IF(AP48="",0,1)</f>
        <v/>
      </c>
    </row>
    <row r="49">
      <c r="AJ49" s="19" t="n"/>
      <c r="AK49" s="25" t="n"/>
      <c r="AL49" s="26" t="n"/>
      <c r="AM49" s="26" t="n"/>
      <c r="AN49" s="25" t="n"/>
      <c r="AO49" s="19" t="n"/>
      <c r="AP49" s="22">
        <f>TRIM(IFERROR(TRIM(INDEX($A49:$AI49,MATCH(Settings!$H$9,$A$1:$AI$1,0))&amp;""),"")&amp;" "&amp;IFERROR(TRIM(INDEX($A49:$AI49,MATCH(Settings!$H$10,$A$1:$AI$1,0))&amp;""),""))</f>
        <v/>
      </c>
      <c r="AQ49" s="23">
        <f>IF(AP49="","",IFERROR(IF(TRIM(INDEX($A49:$AI49,MATCH(Settings!$H$11,$A$1:$AI$1,0))&amp;"")="","",IF(ISNUMBER(INDEX($A49:$AI49,MATCH(Settings!$H$11,$A$1:$AI$1,0))),INT(INDEX($A49:$AI49,MATCH(Settings!$H$11,$A$1:$AI$1,0))),DATE(VALUE(LEFT(INDEX($A49:$AI49,MATCH(Settings!$H$11,$A$1:$AI$1,0)),4)),VALUE(MID(INDEX($A49:$AI49,MATCH(Settings!$H$11,$A$1:$AI$1,0)),6,2)),VALUE(MID(INDEX($A49:$AI49,MATCH(Settings!$H$11,$A$1:$AI$1,0)),9,2))))),""))</f>
        <v/>
      </c>
      <c r="AR49" s="22">
        <f>IF(OR(AP49="",NOT(ISNUMBER(AQ49)),NOT(ISNUMBER(Settings!$B$4))),"",YEAR(Settings!$B$4)-YEAR(AQ49)-IF(OR(MONTH(Settings!$B$4)&lt;MONTH(AQ49),AND(MONTH(Settings!$B$4)=MONTH(AQ49),DAY(Settings!$B$4)&lt;DAY(AQ49))),1,0))</f>
        <v/>
      </c>
      <c r="AS49" s="22">
        <f>IF(AP49="","",IF(AR49="","No birth date",IF(COUNT(Settings!$B$9:$B$20)=0,"Set your age groups",IF(AR49&lt;MIN(Settings!$B$9:$B$20),"Below youngest group",IF(AR49&gt;MAX(Settings!$C$9:$C$20),"Above oldest group",IF(AR49&lt;=INDEX(Settings!$C$9:$C$20,COUNTIF(Settings!$B$9:$B$20,"&lt;="&amp;AR49)),INDEX(Settings!$A$9:$A$20,COUNTIF(Settings!$B$9:$B$20,"&lt;="&amp;AR49)),"No group for this age"))))))</f>
        <v/>
      </c>
      <c r="AT49" s="22">
        <f>IF(AP49="","",IFERROR(TRIM(INDEX($A49:$AI49,MATCH(Settings!$H$12,$A$1:$AI$1,0))&amp;""),""))</f>
        <v/>
      </c>
      <c r="AU49" s="22">
        <f>IF(AP49="","",IFERROR(TRIM(INDEX($A49:$AI49,MATCH(Settings!$H$13,$A$1:$AI$1,0))&amp;""),""))</f>
        <v/>
      </c>
      <c r="AV49" s="22">
        <f>IF(AP49="","",IFERROR(TRIM(INDEX($A49:$AI49,MATCH(Settings!$H$14,$A$1:$AI$1,0))&amp;""),""))</f>
        <v/>
      </c>
      <c r="AW49" s="22">
        <f>IF(AP49="","",IFERROR(IF(TRIM(INDEX($A49:$AI49,MATCH(Settings!$H$19,$A$1:$AI$1,0))&amp;"")="","",VALUE(TRIM(INDEX($A49:$AI49,MATCH(Settings!$H$19,$A$1:$AI$1,0))&amp;""))),""))</f>
        <v/>
      </c>
      <c r="AX49" s="22">
        <f>IF(AP49="","",IFERROR(TRIM(INDEX($A49:$AI49,MATCH(Settings!$H$20,$A$1:$AI$1,0))&amp;""),""))</f>
        <v/>
      </c>
      <c r="AY49" s="24">
        <f>IF(OR(AX49="Paid",AX49="Partially refunded"),IFERROR(VALUE(IFERROR(TRIM(INDEX($A49:$AI49,MATCH(Settings!$H$21,$A$1:$AI$1,0))&amp;""),"")),0)-IFERROR(VALUE(IFERROR(TRIM(INDEX($A49:$AI49,MATCH(Settings!$H$22,$A$1:$AI$1,0))&amp;""),"")),0),0)</f>
        <v/>
      </c>
      <c r="AZ49" s="22">
        <f>IF(AP49="","",IF(UPPER(TRIM(AL49&amp;""))="Y","Paid another way",IF(AX49&lt;&gt;"",AX49,"No online payment")))</f>
        <v/>
      </c>
      <c r="BA49" s="22">
        <f>IF(OR(AZ49="Paid",AZ49="Partially refunded",AZ49="Paid another way"),1,0)</f>
        <v/>
      </c>
      <c r="BB49" s="22">
        <f>IF(AP49="","",IF(IFERROR(TRIM(INDEX($A49:$AI49,MATCH(Settings!$H$15,$A$1:$AI$1,0))&amp;""),"")&lt;&gt;"","Yes","No"))</f>
        <v/>
      </c>
      <c r="BC49" s="22">
        <f>IF(AP49="","",IF(IFERROR(TRIM(INDEX($A49:$AI49,MATCH(Settings!$H$16,$A$1:$AI$1,0))&amp;""),"")&lt;&gt;"","Yes","No"))</f>
        <v/>
      </c>
      <c r="BD49" s="22">
        <f>IF(AP49="","",IF(IFERROR(TRIM(INDEX($A49:$AI49,MATCH(Settings!$H$18,$A$1:$AI$1,0))&amp;""),"")&lt;&gt;"","Yes","No"))</f>
        <v/>
      </c>
      <c r="BE49" s="22">
        <f>IF(AP49="","",IFERROR(TRIM(INDEX($A49:$AI49,MATCH(Settings!$H$17,$A$1:$AI$1,0))&amp;""),""))</f>
        <v/>
      </c>
      <c r="BF49" s="22">
        <f>IF(AP49="","",IF(UPPER(TRIM(AM49&amp;""))="Y","Complete (papers)",IF(IF(BB49="No",", proof of age","")&amp;IF(BC49="No",", physical form","")&amp;IF(BD49="No",", concussion sheet","")="","Complete","Missing: "&amp;MID(IF(BB49="No",", proof of age","")&amp;IF(BC49="No",", physical form","")&amp;IF(BD49="No",", concussion sheet",""),3,200))))</f>
        <v/>
      </c>
      <c r="BG49" s="22">
        <f>IF(LEFT(BF49,8)="Complete",1,0)</f>
        <v/>
      </c>
      <c r="BH49" s="22">
        <f>IF(AP49="","",TRIM(AK49&amp;""))</f>
        <v/>
      </c>
      <c r="BI49" s="22">
        <f>IF(AND(AP49&lt;&gt;"",BH49=""),1,0)</f>
        <v/>
      </c>
      <c r="BJ49" s="22">
        <f>IF(AP49="",0,1)</f>
        <v/>
      </c>
    </row>
    <row r="50">
      <c r="AJ50" s="19" t="n"/>
      <c r="AK50" s="25" t="n"/>
      <c r="AL50" s="26" t="n"/>
      <c r="AM50" s="26" t="n"/>
      <c r="AN50" s="25" t="n"/>
      <c r="AO50" s="19" t="n"/>
      <c r="AP50" s="22">
        <f>TRIM(IFERROR(TRIM(INDEX($A50:$AI50,MATCH(Settings!$H$9,$A$1:$AI$1,0))&amp;""),"")&amp;" "&amp;IFERROR(TRIM(INDEX($A50:$AI50,MATCH(Settings!$H$10,$A$1:$AI$1,0))&amp;""),""))</f>
        <v/>
      </c>
      <c r="AQ50" s="23">
        <f>IF(AP50="","",IFERROR(IF(TRIM(INDEX($A50:$AI50,MATCH(Settings!$H$11,$A$1:$AI$1,0))&amp;"")="","",IF(ISNUMBER(INDEX($A50:$AI50,MATCH(Settings!$H$11,$A$1:$AI$1,0))),INT(INDEX($A50:$AI50,MATCH(Settings!$H$11,$A$1:$AI$1,0))),DATE(VALUE(LEFT(INDEX($A50:$AI50,MATCH(Settings!$H$11,$A$1:$AI$1,0)),4)),VALUE(MID(INDEX($A50:$AI50,MATCH(Settings!$H$11,$A$1:$AI$1,0)),6,2)),VALUE(MID(INDEX($A50:$AI50,MATCH(Settings!$H$11,$A$1:$AI$1,0)),9,2))))),""))</f>
        <v/>
      </c>
      <c r="AR50" s="22">
        <f>IF(OR(AP50="",NOT(ISNUMBER(AQ50)),NOT(ISNUMBER(Settings!$B$4))),"",YEAR(Settings!$B$4)-YEAR(AQ50)-IF(OR(MONTH(Settings!$B$4)&lt;MONTH(AQ50),AND(MONTH(Settings!$B$4)=MONTH(AQ50),DAY(Settings!$B$4)&lt;DAY(AQ50))),1,0))</f>
        <v/>
      </c>
      <c r="AS50" s="22">
        <f>IF(AP50="","",IF(AR50="","No birth date",IF(COUNT(Settings!$B$9:$B$20)=0,"Set your age groups",IF(AR50&lt;MIN(Settings!$B$9:$B$20),"Below youngest group",IF(AR50&gt;MAX(Settings!$C$9:$C$20),"Above oldest group",IF(AR50&lt;=INDEX(Settings!$C$9:$C$20,COUNTIF(Settings!$B$9:$B$20,"&lt;="&amp;AR50)),INDEX(Settings!$A$9:$A$20,COUNTIF(Settings!$B$9:$B$20,"&lt;="&amp;AR50)),"No group for this age"))))))</f>
        <v/>
      </c>
      <c r="AT50" s="22">
        <f>IF(AP50="","",IFERROR(TRIM(INDEX($A50:$AI50,MATCH(Settings!$H$12,$A$1:$AI$1,0))&amp;""),""))</f>
        <v/>
      </c>
      <c r="AU50" s="22">
        <f>IF(AP50="","",IFERROR(TRIM(INDEX($A50:$AI50,MATCH(Settings!$H$13,$A$1:$AI$1,0))&amp;""),""))</f>
        <v/>
      </c>
      <c r="AV50" s="22">
        <f>IF(AP50="","",IFERROR(TRIM(INDEX($A50:$AI50,MATCH(Settings!$H$14,$A$1:$AI$1,0))&amp;""),""))</f>
        <v/>
      </c>
      <c r="AW50" s="22">
        <f>IF(AP50="","",IFERROR(IF(TRIM(INDEX($A50:$AI50,MATCH(Settings!$H$19,$A$1:$AI$1,0))&amp;"")="","",VALUE(TRIM(INDEX($A50:$AI50,MATCH(Settings!$H$19,$A$1:$AI$1,0))&amp;""))),""))</f>
        <v/>
      </c>
      <c r="AX50" s="22">
        <f>IF(AP50="","",IFERROR(TRIM(INDEX($A50:$AI50,MATCH(Settings!$H$20,$A$1:$AI$1,0))&amp;""),""))</f>
        <v/>
      </c>
      <c r="AY50" s="24">
        <f>IF(OR(AX50="Paid",AX50="Partially refunded"),IFERROR(VALUE(IFERROR(TRIM(INDEX($A50:$AI50,MATCH(Settings!$H$21,$A$1:$AI$1,0))&amp;""),"")),0)-IFERROR(VALUE(IFERROR(TRIM(INDEX($A50:$AI50,MATCH(Settings!$H$22,$A$1:$AI$1,0))&amp;""),"")),0),0)</f>
        <v/>
      </c>
      <c r="AZ50" s="22">
        <f>IF(AP50="","",IF(UPPER(TRIM(AL50&amp;""))="Y","Paid another way",IF(AX50&lt;&gt;"",AX50,"No online payment")))</f>
        <v/>
      </c>
      <c r="BA50" s="22">
        <f>IF(OR(AZ50="Paid",AZ50="Partially refunded",AZ50="Paid another way"),1,0)</f>
        <v/>
      </c>
      <c r="BB50" s="22">
        <f>IF(AP50="","",IF(IFERROR(TRIM(INDEX($A50:$AI50,MATCH(Settings!$H$15,$A$1:$AI$1,0))&amp;""),"")&lt;&gt;"","Yes","No"))</f>
        <v/>
      </c>
      <c r="BC50" s="22">
        <f>IF(AP50="","",IF(IFERROR(TRIM(INDEX($A50:$AI50,MATCH(Settings!$H$16,$A$1:$AI$1,0))&amp;""),"")&lt;&gt;"","Yes","No"))</f>
        <v/>
      </c>
      <c r="BD50" s="22">
        <f>IF(AP50="","",IF(IFERROR(TRIM(INDEX($A50:$AI50,MATCH(Settings!$H$18,$A$1:$AI$1,0))&amp;""),"")&lt;&gt;"","Yes","No"))</f>
        <v/>
      </c>
      <c r="BE50" s="22">
        <f>IF(AP50="","",IFERROR(TRIM(INDEX($A50:$AI50,MATCH(Settings!$H$17,$A$1:$AI$1,0))&amp;""),""))</f>
        <v/>
      </c>
      <c r="BF50" s="22">
        <f>IF(AP50="","",IF(UPPER(TRIM(AM50&amp;""))="Y","Complete (papers)",IF(IF(BB50="No",", proof of age","")&amp;IF(BC50="No",", physical form","")&amp;IF(BD50="No",", concussion sheet","")="","Complete","Missing: "&amp;MID(IF(BB50="No",", proof of age","")&amp;IF(BC50="No",", physical form","")&amp;IF(BD50="No",", concussion sheet",""),3,200))))</f>
        <v/>
      </c>
      <c r="BG50" s="22">
        <f>IF(LEFT(BF50,8)="Complete",1,0)</f>
        <v/>
      </c>
      <c r="BH50" s="22">
        <f>IF(AP50="","",TRIM(AK50&amp;""))</f>
        <v/>
      </c>
      <c r="BI50" s="22">
        <f>IF(AND(AP50&lt;&gt;"",BH50=""),1,0)</f>
        <v/>
      </c>
      <c r="BJ50" s="22">
        <f>IF(AP50="",0,1)</f>
        <v/>
      </c>
    </row>
    <row r="51">
      <c r="AJ51" s="19" t="n"/>
      <c r="AK51" s="25" t="n"/>
      <c r="AL51" s="26" t="n"/>
      <c r="AM51" s="26" t="n"/>
      <c r="AN51" s="25" t="n"/>
      <c r="AO51" s="19" t="n"/>
      <c r="AP51" s="22">
        <f>TRIM(IFERROR(TRIM(INDEX($A51:$AI51,MATCH(Settings!$H$9,$A$1:$AI$1,0))&amp;""),"")&amp;" "&amp;IFERROR(TRIM(INDEX($A51:$AI51,MATCH(Settings!$H$10,$A$1:$AI$1,0))&amp;""),""))</f>
        <v/>
      </c>
      <c r="AQ51" s="23">
        <f>IF(AP51="","",IFERROR(IF(TRIM(INDEX($A51:$AI51,MATCH(Settings!$H$11,$A$1:$AI$1,0))&amp;"")="","",IF(ISNUMBER(INDEX($A51:$AI51,MATCH(Settings!$H$11,$A$1:$AI$1,0))),INT(INDEX($A51:$AI51,MATCH(Settings!$H$11,$A$1:$AI$1,0))),DATE(VALUE(LEFT(INDEX($A51:$AI51,MATCH(Settings!$H$11,$A$1:$AI$1,0)),4)),VALUE(MID(INDEX($A51:$AI51,MATCH(Settings!$H$11,$A$1:$AI$1,0)),6,2)),VALUE(MID(INDEX($A51:$AI51,MATCH(Settings!$H$11,$A$1:$AI$1,0)),9,2))))),""))</f>
        <v/>
      </c>
      <c r="AR51" s="22">
        <f>IF(OR(AP51="",NOT(ISNUMBER(AQ51)),NOT(ISNUMBER(Settings!$B$4))),"",YEAR(Settings!$B$4)-YEAR(AQ51)-IF(OR(MONTH(Settings!$B$4)&lt;MONTH(AQ51),AND(MONTH(Settings!$B$4)=MONTH(AQ51),DAY(Settings!$B$4)&lt;DAY(AQ51))),1,0))</f>
        <v/>
      </c>
      <c r="AS51" s="22">
        <f>IF(AP51="","",IF(AR51="","No birth date",IF(COUNT(Settings!$B$9:$B$20)=0,"Set your age groups",IF(AR51&lt;MIN(Settings!$B$9:$B$20),"Below youngest group",IF(AR51&gt;MAX(Settings!$C$9:$C$20),"Above oldest group",IF(AR51&lt;=INDEX(Settings!$C$9:$C$20,COUNTIF(Settings!$B$9:$B$20,"&lt;="&amp;AR51)),INDEX(Settings!$A$9:$A$20,COUNTIF(Settings!$B$9:$B$20,"&lt;="&amp;AR51)),"No group for this age"))))))</f>
        <v/>
      </c>
      <c r="AT51" s="22">
        <f>IF(AP51="","",IFERROR(TRIM(INDEX($A51:$AI51,MATCH(Settings!$H$12,$A$1:$AI$1,0))&amp;""),""))</f>
        <v/>
      </c>
      <c r="AU51" s="22">
        <f>IF(AP51="","",IFERROR(TRIM(INDEX($A51:$AI51,MATCH(Settings!$H$13,$A$1:$AI$1,0))&amp;""),""))</f>
        <v/>
      </c>
      <c r="AV51" s="22">
        <f>IF(AP51="","",IFERROR(TRIM(INDEX($A51:$AI51,MATCH(Settings!$H$14,$A$1:$AI$1,0))&amp;""),""))</f>
        <v/>
      </c>
      <c r="AW51" s="22">
        <f>IF(AP51="","",IFERROR(IF(TRIM(INDEX($A51:$AI51,MATCH(Settings!$H$19,$A$1:$AI$1,0))&amp;"")="","",VALUE(TRIM(INDEX($A51:$AI51,MATCH(Settings!$H$19,$A$1:$AI$1,0))&amp;""))),""))</f>
        <v/>
      </c>
      <c r="AX51" s="22">
        <f>IF(AP51="","",IFERROR(TRIM(INDEX($A51:$AI51,MATCH(Settings!$H$20,$A$1:$AI$1,0))&amp;""),""))</f>
        <v/>
      </c>
      <c r="AY51" s="24">
        <f>IF(OR(AX51="Paid",AX51="Partially refunded"),IFERROR(VALUE(IFERROR(TRIM(INDEX($A51:$AI51,MATCH(Settings!$H$21,$A$1:$AI$1,0))&amp;""),"")),0)-IFERROR(VALUE(IFERROR(TRIM(INDEX($A51:$AI51,MATCH(Settings!$H$22,$A$1:$AI$1,0))&amp;""),"")),0),0)</f>
        <v/>
      </c>
      <c r="AZ51" s="22">
        <f>IF(AP51="","",IF(UPPER(TRIM(AL51&amp;""))="Y","Paid another way",IF(AX51&lt;&gt;"",AX51,"No online payment")))</f>
        <v/>
      </c>
      <c r="BA51" s="22">
        <f>IF(OR(AZ51="Paid",AZ51="Partially refunded",AZ51="Paid another way"),1,0)</f>
        <v/>
      </c>
      <c r="BB51" s="22">
        <f>IF(AP51="","",IF(IFERROR(TRIM(INDEX($A51:$AI51,MATCH(Settings!$H$15,$A$1:$AI$1,0))&amp;""),"")&lt;&gt;"","Yes","No"))</f>
        <v/>
      </c>
      <c r="BC51" s="22">
        <f>IF(AP51="","",IF(IFERROR(TRIM(INDEX($A51:$AI51,MATCH(Settings!$H$16,$A$1:$AI$1,0))&amp;""),"")&lt;&gt;"","Yes","No"))</f>
        <v/>
      </c>
      <c r="BD51" s="22">
        <f>IF(AP51="","",IF(IFERROR(TRIM(INDEX($A51:$AI51,MATCH(Settings!$H$18,$A$1:$AI$1,0))&amp;""),"")&lt;&gt;"","Yes","No"))</f>
        <v/>
      </c>
      <c r="BE51" s="22">
        <f>IF(AP51="","",IFERROR(TRIM(INDEX($A51:$AI51,MATCH(Settings!$H$17,$A$1:$AI$1,0))&amp;""),""))</f>
        <v/>
      </c>
      <c r="BF51" s="22">
        <f>IF(AP51="","",IF(UPPER(TRIM(AM51&amp;""))="Y","Complete (papers)",IF(IF(BB51="No",", proof of age","")&amp;IF(BC51="No",", physical form","")&amp;IF(BD51="No",", concussion sheet","")="","Complete","Missing: "&amp;MID(IF(BB51="No",", proof of age","")&amp;IF(BC51="No",", physical form","")&amp;IF(BD51="No",", concussion sheet",""),3,200))))</f>
        <v/>
      </c>
      <c r="BG51" s="22">
        <f>IF(LEFT(BF51,8)="Complete",1,0)</f>
        <v/>
      </c>
      <c r="BH51" s="22">
        <f>IF(AP51="","",TRIM(AK51&amp;""))</f>
        <v/>
      </c>
      <c r="BI51" s="22">
        <f>IF(AND(AP51&lt;&gt;"",BH51=""),1,0)</f>
        <v/>
      </c>
      <c r="BJ51" s="22">
        <f>IF(AP51="",0,1)</f>
        <v/>
      </c>
    </row>
    <row r="52">
      <c r="AJ52" s="19" t="n"/>
      <c r="AK52" s="25" t="n"/>
      <c r="AL52" s="26" t="n"/>
      <c r="AM52" s="26" t="n"/>
      <c r="AN52" s="25" t="n"/>
      <c r="AO52" s="19" t="n"/>
      <c r="AP52" s="22">
        <f>TRIM(IFERROR(TRIM(INDEX($A52:$AI52,MATCH(Settings!$H$9,$A$1:$AI$1,0))&amp;""),"")&amp;" "&amp;IFERROR(TRIM(INDEX($A52:$AI52,MATCH(Settings!$H$10,$A$1:$AI$1,0))&amp;""),""))</f>
        <v/>
      </c>
      <c r="AQ52" s="23">
        <f>IF(AP52="","",IFERROR(IF(TRIM(INDEX($A52:$AI52,MATCH(Settings!$H$11,$A$1:$AI$1,0))&amp;"")="","",IF(ISNUMBER(INDEX($A52:$AI52,MATCH(Settings!$H$11,$A$1:$AI$1,0))),INT(INDEX($A52:$AI52,MATCH(Settings!$H$11,$A$1:$AI$1,0))),DATE(VALUE(LEFT(INDEX($A52:$AI52,MATCH(Settings!$H$11,$A$1:$AI$1,0)),4)),VALUE(MID(INDEX($A52:$AI52,MATCH(Settings!$H$11,$A$1:$AI$1,0)),6,2)),VALUE(MID(INDEX($A52:$AI52,MATCH(Settings!$H$11,$A$1:$AI$1,0)),9,2))))),""))</f>
        <v/>
      </c>
      <c r="AR52" s="22">
        <f>IF(OR(AP52="",NOT(ISNUMBER(AQ52)),NOT(ISNUMBER(Settings!$B$4))),"",YEAR(Settings!$B$4)-YEAR(AQ52)-IF(OR(MONTH(Settings!$B$4)&lt;MONTH(AQ52),AND(MONTH(Settings!$B$4)=MONTH(AQ52),DAY(Settings!$B$4)&lt;DAY(AQ52))),1,0))</f>
        <v/>
      </c>
      <c r="AS52" s="22">
        <f>IF(AP52="","",IF(AR52="","No birth date",IF(COUNT(Settings!$B$9:$B$20)=0,"Set your age groups",IF(AR52&lt;MIN(Settings!$B$9:$B$20),"Below youngest group",IF(AR52&gt;MAX(Settings!$C$9:$C$20),"Above oldest group",IF(AR52&lt;=INDEX(Settings!$C$9:$C$20,COUNTIF(Settings!$B$9:$B$20,"&lt;="&amp;AR52)),INDEX(Settings!$A$9:$A$20,COUNTIF(Settings!$B$9:$B$20,"&lt;="&amp;AR52)),"No group for this age"))))))</f>
        <v/>
      </c>
      <c r="AT52" s="22">
        <f>IF(AP52="","",IFERROR(TRIM(INDEX($A52:$AI52,MATCH(Settings!$H$12,$A$1:$AI$1,0))&amp;""),""))</f>
        <v/>
      </c>
      <c r="AU52" s="22">
        <f>IF(AP52="","",IFERROR(TRIM(INDEX($A52:$AI52,MATCH(Settings!$H$13,$A$1:$AI$1,0))&amp;""),""))</f>
        <v/>
      </c>
      <c r="AV52" s="22">
        <f>IF(AP52="","",IFERROR(TRIM(INDEX($A52:$AI52,MATCH(Settings!$H$14,$A$1:$AI$1,0))&amp;""),""))</f>
        <v/>
      </c>
      <c r="AW52" s="22">
        <f>IF(AP52="","",IFERROR(IF(TRIM(INDEX($A52:$AI52,MATCH(Settings!$H$19,$A$1:$AI$1,0))&amp;"")="","",VALUE(TRIM(INDEX($A52:$AI52,MATCH(Settings!$H$19,$A$1:$AI$1,0))&amp;""))),""))</f>
        <v/>
      </c>
      <c r="AX52" s="22">
        <f>IF(AP52="","",IFERROR(TRIM(INDEX($A52:$AI52,MATCH(Settings!$H$20,$A$1:$AI$1,0))&amp;""),""))</f>
        <v/>
      </c>
      <c r="AY52" s="24">
        <f>IF(OR(AX52="Paid",AX52="Partially refunded"),IFERROR(VALUE(IFERROR(TRIM(INDEX($A52:$AI52,MATCH(Settings!$H$21,$A$1:$AI$1,0))&amp;""),"")),0)-IFERROR(VALUE(IFERROR(TRIM(INDEX($A52:$AI52,MATCH(Settings!$H$22,$A$1:$AI$1,0))&amp;""),"")),0),0)</f>
        <v/>
      </c>
      <c r="AZ52" s="22">
        <f>IF(AP52="","",IF(UPPER(TRIM(AL52&amp;""))="Y","Paid another way",IF(AX52&lt;&gt;"",AX52,"No online payment")))</f>
        <v/>
      </c>
      <c r="BA52" s="22">
        <f>IF(OR(AZ52="Paid",AZ52="Partially refunded",AZ52="Paid another way"),1,0)</f>
        <v/>
      </c>
      <c r="BB52" s="22">
        <f>IF(AP52="","",IF(IFERROR(TRIM(INDEX($A52:$AI52,MATCH(Settings!$H$15,$A$1:$AI$1,0))&amp;""),"")&lt;&gt;"","Yes","No"))</f>
        <v/>
      </c>
      <c r="BC52" s="22">
        <f>IF(AP52="","",IF(IFERROR(TRIM(INDEX($A52:$AI52,MATCH(Settings!$H$16,$A$1:$AI$1,0))&amp;""),"")&lt;&gt;"","Yes","No"))</f>
        <v/>
      </c>
      <c r="BD52" s="22">
        <f>IF(AP52="","",IF(IFERROR(TRIM(INDEX($A52:$AI52,MATCH(Settings!$H$18,$A$1:$AI$1,0))&amp;""),"")&lt;&gt;"","Yes","No"))</f>
        <v/>
      </c>
      <c r="BE52" s="22">
        <f>IF(AP52="","",IFERROR(TRIM(INDEX($A52:$AI52,MATCH(Settings!$H$17,$A$1:$AI$1,0))&amp;""),""))</f>
        <v/>
      </c>
      <c r="BF52" s="22">
        <f>IF(AP52="","",IF(UPPER(TRIM(AM52&amp;""))="Y","Complete (papers)",IF(IF(BB52="No",", proof of age","")&amp;IF(BC52="No",", physical form","")&amp;IF(BD52="No",", concussion sheet","")="","Complete","Missing: "&amp;MID(IF(BB52="No",", proof of age","")&amp;IF(BC52="No",", physical form","")&amp;IF(BD52="No",", concussion sheet",""),3,200))))</f>
        <v/>
      </c>
      <c r="BG52" s="22">
        <f>IF(LEFT(BF52,8)="Complete",1,0)</f>
        <v/>
      </c>
      <c r="BH52" s="22">
        <f>IF(AP52="","",TRIM(AK52&amp;""))</f>
        <v/>
      </c>
      <c r="BI52" s="22">
        <f>IF(AND(AP52&lt;&gt;"",BH52=""),1,0)</f>
        <v/>
      </c>
      <c r="BJ52" s="22">
        <f>IF(AP52="",0,1)</f>
        <v/>
      </c>
    </row>
    <row r="53">
      <c r="AJ53" s="19" t="n"/>
      <c r="AK53" s="25" t="n"/>
      <c r="AL53" s="26" t="n"/>
      <c r="AM53" s="26" t="n"/>
      <c r="AN53" s="25" t="n"/>
      <c r="AO53" s="19" t="n"/>
      <c r="AP53" s="22">
        <f>TRIM(IFERROR(TRIM(INDEX($A53:$AI53,MATCH(Settings!$H$9,$A$1:$AI$1,0))&amp;""),"")&amp;" "&amp;IFERROR(TRIM(INDEX($A53:$AI53,MATCH(Settings!$H$10,$A$1:$AI$1,0))&amp;""),""))</f>
        <v/>
      </c>
      <c r="AQ53" s="23">
        <f>IF(AP53="","",IFERROR(IF(TRIM(INDEX($A53:$AI53,MATCH(Settings!$H$11,$A$1:$AI$1,0))&amp;"")="","",IF(ISNUMBER(INDEX($A53:$AI53,MATCH(Settings!$H$11,$A$1:$AI$1,0))),INT(INDEX($A53:$AI53,MATCH(Settings!$H$11,$A$1:$AI$1,0))),DATE(VALUE(LEFT(INDEX($A53:$AI53,MATCH(Settings!$H$11,$A$1:$AI$1,0)),4)),VALUE(MID(INDEX($A53:$AI53,MATCH(Settings!$H$11,$A$1:$AI$1,0)),6,2)),VALUE(MID(INDEX($A53:$AI53,MATCH(Settings!$H$11,$A$1:$AI$1,0)),9,2))))),""))</f>
        <v/>
      </c>
      <c r="AR53" s="22">
        <f>IF(OR(AP53="",NOT(ISNUMBER(AQ53)),NOT(ISNUMBER(Settings!$B$4))),"",YEAR(Settings!$B$4)-YEAR(AQ53)-IF(OR(MONTH(Settings!$B$4)&lt;MONTH(AQ53),AND(MONTH(Settings!$B$4)=MONTH(AQ53),DAY(Settings!$B$4)&lt;DAY(AQ53))),1,0))</f>
        <v/>
      </c>
      <c r="AS53" s="22">
        <f>IF(AP53="","",IF(AR53="","No birth date",IF(COUNT(Settings!$B$9:$B$20)=0,"Set your age groups",IF(AR53&lt;MIN(Settings!$B$9:$B$20),"Below youngest group",IF(AR53&gt;MAX(Settings!$C$9:$C$20),"Above oldest group",IF(AR53&lt;=INDEX(Settings!$C$9:$C$20,COUNTIF(Settings!$B$9:$B$20,"&lt;="&amp;AR53)),INDEX(Settings!$A$9:$A$20,COUNTIF(Settings!$B$9:$B$20,"&lt;="&amp;AR53)),"No group for this age"))))))</f>
        <v/>
      </c>
      <c r="AT53" s="22">
        <f>IF(AP53="","",IFERROR(TRIM(INDEX($A53:$AI53,MATCH(Settings!$H$12,$A$1:$AI$1,0))&amp;""),""))</f>
        <v/>
      </c>
      <c r="AU53" s="22">
        <f>IF(AP53="","",IFERROR(TRIM(INDEX($A53:$AI53,MATCH(Settings!$H$13,$A$1:$AI$1,0))&amp;""),""))</f>
        <v/>
      </c>
      <c r="AV53" s="22">
        <f>IF(AP53="","",IFERROR(TRIM(INDEX($A53:$AI53,MATCH(Settings!$H$14,$A$1:$AI$1,0))&amp;""),""))</f>
        <v/>
      </c>
      <c r="AW53" s="22">
        <f>IF(AP53="","",IFERROR(IF(TRIM(INDEX($A53:$AI53,MATCH(Settings!$H$19,$A$1:$AI$1,0))&amp;"")="","",VALUE(TRIM(INDEX($A53:$AI53,MATCH(Settings!$H$19,$A$1:$AI$1,0))&amp;""))),""))</f>
        <v/>
      </c>
      <c r="AX53" s="22">
        <f>IF(AP53="","",IFERROR(TRIM(INDEX($A53:$AI53,MATCH(Settings!$H$20,$A$1:$AI$1,0))&amp;""),""))</f>
        <v/>
      </c>
      <c r="AY53" s="24">
        <f>IF(OR(AX53="Paid",AX53="Partially refunded"),IFERROR(VALUE(IFERROR(TRIM(INDEX($A53:$AI53,MATCH(Settings!$H$21,$A$1:$AI$1,0))&amp;""),"")),0)-IFERROR(VALUE(IFERROR(TRIM(INDEX($A53:$AI53,MATCH(Settings!$H$22,$A$1:$AI$1,0))&amp;""),"")),0),0)</f>
        <v/>
      </c>
      <c r="AZ53" s="22">
        <f>IF(AP53="","",IF(UPPER(TRIM(AL53&amp;""))="Y","Paid another way",IF(AX53&lt;&gt;"",AX53,"No online payment")))</f>
        <v/>
      </c>
      <c r="BA53" s="22">
        <f>IF(OR(AZ53="Paid",AZ53="Partially refunded",AZ53="Paid another way"),1,0)</f>
        <v/>
      </c>
      <c r="BB53" s="22">
        <f>IF(AP53="","",IF(IFERROR(TRIM(INDEX($A53:$AI53,MATCH(Settings!$H$15,$A$1:$AI$1,0))&amp;""),"")&lt;&gt;"","Yes","No"))</f>
        <v/>
      </c>
      <c r="BC53" s="22">
        <f>IF(AP53="","",IF(IFERROR(TRIM(INDEX($A53:$AI53,MATCH(Settings!$H$16,$A$1:$AI$1,0))&amp;""),"")&lt;&gt;"","Yes","No"))</f>
        <v/>
      </c>
      <c r="BD53" s="22">
        <f>IF(AP53="","",IF(IFERROR(TRIM(INDEX($A53:$AI53,MATCH(Settings!$H$18,$A$1:$AI$1,0))&amp;""),"")&lt;&gt;"","Yes","No"))</f>
        <v/>
      </c>
      <c r="BE53" s="22">
        <f>IF(AP53="","",IFERROR(TRIM(INDEX($A53:$AI53,MATCH(Settings!$H$17,$A$1:$AI$1,0))&amp;""),""))</f>
        <v/>
      </c>
      <c r="BF53" s="22">
        <f>IF(AP53="","",IF(UPPER(TRIM(AM53&amp;""))="Y","Complete (papers)",IF(IF(BB53="No",", proof of age","")&amp;IF(BC53="No",", physical form","")&amp;IF(BD53="No",", concussion sheet","")="","Complete","Missing: "&amp;MID(IF(BB53="No",", proof of age","")&amp;IF(BC53="No",", physical form","")&amp;IF(BD53="No",", concussion sheet",""),3,200))))</f>
        <v/>
      </c>
      <c r="BG53" s="22">
        <f>IF(LEFT(BF53,8)="Complete",1,0)</f>
        <v/>
      </c>
      <c r="BH53" s="22">
        <f>IF(AP53="","",TRIM(AK53&amp;""))</f>
        <v/>
      </c>
      <c r="BI53" s="22">
        <f>IF(AND(AP53&lt;&gt;"",BH53=""),1,0)</f>
        <v/>
      </c>
      <c r="BJ53" s="22">
        <f>IF(AP53="",0,1)</f>
        <v/>
      </c>
    </row>
    <row r="54">
      <c r="AJ54" s="19" t="n"/>
      <c r="AK54" s="25" t="n"/>
      <c r="AL54" s="26" t="n"/>
      <c r="AM54" s="26" t="n"/>
      <c r="AN54" s="25" t="n"/>
      <c r="AO54" s="19" t="n"/>
      <c r="AP54" s="22">
        <f>TRIM(IFERROR(TRIM(INDEX($A54:$AI54,MATCH(Settings!$H$9,$A$1:$AI$1,0))&amp;""),"")&amp;" "&amp;IFERROR(TRIM(INDEX($A54:$AI54,MATCH(Settings!$H$10,$A$1:$AI$1,0))&amp;""),""))</f>
        <v/>
      </c>
      <c r="AQ54" s="23">
        <f>IF(AP54="","",IFERROR(IF(TRIM(INDEX($A54:$AI54,MATCH(Settings!$H$11,$A$1:$AI$1,0))&amp;"")="","",IF(ISNUMBER(INDEX($A54:$AI54,MATCH(Settings!$H$11,$A$1:$AI$1,0))),INT(INDEX($A54:$AI54,MATCH(Settings!$H$11,$A$1:$AI$1,0))),DATE(VALUE(LEFT(INDEX($A54:$AI54,MATCH(Settings!$H$11,$A$1:$AI$1,0)),4)),VALUE(MID(INDEX($A54:$AI54,MATCH(Settings!$H$11,$A$1:$AI$1,0)),6,2)),VALUE(MID(INDEX($A54:$AI54,MATCH(Settings!$H$11,$A$1:$AI$1,0)),9,2))))),""))</f>
        <v/>
      </c>
      <c r="AR54" s="22">
        <f>IF(OR(AP54="",NOT(ISNUMBER(AQ54)),NOT(ISNUMBER(Settings!$B$4))),"",YEAR(Settings!$B$4)-YEAR(AQ54)-IF(OR(MONTH(Settings!$B$4)&lt;MONTH(AQ54),AND(MONTH(Settings!$B$4)=MONTH(AQ54),DAY(Settings!$B$4)&lt;DAY(AQ54))),1,0))</f>
        <v/>
      </c>
      <c r="AS54" s="22">
        <f>IF(AP54="","",IF(AR54="","No birth date",IF(COUNT(Settings!$B$9:$B$20)=0,"Set your age groups",IF(AR54&lt;MIN(Settings!$B$9:$B$20),"Below youngest group",IF(AR54&gt;MAX(Settings!$C$9:$C$20),"Above oldest group",IF(AR54&lt;=INDEX(Settings!$C$9:$C$20,COUNTIF(Settings!$B$9:$B$20,"&lt;="&amp;AR54)),INDEX(Settings!$A$9:$A$20,COUNTIF(Settings!$B$9:$B$20,"&lt;="&amp;AR54)),"No group for this age"))))))</f>
        <v/>
      </c>
      <c r="AT54" s="22">
        <f>IF(AP54="","",IFERROR(TRIM(INDEX($A54:$AI54,MATCH(Settings!$H$12,$A$1:$AI$1,0))&amp;""),""))</f>
        <v/>
      </c>
      <c r="AU54" s="22">
        <f>IF(AP54="","",IFERROR(TRIM(INDEX($A54:$AI54,MATCH(Settings!$H$13,$A$1:$AI$1,0))&amp;""),""))</f>
        <v/>
      </c>
      <c r="AV54" s="22">
        <f>IF(AP54="","",IFERROR(TRIM(INDEX($A54:$AI54,MATCH(Settings!$H$14,$A$1:$AI$1,0))&amp;""),""))</f>
        <v/>
      </c>
      <c r="AW54" s="22">
        <f>IF(AP54="","",IFERROR(IF(TRIM(INDEX($A54:$AI54,MATCH(Settings!$H$19,$A$1:$AI$1,0))&amp;"")="","",VALUE(TRIM(INDEX($A54:$AI54,MATCH(Settings!$H$19,$A$1:$AI$1,0))&amp;""))),""))</f>
        <v/>
      </c>
      <c r="AX54" s="22">
        <f>IF(AP54="","",IFERROR(TRIM(INDEX($A54:$AI54,MATCH(Settings!$H$20,$A$1:$AI$1,0))&amp;""),""))</f>
        <v/>
      </c>
      <c r="AY54" s="24">
        <f>IF(OR(AX54="Paid",AX54="Partially refunded"),IFERROR(VALUE(IFERROR(TRIM(INDEX($A54:$AI54,MATCH(Settings!$H$21,$A$1:$AI$1,0))&amp;""),"")),0)-IFERROR(VALUE(IFERROR(TRIM(INDEX($A54:$AI54,MATCH(Settings!$H$22,$A$1:$AI$1,0))&amp;""),"")),0),0)</f>
        <v/>
      </c>
      <c r="AZ54" s="22">
        <f>IF(AP54="","",IF(UPPER(TRIM(AL54&amp;""))="Y","Paid another way",IF(AX54&lt;&gt;"",AX54,"No online payment")))</f>
        <v/>
      </c>
      <c r="BA54" s="22">
        <f>IF(OR(AZ54="Paid",AZ54="Partially refunded",AZ54="Paid another way"),1,0)</f>
        <v/>
      </c>
      <c r="BB54" s="22">
        <f>IF(AP54="","",IF(IFERROR(TRIM(INDEX($A54:$AI54,MATCH(Settings!$H$15,$A$1:$AI$1,0))&amp;""),"")&lt;&gt;"","Yes","No"))</f>
        <v/>
      </c>
      <c r="BC54" s="22">
        <f>IF(AP54="","",IF(IFERROR(TRIM(INDEX($A54:$AI54,MATCH(Settings!$H$16,$A$1:$AI$1,0))&amp;""),"")&lt;&gt;"","Yes","No"))</f>
        <v/>
      </c>
      <c r="BD54" s="22">
        <f>IF(AP54="","",IF(IFERROR(TRIM(INDEX($A54:$AI54,MATCH(Settings!$H$18,$A$1:$AI$1,0))&amp;""),"")&lt;&gt;"","Yes","No"))</f>
        <v/>
      </c>
      <c r="BE54" s="22">
        <f>IF(AP54="","",IFERROR(TRIM(INDEX($A54:$AI54,MATCH(Settings!$H$17,$A$1:$AI$1,0))&amp;""),""))</f>
        <v/>
      </c>
      <c r="BF54" s="22">
        <f>IF(AP54="","",IF(UPPER(TRIM(AM54&amp;""))="Y","Complete (papers)",IF(IF(BB54="No",", proof of age","")&amp;IF(BC54="No",", physical form","")&amp;IF(BD54="No",", concussion sheet","")="","Complete","Missing: "&amp;MID(IF(BB54="No",", proof of age","")&amp;IF(BC54="No",", physical form","")&amp;IF(BD54="No",", concussion sheet",""),3,200))))</f>
        <v/>
      </c>
      <c r="BG54" s="22">
        <f>IF(LEFT(BF54,8)="Complete",1,0)</f>
        <v/>
      </c>
      <c r="BH54" s="22">
        <f>IF(AP54="","",TRIM(AK54&amp;""))</f>
        <v/>
      </c>
      <c r="BI54" s="22">
        <f>IF(AND(AP54&lt;&gt;"",BH54=""),1,0)</f>
        <v/>
      </c>
      <c r="BJ54" s="22">
        <f>IF(AP54="",0,1)</f>
        <v/>
      </c>
    </row>
    <row r="55">
      <c r="AJ55" s="19" t="n"/>
      <c r="AK55" s="25" t="n"/>
      <c r="AL55" s="26" t="n"/>
      <c r="AM55" s="26" t="n"/>
      <c r="AN55" s="25" t="n"/>
      <c r="AO55" s="19" t="n"/>
      <c r="AP55" s="22">
        <f>TRIM(IFERROR(TRIM(INDEX($A55:$AI55,MATCH(Settings!$H$9,$A$1:$AI$1,0))&amp;""),"")&amp;" "&amp;IFERROR(TRIM(INDEX($A55:$AI55,MATCH(Settings!$H$10,$A$1:$AI$1,0))&amp;""),""))</f>
        <v/>
      </c>
      <c r="AQ55" s="23">
        <f>IF(AP55="","",IFERROR(IF(TRIM(INDEX($A55:$AI55,MATCH(Settings!$H$11,$A$1:$AI$1,0))&amp;"")="","",IF(ISNUMBER(INDEX($A55:$AI55,MATCH(Settings!$H$11,$A$1:$AI$1,0))),INT(INDEX($A55:$AI55,MATCH(Settings!$H$11,$A$1:$AI$1,0))),DATE(VALUE(LEFT(INDEX($A55:$AI55,MATCH(Settings!$H$11,$A$1:$AI$1,0)),4)),VALUE(MID(INDEX($A55:$AI55,MATCH(Settings!$H$11,$A$1:$AI$1,0)),6,2)),VALUE(MID(INDEX($A55:$AI55,MATCH(Settings!$H$11,$A$1:$AI$1,0)),9,2))))),""))</f>
        <v/>
      </c>
      <c r="AR55" s="22">
        <f>IF(OR(AP55="",NOT(ISNUMBER(AQ55)),NOT(ISNUMBER(Settings!$B$4))),"",YEAR(Settings!$B$4)-YEAR(AQ55)-IF(OR(MONTH(Settings!$B$4)&lt;MONTH(AQ55),AND(MONTH(Settings!$B$4)=MONTH(AQ55),DAY(Settings!$B$4)&lt;DAY(AQ55))),1,0))</f>
        <v/>
      </c>
      <c r="AS55" s="22">
        <f>IF(AP55="","",IF(AR55="","No birth date",IF(COUNT(Settings!$B$9:$B$20)=0,"Set your age groups",IF(AR55&lt;MIN(Settings!$B$9:$B$20),"Below youngest group",IF(AR55&gt;MAX(Settings!$C$9:$C$20),"Above oldest group",IF(AR55&lt;=INDEX(Settings!$C$9:$C$20,COUNTIF(Settings!$B$9:$B$20,"&lt;="&amp;AR55)),INDEX(Settings!$A$9:$A$20,COUNTIF(Settings!$B$9:$B$20,"&lt;="&amp;AR55)),"No group for this age"))))))</f>
        <v/>
      </c>
      <c r="AT55" s="22">
        <f>IF(AP55="","",IFERROR(TRIM(INDEX($A55:$AI55,MATCH(Settings!$H$12,$A$1:$AI$1,0))&amp;""),""))</f>
        <v/>
      </c>
      <c r="AU55" s="22">
        <f>IF(AP55="","",IFERROR(TRIM(INDEX($A55:$AI55,MATCH(Settings!$H$13,$A$1:$AI$1,0))&amp;""),""))</f>
        <v/>
      </c>
      <c r="AV55" s="22">
        <f>IF(AP55="","",IFERROR(TRIM(INDEX($A55:$AI55,MATCH(Settings!$H$14,$A$1:$AI$1,0))&amp;""),""))</f>
        <v/>
      </c>
      <c r="AW55" s="22">
        <f>IF(AP55="","",IFERROR(IF(TRIM(INDEX($A55:$AI55,MATCH(Settings!$H$19,$A$1:$AI$1,0))&amp;"")="","",VALUE(TRIM(INDEX($A55:$AI55,MATCH(Settings!$H$19,$A$1:$AI$1,0))&amp;""))),""))</f>
        <v/>
      </c>
      <c r="AX55" s="22">
        <f>IF(AP55="","",IFERROR(TRIM(INDEX($A55:$AI55,MATCH(Settings!$H$20,$A$1:$AI$1,0))&amp;""),""))</f>
        <v/>
      </c>
      <c r="AY55" s="24">
        <f>IF(OR(AX55="Paid",AX55="Partially refunded"),IFERROR(VALUE(IFERROR(TRIM(INDEX($A55:$AI55,MATCH(Settings!$H$21,$A$1:$AI$1,0))&amp;""),"")),0)-IFERROR(VALUE(IFERROR(TRIM(INDEX($A55:$AI55,MATCH(Settings!$H$22,$A$1:$AI$1,0))&amp;""),"")),0),0)</f>
        <v/>
      </c>
      <c r="AZ55" s="22">
        <f>IF(AP55="","",IF(UPPER(TRIM(AL55&amp;""))="Y","Paid another way",IF(AX55&lt;&gt;"",AX55,"No online payment")))</f>
        <v/>
      </c>
      <c r="BA55" s="22">
        <f>IF(OR(AZ55="Paid",AZ55="Partially refunded",AZ55="Paid another way"),1,0)</f>
        <v/>
      </c>
      <c r="BB55" s="22">
        <f>IF(AP55="","",IF(IFERROR(TRIM(INDEX($A55:$AI55,MATCH(Settings!$H$15,$A$1:$AI$1,0))&amp;""),"")&lt;&gt;"","Yes","No"))</f>
        <v/>
      </c>
      <c r="BC55" s="22">
        <f>IF(AP55="","",IF(IFERROR(TRIM(INDEX($A55:$AI55,MATCH(Settings!$H$16,$A$1:$AI$1,0))&amp;""),"")&lt;&gt;"","Yes","No"))</f>
        <v/>
      </c>
      <c r="BD55" s="22">
        <f>IF(AP55="","",IF(IFERROR(TRIM(INDEX($A55:$AI55,MATCH(Settings!$H$18,$A$1:$AI$1,0))&amp;""),"")&lt;&gt;"","Yes","No"))</f>
        <v/>
      </c>
      <c r="BE55" s="22">
        <f>IF(AP55="","",IFERROR(TRIM(INDEX($A55:$AI55,MATCH(Settings!$H$17,$A$1:$AI$1,0))&amp;""),""))</f>
        <v/>
      </c>
      <c r="BF55" s="22">
        <f>IF(AP55="","",IF(UPPER(TRIM(AM55&amp;""))="Y","Complete (papers)",IF(IF(BB55="No",", proof of age","")&amp;IF(BC55="No",", physical form","")&amp;IF(BD55="No",", concussion sheet","")="","Complete","Missing: "&amp;MID(IF(BB55="No",", proof of age","")&amp;IF(BC55="No",", physical form","")&amp;IF(BD55="No",", concussion sheet",""),3,200))))</f>
        <v/>
      </c>
      <c r="BG55" s="22">
        <f>IF(LEFT(BF55,8)="Complete",1,0)</f>
        <v/>
      </c>
      <c r="BH55" s="22">
        <f>IF(AP55="","",TRIM(AK55&amp;""))</f>
        <v/>
      </c>
      <c r="BI55" s="22">
        <f>IF(AND(AP55&lt;&gt;"",BH55=""),1,0)</f>
        <v/>
      </c>
      <c r="BJ55" s="22">
        <f>IF(AP55="",0,1)</f>
        <v/>
      </c>
    </row>
    <row r="56">
      <c r="AJ56" s="19" t="n"/>
      <c r="AK56" s="25" t="n"/>
      <c r="AL56" s="26" t="n"/>
      <c r="AM56" s="26" t="n"/>
      <c r="AN56" s="25" t="n"/>
      <c r="AO56" s="19" t="n"/>
      <c r="AP56" s="22">
        <f>TRIM(IFERROR(TRIM(INDEX($A56:$AI56,MATCH(Settings!$H$9,$A$1:$AI$1,0))&amp;""),"")&amp;" "&amp;IFERROR(TRIM(INDEX($A56:$AI56,MATCH(Settings!$H$10,$A$1:$AI$1,0))&amp;""),""))</f>
        <v/>
      </c>
      <c r="AQ56" s="23">
        <f>IF(AP56="","",IFERROR(IF(TRIM(INDEX($A56:$AI56,MATCH(Settings!$H$11,$A$1:$AI$1,0))&amp;"")="","",IF(ISNUMBER(INDEX($A56:$AI56,MATCH(Settings!$H$11,$A$1:$AI$1,0))),INT(INDEX($A56:$AI56,MATCH(Settings!$H$11,$A$1:$AI$1,0))),DATE(VALUE(LEFT(INDEX($A56:$AI56,MATCH(Settings!$H$11,$A$1:$AI$1,0)),4)),VALUE(MID(INDEX($A56:$AI56,MATCH(Settings!$H$11,$A$1:$AI$1,0)),6,2)),VALUE(MID(INDEX($A56:$AI56,MATCH(Settings!$H$11,$A$1:$AI$1,0)),9,2))))),""))</f>
        <v/>
      </c>
      <c r="AR56" s="22">
        <f>IF(OR(AP56="",NOT(ISNUMBER(AQ56)),NOT(ISNUMBER(Settings!$B$4))),"",YEAR(Settings!$B$4)-YEAR(AQ56)-IF(OR(MONTH(Settings!$B$4)&lt;MONTH(AQ56),AND(MONTH(Settings!$B$4)=MONTH(AQ56),DAY(Settings!$B$4)&lt;DAY(AQ56))),1,0))</f>
        <v/>
      </c>
      <c r="AS56" s="22">
        <f>IF(AP56="","",IF(AR56="","No birth date",IF(COUNT(Settings!$B$9:$B$20)=0,"Set your age groups",IF(AR56&lt;MIN(Settings!$B$9:$B$20),"Below youngest group",IF(AR56&gt;MAX(Settings!$C$9:$C$20),"Above oldest group",IF(AR56&lt;=INDEX(Settings!$C$9:$C$20,COUNTIF(Settings!$B$9:$B$20,"&lt;="&amp;AR56)),INDEX(Settings!$A$9:$A$20,COUNTIF(Settings!$B$9:$B$20,"&lt;="&amp;AR56)),"No group for this age"))))))</f>
        <v/>
      </c>
      <c r="AT56" s="22">
        <f>IF(AP56="","",IFERROR(TRIM(INDEX($A56:$AI56,MATCH(Settings!$H$12,$A$1:$AI$1,0))&amp;""),""))</f>
        <v/>
      </c>
      <c r="AU56" s="22">
        <f>IF(AP56="","",IFERROR(TRIM(INDEX($A56:$AI56,MATCH(Settings!$H$13,$A$1:$AI$1,0))&amp;""),""))</f>
        <v/>
      </c>
      <c r="AV56" s="22">
        <f>IF(AP56="","",IFERROR(TRIM(INDEX($A56:$AI56,MATCH(Settings!$H$14,$A$1:$AI$1,0))&amp;""),""))</f>
        <v/>
      </c>
      <c r="AW56" s="22">
        <f>IF(AP56="","",IFERROR(IF(TRIM(INDEX($A56:$AI56,MATCH(Settings!$H$19,$A$1:$AI$1,0))&amp;"")="","",VALUE(TRIM(INDEX($A56:$AI56,MATCH(Settings!$H$19,$A$1:$AI$1,0))&amp;""))),""))</f>
        <v/>
      </c>
      <c r="AX56" s="22">
        <f>IF(AP56="","",IFERROR(TRIM(INDEX($A56:$AI56,MATCH(Settings!$H$20,$A$1:$AI$1,0))&amp;""),""))</f>
        <v/>
      </c>
      <c r="AY56" s="24">
        <f>IF(OR(AX56="Paid",AX56="Partially refunded"),IFERROR(VALUE(IFERROR(TRIM(INDEX($A56:$AI56,MATCH(Settings!$H$21,$A$1:$AI$1,0))&amp;""),"")),0)-IFERROR(VALUE(IFERROR(TRIM(INDEX($A56:$AI56,MATCH(Settings!$H$22,$A$1:$AI$1,0))&amp;""),"")),0),0)</f>
        <v/>
      </c>
      <c r="AZ56" s="22">
        <f>IF(AP56="","",IF(UPPER(TRIM(AL56&amp;""))="Y","Paid another way",IF(AX56&lt;&gt;"",AX56,"No online payment")))</f>
        <v/>
      </c>
      <c r="BA56" s="22">
        <f>IF(OR(AZ56="Paid",AZ56="Partially refunded",AZ56="Paid another way"),1,0)</f>
        <v/>
      </c>
      <c r="BB56" s="22">
        <f>IF(AP56="","",IF(IFERROR(TRIM(INDEX($A56:$AI56,MATCH(Settings!$H$15,$A$1:$AI$1,0))&amp;""),"")&lt;&gt;"","Yes","No"))</f>
        <v/>
      </c>
      <c r="BC56" s="22">
        <f>IF(AP56="","",IF(IFERROR(TRIM(INDEX($A56:$AI56,MATCH(Settings!$H$16,$A$1:$AI$1,0))&amp;""),"")&lt;&gt;"","Yes","No"))</f>
        <v/>
      </c>
      <c r="BD56" s="22">
        <f>IF(AP56="","",IF(IFERROR(TRIM(INDEX($A56:$AI56,MATCH(Settings!$H$18,$A$1:$AI$1,0))&amp;""),"")&lt;&gt;"","Yes","No"))</f>
        <v/>
      </c>
      <c r="BE56" s="22">
        <f>IF(AP56="","",IFERROR(TRIM(INDEX($A56:$AI56,MATCH(Settings!$H$17,$A$1:$AI$1,0))&amp;""),""))</f>
        <v/>
      </c>
      <c r="BF56" s="22">
        <f>IF(AP56="","",IF(UPPER(TRIM(AM56&amp;""))="Y","Complete (papers)",IF(IF(BB56="No",", proof of age","")&amp;IF(BC56="No",", physical form","")&amp;IF(BD56="No",", concussion sheet","")="","Complete","Missing: "&amp;MID(IF(BB56="No",", proof of age","")&amp;IF(BC56="No",", physical form","")&amp;IF(BD56="No",", concussion sheet",""),3,200))))</f>
        <v/>
      </c>
      <c r="BG56" s="22">
        <f>IF(LEFT(BF56,8)="Complete",1,0)</f>
        <v/>
      </c>
      <c r="BH56" s="22">
        <f>IF(AP56="","",TRIM(AK56&amp;""))</f>
        <v/>
      </c>
      <c r="BI56" s="22">
        <f>IF(AND(AP56&lt;&gt;"",BH56=""),1,0)</f>
        <v/>
      </c>
      <c r="BJ56" s="22">
        <f>IF(AP56="",0,1)</f>
        <v/>
      </c>
    </row>
    <row r="57">
      <c r="AJ57" s="19" t="n"/>
      <c r="AK57" s="25" t="n"/>
      <c r="AL57" s="26" t="n"/>
      <c r="AM57" s="26" t="n"/>
      <c r="AN57" s="25" t="n"/>
      <c r="AO57" s="19" t="n"/>
      <c r="AP57" s="22">
        <f>TRIM(IFERROR(TRIM(INDEX($A57:$AI57,MATCH(Settings!$H$9,$A$1:$AI$1,0))&amp;""),"")&amp;" "&amp;IFERROR(TRIM(INDEX($A57:$AI57,MATCH(Settings!$H$10,$A$1:$AI$1,0))&amp;""),""))</f>
        <v/>
      </c>
      <c r="AQ57" s="23">
        <f>IF(AP57="","",IFERROR(IF(TRIM(INDEX($A57:$AI57,MATCH(Settings!$H$11,$A$1:$AI$1,0))&amp;"")="","",IF(ISNUMBER(INDEX($A57:$AI57,MATCH(Settings!$H$11,$A$1:$AI$1,0))),INT(INDEX($A57:$AI57,MATCH(Settings!$H$11,$A$1:$AI$1,0))),DATE(VALUE(LEFT(INDEX($A57:$AI57,MATCH(Settings!$H$11,$A$1:$AI$1,0)),4)),VALUE(MID(INDEX($A57:$AI57,MATCH(Settings!$H$11,$A$1:$AI$1,0)),6,2)),VALUE(MID(INDEX($A57:$AI57,MATCH(Settings!$H$11,$A$1:$AI$1,0)),9,2))))),""))</f>
        <v/>
      </c>
      <c r="AR57" s="22">
        <f>IF(OR(AP57="",NOT(ISNUMBER(AQ57)),NOT(ISNUMBER(Settings!$B$4))),"",YEAR(Settings!$B$4)-YEAR(AQ57)-IF(OR(MONTH(Settings!$B$4)&lt;MONTH(AQ57),AND(MONTH(Settings!$B$4)=MONTH(AQ57),DAY(Settings!$B$4)&lt;DAY(AQ57))),1,0))</f>
        <v/>
      </c>
      <c r="AS57" s="22">
        <f>IF(AP57="","",IF(AR57="","No birth date",IF(COUNT(Settings!$B$9:$B$20)=0,"Set your age groups",IF(AR57&lt;MIN(Settings!$B$9:$B$20),"Below youngest group",IF(AR57&gt;MAX(Settings!$C$9:$C$20),"Above oldest group",IF(AR57&lt;=INDEX(Settings!$C$9:$C$20,COUNTIF(Settings!$B$9:$B$20,"&lt;="&amp;AR57)),INDEX(Settings!$A$9:$A$20,COUNTIF(Settings!$B$9:$B$20,"&lt;="&amp;AR57)),"No group for this age"))))))</f>
        <v/>
      </c>
      <c r="AT57" s="22">
        <f>IF(AP57="","",IFERROR(TRIM(INDEX($A57:$AI57,MATCH(Settings!$H$12,$A$1:$AI$1,0))&amp;""),""))</f>
        <v/>
      </c>
      <c r="AU57" s="22">
        <f>IF(AP57="","",IFERROR(TRIM(INDEX($A57:$AI57,MATCH(Settings!$H$13,$A$1:$AI$1,0))&amp;""),""))</f>
        <v/>
      </c>
      <c r="AV57" s="22">
        <f>IF(AP57="","",IFERROR(TRIM(INDEX($A57:$AI57,MATCH(Settings!$H$14,$A$1:$AI$1,0))&amp;""),""))</f>
        <v/>
      </c>
      <c r="AW57" s="22">
        <f>IF(AP57="","",IFERROR(IF(TRIM(INDEX($A57:$AI57,MATCH(Settings!$H$19,$A$1:$AI$1,0))&amp;"")="","",VALUE(TRIM(INDEX($A57:$AI57,MATCH(Settings!$H$19,$A$1:$AI$1,0))&amp;""))),""))</f>
        <v/>
      </c>
      <c r="AX57" s="22">
        <f>IF(AP57="","",IFERROR(TRIM(INDEX($A57:$AI57,MATCH(Settings!$H$20,$A$1:$AI$1,0))&amp;""),""))</f>
        <v/>
      </c>
      <c r="AY57" s="24">
        <f>IF(OR(AX57="Paid",AX57="Partially refunded"),IFERROR(VALUE(IFERROR(TRIM(INDEX($A57:$AI57,MATCH(Settings!$H$21,$A$1:$AI$1,0))&amp;""),"")),0)-IFERROR(VALUE(IFERROR(TRIM(INDEX($A57:$AI57,MATCH(Settings!$H$22,$A$1:$AI$1,0))&amp;""),"")),0),0)</f>
        <v/>
      </c>
      <c r="AZ57" s="22">
        <f>IF(AP57="","",IF(UPPER(TRIM(AL57&amp;""))="Y","Paid another way",IF(AX57&lt;&gt;"",AX57,"No online payment")))</f>
        <v/>
      </c>
      <c r="BA57" s="22">
        <f>IF(OR(AZ57="Paid",AZ57="Partially refunded",AZ57="Paid another way"),1,0)</f>
        <v/>
      </c>
      <c r="BB57" s="22">
        <f>IF(AP57="","",IF(IFERROR(TRIM(INDEX($A57:$AI57,MATCH(Settings!$H$15,$A$1:$AI$1,0))&amp;""),"")&lt;&gt;"","Yes","No"))</f>
        <v/>
      </c>
      <c r="BC57" s="22">
        <f>IF(AP57="","",IF(IFERROR(TRIM(INDEX($A57:$AI57,MATCH(Settings!$H$16,$A$1:$AI$1,0))&amp;""),"")&lt;&gt;"","Yes","No"))</f>
        <v/>
      </c>
      <c r="BD57" s="22">
        <f>IF(AP57="","",IF(IFERROR(TRIM(INDEX($A57:$AI57,MATCH(Settings!$H$18,$A$1:$AI$1,0))&amp;""),"")&lt;&gt;"","Yes","No"))</f>
        <v/>
      </c>
      <c r="BE57" s="22">
        <f>IF(AP57="","",IFERROR(TRIM(INDEX($A57:$AI57,MATCH(Settings!$H$17,$A$1:$AI$1,0))&amp;""),""))</f>
        <v/>
      </c>
      <c r="BF57" s="22">
        <f>IF(AP57="","",IF(UPPER(TRIM(AM57&amp;""))="Y","Complete (papers)",IF(IF(BB57="No",", proof of age","")&amp;IF(BC57="No",", physical form","")&amp;IF(BD57="No",", concussion sheet","")="","Complete","Missing: "&amp;MID(IF(BB57="No",", proof of age","")&amp;IF(BC57="No",", physical form","")&amp;IF(BD57="No",", concussion sheet",""),3,200))))</f>
        <v/>
      </c>
      <c r="BG57" s="22">
        <f>IF(LEFT(BF57,8)="Complete",1,0)</f>
        <v/>
      </c>
      <c r="BH57" s="22">
        <f>IF(AP57="","",TRIM(AK57&amp;""))</f>
        <v/>
      </c>
      <c r="BI57" s="22">
        <f>IF(AND(AP57&lt;&gt;"",BH57=""),1,0)</f>
        <v/>
      </c>
      <c r="BJ57" s="22">
        <f>IF(AP57="",0,1)</f>
        <v/>
      </c>
    </row>
    <row r="58">
      <c r="AJ58" s="19" t="n"/>
      <c r="AK58" s="25" t="n"/>
      <c r="AL58" s="26" t="n"/>
      <c r="AM58" s="26" t="n"/>
      <c r="AN58" s="25" t="n"/>
      <c r="AO58" s="19" t="n"/>
      <c r="AP58" s="22">
        <f>TRIM(IFERROR(TRIM(INDEX($A58:$AI58,MATCH(Settings!$H$9,$A$1:$AI$1,0))&amp;""),"")&amp;" "&amp;IFERROR(TRIM(INDEX($A58:$AI58,MATCH(Settings!$H$10,$A$1:$AI$1,0))&amp;""),""))</f>
        <v/>
      </c>
      <c r="AQ58" s="23">
        <f>IF(AP58="","",IFERROR(IF(TRIM(INDEX($A58:$AI58,MATCH(Settings!$H$11,$A$1:$AI$1,0))&amp;"")="","",IF(ISNUMBER(INDEX($A58:$AI58,MATCH(Settings!$H$11,$A$1:$AI$1,0))),INT(INDEX($A58:$AI58,MATCH(Settings!$H$11,$A$1:$AI$1,0))),DATE(VALUE(LEFT(INDEX($A58:$AI58,MATCH(Settings!$H$11,$A$1:$AI$1,0)),4)),VALUE(MID(INDEX($A58:$AI58,MATCH(Settings!$H$11,$A$1:$AI$1,0)),6,2)),VALUE(MID(INDEX($A58:$AI58,MATCH(Settings!$H$11,$A$1:$AI$1,0)),9,2))))),""))</f>
        <v/>
      </c>
      <c r="AR58" s="22">
        <f>IF(OR(AP58="",NOT(ISNUMBER(AQ58)),NOT(ISNUMBER(Settings!$B$4))),"",YEAR(Settings!$B$4)-YEAR(AQ58)-IF(OR(MONTH(Settings!$B$4)&lt;MONTH(AQ58),AND(MONTH(Settings!$B$4)=MONTH(AQ58),DAY(Settings!$B$4)&lt;DAY(AQ58))),1,0))</f>
        <v/>
      </c>
      <c r="AS58" s="22">
        <f>IF(AP58="","",IF(AR58="","No birth date",IF(COUNT(Settings!$B$9:$B$20)=0,"Set your age groups",IF(AR58&lt;MIN(Settings!$B$9:$B$20),"Below youngest group",IF(AR58&gt;MAX(Settings!$C$9:$C$20),"Above oldest group",IF(AR58&lt;=INDEX(Settings!$C$9:$C$20,COUNTIF(Settings!$B$9:$B$20,"&lt;="&amp;AR58)),INDEX(Settings!$A$9:$A$20,COUNTIF(Settings!$B$9:$B$20,"&lt;="&amp;AR58)),"No group for this age"))))))</f>
        <v/>
      </c>
      <c r="AT58" s="22">
        <f>IF(AP58="","",IFERROR(TRIM(INDEX($A58:$AI58,MATCH(Settings!$H$12,$A$1:$AI$1,0))&amp;""),""))</f>
        <v/>
      </c>
      <c r="AU58" s="22">
        <f>IF(AP58="","",IFERROR(TRIM(INDEX($A58:$AI58,MATCH(Settings!$H$13,$A$1:$AI$1,0))&amp;""),""))</f>
        <v/>
      </c>
      <c r="AV58" s="22">
        <f>IF(AP58="","",IFERROR(TRIM(INDEX($A58:$AI58,MATCH(Settings!$H$14,$A$1:$AI$1,0))&amp;""),""))</f>
        <v/>
      </c>
      <c r="AW58" s="22">
        <f>IF(AP58="","",IFERROR(IF(TRIM(INDEX($A58:$AI58,MATCH(Settings!$H$19,$A$1:$AI$1,0))&amp;"")="","",VALUE(TRIM(INDEX($A58:$AI58,MATCH(Settings!$H$19,$A$1:$AI$1,0))&amp;""))),""))</f>
        <v/>
      </c>
      <c r="AX58" s="22">
        <f>IF(AP58="","",IFERROR(TRIM(INDEX($A58:$AI58,MATCH(Settings!$H$20,$A$1:$AI$1,0))&amp;""),""))</f>
        <v/>
      </c>
      <c r="AY58" s="24">
        <f>IF(OR(AX58="Paid",AX58="Partially refunded"),IFERROR(VALUE(IFERROR(TRIM(INDEX($A58:$AI58,MATCH(Settings!$H$21,$A$1:$AI$1,0))&amp;""),"")),0)-IFERROR(VALUE(IFERROR(TRIM(INDEX($A58:$AI58,MATCH(Settings!$H$22,$A$1:$AI$1,0))&amp;""),"")),0),0)</f>
        <v/>
      </c>
      <c r="AZ58" s="22">
        <f>IF(AP58="","",IF(UPPER(TRIM(AL58&amp;""))="Y","Paid another way",IF(AX58&lt;&gt;"",AX58,"No online payment")))</f>
        <v/>
      </c>
      <c r="BA58" s="22">
        <f>IF(OR(AZ58="Paid",AZ58="Partially refunded",AZ58="Paid another way"),1,0)</f>
        <v/>
      </c>
      <c r="BB58" s="22">
        <f>IF(AP58="","",IF(IFERROR(TRIM(INDEX($A58:$AI58,MATCH(Settings!$H$15,$A$1:$AI$1,0))&amp;""),"")&lt;&gt;"","Yes","No"))</f>
        <v/>
      </c>
      <c r="BC58" s="22">
        <f>IF(AP58="","",IF(IFERROR(TRIM(INDEX($A58:$AI58,MATCH(Settings!$H$16,$A$1:$AI$1,0))&amp;""),"")&lt;&gt;"","Yes","No"))</f>
        <v/>
      </c>
      <c r="BD58" s="22">
        <f>IF(AP58="","",IF(IFERROR(TRIM(INDEX($A58:$AI58,MATCH(Settings!$H$18,$A$1:$AI$1,0))&amp;""),"")&lt;&gt;"","Yes","No"))</f>
        <v/>
      </c>
      <c r="BE58" s="22">
        <f>IF(AP58="","",IFERROR(TRIM(INDEX($A58:$AI58,MATCH(Settings!$H$17,$A$1:$AI$1,0))&amp;""),""))</f>
        <v/>
      </c>
      <c r="BF58" s="22">
        <f>IF(AP58="","",IF(UPPER(TRIM(AM58&amp;""))="Y","Complete (papers)",IF(IF(BB58="No",", proof of age","")&amp;IF(BC58="No",", physical form","")&amp;IF(BD58="No",", concussion sheet","")="","Complete","Missing: "&amp;MID(IF(BB58="No",", proof of age","")&amp;IF(BC58="No",", physical form","")&amp;IF(BD58="No",", concussion sheet",""),3,200))))</f>
        <v/>
      </c>
      <c r="BG58" s="22">
        <f>IF(LEFT(BF58,8)="Complete",1,0)</f>
        <v/>
      </c>
      <c r="BH58" s="22">
        <f>IF(AP58="","",TRIM(AK58&amp;""))</f>
        <v/>
      </c>
      <c r="BI58" s="22">
        <f>IF(AND(AP58&lt;&gt;"",BH58=""),1,0)</f>
        <v/>
      </c>
      <c r="BJ58" s="22">
        <f>IF(AP58="",0,1)</f>
        <v/>
      </c>
    </row>
    <row r="59">
      <c r="AJ59" s="19" t="n"/>
      <c r="AK59" s="25" t="n"/>
      <c r="AL59" s="26" t="n"/>
      <c r="AM59" s="26" t="n"/>
      <c r="AN59" s="25" t="n"/>
      <c r="AO59" s="19" t="n"/>
      <c r="AP59" s="22">
        <f>TRIM(IFERROR(TRIM(INDEX($A59:$AI59,MATCH(Settings!$H$9,$A$1:$AI$1,0))&amp;""),"")&amp;" "&amp;IFERROR(TRIM(INDEX($A59:$AI59,MATCH(Settings!$H$10,$A$1:$AI$1,0))&amp;""),""))</f>
        <v/>
      </c>
      <c r="AQ59" s="23">
        <f>IF(AP59="","",IFERROR(IF(TRIM(INDEX($A59:$AI59,MATCH(Settings!$H$11,$A$1:$AI$1,0))&amp;"")="","",IF(ISNUMBER(INDEX($A59:$AI59,MATCH(Settings!$H$11,$A$1:$AI$1,0))),INT(INDEX($A59:$AI59,MATCH(Settings!$H$11,$A$1:$AI$1,0))),DATE(VALUE(LEFT(INDEX($A59:$AI59,MATCH(Settings!$H$11,$A$1:$AI$1,0)),4)),VALUE(MID(INDEX($A59:$AI59,MATCH(Settings!$H$11,$A$1:$AI$1,0)),6,2)),VALUE(MID(INDEX($A59:$AI59,MATCH(Settings!$H$11,$A$1:$AI$1,0)),9,2))))),""))</f>
        <v/>
      </c>
      <c r="AR59" s="22">
        <f>IF(OR(AP59="",NOT(ISNUMBER(AQ59)),NOT(ISNUMBER(Settings!$B$4))),"",YEAR(Settings!$B$4)-YEAR(AQ59)-IF(OR(MONTH(Settings!$B$4)&lt;MONTH(AQ59),AND(MONTH(Settings!$B$4)=MONTH(AQ59),DAY(Settings!$B$4)&lt;DAY(AQ59))),1,0))</f>
        <v/>
      </c>
      <c r="AS59" s="22">
        <f>IF(AP59="","",IF(AR59="","No birth date",IF(COUNT(Settings!$B$9:$B$20)=0,"Set your age groups",IF(AR59&lt;MIN(Settings!$B$9:$B$20),"Below youngest group",IF(AR59&gt;MAX(Settings!$C$9:$C$20),"Above oldest group",IF(AR59&lt;=INDEX(Settings!$C$9:$C$20,COUNTIF(Settings!$B$9:$B$20,"&lt;="&amp;AR59)),INDEX(Settings!$A$9:$A$20,COUNTIF(Settings!$B$9:$B$20,"&lt;="&amp;AR59)),"No group for this age"))))))</f>
        <v/>
      </c>
      <c r="AT59" s="22">
        <f>IF(AP59="","",IFERROR(TRIM(INDEX($A59:$AI59,MATCH(Settings!$H$12,$A$1:$AI$1,0))&amp;""),""))</f>
        <v/>
      </c>
      <c r="AU59" s="22">
        <f>IF(AP59="","",IFERROR(TRIM(INDEX($A59:$AI59,MATCH(Settings!$H$13,$A$1:$AI$1,0))&amp;""),""))</f>
        <v/>
      </c>
      <c r="AV59" s="22">
        <f>IF(AP59="","",IFERROR(TRIM(INDEX($A59:$AI59,MATCH(Settings!$H$14,$A$1:$AI$1,0))&amp;""),""))</f>
        <v/>
      </c>
      <c r="AW59" s="22">
        <f>IF(AP59="","",IFERROR(IF(TRIM(INDEX($A59:$AI59,MATCH(Settings!$H$19,$A$1:$AI$1,0))&amp;"")="","",VALUE(TRIM(INDEX($A59:$AI59,MATCH(Settings!$H$19,$A$1:$AI$1,0))&amp;""))),""))</f>
        <v/>
      </c>
      <c r="AX59" s="22">
        <f>IF(AP59="","",IFERROR(TRIM(INDEX($A59:$AI59,MATCH(Settings!$H$20,$A$1:$AI$1,0))&amp;""),""))</f>
        <v/>
      </c>
      <c r="AY59" s="24">
        <f>IF(OR(AX59="Paid",AX59="Partially refunded"),IFERROR(VALUE(IFERROR(TRIM(INDEX($A59:$AI59,MATCH(Settings!$H$21,$A$1:$AI$1,0))&amp;""),"")),0)-IFERROR(VALUE(IFERROR(TRIM(INDEX($A59:$AI59,MATCH(Settings!$H$22,$A$1:$AI$1,0))&amp;""),"")),0),0)</f>
        <v/>
      </c>
      <c r="AZ59" s="22">
        <f>IF(AP59="","",IF(UPPER(TRIM(AL59&amp;""))="Y","Paid another way",IF(AX59&lt;&gt;"",AX59,"No online payment")))</f>
        <v/>
      </c>
      <c r="BA59" s="22">
        <f>IF(OR(AZ59="Paid",AZ59="Partially refunded",AZ59="Paid another way"),1,0)</f>
        <v/>
      </c>
      <c r="BB59" s="22">
        <f>IF(AP59="","",IF(IFERROR(TRIM(INDEX($A59:$AI59,MATCH(Settings!$H$15,$A$1:$AI$1,0))&amp;""),"")&lt;&gt;"","Yes","No"))</f>
        <v/>
      </c>
      <c r="BC59" s="22">
        <f>IF(AP59="","",IF(IFERROR(TRIM(INDEX($A59:$AI59,MATCH(Settings!$H$16,$A$1:$AI$1,0))&amp;""),"")&lt;&gt;"","Yes","No"))</f>
        <v/>
      </c>
      <c r="BD59" s="22">
        <f>IF(AP59="","",IF(IFERROR(TRIM(INDEX($A59:$AI59,MATCH(Settings!$H$18,$A$1:$AI$1,0))&amp;""),"")&lt;&gt;"","Yes","No"))</f>
        <v/>
      </c>
      <c r="BE59" s="22">
        <f>IF(AP59="","",IFERROR(TRIM(INDEX($A59:$AI59,MATCH(Settings!$H$17,$A$1:$AI$1,0))&amp;""),""))</f>
        <v/>
      </c>
      <c r="BF59" s="22">
        <f>IF(AP59="","",IF(UPPER(TRIM(AM59&amp;""))="Y","Complete (papers)",IF(IF(BB59="No",", proof of age","")&amp;IF(BC59="No",", physical form","")&amp;IF(BD59="No",", concussion sheet","")="","Complete","Missing: "&amp;MID(IF(BB59="No",", proof of age","")&amp;IF(BC59="No",", physical form","")&amp;IF(BD59="No",", concussion sheet",""),3,200))))</f>
        <v/>
      </c>
      <c r="BG59" s="22">
        <f>IF(LEFT(BF59,8)="Complete",1,0)</f>
        <v/>
      </c>
      <c r="BH59" s="22">
        <f>IF(AP59="","",TRIM(AK59&amp;""))</f>
        <v/>
      </c>
      <c r="BI59" s="22">
        <f>IF(AND(AP59&lt;&gt;"",BH59=""),1,0)</f>
        <v/>
      </c>
      <c r="BJ59" s="22">
        <f>IF(AP59="",0,1)</f>
        <v/>
      </c>
    </row>
    <row r="60">
      <c r="AJ60" s="19" t="n"/>
      <c r="AK60" s="25" t="n"/>
      <c r="AL60" s="26" t="n"/>
      <c r="AM60" s="26" t="n"/>
      <c r="AN60" s="25" t="n"/>
      <c r="AO60" s="19" t="n"/>
      <c r="AP60" s="22">
        <f>TRIM(IFERROR(TRIM(INDEX($A60:$AI60,MATCH(Settings!$H$9,$A$1:$AI$1,0))&amp;""),"")&amp;" "&amp;IFERROR(TRIM(INDEX($A60:$AI60,MATCH(Settings!$H$10,$A$1:$AI$1,0))&amp;""),""))</f>
        <v/>
      </c>
      <c r="AQ60" s="23">
        <f>IF(AP60="","",IFERROR(IF(TRIM(INDEX($A60:$AI60,MATCH(Settings!$H$11,$A$1:$AI$1,0))&amp;"")="","",IF(ISNUMBER(INDEX($A60:$AI60,MATCH(Settings!$H$11,$A$1:$AI$1,0))),INT(INDEX($A60:$AI60,MATCH(Settings!$H$11,$A$1:$AI$1,0))),DATE(VALUE(LEFT(INDEX($A60:$AI60,MATCH(Settings!$H$11,$A$1:$AI$1,0)),4)),VALUE(MID(INDEX($A60:$AI60,MATCH(Settings!$H$11,$A$1:$AI$1,0)),6,2)),VALUE(MID(INDEX($A60:$AI60,MATCH(Settings!$H$11,$A$1:$AI$1,0)),9,2))))),""))</f>
        <v/>
      </c>
      <c r="AR60" s="22">
        <f>IF(OR(AP60="",NOT(ISNUMBER(AQ60)),NOT(ISNUMBER(Settings!$B$4))),"",YEAR(Settings!$B$4)-YEAR(AQ60)-IF(OR(MONTH(Settings!$B$4)&lt;MONTH(AQ60),AND(MONTH(Settings!$B$4)=MONTH(AQ60),DAY(Settings!$B$4)&lt;DAY(AQ60))),1,0))</f>
        <v/>
      </c>
      <c r="AS60" s="22">
        <f>IF(AP60="","",IF(AR60="","No birth date",IF(COUNT(Settings!$B$9:$B$20)=0,"Set your age groups",IF(AR60&lt;MIN(Settings!$B$9:$B$20),"Below youngest group",IF(AR60&gt;MAX(Settings!$C$9:$C$20),"Above oldest group",IF(AR60&lt;=INDEX(Settings!$C$9:$C$20,COUNTIF(Settings!$B$9:$B$20,"&lt;="&amp;AR60)),INDEX(Settings!$A$9:$A$20,COUNTIF(Settings!$B$9:$B$20,"&lt;="&amp;AR60)),"No group for this age"))))))</f>
        <v/>
      </c>
      <c r="AT60" s="22">
        <f>IF(AP60="","",IFERROR(TRIM(INDEX($A60:$AI60,MATCH(Settings!$H$12,$A$1:$AI$1,0))&amp;""),""))</f>
        <v/>
      </c>
      <c r="AU60" s="22">
        <f>IF(AP60="","",IFERROR(TRIM(INDEX($A60:$AI60,MATCH(Settings!$H$13,$A$1:$AI$1,0))&amp;""),""))</f>
        <v/>
      </c>
      <c r="AV60" s="22">
        <f>IF(AP60="","",IFERROR(TRIM(INDEX($A60:$AI60,MATCH(Settings!$H$14,$A$1:$AI$1,0))&amp;""),""))</f>
        <v/>
      </c>
      <c r="AW60" s="22">
        <f>IF(AP60="","",IFERROR(IF(TRIM(INDEX($A60:$AI60,MATCH(Settings!$H$19,$A$1:$AI$1,0))&amp;"")="","",VALUE(TRIM(INDEX($A60:$AI60,MATCH(Settings!$H$19,$A$1:$AI$1,0))&amp;""))),""))</f>
        <v/>
      </c>
      <c r="AX60" s="22">
        <f>IF(AP60="","",IFERROR(TRIM(INDEX($A60:$AI60,MATCH(Settings!$H$20,$A$1:$AI$1,0))&amp;""),""))</f>
        <v/>
      </c>
      <c r="AY60" s="24">
        <f>IF(OR(AX60="Paid",AX60="Partially refunded"),IFERROR(VALUE(IFERROR(TRIM(INDEX($A60:$AI60,MATCH(Settings!$H$21,$A$1:$AI$1,0))&amp;""),"")),0)-IFERROR(VALUE(IFERROR(TRIM(INDEX($A60:$AI60,MATCH(Settings!$H$22,$A$1:$AI$1,0))&amp;""),"")),0),0)</f>
        <v/>
      </c>
      <c r="AZ60" s="22">
        <f>IF(AP60="","",IF(UPPER(TRIM(AL60&amp;""))="Y","Paid another way",IF(AX60&lt;&gt;"",AX60,"No online payment")))</f>
        <v/>
      </c>
      <c r="BA60" s="22">
        <f>IF(OR(AZ60="Paid",AZ60="Partially refunded",AZ60="Paid another way"),1,0)</f>
        <v/>
      </c>
      <c r="BB60" s="22">
        <f>IF(AP60="","",IF(IFERROR(TRIM(INDEX($A60:$AI60,MATCH(Settings!$H$15,$A$1:$AI$1,0))&amp;""),"")&lt;&gt;"","Yes","No"))</f>
        <v/>
      </c>
      <c r="BC60" s="22">
        <f>IF(AP60="","",IF(IFERROR(TRIM(INDEX($A60:$AI60,MATCH(Settings!$H$16,$A$1:$AI$1,0))&amp;""),"")&lt;&gt;"","Yes","No"))</f>
        <v/>
      </c>
      <c r="BD60" s="22">
        <f>IF(AP60="","",IF(IFERROR(TRIM(INDEX($A60:$AI60,MATCH(Settings!$H$18,$A$1:$AI$1,0))&amp;""),"")&lt;&gt;"","Yes","No"))</f>
        <v/>
      </c>
      <c r="BE60" s="22">
        <f>IF(AP60="","",IFERROR(TRIM(INDEX($A60:$AI60,MATCH(Settings!$H$17,$A$1:$AI$1,0))&amp;""),""))</f>
        <v/>
      </c>
      <c r="BF60" s="22">
        <f>IF(AP60="","",IF(UPPER(TRIM(AM60&amp;""))="Y","Complete (papers)",IF(IF(BB60="No",", proof of age","")&amp;IF(BC60="No",", physical form","")&amp;IF(BD60="No",", concussion sheet","")="","Complete","Missing: "&amp;MID(IF(BB60="No",", proof of age","")&amp;IF(BC60="No",", physical form","")&amp;IF(BD60="No",", concussion sheet",""),3,200))))</f>
        <v/>
      </c>
      <c r="BG60" s="22">
        <f>IF(LEFT(BF60,8)="Complete",1,0)</f>
        <v/>
      </c>
      <c r="BH60" s="22">
        <f>IF(AP60="","",TRIM(AK60&amp;""))</f>
        <v/>
      </c>
      <c r="BI60" s="22">
        <f>IF(AND(AP60&lt;&gt;"",BH60=""),1,0)</f>
        <v/>
      </c>
      <c r="BJ60" s="22">
        <f>IF(AP60="",0,1)</f>
        <v/>
      </c>
    </row>
    <row r="61">
      <c r="AJ61" s="19" t="n"/>
      <c r="AK61" s="25" t="n"/>
      <c r="AL61" s="26" t="n"/>
      <c r="AM61" s="26" t="n"/>
      <c r="AN61" s="25" t="n"/>
      <c r="AO61" s="19" t="n"/>
      <c r="AP61" s="22">
        <f>TRIM(IFERROR(TRIM(INDEX($A61:$AI61,MATCH(Settings!$H$9,$A$1:$AI$1,0))&amp;""),"")&amp;" "&amp;IFERROR(TRIM(INDEX($A61:$AI61,MATCH(Settings!$H$10,$A$1:$AI$1,0))&amp;""),""))</f>
        <v/>
      </c>
      <c r="AQ61" s="23">
        <f>IF(AP61="","",IFERROR(IF(TRIM(INDEX($A61:$AI61,MATCH(Settings!$H$11,$A$1:$AI$1,0))&amp;"")="","",IF(ISNUMBER(INDEX($A61:$AI61,MATCH(Settings!$H$11,$A$1:$AI$1,0))),INT(INDEX($A61:$AI61,MATCH(Settings!$H$11,$A$1:$AI$1,0))),DATE(VALUE(LEFT(INDEX($A61:$AI61,MATCH(Settings!$H$11,$A$1:$AI$1,0)),4)),VALUE(MID(INDEX($A61:$AI61,MATCH(Settings!$H$11,$A$1:$AI$1,0)),6,2)),VALUE(MID(INDEX($A61:$AI61,MATCH(Settings!$H$11,$A$1:$AI$1,0)),9,2))))),""))</f>
        <v/>
      </c>
      <c r="AR61" s="22">
        <f>IF(OR(AP61="",NOT(ISNUMBER(AQ61)),NOT(ISNUMBER(Settings!$B$4))),"",YEAR(Settings!$B$4)-YEAR(AQ61)-IF(OR(MONTH(Settings!$B$4)&lt;MONTH(AQ61),AND(MONTH(Settings!$B$4)=MONTH(AQ61),DAY(Settings!$B$4)&lt;DAY(AQ61))),1,0))</f>
        <v/>
      </c>
      <c r="AS61" s="22">
        <f>IF(AP61="","",IF(AR61="","No birth date",IF(COUNT(Settings!$B$9:$B$20)=0,"Set your age groups",IF(AR61&lt;MIN(Settings!$B$9:$B$20),"Below youngest group",IF(AR61&gt;MAX(Settings!$C$9:$C$20),"Above oldest group",IF(AR61&lt;=INDEX(Settings!$C$9:$C$20,COUNTIF(Settings!$B$9:$B$20,"&lt;="&amp;AR61)),INDEX(Settings!$A$9:$A$20,COUNTIF(Settings!$B$9:$B$20,"&lt;="&amp;AR61)),"No group for this age"))))))</f>
        <v/>
      </c>
      <c r="AT61" s="22">
        <f>IF(AP61="","",IFERROR(TRIM(INDEX($A61:$AI61,MATCH(Settings!$H$12,$A$1:$AI$1,0))&amp;""),""))</f>
        <v/>
      </c>
      <c r="AU61" s="22">
        <f>IF(AP61="","",IFERROR(TRIM(INDEX($A61:$AI61,MATCH(Settings!$H$13,$A$1:$AI$1,0))&amp;""),""))</f>
        <v/>
      </c>
      <c r="AV61" s="22">
        <f>IF(AP61="","",IFERROR(TRIM(INDEX($A61:$AI61,MATCH(Settings!$H$14,$A$1:$AI$1,0))&amp;""),""))</f>
        <v/>
      </c>
      <c r="AW61" s="22">
        <f>IF(AP61="","",IFERROR(IF(TRIM(INDEX($A61:$AI61,MATCH(Settings!$H$19,$A$1:$AI$1,0))&amp;"")="","",VALUE(TRIM(INDEX($A61:$AI61,MATCH(Settings!$H$19,$A$1:$AI$1,0))&amp;""))),""))</f>
        <v/>
      </c>
      <c r="AX61" s="22">
        <f>IF(AP61="","",IFERROR(TRIM(INDEX($A61:$AI61,MATCH(Settings!$H$20,$A$1:$AI$1,0))&amp;""),""))</f>
        <v/>
      </c>
      <c r="AY61" s="24">
        <f>IF(OR(AX61="Paid",AX61="Partially refunded"),IFERROR(VALUE(IFERROR(TRIM(INDEX($A61:$AI61,MATCH(Settings!$H$21,$A$1:$AI$1,0))&amp;""),"")),0)-IFERROR(VALUE(IFERROR(TRIM(INDEX($A61:$AI61,MATCH(Settings!$H$22,$A$1:$AI$1,0))&amp;""),"")),0),0)</f>
        <v/>
      </c>
      <c r="AZ61" s="22">
        <f>IF(AP61="","",IF(UPPER(TRIM(AL61&amp;""))="Y","Paid another way",IF(AX61&lt;&gt;"",AX61,"No online payment")))</f>
        <v/>
      </c>
      <c r="BA61" s="22">
        <f>IF(OR(AZ61="Paid",AZ61="Partially refunded",AZ61="Paid another way"),1,0)</f>
        <v/>
      </c>
      <c r="BB61" s="22">
        <f>IF(AP61="","",IF(IFERROR(TRIM(INDEX($A61:$AI61,MATCH(Settings!$H$15,$A$1:$AI$1,0))&amp;""),"")&lt;&gt;"","Yes","No"))</f>
        <v/>
      </c>
      <c r="BC61" s="22">
        <f>IF(AP61="","",IF(IFERROR(TRIM(INDEX($A61:$AI61,MATCH(Settings!$H$16,$A$1:$AI$1,0))&amp;""),"")&lt;&gt;"","Yes","No"))</f>
        <v/>
      </c>
      <c r="BD61" s="22">
        <f>IF(AP61="","",IF(IFERROR(TRIM(INDEX($A61:$AI61,MATCH(Settings!$H$18,$A$1:$AI$1,0))&amp;""),"")&lt;&gt;"","Yes","No"))</f>
        <v/>
      </c>
      <c r="BE61" s="22">
        <f>IF(AP61="","",IFERROR(TRIM(INDEX($A61:$AI61,MATCH(Settings!$H$17,$A$1:$AI$1,0))&amp;""),""))</f>
        <v/>
      </c>
      <c r="BF61" s="22">
        <f>IF(AP61="","",IF(UPPER(TRIM(AM61&amp;""))="Y","Complete (papers)",IF(IF(BB61="No",", proof of age","")&amp;IF(BC61="No",", physical form","")&amp;IF(BD61="No",", concussion sheet","")="","Complete","Missing: "&amp;MID(IF(BB61="No",", proof of age","")&amp;IF(BC61="No",", physical form","")&amp;IF(BD61="No",", concussion sheet",""),3,200))))</f>
        <v/>
      </c>
      <c r="BG61" s="22">
        <f>IF(LEFT(BF61,8)="Complete",1,0)</f>
        <v/>
      </c>
      <c r="BH61" s="22">
        <f>IF(AP61="","",TRIM(AK61&amp;""))</f>
        <v/>
      </c>
      <c r="BI61" s="22">
        <f>IF(AND(AP61&lt;&gt;"",BH61=""),1,0)</f>
        <v/>
      </c>
      <c r="BJ61" s="22">
        <f>IF(AP61="",0,1)</f>
        <v/>
      </c>
    </row>
    <row r="62">
      <c r="AJ62" s="19" t="n"/>
      <c r="AK62" s="25" t="n"/>
      <c r="AL62" s="26" t="n"/>
      <c r="AM62" s="26" t="n"/>
      <c r="AN62" s="25" t="n"/>
      <c r="AO62" s="19" t="n"/>
      <c r="AP62" s="22">
        <f>TRIM(IFERROR(TRIM(INDEX($A62:$AI62,MATCH(Settings!$H$9,$A$1:$AI$1,0))&amp;""),"")&amp;" "&amp;IFERROR(TRIM(INDEX($A62:$AI62,MATCH(Settings!$H$10,$A$1:$AI$1,0))&amp;""),""))</f>
        <v/>
      </c>
      <c r="AQ62" s="23">
        <f>IF(AP62="","",IFERROR(IF(TRIM(INDEX($A62:$AI62,MATCH(Settings!$H$11,$A$1:$AI$1,0))&amp;"")="","",IF(ISNUMBER(INDEX($A62:$AI62,MATCH(Settings!$H$11,$A$1:$AI$1,0))),INT(INDEX($A62:$AI62,MATCH(Settings!$H$11,$A$1:$AI$1,0))),DATE(VALUE(LEFT(INDEX($A62:$AI62,MATCH(Settings!$H$11,$A$1:$AI$1,0)),4)),VALUE(MID(INDEX($A62:$AI62,MATCH(Settings!$H$11,$A$1:$AI$1,0)),6,2)),VALUE(MID(INDEX($A62:$AI62,MATCH(Settings!$H$11,$A$1:$AI$1,0)),9,2))))),""))</f>
        <v/>
      </c>
      <c r="AR62" s="22">
        <f>IF(OR(AP62="",NOT(ISNUMBER(AQ62)),NOT(ISNUMBER(Settings!$B$4))),"",YEAR(Settings!$B$4)-YEAR(AQ62)-IF(OR(MONTH(Settings!$B$4)&lt;MONTH(AQ62),AND(MONTH(Settings!$B$4)=MONTH(AQ62),DAY(Settings!$B$4)&lt;DAY(AQ62))),1,0))</f>
        <v/>
      </c>
      <c r="AS62" s="22">
        <f>IF(AP62="","",IF(AR62="","No birth date",IF(COUNT(Settings!$B$9:$B$20)=0,"Set your age groups",IF(AR62&lt;MIN(Settings!$B$9:$B$20),"Below youngest group",IF(AR62&gt;MAX(Settings!$C$9:$C$20),"Above oldest group",IF(AR62&lt;=INDEX(Settings!$C$9:$C$20,COUNTIF(Settings!$B$9:$B$20,"&lt;="&amp;AR62)),INDEX(Settings!$A$9:$A$20,COUNTIF(Settings!$B$9:$B$20,"&lt;="&amp;AR62)),"No group for this age"))))))</f>
        <v/>
      </c>
      <c r="AT62" s="22">
        <f>IF(AP62="","",IFERROR(TRIM(INDEX($A62:$AI62,MATCH(Settings!$H$12,$A$1:$AI$1,0))&amp;""),""))</f>
        <v/>
      </c>
      <c r="AU62" s="22">
        <f>IF(AP62="","",IFERROR(TRIM(INDEX($A62:$AI62,MATCH(Settings!$H$13,$A$1:$AI$1,0))&amp;""),""))</f>
        <v/>
      </c>
      <c r="AV62" s="22">
        <f>IF(AP62="","",IFERROR(TRIM(INDEX($A62:$AI62,MATCH(Settings!$H$14,$A$1:$AI$1,0))&amp;""),""))</f>
        <v/>
      </c>
      <c r="AW62" s="22">
        <f>IF(AP62="","",IFERROR(IF(TRIM(INDEX($A62:$AI62,MATCH(Settings!$H$19,$A$1:$AI$1,0))&amp;"")="","",VALUE(TRIM(INDEX($A62:$AI62,MATCH(Settings!$H$19,$A$1:$AI$1,0))&amp;""))),""))</f>
        <v/>
      </c>
      <c r="AX62" s="22">
        <f>IF(AP62="","",IFERROR(TRIM(INDEX($A62:$AI62,MATCH(Settings!$H$20,$A$1:$AI$1,0))&amp;""),""))</f>
        <v/>
      </c>
      <c r="AY62" s="24">
        <f>IF(OR(AX62="Paid",AX62="Partially refunded"),IFERROR(VALUE(IFERROR(TRIM(INDEX($A62:$AI62,MATCH(Settings!$H$21,$A$1:$AI$1,0))&amp;""),"")),0)-IFERROR(VALUE(IFERROR(TRIM(INDEX($A62:$AI62,MATCH(Settings!$H$22,$A$1:$AI$1,0))&amp;""),"")),0),0)</f>
        <v/>
      </c>
      <c r="AZ62" s="22">
        <f>IF(AP62="","",IF(UPPER(TRIM(AL62&amp;""))="Y","Paid another way",IF(AX62&lt;&gt;"",AX62,"No online payment")))</f>
        <v/>
      </c>
      <c r="BA62" s="22">
        <f>IF(OR(AZ62="Paid",AZ62="Partially refunded",AZ62="Paid another way"),1,0)</f>
        <v/>
      </c>
      <c r="BB62" s="22">
        <f>IF(AP62="","",IF(IFERROR(TRIM(INDEX($A62:$AI62,MATCH(Settings!$H$15,$A$1:$AI$1,0))&amp;""),"")&lt;&gt;"","Yes","No"))</f>
        <v/>
      </c>
      <c r="BC62" s="22">
        <f>IF(AP62="","",IF(IFERROR(TRIM(INDEX($A62:$AI62,MATCH(Settings!$H$16,$A$1:$AI$1,0))&amp;""),"")&lt;&gt;"","Yes","No"))</f>
        <v/>
      </c>
      <c r="BD62" s="22">
        <f>IF(AP62="","",IF(IFERROR(TRIM(INDEX($A62:$AI62,MATCH(Settings!$H$18,$A$1:$AI$1,0))&amp;""),"")&lt;&gt;"","Yes","No"))</f>
        <v/>
      </c>
      <c r="BE62" s="22">
        <f>IF(AP62="","",IFERROR(TRIM(INDEX($A62:$AI62,MATCH(Settings!$H$17,$A$1:$AI$1,0))&amp;""),""))</f>
        <v/>
      </c>
      <c r="BF62" s="22">
        <f>IF(AP62="","",IF(UPPER(TRIM(AM62&amp;""))="Y","Complete (papers)",IF(IF(BB62="No",", proof of age","")&amp;IF(BC62="No",", physical form","")&amp;IF(BD62="No",", concussion sheet","")="","Complete","Missing: "&amp;MID(IF(BB62="No",", proof of age","")&amp;IF(BC62="No",", physical form","")&amp;IF(BD62="No",", concussion sheet",""),3,200))))</f>
        <v/>
      </c>
      <c r="BG62" s="22">
        <f>IF(LEFT(BF62,8)="Complete",1,0)</f>
        <v/>
      </c>
      <c r="BH62" s="22">
        <f>IF(AP62="","",TRIM(AK62&amp;""))</f>
        <v/>
      </c>
      <c r="BI62" s="22">
        <f>IF(AND(AP62&lt;&gt;"",BH62=""),1,0)</f>
        <v/>
      </c>
      <c r="BJ62" s="22">
        <f>IF(AP62="",0,1)</f>
        <v/>
      </c>
    </row>
    <row r="63">
      <c r="AJ63" s="19" t="n"/>
      <c r="AK63" s="25" t="n"/>
      <c r="AL63" s="26" t="n"/>
      <c r="AM63" s="26" t="n"/>
      <c r="AN63" s="25" t="n"/>
      <c r="AO63" s="19" t="n"/>
      <c r="AP63" s="22">
        <f>TRIM(IFERROR(TRIM(INDEX($A63:$AI63,MATCH(Settings!$H$9,$A$1:$AI$1,0))&amp;""),"")&amp;" "&amp;IFERROR(TRIM(INDEX($A63:$AI63,MATCH(Settings!$H$10,$A$1:$AI$1,0))&amp;""),""))</f>
        <v/>
      </c>
      <c r="AQ63" s="23">
        <f>IF(AP63="","",IFERROR(IF(TRIM(INDEX($A63:$AI63,MATCH(Settings!$H$11,$A$1:$AI$1,0))&amp;"")="","",IF(ISNUMBER(INDEX($A63:$AI63,MATCH(Settings!$H$11,$A$1:$AI$1,0))),INT(INDEX($A63:$AI63,MATCH(Settings!$H$11,$A$1:$AI$1,0))),DATE(VALUE(LEFT(INDEX($A63:$AI63,MATCH(Settings!$H$11,$A$1:$AI$1,0)),4)),VALUE(MID(INDEX($A63:$AI63,MATCH(Settings!$H$11,$A$1:$AI$1,0)),6,2)),VALUE(MID(INDEX($A63:$AI63,MATCH(Settings!$H$11,$A$1:$AI$1,0)),9,2))))),""))</f>
        <v/>
      </c>
      <c r="AR63" s="22">
        <f>IF(OR(AP63="",NOT(ISNUMBER(AQ63)),NOT(ISNUMBER(Settings!$B$4))),"",YEAR(Settings!$B$4)-YEAR(AQ63)-IF(OR(MONTH(Settings!$B$4)&lt;MONTH(AQ63),AND(MONTH(Settings!$B$4)=MONTH(AQ63),DAY(Settings!$B$4)&lt;DAY(AQ63))),1,0))</f>
        <v/>
      </c>
      <c r="AS63" s="22">
        <f>IF(AP63="","",IF(AR63="","No birth date",IF(COUNT(Settings!$B$9:$B$20)=0,"Set your age groups",IF(AR63&lt;MIN(Settings!$B$9:$B$20),"Below youngest group",IF(AR63&gt;MAX(Settings!$C$9:$C$20),"Above oldest group",IF(AR63&lt;=INDEX(Settings!$C$9:$C$20,COUNTIF(Settings!$B$9:$B$20,"&lt;="&amp;AR63)),INDEX(Settings!$A$9:$A$20,COUNTIF(Settings!$B$9:$B$20,"&lt;="&amp;AR63)),"No group for this age"))))))</f>
        <v/>
      </c>
      <c r="AT63" s="22">
        <f>IF(AP63="","",IFERROR(TRIM(INDEX($A63:$AI63,MATCH(Settings!$H$12,$A$1:$AI$1,0))&amp;""),""))</f>
        <v/>
      </c>
      <c r="AU63" s="22">
        <f>IF(AP63="","",IFERROR(TRIM(INDEX($A63:$AI63,MATCH(Settings!$H$13,$A$1:$AI$1,0))&amp;""),""))</f>
        <v/>
      </c>
      <c r="AV63" s="22">
        <f>IF(AP63="","",IFERROR(TRIM(INDEX($A63:$AI63,MATCH(Settings!$H$14,$A$1:$AI$1,0))&amp;""),""))</f>
        <v/>
      </c>
      <c r="AW63" s="22">
        <f>IF(AP63="","",IFERROR(IF(TRIM(INDEX($A63:$AI63,MATCH(Settings!$H$19,$A$1:$AI$1,0))&amp;"")="","",VALUE(TRIM(INDEX($A63:$AI63,MATCH(Settings!$H$19,$A$1:$AI$1,0))&amp;""))),""))</f>
        <v/>
      </c>
      <c r="AX63" s="22">
        <f>IF(AP63="","",IFERROR(TRIM(INDEX($A63:$AI63,MATCH(Settings!$H$20,$A$1:$AI$1,0))&amp;""),""))</f>
        <v/>
      </c>
      <c r="AY63" s="24">
        <f>IF(OR(AX63="Paid",AX63="Partially refunded"),IFERROR(VALUE(IFERROR(TRIM(INDEX($A63:$AI63,MATCH(Settings!$H$21,$A$1:$AI$1,0))&amp;""),"")),0)-IFERROR(VALUE(IFERROR(TRIM(INDEX($A63:$AI63,MATCH(Settings!$H$22,$A$1:$AI$1,0))&amp;""),"")),0),0)</f>
        <v/>
      </c>
      <c r="AZ63" s="22">
        <f>IF(AP63="","",IF(UPPER(TRIM(AL63&amp;""))="Y","Paid another way",IF(AX63&lt;&gt;"",AX63,"No online payment")))</f>
        <v/>
      </c>
      <c r="BA63" s="22">
        <f>IF(OR(AZ63="Paid",AZ63="Partially refunded",AZ63="Paid another way"),1,0)</f>
        <v/>
      </c>
      <c r="BB63" s="22">
        <f>IF(AP63="","",IF(IFERROR(TRIM(INDEX($A63:$AI63,MATCH(Settings!$H$15,$A$1:$AI$1,0))&amp;""),"")&lt;&gt;"","Yes","No"))</f>
        <v/>
      </c>
      <c r="BC63" s="22">
        <f>IF(AP63="","",IF(IFERROR(TRIM(INDEX($A63:$AI63,MATCH(Settings!$H$16,$A$1:$AI$1,0))&amp;""),"")&lt;&gt;"","Yes","No"))</f>
        <v/>
      </c>
      <c r="BD63" s="22">
        <f>IF(AP63="","",IF(IFERROR(TRIM(INDEX($A63:$AI63,MATCH(Settings!$H$18,$A$1:$AI$1,0))&amp;""),"")&lt;&gt;"","Yes","No"))</f>
        <v/>
      </c>
      <c r="BE63" s="22">
        <f>IF(AP63="","",IFERROR(TRIM(INDEX($A63:$AI63,MATCH(Settings!$H$17,$A$1:$AI$1,0))&amp;""),""))</f>
        <v/>
      </c>
      <c r="BF63" s="22">
        <f>IF(AP63="","",IF(UPPER(TRIM(AM63&amp;""))="Y","Complete (papers)",IF(IF(BB63="No",", proof of age","")&amp;IF(BC63="No",", physical form","")&amp;IF(BD63="No",", concussion sheet","")="","Complete","Missing: "&amp;MID(IF(BB63="No",", proof of age","")&amp;IF(BC63="No",", physical form","")&amp;IF(BD63="No",", concussion sheet",""),3,200))))</f>
        <v/>
      </c>
      <c r="BG63" s="22">
        <f>IF(LEFT(BF63,8)="Complete",1,0)</f>
        <v/>
      </c>
      <c r="BH63" s="22">
        <f>IF(AP63="","",TRIM(AK63&amp;""))</f>
        <v/>
      </c>
      <c r="BI63" s="22">
        <f>IF(AND(AP63&lt;&gt;"",BH63=""),1,0)</f>
        <v/>
      </c>
      <c r="BJ63" s="22">
        <f>IF(AP63="",0,1)</f>
        <v/>
      </c>
    </row>
    <row r="64">
      <c r="AJ64" s="19" t="n"/>
      <c r="AK64" s="25" t="n"/>
      <c r="AL64" s="26" t="n"/>
      <c r="AM64" s="26" t="n"/>
      <c r="AN64" s="25" t="n"/>
      <c r="AO64" s="19" t="n"/>
      <c r="AP64" s="22">
        <f>TRIM(IFERROR(TRIM(INDEX($A64:$AI64,MATCH(Settings!$H$9,$A$1:$AI$1,0))&amp;""),"")&amp;" "&amp;IFERROR(TRIM(INDEX($A64:$AI64,MATCH(Settings!$H$10,$A$1:$AI$1,0))&amp;""),""))</f>
        <v/>
      </c>
      <c r="AQ64" s="23">
        <f>IF(AP64="","",IFERROR(IF(TRIM(INDEX($A64:$AI64,MATCH(Settings!$H$11,$A$1:$AI$1,0))&amp;"")="","",IF(ISNUMBER(INDEX($A64:$AI64,MATCH(Settings!$H$11,$A$1:$AI$1,0))),INT(INDEX($A64:$AI64,MATCH(Settings!$H$11,$A$1:$AI$1,0))),DATE(VALUE(LEFT(INDEX($A64:$AI64,MATCH(Settings!$H$11,$A$1:$AI$1,0)),4)),VALUE(MID(INDEX($A64:$AI64,MATCH(Settings!$H$11,$A$1:$AI$1,0)),6,2)),VALUE(MID(INDEX($A64:$AI64,MATCH(Settings!$H$11,$A$1:$AI$1,0)),9,2))))),""))</f>
        <v/>
      </c>
      <c r="AR64" s="22">
        <f>IF(OR(AP64="",NOT(ISNUMBER(AQ64)),NOT(ISNUMBER(Settings!$B$4))),"",YEAR(Settings!$B$4)-YEAR(AQ64)-IF(OR(MONTH(Settings!$B$4)&lt;MONTH(AQ64),AND(MONTH(Settings!$B$4)=MONTH(AQ64),DAY(Settings!$B$4)&lt;DAY(AQ64))),1,0))</f>
        <v/>
      </c>
      <c r="AS64" s="22">
        <f>IF(AP64="","",IF(AR64="","No birth date",IF(COUNT(Settings!$B$9:$B$20)=0,"Set your age groups",IF(AR64&lt;MIN(Settings!$B$9:$B$20),"Below youngest group",IF(AR64&gt;MAX(Settings!$C$9:$C$20),"Above oldest group",IF(AR64&lt;=INDEX(Settings!$C$9:$C$20,COUNTIF(Settings!$B$9:$B$20,"&lt;="&amp;AR64)),INDEX(Settings!$A$9:$A$20,COUNTIF(Settings!$B$9:$B$20,"&lt;="&amp;AR64)),"No group for this age"))))))</f>
        <v/>
      </c>
      <c r="AT64" s="22">
        <f>IF(AP64="","",IFERROR(TRIM(INDEX($A64:$AI64,MATCH(Settings!$H$12,$A$1:$AI$1,0))&amp;""),""))</f>
        <v/>
      </c>
      <c r="AU64" s="22">
        <f>IF(AP64="","",IFERROR(TRIM(INDEX($A64:$AI64,MATCH(Settings!$H$13,$A$1:$AI$1,0))&amp;""),""))</f>
        <v/>
      </c>
      <c r="AV64" s="22">
        <f>IF(AP64="","",IFERROR(TRIM(INDEX($A64:$AI64,MATCH(Settings!$H$14,$A$1:$AI$1,0))&amp;""),""))</f>
        <v/>
      </c>
      <c r="AW64" s="22">
        <f>IF(AP64="","",IFERROR(IF(TRIM(INDEX($A64:$AI64,MATCH(Settings!$H$19,$A$1:$AI$1,0))&amp;"")="","",VALUE(TRIM(INDEX($A64:$AI64,MATCH(Settings!$H$19,$A$1:$AI$1,0))&amp;""))),""))</f>
        <v/>
      </c>
      <c r="AX64" s="22">
        <f>IF(AP64="","",IFERROR(TRIM(INDEX($A64:$AI64,MATCH(Settings!$H$20,$A$1:$AI$1,0))&amp;""),""))</f>
        <v/>
      </c>
      <c r="AY64" s="24">
        <f>IF(OR(AX64="Paid",AX64="Partially refunded"),IFERROR(VALUE(IFERROR(TRIM(INDEX($A64:$AI64,MATCH(Settings!$H$21,$A$1:$AI$1,0))&amp;""),"")),0)-IFERROR(VALUE(IFERROR(TRIM(INDEX($A64:$AI64,MATCH(Settings!$H$22,$A$1:$AI$1,0))&amp;""),"")),0),0)</f>
        <v/>
      </c>
      <c r="AZ64" s="22">
        <f>IF(AP64="","",IF(UPPER(TRIM(AL64&amp;""))="Y","Paid another way",IF(AX64&lt;&gt;"",AX64,"No online payment")))</f>
        <v/>
      </c>
      <c r="BA64" s="22">
        <f>IF(OR(AZ64="Paid",AZ64="Partially refunded",AZ64="Paid another way"),1,0)</f>
        <v/>
      </c>
      <c r="BB64" s="22">
        <f>IF(AP64="","",IF(IFERROR(TRIM(INDEX($A64:$AI64,MATCH(Settings!$H$15,$A$1:$AI$1,0))&amp;""),"")&lt;&gt;"","Yes","No"))</f>
        <v/>
      </c>
      <c r="BC64" s="22">
        <f>IF(AP64="","",IF(IFERROR(TRIM(INDEX($A64:$AI64,MATCH(Settings!$H$16,$A$1:$AI$1,0))&amp;""),"")&lt;&gt;"","Yes","No"))</f>
        <v/>
      </c>
      <c r="BD64" s="22">
        <f>IF(AP64="","",IF(IFERROR(TRIM(INDEX($A64:$AI64,MATCH(Settings!$H$18,$A$1:$AI$1,0))&amp;""),"")&lt;&gt;"","Yes","No"))</f>
        <v/>
      </c>
      <c r="BE64" s="22">
        <f>IF(AP64="","",IFERROR(TRIM(INDEX($A64:$AI64,MATCH(Settings!$H$17,$A$1:$AI$1,0))&amp;""),""))</f>
        <v/>
      </c>
      <c r="BF64" s="22">
        <f>IF(AP64="","",IF(UPPER(TRIM(AM64&amp;""))="Y","Complete (papers)",IF(IF(BB64="No",", proof of age","")&amp;IF(BC64="No",", physical form","")&amp;IF(BD64="No",", concussion sheet","")="","Complete","Missing: "&amp;MID(IF(BB64="No",", proof of age","")&amp;IF(BC64="No",", physical form","")&amp;IF(BD64="No",", concussion sheet",""),3,200))))</f>
        <v/>
      </c>
      <c r="BG64" s="22">
        <f>IF(LEFT(BF64,8)="Complete",1,0)</f>
        <v/>
      </c>
      <c r="BH64" s="22">
        <f>IF(AP64="","",TRIM(AK64&amp;""))</f>
        <v/>
      </c>
      <c r="BI64" s="22">
        <f>IF(AND(AP64&lt;&gt;"",BH64=""),1,0)</f>
        <v/>
      </c>
      <c r="BJ64" s="22">
        <f>IF(AP64="",0,1)</f>
        <v/>
      </c>
    </row>
    <row r="65">
      <c r="AJ65" s="19" t="n"/>
      <c r="AK65" s="25" t="n"/>
      <c r="AL65" s="26" t="n"/>
      <c r="AM65" s="26" t="n"/>
      <c r="AN65" s="25" t="n"/>
      <c r="AO65" s="19" t="n"/>
      <c r="AP65" s="22">
        <f>TRIM(IFERROR(TRIM(INDEX($A65:$AI65,MATCH(Settings!$H$9,$A$1:$AI$1,0))&amp;""),"")&amp;" "&amp;IFERROR(TRIM(INDEX($A65:$AI65,MATCH(Settings!$H$10,$A$1:$AI$1,0))&amp;""),""))</f>
        <v/>
      </c>
      <c r="AQ65" s="23">
        <f>IF(AP65="","",IFERROR(IF(TRIM(INDEX($A65:$AI65,MATCH(Settings!$H$11,$A$1:$AI$1,0))&amp;"")="","",IF(ISNUMBER(INDEX($A65:$AI65,MATCH(Settings!$H$11,$A$1:$AI$1,0))),INT(INDEX($A65:$AI65,MATCH(Settings!$H$11,$A$1:$AI$1,0))),DATE(VALUE(LEFT(INDEX($A65:$AI65,MATCH(Settings!$H$11,$A$1:$AI$1,0)),4)),VALUE(MID(INDEX($A65:$AI65,MATCH(Settings!$H$11,$A$1:$AI$1,0)),6,2)),VALUE(MID(INDEX($A65:$AI65,MATCH(Settings!$H$11,$A$1:$AI$1,0)),9,2))))),""))</f>
        <v/>
      </c>
      <c r="AR65" s="22">
        <f>IF(OR(AP65="",NOT(ISNUMBER(AQ65)),NOT(ISNUMBER(Settings!$B$4))),"",YEAR(Settings!$B$4)-YEAR(AQ65)-IF(OR(MONTH(Settings!$B$4)&lt;MONTH(AQ65),AND(MONTH(Settings!$B$4)=MONTH(AQ65),DAY(Settings!$B$4)&lt;DAY(AQ65))),1,0))</f>
        <v/>
      </c>
      <c r="AS65" s="22">
        <f>IF(AP65="","",IF(AR65="","No birth date",IF(COUNT(Settings!$B$9:$B$20)=0,"Set your age groups",IF(AR65&lt;MIN(Settings!$B$9:$B$20),"Below youngest group",IF(AR65&gt;MAX(Settings!$C$9:$C$20),"Above oldest group",IF(AR65&lt;=INDEX(Settings!$C$9:$C$20,COUNTIF(Settings!$B$9:$B$20,"&lt;="&amp;AR65)),INDEX(Settings!$A$9:$A$20,COUNTIF(Settings!$B$9:$B$20,"&lt;="&amp;AR65)),"No group for this age"))))))</f>
        <v/>
      </c>
      <c r="AT65" s="22">
        <f>IF(AP65="","",IFERROR(TRIM(INDEX($A65:$AI65,MATCH(Settings!$H$12,$A$1:$AI$1,0))&amp;""),""))</f>
        <v/>
      </c>
      <c r="AU65" s="22">
        <f>IF(AP65="","",IFERROR(TRIM(INDEX($A65:$AI65,MATCH(Settings!$H$13,$A$1:$AI$1,0))&amp;""),""))</f>
        <v/>
      </c>
      <c r="AV65" s="22">
        <f>IF(AP65="","",IFERROR(TRIM(INDEX($A65:$AI65,MATCH(Settings!$H$14,$A$1:$AI$1,0))&amp;""),""))</f>
        <v/>
      </c>
      <c r="AW65" s="22">
        <f>IF(AP65="","",IFERROR(IF(TRIM(INDEX($A65:$AI65,MATCH(Settings!$H$19,$A$1:$AI$1,0))&amp;"")="","",VALUE(TRIM(INDEX($A65:$AI65,MATCH(Settings!$H$19,$A$1:$AI$1,0))&amp;""))),""))</f>
        <v/>
      </c>
      <c r="AX65" s="22">
        <f>IF(AP65="","",IFERROR(TRIM(INDEX($A65:$AI65,MATCH(Settings!$H$20,$A$1:$AI$1,0))&amp;""),""))</f>
        <v/>
      </c>
      <c r="AY65" s="24">
        <f>IF(OR(AX65="Paid",AX65="Partially refunded"),IFERROR(VALUE(IFERROR(TRIM(INDEX($A65:$AI65,MATCH(Settings!$H$21,$A$1:$AI$1,0))&amp;""),"")),0)-IFERROR(VALUE(IFERROR(TRIM(INDEX($A65:$AI65,MATCH(Settings!$H$22,$A$1:$AI$1,0))&amp;""),"")),0),0)</f>
        <v/>
      </c>
      <c r="AZ65" s="22">
        <f>IF(AP65="","",IF(UPPER(TRIM(AL65&amp;""))="Y","Paid another way",IF(AX65&lt;&gt;"",AX65,"No online payment")))</f>
        <v/>
      </c>
      <c r="BA65" s="22">
        <f>IF(OR(AZ65="Paid",AZ65="Partially refunded",AZ65="Paid another way"),1,0)</f>
        <v/>
      </c>
      <c r="BB65" s="22">
        <f>IF(AP65="","",IF(IFERROR(TRIM(INDEX($A65:$AI65,MATCH(Settings!$H$15,$A$1:$AI$1,0))&amp;""),"")&lt;&gt;"","Yes","No"))</f>
        <v/>
      </c>
      <c r="BC65" s="22">
        <f>IF(AP65="","",IF(IFERROR(TRIM(INDEX($A65:$AI65,MATCH(Settings!$H$16,$A$1:$AI$1,0))&amp;""),"")&lt;&gt;"","Yes","No"))</f>
        <v/>
      </c>
      <c r="BD65" s="22">
        <f>IF(AP65="","",IF(IFERROR(TRIM(INDEX($A65:$AI65,MATCH(Settings!$H$18,$A$1:$AI$1,0))&amp;""),"")&lt;&gt;"","Yes","No"))</f>
        <v/>
      </c>
      <c r="BE65" s="22">
        <f>IF(AP65="","",IFERROR(TRIM(INDEX($A65:$AI65,MATCH(Settings!$H$17,$A$1:$AI$1,0))&amp;""),""))</f>
        <v/>
      </c>
      <c r="BF65" s="22">
        <f>IF(AP65="","",IF(UPPER(TRIM(AM65&amp;""))="Y","Complete (papers)",IF(IF(BB65="No",", proof of age","")&amp;IF(BC65="No",", physical form","")&amp;IF(BD65="No",", concussion sheet","")="","Complete","Missing: "&amp;MID(IF(BB65="No",", proof of age","")&amp;IF(BC65="No",", physical form","")&amp;IF(BD65="No",", concussion sheet",""),3,200))))</f>
        <v/>
      </c>
      <c r="BG65" s="22">
        <f>IF(LEFT(BF65,8)="Complete",1,0)</f>
        <v/>
      </c>
      <c r="BH65" s="22">
        <f>IF(AP65="","",TRIM(AK65&amp;""))</f>
        <v/>
      </c>
      <c r="BI65" s="22">
        <f>IF(AND(AP65&lt;&gt;"",BH65=""),1,0)</f>
        <v/>
      </c>
      <c r="BJ65" s="22">
        <f>IF(AP65="",0,1)</f>
        <v/>
      </c>
    </row>
    <row r="66">
      <c r="AJ66" s="19" t="n"/>
      <c r="AK66" s="25" t="n"/>
      <c r="AL66" s="26" t="n"/>
      <c r="AM66" s="26" t="n"/>
      <c r="AN66" s="25" t="n"/>
      <c r="AO66" s="19" t="n"/>
      <c r="AP66" s="22">
        <f>TRIM(IFERROR(TRIM(INDEX($A66:$AI66,MATCH(Settings!$H$9,$A$1:$AI$1,0))&amp;""),"")&amp;" "&amp;IFERROR(TRIM(INDEX($A66:$AI66,MATCH(Settings!$H$10,$A$1:$AI$1,0))&amp;""),""))</f>
        <v/>
      </c>
      <c r="AQ66" s="23">
        <f>IF(AP66="","",IFERROR(IF(TRIM(INDEX($A66:$AI66,MATCH(Settings!$H$11,$A$1:$AI$1,0))&amp;"")="","",IF(ISNUMBER(INDEX($A66:$AI66,MATCH(Settings!$H$11,$A$1:$AI$1,0))),INT(INDEX($A66:$AI66,MATCH(Settings!$H$11,$A$1:$AI$1,0))),DATE(VALUE(LEFT(INDEX($A66:$AI66,MATCH(Settings!$H$11,$A$1:$AI$1,0)),4)),VALUE(MID(INDEX($A66:$AI66,MATCH(Settings!$H$11,$A$1:$AI$1,0)),6,2)),VALUE(MID(INDEX($A66:$AI66,MATCH(Settings!$H$11,$A$1:$AI$1,0)),9,2))))),""))</f>
        <v/>
      </c>
      <c r="AR66" s="22">
        <f>IF(OR(AP66="",NOT(ISNUMBER(AQ66)),NOT(ISNUMBER(Settings!$B$4))),"",YEAR(Settings!$B$4)-YEAR(AQ66)-IF(OR(MONTH(Settings!$B$4)&lt;MONTH(AQ66),AND(MONTH(Settings!$B$4)=MONTH(AQ66),DAY(Settings!$B$4)&lt;DAY(AQ66))),1,0))</f>
        <v/>
      </c>
      <c r="AS66" s="22">
        <f>IF(AP66="","",IF(AR66="","No birth date",IF(COUNT(Settings!$B$9:$B$20)=0,"Set your age groups",IF(AR66&lt;MIN(Settings!$B$9:$B$20),"Below youngest group",IF(AR66&gt;MAX(Settings!$C$9:$C$20),"Above oldest group",IF(AR66&lt;=INDEX(Settings!$C$9:$C$20,COUNTIF(Settings!$B$9:$B$20,"&lt;="&amp;AR66)),INDEX(Settings!$A$9:$A$20,COUNTIF(Settings!$B$9:$B$20,"&lt;="&amp;AR66)),"No group for this age"))))))</f>
        <v/>
      </c>
      <c r="AT66" s="22">
        <f>IF(AP66="","",IFERROR(TRIM(INDEX($A66:$AI66,MATCH(Settings!$H$12,$A$1:$AI$1,0))&amp;""),""))</f>
        <v/>
      </c>
      <c r="AU66" s="22">
        <f>IF(AP66="","",IFERROR(TRIM(INDEX($A66:$AI66,MATCH(Settings!$H$13,$A$1:$AI$1,0))&amp;""),""))</f>
        <v/>
      </c>
      <c r="AV66" s="22">
        <f>IF(AP66="","",IFERROR(TRIM(INDEX($A66:$AI66,MATCH(Settings!$H$14,$A$1:$AI$1,0))&amp;""),""))</f>
        <v/>
      </c>
      <c r="AW66" s="22">
        <f>IF(AP66="","",IFERROR(IF(TRIM(INDEX($A66:$AI66,MATCH(Settings!$H$19,$A$1:$AI$1,0))&amp;"")="","",VALUE(TRIM(INDEX($A66:$AI66,MATCH(Settings!$H$19,$A$1:$AI$1,0))&amp;""))),""))</f>
        <v/>
      </c>
      <c r="AX66" s="22">
        <f>IF(AP66="","",IFERROR(TRIM(INDEX($A66:$AI66,MATCH(Settings!$H$20,$A$1:$AI$1,0))&amp;""),""))</f>
        <v/>
      </c>
      <c r="AY66" s="24">
        <f>IF(OR(AX66="Paid",AX66="Partially refunded"),IFERROR(VALUE(IFERROR(TRIM(INDEX($A66:$AI66,MATCH(Settings!$H$21,$A$1:$AI$1,0))&amp;""),"")),0)-IFERROR(VALUE(IFERROR(TRIM(INDEX($A66:$AI66,MATCH(Settings!$H$22,$A$1:$AI$1,0))&amp;""),"")),0),0)</f>
        <v/>
      </c>
      <c r="AZ66" s="22">
        <f>IF(AP66="","",IF(UPPER(TRIM(AL66&amp;""))="Y","Paid another way",IF(AX66&lt;&gt;"",AX66,"No online payment")))</f>
        <v/>
      </c>
      <c r="BA66" s="22">
        <f>IF(OR(AZ66="Paid",AZ66="Partially refunded",AZ66="Paid another way"),1,0)</f>
        <v/>
      </c>
      <c r="BB66" s="22">
        <f>IF(AP66="","",IF(IFERROR(TRIM(INDEX($A66:$AI66,MATCH(Settings!$H$15,$A$1:$AI$1,0))&amp;""),"")&lt;&gt;"","Yes","No"))</f>
        <v/>
      </c>
      <c r="BC66" s="22">
        <f>IF(AP66="","",IF(IFERROR(TRIM(INDEX($A66:$AI66,MATCH(Settings!$H$16,$A$1:$AI$1,0))&amp;""),"")&lt;&gt;"","Yes","No"))</f>
        <v/>
      </c>
      <c r="BD66" s="22">
        <f>IF(AP66="","",IF(IFERROR(TRIM(INDEX($A66:$AI66,MATCH(Settings!$H$18,$A$1:$AI$1,0))&amp;""),"")&lt;&gt;"","Yes","No"))</f>
        <v/>
      </c>
      <c r="BE66" s="22">
        <f>IF(AP66="","",IFERROR(TRIM(INDEX($A66:$AI66,MATCH(Settings!$H$17,$A$1:$AI$1,0))&amp;""),""))</f>
        <v/>
      </c>
      <c r="BF66" s="22">
        <f>IF(AP66="","",IF(UPPER(TRIM(AM66&amp;""))="Y","Complete (papers)",IF(IF(BB66="No",", proof of age","")&amp;IF(BC66="No",", physical form","")&amp;IF(BD66="No",", concussion sheet","")="","Complete","Missing: "&amp;MID(IF(BB66="No",", proof of age","")&amp;IF(BC66="No",", physical form","")&amp;IF(BD66="No",", concussion sheet",""),3,200))))</f>
        <v/>
      </c>
      <c r="BG66" s="22">
        <f>IF(LEFT(BF66,8)="Complete",1,0)</f>
        <v/>
      </c>
      <c r="BH66" s="22">
        <f>IF(AP66="","",TRIM(AK66&amp;""))</f>
        <v/>
      </c>
      <c r="BI66" s="22">
        <f>IF(AND(AP66&lt;&gt;"",BH66=""),1,0)</f>
        <v/>
      </c>
      <c r="BJ66" s="22">
        <f>IF(AP66="",0,1)</f>
        <v/>
      </c>
    </row>
    <row r="67">
      <c r="AJ67" s="19" t="n"/>
      <c r="AK67" s="25" t="n"/>
      <c r="AL67" s="26" t="n"/>
      <c r="AM67" s="26" t="n"/>
      <c r="AN67" s="25" t="n"/>
      <c r="AO67" s="19" t="n"/>
      <c r="AP67" s="22">
        <f>TRIM(IFERROR(TRIM(INDEX($A67:$AI67,MATCH(Settings!$H$9,$A$1:$AI$1,0))&amp;""),"")&amp;" "&amp;IFERROR(TRIM(INDEX($A67:$AI67,MATCH(Settings!$H$10,$A$1:$AI$1,0))&amp;""),""))</f>
        <v/>
      </c>
      <c r="AQ67" s="23">
        <f>IF(AP67="","",IFERROR(IF(TRIM(INDEX($A67:$AI67,MATCH(Settings!$H$11,$A$1:$AI$1,0))&amp;"")="","",IF(ISNUMBER(INDEX($A67:$AI67,MATCH(Settings!$H$11,$A$1:$AI$1,0))),INT(INDEX($A67:$AI67,MATCH(Settings!$H$11,$A$1:$AI$1,0))),DATE(VALUE(LEFT(INDEX($A67:$AI67,MATCH(Settings!$H$11,$A$1:$AI$1,0)),4)),VALUE(MID(INDEX($A67:$AI67,MATCH(Settings!$H$11,$A$1:$AI$1,0)),6,2)),VALUE(MID(INDEX($A67:$AI67,MATCH(Settings!$H$11,$A$1:$AI$1,0)),9,2))))),""))</f>
        <v/>
      </c>
      <c r="AR67" s="22">
        <f>IF(OR(AP67="",NOT(ISNUMBER(AQ67)),NOT(ISNUMBER(Settings!$B$4))),"",YEAR(Settings!$B$4)-YEAR(AQ67)-IF(OR(MONTH(Settings!$B$4)&lt;MONTH(AQ67),AND(MONTH(Settings!$B$4)=MONTH(AQ67),DAY(Settings!$B$4)&lt;DAY(AQ67))),1,0))</f>
        <v/>
      </c>
      <c r="AS67" s="22">
        <f>IF(AP67="","",IF(AR67="","No birth date",IF(COUNT(Settings!$B$9:$B$20)=0,"Set your age groups",IF(AR67&lt;MIN(Settings!$B$9:$B$20),"Below youngest group",IF(AR67&gt;MAX(Settings!$C$9:$C$20),"Above oldest group",IF(AR67&lt;=INDEX(Settings!$C$9:$C$20,COUNTIF(Settings!$B$9:$B$20,"&lt;="&amp;AR67)),INDEX(Settings!$A$9:$A$20,COUNTIF(Settings!$B$9:$B$20,"&lt;="&amp;AR67)),"No group for this age"))))))</f>
        <v/>
      </c>
      <c r="AT67" s="22">
        <f>IF(AP67="","",IFERROR(TRIM(INDEX($A67:$AI67,MATCH(Settings!$H$12,$A$1:$AI$1,0))&amp;""),""))</f>
        <v/>
      </c>
      <c r="AU67" s="22">
        <f>IF(AP67="","",IFERROR(TRIM(INDEX($A67:$AI67,MATCH(Settings!$H$13,$A$1:$AI$1,0))&amp;""),""))</f>
        <v/>
      </c>
      <c r="AV67" s="22">
        <f>IF(AP67="","",IFERROR(TRIM(INDEX($A67:$AI67,MATCH(Settings!$H$14,$A$1:$AI$1,0))&amp;""),""))</f>
        <v/>
      </c>
      <c r="AW67" s="22">
        <f>IF(AP67="","",IFERROR(IF(TRIM(INDEX($A67:$AI67,MATCH(Settings!$H$19,$A$1:$AI$1,0))&amp;"")="","",VALUE(TRIM(INDEX($A67:$AI67,MATCH(Settings!$H$19,$A$1:$AI$1,0))&amp;""))),""))</f>
        <v/>
      </c>
      <c r="AX67" s="22">
        <f>IF(AP67="","",IFERROR(TRIM(INDEX($A67:$AI67,MATCH(Settings!$H$20,$A$1:$AI$1,0))&amp;""),""))</f>
        <v/>
      </c>
      <c r="AY67" s="24">
        <f>IF(OR(AX67="Paid",AX67="Partially refunded"),IFERROR(VALUE(IFERROR(TRIM(INDEX($A67:$AI67,MATCH(Settings!$H$21,$A$1:$AI$1,0))&amp;""),"")),0)-IFERROR(VALUE(IFERROR(TRIM(INDEX($A67:$AI67,MATCH(Settings!$H$22,$A$1:$AI$1,0))&amp;""),"")),0),0)</f>
        <v/>
      </c>
      <c r="AZ67" s="22">
        <f>IF(AP67="","",IF(UPPER(TRIM(AL67&amp;""))="Y","Paid another way",IF(AX67&lt;&gt;"",AX67,"No online payment")))</f>
        <v/>
      </c>
      <c r="BA67" s="22">
        <f>IF(OR(AZ67="Paid",AZ67="Partially refunded",AZ67="Paid another way"),1,0)</f>
        <v/>
      </c>
      <c r="BB67" s="22">
        <f>IF(AP67="","",IF(IFERROR(TRIM(INDEX($A67:$AI67,MATCH(Settings!$H$15,$A$1:$AI$1,0))&amp;""),"")&lt;&gt;"","Yes","No"))</f>
        <v/>
      </c>
      <c r="BC67" s="22">
        <f>IF(AP67="","",IF(IFERROR(TRIM(INDEX($A67:$AI67,MATCH(Settings!$H$16,$A$1:$AI$1,0))&amp;""),"")&lt;&gt;"","Yes","No"))</f>
        <v/>
      </c>
      <c r="BD67" s="22">
        <f>IF(AP67="","",IF(IFERROR(TRIM(INDEX($A67:$AI67,MATCH(Settings!$H$18,$A$1:$AI$1,0))&amp;""),"")&lt;&gt;"","Yes","No"))</f>
        <v/>
      </c>
      <c r="BE67" s="22">
        <f>IF(AP67="","",IFERROR(TRIM(INDEX($A67:$AI67,MATCH(Settings!$H$17,$A$1:$AI$1,0))&amp;""),""))</f>
        <v/>
      </c>
      <c r="BF67" s="22">
        <f>IF(AP67="","",IF(UPPER(TRIM(AM67&amp;""))="Y","Complete (papers)",IF(IF(BB67="No",", proof of age","")&amp;IF(BC67="No",", physical form","")&amp;IF(BD67="No",", concussion sheet","")="","Complete","Missing: "&amp;MID(IF(BB67="No",", proof of age","")&amp;IF(BC67="No",", physical form","")&amp;IF(BD67="No",", concussion sheet",""),3,200))))</f>
        <v/>
      </c>
      <c r="BG67" s="22">
        <f>IF(LEFT(BF67,8)="Complete",1,0)</f>
        <v/>
      </c>
      <c r="BH67" s="22">
        <f>IF(AP67="","",TRIM(AK67&amp;""))</f>
        <v/>
      </c>
      <c r="BI67" s="22">
        <f>IF(AND(AP67&lt;&gt;"",BH67=""),1,0)</f>
        <v/>
      </c>
      <c r="BJ67" s="22">
        <f>IF(AP67="",0,1)</f>
        <v/>
      </c>
    </row>
    <row r="68">
      <c r="AJ68" s="19" t="n"/>
      <c r="AK68" s="25" t="n"/>
      <c r="AL68" s="26" t="n"/>
      <c r="AM68" s="26" t="n"/>
      <c r="AN68" s="25" t="n"/>
      <c r="AO68" s="19" t="n"/>
      <c r="AP68" s="22">
        <f>TRIM(IFERROR(TRIM(INDEX($A68:$AI68,MATCH(Settings!$H$9,$A$1:$AI$1,0))&amp;""),"")&amp;" "&amp;IFERROR(TRIM(INDEX($A68:$AI68,MATCH(Settings!$H$10,$A$1:$AI$1,0))&amp;""),""))</f>
        <v/>
      </c>
      <c r="AQ68" s="23">
        <f>IF(AP68="","",IFERROR(IF(TRIM(INDEX($A68:$AI68,MATCH(Settings!$H$11,$A$1:$AI$1,0))&amp;"")="","",IF(ISNUMBER(INDEX($A68:$AI68,MATCH(Settings!$H$11,$A$1:$AI$1,0))),INT(INDEX($A68:$AI68,MATCH(Settings!$H$11,$A$1:$AI$1,0))),DATE(VALUE(LEFT(INDEX($A68:$AI68,MATCH(Settings!$H$11,$A$1:$AI$1,0)),4)),VALUE(MID(INDEX($A68:$AI68,MATCH(Settings!$H$11,$A$1:$AI$1,0)),6,2)),VALUE(MID(INDEX($A68:$AI68,MATCH(Settings!$H$11,$A$1:$AI$1,0)),9,2))))),""))</f>
        <v/>
      </c>
      <c r="AR68" s="22">
        <f>IF(OR(AP68="",NOT(ISNUMBER(AQ68)),NOT(ISNUMBER(Settings!$B$4))),"",YEAR(Settings!$B$4)-YEAR(AQ68)-IF(OR(MONTH(Settings!$B$4)&lt;MONTH(AQ68),AND(MONTH(Settings!$B$4)=MONTH(AQ68),DAY(Settings!$B$4)&lt;DAY(AQ68))),1,0))</f>
        <v/>
      </c>
      <c r="AS68" s="22">
        <f>IF(AP68="","",IF(AR68="","No birth date",IF(COUNT(Settings!$B$9:$B$20)=0,"Set your age groups",IF(AR68&lt;MIN(Settings!$B$9:$B$20),"Below youngest group",IF(AR68&gt;MAX(Settings!$C$9:$C$20),"Above oldest group",IF(AR68&lt;=INDEX(Settings!$C$9:$C$20,COUNTIF(Settings!$B$9:$B$20,"&lt;="&amp;AR68)),INDEX(Settings!$A$9:$A$20,COUNTIF(Settings!$B$9:$B$20,"&lt;="&amp;AR68)),"No group for this age"))))))</f>
        <v/>
      </c>
      <c r="AT68" s="22">
        <f>IF(AP68="","",IFERROR(TRIM(INDEX($A68:$AI68,MATCH(Settings!$H$12,$A$1:$AI$1,0))&amp;""),""))</f>
        <v/>
      </c>
      <c r="AU68" s="22">
        <f>IF(AP68="","",IFERROR(TRIM(INDEX($A68:$AI68,MATCH(Settings!$H$13,$A$1:$AI$1,0))&amp;""),""))</f>
        <v/>
      </c>
      <c r="AV68" s="22">
        <f>IF(AP68="","",IFERROR(TRIM(INDEX($A68:$AI68,MATCH(Settings!$H$14,$A$1:$AI$1,0))&amp;""),""))</f>
        <v/>
      </c>
      <c r="AW68" s="22">
        <f>IF(AP68="","",IFERROR(IF(TRIM(INDEX($A68:$AI68,MATCH(Settings!$H$19,$A$1:$AI$1,0))&amp;"")="","",VALUE(TRIM(INDEX($A68:$AI68,MATCH(Settings!$H$19,$A$1:$AI$1,0))&amp;""))),""))</f>
        <v/>
      </c>
      <c r="AX68" s="22">
        <f>IF(AP68="","",IFERROR(TRIM(INDEX($A68:$AI68,MATCH(Settings!$H$20,$A$1:$AI$1,0))&amp;""),""))</f>
        <v/>
      </c>
      <c r="AY68" s="24">
        <f>IF(OR(AX68="Paid",AX68="Partially refunded"),IFERROR(VALUE(IFERROR(TRIM(INDEX($A68:$AI68,MATCH(Settings!$H$21,$A$1:$AI$1,0))&amp;""),"")),0)-IFERROR(VALUE(IFERROR(TRIM(INDEX($A68:$AI68,MATCH(Settings!$H$22,$A$1:$AI$1,0))&amp;""),"")),0),0)</f>
        <v/>
      </c>
      <c r="AZ68" s="22">
        <f>IF(AP68="","",IF(UPPER(TRIM(AL68&amp;""))="Y","Paid another way",IF(AX68&lt;&gt;"",AX68,"No online payment")))</f>
        <v/>
      </c>
      <c r="BA68" s="22">
        <f>IF(OR(AZ68="Paid",AZ68="Partially refunded",AZ68="Paid another way"),1,0)</f>
        <v/>
      </c>
      <c r="BB68" s="22">
        <f>IF(AP68="","",IF(IFERROR(TRIM(INDEX($A68:$AI68,MATCH(Settings!$H$15,$A$1:$AI$1,0))&amp;""),"")&lt;&gt;"","Yes","No"))</f>
        <v/>
      </c>
      <c r="BC68" s="22">
        <f>IF(AP68="","",IF(IFERROR(TRIM(INDEX($A68:$AI68,MATCH(Settings!$H$16,$A$1:$AI$1,0))&amp;""),"")&lt;&gt;"","Yes","No"))</f>
        <v/>
      </c>
      <c r="BD68" s="22">
        <f>IF(AP68="","",IF(IFERROR(TRIM(INDEX($A68:$AI68,MATCH(Settings!$H$18,$A$1:$AI$1,0))&amp;""),"")&lt;&gt;"","Yes","No"))</f>
        <v/>
      </c>
      <c r="BE68" s="22">
        <f>IF(AP68="","",IFERROR(TRIM(INDEX($A68:$AI68,MATCH(Settings!$H$17,$A$1:$AI$1,0))&amp;""),""))</f>
        <v/>
      </c>
      <c r="BF68" s="22">
        <f>IF(AP68="","",IF(UPPER(TRIM(AM68&amp;""))="Y","Complete (papers)",IF(IF(BB68="No",", proof of age","")&amp;IF(BC68="No",", physical form","")&amp;IF(BD68="No",", concussion sheet","")="","Complete","Missing: "&amp;MID(IF(BB68="No",", proof of age","")&amp;IF(BC68="No",", physical form","")&amp;IF(BD68="No",", concussion sheet",""),3,200))))</f>
        <v/>
      </c>
      <c r="BG68" s="22">
        <f>IF(LEFT(BF68,8)="Complete",1,0)</f>
        <v/>
      </c>
      <c r="BH68" s="22">
        <f>IF(AP68="","",TRIM(AK68&amp;""))</f>
        <v/>
      </c>
      <c r="BI68" s="22">
        <f>IF(AND(AP68&lt;&gt;"",BH68=""),1,0)</f>
        <v/>
      </c>
      <c r="BJ68" s="22">
        <f>IF(AP68="",0,1)</f>
        <v/>
      </c>
    </row>
    <row r="69">
      <c r="AJ69" s="19" t="n"/>
      <c r="AK69" s="25" t="n"/>
      <c r="AL69" s="26" t="n"/>
      <c r="AM69" s="26" t="n"/>
      <c r="AN69" s="25" t="n"/>
      <c r="AO69" s="19" t="n"/>
      <c r="AP69" s="22">
        <f>TRIM(IFERROR(TRIM(INDEX($A69:$AI69,MATCH(Settings!$H$9,$A$1:$AI$1,0))&amp;""),"")&amp;" "&amp;IFERROR(TRIM(INDEX($A69:$AI69,MATCH(Settings!$H$10,$A$1:$AI$1,0))&amp;""),""))</f>
        <v/>
      </c>
      <c r="AQ69" s="23">
        <f>IF(AP69="","",IFERROR(IF(TRIM(INDEX($A69:$AI69,MATCH(Settings!$H$11,$A$1:$AI$1,0))&amp;"")="","",IF(ISNUMBER(INDEX($A69:$AI69,MATCH(Settings!$H$11,$A$1:$AI$1,0))),INT(INDEX($A69:$AI69,MATCH(Settings!$H$11,$A$1:$AI$1,0))),DATE(VALUE(LEFT(INDEX($A69:$AI69,MATCH(Settings!$H$11,$A$1:$AI$1,0)),4)),VALUE(MID(INDEX($A69:$AI69,MATCH(Settings!$H$11,$A$1:$AI$1,0)),6,2)),VALUE(MID(INDEX($A69:$AI69,MATCH(Settings!$H$11,$A$1:$AI$1,0)),9,2))))),""))</f>
        <v/>
      </c>
      <c r="AR69" s="22">
        <f>IF(OR(AP69="",NOT(ISNUMBER(AQ69)),NOT(ISNUMBER(Settings!$B$4))),"",YEAR(Settings!$B$4)-YEAR(AQ69)-IF(OR(MONTH(Settings!$B$4)&lt;MONTH(AQ69),AND(MONTH(Settings!$B$4)=MONTH(AQ69),DAY(Settings!$B$4)&lt;DAY(AQ69))),1,0))</f>
        <v/>
      </c>
      <c r="AS69" s="22">
        <f>IF(AP69="","",IF(AR69="","No birth date",IF(COUNT(Settings!$B$9:$B$20)=0,"Set your age groups",IF(AR69&lt;MIN(Settings!$B$9:$B$20),"Below youngest group",IF(AR69&gt;MAX(Settings!$C$9:$C$20),"Above oldest group",IF(AR69&lt;=INDEX(Settings!$C$9:$C$20,COUNTIF(Settings!$B$9:$B$20,"&lt;="&amp;AR69)),INDEX(Settings!$A$9:$A$20,COUNTIF(Settings!$B$9:$B$20,"&lt;="&amp;AR69)),"No group for this age"))))))</f>
        <v/>
      </c>
      <c r="AT69" s="22">
        <f>IF(AP69="","",IFERROR(TRIM(INDEX($A69:$AI69,MATCH(Settings!$H$12,$A$1:$AI$1,0))&amp;""),""))</f>
        <v/>
      </c>
      <c r="AU69" s="22">
        <f>IF(AP69="","",IFERROR(TRIM(INDEX($A69:$AI69,MATCH(Settings!$H$13,$A$1:$AI$1,0))&amp;""),""))</f>
        <v/>
      </c>
      <c r="AV69" s="22">
        <f>IF(AP69="","",IFERROR(TRIM(INDEX($A69:$AI69,MATCH(Settings!$H$14,$A$1:$AI$1,0))&amp;""),""))</f>
        <v/>
      </c>
      <c r="AW69" s="22">
        <f>IF(AP69="","",IFERROR(IF(TRIM(INDEX($A69:$AI69,MATCH(Settings!$H$19,$A$1:$AI$1,0))&amp;"")="","",VALUE(TRIM(INDEX($A69:$AI69,MATCH(Settings!$H$19,$A$1:$AI$1,0))&amp;""))),""))</f>
        <v/>
      </c>
      <c r="AX69" s="22">
        <f>IF(AP69="","",IFERROR(TRIM(INDEX($A69:$AI69,MATCH(Settings!$H$20,$A$1:$AI$1,0))&amp;""),""))</f>
        <v/>
      </c>
      <c r="AY69" s="24">
        <f>IF(OR(AX69="Paid",AX69="Partially refunded"),IFERROR(VALUE(IFERROR(TRIM(INDEX($A69:$AI69,MATCH(Settings!$H$21,$A$1:$AI$1,0))&amp;""),"")),0)-IFERROR(VALUE(IFERROR(TRIM(INDEX($A69:$AI69,MATCH(Settings!$H$22,$A$1:$AI$1,0))&amp;""),"")),0),0)</f>
        <v/>
      </c>
      <c r="AZ69" s="22">
        <f>IF(AP69="","",IF(UPPER(TRIM(AL69&amp;""))="Y","Paid another way",IF(AX69&lt;&gt;"",AX69,"No online payment")))</f>
        <v/>
      </c>
      <c r="BA69" s="22">
        <f>IF(OR(AZ69="Paid",AZ69="Partially refunded",AZ69="Paid another way"),1,0)</f>
        <v/>
      </c>
      <c r="BB69" s="22">
        <f>IF(AP69="","",IF(IFERROR(TRIM(INDEX($A69:$AI69,MATCH(Settings!$H$15,$A$1:$AI$1,0))&amp;""),"")&lt;&gt;"","Yes","No"))</f>
        <v/>
      </c>
      <c r="BC69" s="22">
        <f>IF(AP69="","",IF(IFERROR(TRIM(INDEX($A69:$AI69,MATCH(Settings!$H$16,$A$1:$AI$1,0))&amp;""),"")&lt;&gt;"","Yes","No"))</f>
        <v/>
      </c>
      <c r="BD69" s="22">
        <f>IF(AP69="","",IF(IFERROR(TRIM(INDEX($A69:$AI69,MATCH(Settings!$H$18,$A$1:$AI$1,0))&amp;""),"")&lt;&gt;"","Yes","No"))</f>
        <v/>
      </c>
      <c r="BE69" s="22">
        <f>IF(AP69="","",IFERROR(TRIM(INDEX($A69:$AI69,MATCH(Settings!$H$17,$A$1:$AI$1,0))&amp;""),""))</f>
        <v/>
      </c>
      <c r="BF69" s="22">
        <f>IF(AP69="","",IF(UPPER(TRIM(AM69&amp;""))="Y","Complete (papers)",IF(IF(BB69="No",", proof of age","")&amp;IF(BC69="No",", physical form","")&amp;IF(BD69="No",", concussion sheet","")="","Complete","Missing: "&amp;MID(IF(BB69="No",", proof of age","")&amp;IF(BC69="No",", physical form","")&amp;IF(BD69="No",", concussion sheet",""),3,200))))</f>
        <v/>
      </c>
      <c r="BG69" s="22">
        <f>IF(LEFT(BF69,8)="Complete",1,0)</f>
        <v/>
      </c>
      <c r="BH69" s="22">
        <f>IF(AP69="","",TRIM(AK69&amp;""))</f>
        <v/>
      </c>
      <c r="BI69" s="22">
        <f>IF(AND(AP69&lt;&gt;"",BH69=""),1,0)</f>
        <v/>
      </c>
      <c r="BJ69" s="22">
        <f>IF(AP69="",0,1)</f>
        <v/>
      </c>
    </row>
    <row r="70">
      <c r="AJ70" s="19" t="n"/>
      <c r="AK70" s="25" t="n"/>
      <c r="AL70" s="26" t="n"/>
      <c r="AM70" s="26" t="n"/>
      <c r="AN70" s="25" t="n"/>
      <c r="AO70" s="19" t="n"/>
      <c r="AP70" s="22">
        <f>TRIM(IFERROR(TRIM(INDEX($A70:$AI70,MATCH(Settings!$H$9,$A$1:$AI$1,0))&amp;""),"")&amp;" "&amp;IFERROR(TRIM(INDEX($A70:$AI70,MATCH(Settings!$H$10,$A$1:$AI$1,0))&amp;""),""))</f>
        <v/>
      </c>
      <c r="AQ70" s="23">
        <f>IF(AP70="","",IFERROR(IF(TRIM(INDEX($A70:$AI70,MATCH(Settings!$H$11,$A$1:$AI$1,0))&amp;"")="","",IF(ISNUMBER(INDEX($A70:$AI70,MATCH(Settings!$H$11,$A$1:$AI$1,0))),INT(INDEX($A70:$AI70,MATCH(Settings!$H$11,$A$1:$AI$1,0))),DATE(VALUE(LEFT(INDEX($A70:$AI70,MATCH(Settings!$H$11,$A$1:$AI$1,0)),4)),VALUE(MID(INDEX($A70:$AI70,MATCH(Settings!$H$11,$A$1:$AI$1,0)),6,2)),VALUE(MID(INDEX($A70:$AI70,MATCH(Settings!$H$11,$A$1:$AI$1,0)),9,2))))),""))</f>
        <v/>
      </c>
      <c r="AR70" s="22">
        <f>IF(OR(AP70="",NOT(ISNUMBER(AQ70)),NOT(ISNUMBER(Settings!$B$4))),"",YEAR(Settings!$B$4)-YEAR(AQ70)-IF(OR(MONTH(Settings!$B$4)&lt;MONTH(AQ70),AND(MONTH(Settings!$B$4)=MONTH(AQ70),DAY(Settings!$B$4)&lt;DAY(AQ70))),1,0))</f>
        <v/>
      </c>
      <c r="AS70" s="22">
        <f>IF(AP70="","",IF(AR70="","No birth date",IF(COUNT(Settings!$B$9:$B$20)=0,"Set your age groups",IF(AR70&lt;MIN(Settings!$B$9:$B$20),"Below youngest group",IF(AR70&gt;MAX(Settings!$C$9:$C$20),"Above oldest group",IF(AR70&lt;=INDEX(Settings!$C$9:$C$20,COUNTIF(Settings!$B$9:$B$20,"&lt;="&amp;AR70)),INDEX(Settings!$A$9:$A$20,COUNTIF(Settings!$B$9:$B$20,"&lt;="&amp;AR70)),"No group for this age"))))))</f>
        <v/>
      </c>
      <c r="AT70" s="22">
        <f>IF(AP70="","",IFERROR(TRIM(INDEX($A70:$AI70,MATCH(Settings!$H$12,$A$1:$AI$1,0))&amp;""),""))</f>
        <v/>
      </c>
      <c r="AU70" s="22">
        <f>IF(AP70="","",IFERROR(TRIM(INDEX($A70:$AI70,MATCH(Settings!$H$13,$A$1:$AI$1,0))&amp;""),""))</f>
        <v/>
      </c>
      <c r="AV70" s="22">
        <f>IF(AP70="","",IFERROR(TRIM(INDEX($A70:$AI70,MATCH(Settings!$H$14,$A$1:$AI$1,0))&amp;""),""))</f>
        <v/>
      </c>
      <c r="AW70" s="22">
        <f>IF(AP70="","",IFERROR(IF(TRIM(INDEX($A70:$AI70,MATCH(Settings!$H$19,$A$1:$AI$1,0))&amp;"")="","",VALUE(TRIM(INDEX($A70:$AI70,MATCH(Settings!$H$19,$A$1:$AI$1,0))&amp;""))),""))</f>
        <v/>
      </c>
      <c r="AX70" s="22">
        <f>IF(AP70="","",IFERROR(TRIM(INDEX($A70:$AI70,MATCH(Settings!$H$20,$A$1:$AI$1,0))&amp;""),""))</f>
        <v/>
      </c>
      <c r="AY70" s="24">
        <f>IF(OR(AX70="Paid",AX70="Partially refunded"),IFERROR(VALUE(IFERROR(TRIM(INDEX($A70:$AI70,MATCH(Settings!$H$21,$A$1:$AI$1,0))&amp;""),"")),0)-IFERROR(VALUE(IFERROR(TRIM(INDEX($A70:$AI70,MATCH(Settings!$H$22,$A$1:$AI$1,0))&amp;""),"")),0),0)</f>
        <v/>
      </c>
      <c r="AZ70" s="22">
        <f>IF(AP70="","",IF(UPPER(TRIM(AL70&amp;""))="Y","Paid another way",IF(AX70&lt;&gt;"",AX70,"No online payment")))</f>
        <v/>
      </c>
      <c r="BA70" s="22">
        <f>IF(OR(AZ70="Paid",AZ70="Partially refunded",AZ70="Paid another way"),1,0)</f>
        <v/>
      </c>
      <c r="BB70" s="22">
        <f>IF(AP70="","",IF(IFERROR(TRIM(INDEX($A70:$AI70,MATCH(Settings!$H$15,$A$1:$AI$1,0))&amp;""),"")&lt;&gt;"","Yes","No"))</f>
        <v/>
      </c>
      <c r="BC70" s="22">
        <f>IF(AP70="","",IF(IFERROR(TRIM(INDEX($A70:$AI70,MATCH(Settings!$H$16,$A$1:$AI$1,0))&amp;""),"")&lt;&gt;"","Yes","No"))</f>
        <v/>
      </c>
      <c r="BD70" s="22">
        <f>IF(AP70="","",IF(IFERROR(TRIM(INDEX($A70:$AI70,MATCH(Settings!$H$18,$A$1:$AI$1,0))&amp;""),"")&lt;&gt;"","Yes","No"))</f>
        <v/>
      </c>
      <c r="BE70" s="22">
        <f>IF(AP70="","",IFERROR(TRIM(INDEX($A70:$AI70,MATCH(Settings!$H$17,$A$1:$AI$1,0))&amp;""),""))</f>
        <v/>
      </c>
      <c r="BF70" s="22">
        <f>IF(AP70="","",IF(UPPER(TRIM(AM70&amp;""))="Y","Complete (papers)",IF(IF(BB70="No",", proof of age","")&amp;IF(BC70="No",", physical form","")&amp;IF(BD70="No",", concussion sheet","")="","Complete","Missing: "&amp;MID(IF(BB70="No",", proof of age","")&amp;IF(BC70="No",", physical form","")&amp;IF(BD70="No",", concussion sheet",""),3,200))))</f>
        <v/>
      </c>
      <c r="BG70" s="22">
        <f>IF(LEFT(BF70,8)="Complete",1,0)</f>
        <v/>
      </c>
      <c r="BH70" s="22">
        <f>IF(AP70="","",TRIM(AK70&amp;""))</f>
        <v/>
      </c>
      <c r="BI70" s="22">
        <f>IF(AND(AP70&lt;&gt;"",BH70=""),1,0)</f>
        <v/>
      </c>
      <c r="BJ70" s="22">
        <f>IF(AP70="",0,1)</f>
        <v/>
      </c>
    </row>
    <row r="71">
      <c r="AJ71" s="19" t="n"/>
      <c r="AK71" s="25" t="n"/>
      <c r="AL71" s="26" t="n"/>
      <c r="AM71" s="26" t="n"/>
      <c r="AN71" s="25" t="n"/>
      <c r="AO71" s="19" t="n"/>
      <c r="AP71" s="22">
        <f>TRIM(IFERROR(TRIM(INDEX($A71:$AI71,MATCH(Settings!$H$9,$A$1:$AI$1,0))&amp;""),"")&amp;" "&amp;IFERROR(TRIM(INDEX($A71:$AI71,MATCH(Settings!$H$10,$A$1:$AI$1,0))&amp;""),""))</f>
        <v/>
      </c>
      <c r="AQ71" s="23">
        <f>IF(AP71="","",IFERROR(IF(TRIM(INDEX($A71:$AI71,MATCH(Settings!$H$11,$A$1:$AI$1,0))&amp;"")="","",IF(ISNUMBER(INDEX($A71:$AI71,MATCH(Settings!$H$11,$A$1:$AI$1,0))),INT(INDEX($A71:$AI71,MATCH(Settings!$H$11,$A$1:$AI$1,0))),DATE(VALUE(LEFT(INDEX($A71:$AI71,MATCH(Settings!$H$11,$A$1:$AI$1,0)),4)),VALUE(MID(INDEX($A71:$AI71,MATCH(Settings!$H$11,$A$1:$AI$1,0)),6,2)),VALUE(MID(INDEX($A71:$AI71,MATCH(Settings!$H$11,$A$1:$AI$1,0)),9,2))))),""))</f>
        <v/>
      </c>
      <c r="AR71" s="22">
        <f>IF(OR(AP71="",NOT(ISNUMBER(AQ71)),NOT(ISNUMBER(Settings!$B$4))),"",YEAR(Settings!$B$4)-YEAR(AQ71)-IF(OR(MONTH(Settings!$B$4)&lt;MONTH(AQ71),AND(MONTH(Settings!$B$4)=MONTH(AQ71),DAY(Settings!$B$4)&lt;DAY(AQ71))),1,0))</f>
        <v/>
      </c>
      <c r="AS71" s="22">
        <f>IF(AP71="","",IF(AR71="","No birth date",IF(COUNT(Settings!$B$9:$B$20)=0,"Set your age groups",IF(AR71&lt;MIN(Settings!$B$9:$B$20),"Below youngest group",IF(AR71&gt;MAX(Settings!$C$9:$C$20),"Above oldest group",IF(AR71&lt;=INDEX(Settings!$C$9:$C$20,COUNTIF(Settings!$B$9:$B$20,"&lt;="&amp;AR71)),INDEX(Settings!$A$9:$A$20,COUNTIF(Settings!$B$9:$B$20,"&lt;="&amp;AR71)),"No group for this age"))))))</f>
        <v/>
      </c>
      <c r="AT71" s="22">
        <f>IF(AP71="","",IFERROR(TRIM(INDEX($A71:$AI71,MATCH(Settings!$H$12,$A$1:$AI$1,0))&amp;""),""))</f>
        <v/>
      </c>
      <c r="AU71" s="22">
        <f>IF(AP71="","",IFERROR(TRIM(INDEX($A71:$AI71,MATCH(Settings!$H$13,$A$1:$AI$1,0))&amp;""),""))</f>
        <v/>
      </c>
      <c r="AV71" s="22">
        <f>IF(AP71="","",IFERROR(TRIM(INDEX($A71:$AI71,MATCH(Settings!$H$14,$A$1:$AI$1,0))&amp;""),""))</f>
        <v/>
      </c>
      <c r="AW71" s="22">
        <f>IF(AP71="","",IFERROR(IF(TRIM(INDEX($A71:$AI71,MATCH(Settings!$H$19,$A$1:$AI$1,0))&amp;"")="","",VALUE(TRIM(INDEX($A71:$AI71,MATCH(Settings!$H$19,$A$1:$AI$1,0))&amp;""))),""))</f>
        <v/>
      </c>
      <c r="AX71" s="22">
        <f>IF(AP71="","",IFERROR(TRIM(INDEX($A71:$AI71,MATCH(Settings!$H$20,$A$1:$AI$1,0))&amp;""),""))</f>
        <v/>
      </c>
      <c r="AY71" s="24">
        <f>IF(OR(AX71="Paid",AX71="Partially refunded"),IFERROR(VALUE(IFERROR(TRIM(INDEX($A71:$AI71,MATCH(Settings!$H$21,$A$1:$AI$1,0))&amp;""),"")),0)-IFERROR(VALUE(IFERROR(TRIM(INDEX($A71:$AI71,MATCH(Settings!$H$22,$A$1:$AI$1,0))&amp;""),"")),0),0)</f>
        <v/>
      </c>
      <c r="AZ71" s="22">
        <f>IF(AP71="","",IF(UPPER(TRIM(AL71&amp;""))="Y","Paid another way",IF(AX71&lt;&gt;"",AX71,"No online payment")))</f>
        <v/>
      </c>
      <c r="BA71" s="22">
        <f>IF(OR(AZ71="Paid",AZ71="Partially refunded",AZ71="Paid another way"),1,0)</f>
        <v/>
      </c>
      <c r="BB71" s="22">
        <f>IF(AP71="","",IF(IFERROR(TRIM(INDEX($A71:$AI71,MATCH(Settings!$H$15,$A$1:$AI$1,0))&amp;""),"")&lt;&gt;"","Yes","No"))</f>
        <v/>
      </c>
      <c r="BC71" s="22">
        <f>IF(AP71="","",IF(IFERROR(TRIM(INDEX($A71:$AI71,MATCH(Settings!$H$16,$A$1:$AI$1,0))&amp;""),"")&lt;&gt;"","Yes","No"))</f>
        <v/>
      </c>
      <c r="BD71" s="22">
        <f>IF(AP71="","",IF(IFERROR(TRIM(INDEX($A71:$AI71,MATCH(Settings!$H$18,$A$1:$AI$1,0))&amp;""),"")&lt;&gt;"","Yes","No"))</f>
        <v/>
      </c>
      <c r="BE71" s="22">
        <f>IF(AP71="","",IFERROR(TRIM(INDEX($A71:$AI71,MATCH(Settings!$H$17,$A$1:$AI$1,0))&amp;""),""))</f>
        <v/>
      </c>
      <c r="BF71" s="22">
        <f>IF(AP71="","",IF(UPPER(TRIM(AM71&amp;""))="Y","Complete (papers)",IF(IF(BB71="No",", proof of age","")&amp;IF(BC71="No",", physical form","")&amp;IF(BD71="No",", concussion sheet","")="","Complete","Missing: "&amp;MID(IF(BB71="No",", proof of age","")&amp;IF(BC71="No",", physical form","")&amp;IF(BD71="No",", concussion sheet",""),3,200))))</f>
        <v/>
      </c>
      <c r="BG71" s="22">
        <f>IF(LEFT(BF71,8)="Complete",1,0)</f>
        <v/>
      </c>
      <c r="BH71" s="22">
        <f>IF(AP71="","",TRIM(AK71&amp;""))</f>
        <v/>
      </c>
      <c r="BI71" s="22">
        <f>IF(AND(AP71&lt;&gt;"",BH71=""),1,0)</f>
        <v/>
      </c>
      <c r="BJ71" s="22">
        <f>IF(AP71="",0,1)</f>
        <v/>
      </c>
    </row>
    <row r="72">
      <c r="AJ72" s="19" t="n"/>
      <c r="AK72" s="25" t="n"/>
      <c r="AL72" s="26" t="n"/>
      <c r="AM72" s="26" t="n"/>
      <c r="AN72" s="25" t="n"/>
      <c r="AO72" s="19" t="n"/>
      <c r="AP72" s="22">
        <f>TRIM(IFERROR(TRIM(INDEX($A72:$AI72,MATCH(Settings!$H$9,$A$1:$AI$1,0))&amp;""),"")&amp;" "&amp;IFERROR(TRIM(INDEX($A72:$AI72,MATCH(Settings!$H$10,$A$1:$AI$1,0))&amp;""),""))</f>
        <v/>
      </c>
      <c r="AQ72" s="23">
        <f>IF(AP72="","",IFERROR(IF(TRIM(INDEX($A72:$AI72,MATCH(Settings!$H$11,$A$1:$AI$1,0))&amp;"")="","",IF(ISNUMBER(INDEX($A72:$AI72,MATCH(Settings!$H$11,$A$1:$AI$1,0))),INT(INDEX($A72:$AI72,MATCH(Settings!$H$11,$A$1:$AI$1,0))),DATE(VALUE(LEFT(INDEX($A72:$AI72,MATCH(Settings!$H$11,$A$1:$AI$1,0)),4)),VALUE(MID(INDEX($A72:$AI72,MATCH(Settings!$H$11,$A$1:$AI$1,0)),6,2)),VALUE(MID(INDEX($A72:$AI72,MATCH(Settings!$H$11,$A$1:$AI$1,0)),9,2))))),""))</f>
        <v/>
      </c>
      <c r="AR72" s="22">
        <f>IF(OR(AP72="",NOT(ISNUMBER(AQ72)),NOT(ISNUMBER(Settings!$B$4))),"",YEAR(Settings!$B$4)-YEAR(AQ72)-IF(OR(MONTH(Settings!$B$4)&lt;MONTH(AQ72),AND(MONTH(Settings!$B$4)=MONTH(AQ72),DAY(Settings!$B$4)&lt;DAY(AQ72))),1,0))</f>
        <v/>
      </c>
      <c r="AS72" s="22">
        <f>IF(AP72="","",IF(AR72="","No birth date",IF(COUNT(Settings!$B$9:$B$20)=0,"Set your age groups",IF(AR72&lt;MIN(Settings!$B$9:$B$20),"Below youngest group",IF(AR72&gt;MAX(Settings!$C$9:$C$20),"Above oldest group",IF(AR72&lt;=INDEX(Settings!$C$9:$C$20,COUNTIF(Settings!$B$9:$B$20,"&lt;="&amp;AR72)),INDEX(Settings!$A$9:$A$20,COUNTIF(Settings!$B$9:$B$20,"&lt;="&amp;AR72)),"No group for this age"))))))</f>
        <v/>
      </c>
      <c r="AT72" s="22">
        <f>IF(AP72="","",IFERROR(TRIM(INDEX($A72:$AI72,MATCH(Settings!$H$12,$A$1:$AI$1,0))&amp;""),""))</f>
        <v/>
      </c>
      <c r="AU72" s="22">
        <f>IF(AP72="","",IFERROR(TRIM(INDEX($A72:$AI72,MATCH(Settings!$H$13,$A$1:$AI$1,0))&amp;""),""))</f>
        <v/>
      </c>
      <c r="AV72" s="22">
        <f>IF(AP72="","",IFERROR(TRIM(INDEX($A72:$AI72,MATCH(Settings!$H$14,$A$1:$AI$1,0))&amp;""),""))</f>
        <v/>
      </c>
      <c r="AW72" s="22">
        <f>IF(AP72="","",IFERROR(IF(TRIM(INDEX($A72:$AI72,MATCH(Settings!$H$19,$A$1:$AI$1,0))&amp;"")="","",VALUE(TRIM(INDEX($A72:$AI72,MATCH(Settings!$H$19,$A$1:$AI$1,0))&amp;""))),""))</f>
        <v/>
      </c>
      <c r="AX72" s="22">
        <f>IF(AP72="","",IFERROR(TRIM(INDEX($A72:$AI72,MATCH(Settings!$H$20,$A$1:$AI$1,0))&amp;""),""))</f>
        <v/>
      </c>
      <c r="AY72" s="24">
        <f>IF(OR(AX72="Paid",AX72="Partially refunded"),IFERROR(VALUE(IFERROR(TRIM(INDEX($A72:$AI72,MATCH(Settings!$H$21,$A$1:$AI$1,0))&amp;""),"")),0)-IFERROR(VALUE(IFERROR(TRIM(INDEX($A72:$AI72,MATCH(Settings!$H$22,$A$1:$AI$1,0))&amp;""),"")),0),0)</f>
        <v/>
      </c>
      <c r="AZ72" s="22">
        <f>IF(AP72="","",IF(UPPER(TRIM(AL72&amp;""))="Y","Paid another way",IF(AX72&lt;&gt;"",AX72,"No online payment")))</f>
        <v/>
      </c>
      <c r="BA72" s="22">
        <f>IF(OR(AZ72="Paid",AZ72="Partially refunded",AZ72="Paid another way"),1,0)</f>
        <v/>
      </c>
      <c r="BB72" s="22">
        <f>IF(AP72="","",IF(IFERROR(TRIM(INDEX($A72:$AI72,MATCH(Settings!$H$15,$A$1:$AI$1,0))&amp;""),"")&lt;&gt;"","Yes","No"))</f>
        <v/>
      </c>
      <c r="BC72" s="22">
        <f>IF(AP72="","",IF(IFERROR(TRIM(INDEX($A72:$AI72,MATCH(Settings!$H$16,$A$1:$AI$1,0))&amp;""),"")&lt;&gt;"","Yes","No"))</f>
        <v/>
      </c>
      <c r="BD72" s="22">
        <f>IF(AP72="","",IF(IFERROR(TRIM(INDEX($A72:$AI72,MATCH(Settings!$H$18,$A$1:$AI$1,0))&amp;""),"")&lt;&gt;"","Yes","No"))</f>
        <v/>
      </c>
      <c r="BE72" s="22">
        <f>IF(AP72="","",IFERROR(TRIM(INDEX($A72:$AI72,MATCH(Settings!$H$17,$A$1:$AI$1,0))&amp;""),""))</f>
        <v/>
      </c>
      <c r="BF72" s="22">
        <f>IF(AP72="","",IF(UPPER(TRIM(AM72&amp;""))="Y","Complete (papers)",IF(IF(BB72="No",", proof of age","")&amp;IF(BC72="No",", physical form","")&amp;IF(BD72="No",", concussion sheet","")="","Complete","Missing: "&amp;MID(IF(BB72="No",", proof of age","")&amp;IF(BC72="No",", physical form","")&amp;IF(BD72="No",", concussion sheet",""),3,200))))</f>
        <v/>
      </c>
      <c r="BG72" s="22">
        <f>IF(LEFT(BF72,8)="Complete",1,0)</f>
        <v/>
      </c>
      <c r="BH72" s="22">
        <f>IF(AP72="","",TRIM(AK72&amp;""))</f>
        <v/>
      </c>
      <c r="BI72" s="22">
        <f>IF(AND(AP72&lt;&gt;"",BH72=""),1,0)</f>
        <v/>
      </c>
      <c r="BJ72" s="22">
        <f>IF(AP72="",0,1)</f>
        <v/>
      </c>
    </row>
    <row r="73">
      <c r="AJ73" s="19" t="n"/>
      <c r="AK73" s="25" t="n"/>
      <c r="AL73" s="26" t="n"/>
      <c r="AM73" s="26" t="n"/>
      <c r="AN73" s="25" t="n"/>
      <c r="AO73" s="19" t="n"/>
      <c r="AP73" s="22">
        <f>TRIM(IFERROR(TRIM(INDEX($A73:$AI73,MATCH(Settings!$H$9,$A$1:$AI$1,0))&amp;""),"")&amp;" "&amp;IFERROR(TRIM(INDEX($A73:$AI73,MATCH(Settings!$H$10,$A$1:$AI$1,0))&amp;""),""))</f>
        <v/>
      </c>
      <c r="AQ73" s="23">
        <f>IF(AP73="","",IFERROR(IF(TRIM(INDEX($A73:$AI73,MATCH(Settings!$H$11,$A$1:$AI$1,0))&amp;"")="","",IF(ISNUMBER(INDEX($A73:$AI73,MATCH(Settings!$H$11,$A$1:$AI$1,0))),INT(INDEX($A73:$AI73,MATCH(Settings!$H$11,$A$1:$AI$1,0))),DATE(VALUE(LEFT(INDEX($A73:$AI73,MATCH(Settings!$H$11,$A$1:$AI$1,0)),4)),VALUE(MID(INDEX($A73:$AI73,MATCH(Settings!$H$11,$A$1:$AI$1,0)),6,2)),VALUE(MID(INDEX($A73:$AI73,MATCH(Settings!$H$11,$A$1:$AI$1,0)),9,2))))),""))</f>
        <v/>
      </c>
      <c r="AR73" s="22">
        <f>IF(OR(AP73="",NOT(ISNUMBER(AQ73)),NOT(ISNUMBER(Settings!$B$4))),"",YEAR(Settings!$B$4)-YEAR(AQ73)-IF(OR(MONTH(Settings!$B$4)&lt;MONTH(AQ73),AND(MONTH(Settings!$B$4)=MONTH(AQ73),DAY(Settings!$B$4)&lt;DAY(AQ73))),1,0))</f>
        <v/>
      </c>
      <c r="AS73" s="22">
        <f>IF(AP73="","",IF(AR73="","No birth date",IF(COUNT(Settings!$B$9:$B$20)=0,"Set your age groups",IF(AR73&lt;MIN(Settings!$B$9:$B$20),"Below youngest group",IF(AR73&gt;MAX(Settings!$C$9:$C$20),"Above oldest group",IF(AR73&lt;=INDEX(Settings!$C$9:$C$20,COUNTIF(Settings!$B$9:$B$20,"&lt;="&amp;AR73)),INDEX(Settings!$A$9:$A$20,COUNTIF(Settings!$B$9:$B$20,"&lt;="&amp;AR73)),"No group for this age"))))))</f>
        <v/>
      </c>
      <c r="AT73" s="22">
        <f>IF(AP73="","",IFERROR(TRIM(INDEX($A73:$AI73,MATCH(Settings!$H$12,$A$1:$AI$1,0))&amp;""),""))</f>
        <v/>
      </c>
      <c r="AU73" s="22">
        <f>IF(AP73="","",IFERROR(TRIM(INDEX($A73:$AI73,MATCH(Settings!$H$13,$A$1:$AI$1,0))&amp;""),""))</f>
        <v/>
      </c>
      <c r="AV73" s="22">
        <f>IF(AP73="","",IFERROR(TRIM(INDEX($A73:$AI73,MATCH(Settings!$H$14,$A$1:$AI$1,0))&amp;""),""))</f>
        <v/>
      </c>
      <c r="AW73" s="22">
        <f>IF(AP73="","",IFERROR(IF(TRIM(INDEX($A73:$AI73,MATCH(Settings!$H$19,$A$1:$AI$1,0))&amp;"")="","",VALUE(TRIM(INDEX($A73:$AI73,MATCH(Settings!$H$19,$A$1:$AI$1,0))&amp;""))),""))</f>
        <v/>
      </c>
      <c r="AX73" s="22">
        <f>IF(AP73="","",IFERROR(TRIM(INDEX($A73:$AI73,MATCH(Settings!$H$20,$A$1:$AI$1,0))&amp;""),""))</f>
        <v/>
      </c>
      <c r="AY73" s="24">
        <f>IF(OR(AX73="Paid",AX73="Partially refunded"),IFERROR(VALUE(IFERROR(TRIM(INDEX($A73:$AI73,MATCH(Settings!$H$21,$A$1:$AI$1,0))&amp;""),"")),0)-IFERROR(VALUE(IFERROR(TRIM(INDEX($A73:$AI73,MATCH(Settings!$H$22,$A$1:$AI$1,0))&amp;""),"")),0),0)</f>
        <v/>
      </c>
      <c r="AZ73" s="22">
        <f>IF(AP73="","",IF(UPPER(TRIM(AL73&amp;""))="Y","Paid another way",IF(AX73&lt;&gt;"",AX73,"No online payment")))</f>
        <v/>
      </c>
      <c r="BA73" s="22">
        <f>IF(OR(AZ73="Paid",AZ73="Partially refunded",AZ73="Paid another way"),1,0)</f>
        <v/>
      </c>
      <c r="BB73" s="22">
        <f>IF(AP73="","",IF(IFERROR(TRIM(INDEX($A73:$AI73,MATCH(Settings!$H$15,$A$1:$AI$1,0))&amp;""),"")&lt;&gt;"","Yes","No"))</f>
        <v/>
      </c>
      <c r="BC73" s="22">
        <f>IF(AP73="","",IF(IFERROR(TRIM(INDEX($A73:$AI73,MATCH(Settings!$H$16,$A$1:$AI$1,0))&amp;""),"")&lt;&gt;"","Yes","No"))</f>
        <v/>
      </c>
      <c r="BD73" s="22">
        <f>IF(AP73="","",IF(IFERROR(TRIM(INDEX($A73:$AI73,MATCH(Settings!$H$18,$A$1:$AI$1,0))&amp;""),"")&lt;&gt;"","Yes","No"))</f>
        <v/>
      </c>
      <c r="BE73" s="22">
        <f>IF(AP73="","",IFERROR(TRIM(INDEX($A73:$AI73,MATCH(Settings!$H$17,$A$1:$AI$1,0))&amp;""),""))</f>
        <v/>
      </c>
      <c r="BF73" s="22">
        <f>IF(AP73="","",IF(UPPER(TRIM(AM73&amp;""))="Y","Complete (papers)",IF(IF(BB73="No",", proof of age","")&amp;IF(BC73="No",", physical form","")&amp;IF(BD73="No",", concussion sheet","")="","Complete","Missing: "&amp;MID(IF(BB73="No",", proof of age","")&amp;IF(BC73="No",", physical form","")&amp;IF(BD73="No",", concussion sheet",""),3,200))))</f>
        <v/>
      </c>
      <c r="BG73" s="22">
        <f>IF(LEFT(BF73,8)="Complete",1,0)</f>
        <v/>
      </c>
      <c r="BH73" s="22">
        <f>IF(AP73="","",TRIM(AK73&amp;""))</f>
        <v/>
      </c>
      <c r="BI73" s="22">
        <f>IF(AND(AP73&lt;&gt;"",BH73=""),1,0)</f>
        <v/>
      </c>
      <c r="BJ73" s="22">
        <f>IF(AP73="",0,1)</f>
        <v/>
      </c>
    </row>
    <row r="74">
      <c r="AJ74" s="19" t="n"/>
      <c r="AK74" s="25" t="n"/>
      <c r="AL74" s="26" t="n"/>
      <c r="AM74" s="26" t="n"/>
      <c r="AN74" s="25" t="n"/>
      <c r="AO74" s="19" t="n"/>
      <c r="AP74" s="22">
        <f>TRIM(IFERROR(TRIM(INDEX($A74:$AI74,MATCH(Settings!$H$9,$A$1:$AI$1,0))&amp;""),"")&amp;" "&amp;IFERROR(TRIM(INDEX($A74:$AI74,MATCH(Settings!$H$10,$A$1:$AI$1,0))&amp;""),""))</f>
        <v/>
      </c>
      <c r="AQ74" s="23">
        <f>IF(AP74="","",IFERROR(IF(TRIM(INDEX($A74:$AI74,MATCH(Settings!$H$11,$A$1:$AI$1,0))&amp;"")="","",IF(ISNUMBER(INDEX($A74:$AI74,MATCH(Settings!$H$11,$A$1:$AI$1,0))),INT(INDEX($A74:$AI74,MATCH(Settings!$H$11,$A$1:$AI$1,0))),DATE(VALUE(LEFT(INDEX($A74:$AI74,MATCH(Settings!$H$11,$A$1:$AI$1,0)),4)),VALUE(MID(INDEX($A74:$AI74,MATCH(Settings!$H$11,$A$1:$AI$1,0)),6,2)),VALUE(MID(INDEX($A74:$AI74,MATCH(Settings!$H$11,$A$1:$AI$1,0)),9,2))))),""))</f>
        <v/>
      </c>
      <c r="AR74" s="22">
        <f>IF(OR(AP74="",NOT(ISNUMBER(AQ74)),NOT(ISNUMBER(Settings!$B$4))),"",YEAR(Settings!$B$4)-YEAR(AQ74)-IF(OR(MONTH(Settings!$B$4)&lt;MONTH(AQ74),AND(MONTH(Settings!$B$4)=MONTH(AQ74),DAY(Settings!$B$4)&lt;DAY(AQ74))),1,0))</f>
        <v/>
      </c>
      <c r="AS74" s="22">
        <f>IF(AP74="","",IF(AR74="","No birth date",IF(COUNT(Settings!$B$9:$B$20)=0,"Set your age groups",IF(AR74&lt;MIN(Settings!$B$9:$B$20),"Below youngest group",IF(AR74&gt;MAX(Settings!$C$9:$C$20),"Above oldest group",IF(AR74&lt;=INDEX(Settings!$C$9:$C$20,COUNTIF(Settings!$B$9:$B$20,"&lt;="&amp;AR74)),INDEX(Settings!$A$9:$A$20,COUNTIF(Settings!$B$9:$B$20,"&lt;="&amp;AR74)),"No group for this age"))))))</f>
        <v/>
      </c>
      <c r="AT74" s="22">
        <f>IF(AP74="","",IFERROR(TRIM(INDEX($A74:$AI74,MATCH(Settings!$H$12,$A$1:$AI$1,0))&amp;""),""))</f>
        <v/>
      </c>
      <c r="AU74" s="22">
        <f>IF(AP74="","",IFERROR(TRIM(INDEX($A74:$AI74,MATCH(Settings!$H$13,$A$1:$AI$1,0))&amp;""),""))</f>
        <v/>
      </c>
      <c r="AV74" s="22">
        <f>IF(AP74="","",IFERROR(TRIM(INDEX($A74:$AI74,MATCH(Settings!$H$14,$A$1:$AI$1,0))&amp;""),""))</f>
        <v/>
      </c>
      <c r="AW74" s="22">
        <f>IF(AP74="","",IFERROR(IF(TRIM(INDEX($A74:$AI74,MATCH(Settings!$H$19,$A$1:$AI$1,0))&amp;"")="","",VALUE(TRIM(INDEX($A74:$AI74,MATCH(Settings!$H$19,$A$1:$AI$1,0))&amp;""))),""))</f>
        <v/>
      </c>
      <c r="AX74" s="22">
        <f>IF(AP74="","",IFERROR(TRIM(INDEX($A74:$AI74,MATCH(Settings!$H$20,$A$1:$AI$1,0))&amp;""),""))</f>
        <v/>
      </c>
      <c r="AY74" s="24">
        <f>IF(OR(AX74="Paid",AX74="Partially refunded"),IFERROR(VALUE(IFERROR(TRIM(INDEX($A74:$AI74,MATCH(Settings!$H$21,$A$1:$AI$1,0))&amp;""),"")),0)-IFERROR(VALUE(IFERROR(TRIM(INDEX($A74:$AI74,MATCH(Settings!$H$22,$A$1:$AI$1,0))&amp;""),"")),0),0)</f>
        <v/>
      </c>
      <c r="AZ74" s="22">
        <f>IF(AP74="","",IF(UPPER(TRIM(AL74&amp;""))="Y","Paid another way",IF(AX74&lt;&gt;"",AX74,"No online payment")))</f>
        <v/>
      </c>
      <c r="BA74" s="22">
        <f>IF(OR(AZ74="Paid",AZ74="Partially refunded",AZ74="Paid another way"),1,0)</f>
        <v/>
      </c>
      <c r="BB74" s="22">
        <f>IF(AP74="","",IF(IFERROR(TRIM(INDEX($A74:$AI74,MATCH(Settings!$H$15,$A$1:$AI$1,0))&amp;""),"")&lt;&gt;"","Yes","No"))</f>
        <v/>
      </c>
      <c r="BC74" s="22">
        <f>IF(AP74="","",IF(IFERROR(TRIM(INDEX($A74:$AI74,MATCH(Settings!$H$16,$A$1:$AI$1,0))&amp;""),"")&lt;&gt;"","Yes","No"))</f>
        <v/>
      </c>
      <c r="BD74" s="22">
        <f>IF(AP74="","",IF(IFERROR(TRIM(INDEX($A74:$AI74,MATCH(Settings!$H$18,$A$1:$AI$1,0))&amp;""),"")&lt;&gt;"","Yes","No"))</f>
        <v/>
      </c>
      <c r="BE74" s="22">
        <f>IF(AP74="","",IFERROR(TRIM(INDEX($A74:$AI74,MATCH(Settings!$H$17,$A$1:$AI$1,0))&amp;""),""))</f>
        <v/>
      </c>
      <c r="BF74" s="22">
        <f>IF(AP74="","",IF(UPPER(TRIM(AM74&amp;""))="Y","Complete (papers)",IF(IF(BB74="No",", proof of age","")&amp;IF(BC74="No",", physical form","")&amp;IF(BD74="No",", concussion sheet","")="","Complete","Missing: "&amp;MID(IF(BB74="No",", proof of age","")&amp;IF(BC74="No",", physical form","")&amp;IF(BD74="No",", concussion sheet",""),3,200))))</f>
        <v/>
      </c>
      <c r="BG74" s="22">
        <f>IF(LEFT(BF74,8)="Complete",1,0)</f>
        <v/>
      </c>
      <c r="BH74" s="22">
        <f>IF(AP74="","",TRIM(AK74&amp;""))</f>
        <v/>
      </c>
      <c r="BI74" s="22">
        <f>IF(AND(AP74&lt;&gt;"",BH74=""),1,0)</f>
        <v/>
      </c>
      <c r="BJ74" s="22">
        <f>IF(AP74="",0,1)</f>
        <v/>
      </c>
    </row>
    <row r="75">
      <c r="AJ75" s="19" t="n"/>
      <c r="AK75" s="25" t="n"/>
      <c r="AL75" s="26" t="n"/>
      <c r="AM75" s="26" t="n"/>
      <c r="AN75" s="25" t="n"/>
      <c r="AO75" s="19" t="n"/>
      <c r="AP75" s="22">
        <f>TRIM(IFERROR(TRIM(INDEX($A75:$AI75,MATCH(Settings!$H$9,$A$1:$AI$1,0))&amp;""),"")&amp;" "&amp;IFERROR(TRIM(INDEX($A75:$AI75,MATCH(Settings!$H$10,$A$1:$AI$1,0))&amp;""),""))</f>
        <v/>
      </c>
      <c r="AQ75" s="23">
        <f>IF(AP75="","",IFERROR(IF(TRIM(INDEX($A75:$AI75,MATCH(Settings!$H$11,$A$1:$AI$1,0))&amp;"")="","",IF(ISNUMBER(INDEX($A75:$AI75,MATCH(Settings!$H$11,$A$1:$AI$1,0))),INT(INDEX($A75:$AI75,MATCH(Settings!$H$11,$A$1:$AI$1,0))),DATE(VALUE(LEFT(INDEX($A75:$AI75,MATCH(Settings!$H$11,$A$1:$AI$1,0)),4)),VALUE(MID(INDEX($A75:$AI75,MATCH(Settings!$H$11,$A$1:$AI$1,0)),6,2)),VALUE(MID(INDEX($A75:$AI75,MATCH(Settings!$H$11,$A$1:$AI$1,0)),9,2))))),""))</f>
        <v/>
      </c>
      <c r="AR75" s="22">
        <f>IF(OR(AP75="",NOT(ISNUMBER(AQ75)),NOT(ISNUMBER(Settings!$B$4))),"",YEAR(Settings!$B$4)-YEAR(AQ75)-IF(OR(MONTH(Settings!$B$4)&lt;MONTH(AQ75),AND(MONTH(Settings!$B$4)=MONTH(AQ75),DAY(Settings!$B$4)&lt;DAY(AQ75))),1,0))</f>
        <v/>
      </c>
      <c r="AS75" s="22">
        <f>IF(AP75="","",IF(AR75="","No birth date",IF(COUNT(Settings!$B$9:$B$20)=0,"Set your age groups",IF(AR75&lt;MIN(Settings!$B$9:$B$20),"Below youngest group",IF(AR75&gt;MAX(Settings!$C$9:$C$20),"Above oldest group",IF(AR75&lt;=INDEX(Settings!$C$9:$C$20,COUNTIF(Settings!$B$9:$B$20,"&lt;="&amp;AR75)),INDEX(Settings!$A$9:$A$20,COUNTIF(Settings!$B$9:$B$20,"&lt;="&amp;AR75)),"No group for this age"))))))</f>
        <v/>
      </c>
      <c r="AT75" s="22">
        <f>IF(AP75="","",IFERROR(TRIM(INDEX($A75:$AI75,MATCH(Settings!$H$12,$A$1:$AI$1,0))&amp;""),""))</f>
        <v/>
      </c>
      <c r="AU75" s="22">
        <f>IF(AP75="","",IFERROR(TRIM(INDEX($A75:$AI75,MATCH(Settings!$H$13,$A$1:$AI$1,0))&amp;""),""))</f>
        <v/>
      </c>
      <c r="AV75" s="22">
        <f>IF(AP75="","",IFERROR(TRIM(INDEX($A75:$AI75,MATCH(Settings!$H$14,$A$1:$AI$1,0))&amp;""),""))</f>
        <v/>
      </c>
      <c r="AW75" s="22">
        <f>IF(AP75="","",IFERROR(IF(TRIM(INDEX($A75:$AI75,MATCH(Settings!$H$19,$A$1:$AI$1,0))&amp;"")="","",VALUE(TRIM(INDEX($A75:$AI75,MATCH(Settings!$H$19,$A$1:$AI$1,0))&amp;""))),""))</f>
        <v/>
      </c>
      <c r="AX75" s="22">
        <f>IF(AP75="","",IFERROR(TRIM(INDEX($A75:$AI75,MATCH(Settings!$H$20,$A$1:$AI$1,0))&amp;""),""))</f>
        <v/>
      </c>
      <c r="AY75" s="24">
        <f>IF(OR(AX75="Paid",AX75="Partially refunded"),IFERROR(VALUE(IFERROR(TRIM(INDEX($A75:$AI75,MATCH(Settings!$H$21,$A$1:$AI$1,0))&amp;""),"")),0)-IFERROR(VALUE(IFERROR(TRIM(INDEX($A75:$AI75,MATCH(Settings!$H$22,$A$1:$AI$1,0))&amp;""),"")),0),0)</f>
        <v/>
      </c>
      <c r="AZ75" s="22">
        <f>IF(AP75="","",IF(UPPER(TRIM(AL75&amp;""))="Y","Paid another way",IF(AX75&lt;&gt;"",AX75,"No online payment")))</f>
        <v/>
      </c>
      <c r="BA75" s="22">
        <f>IF(OR(AZ75="Paid",AZ75="Partially refunded",AZ75="Paid another way"),1,0)</f>
        <v/>
      </c>
      <c r="BB75" s="22">
        <f>IF(AP75="","",IF(IFERROR(TRIM(INDEX($A75:$AI75,MATCH(Settings!$H$15,$A$1:$AI$1,0))&amp;""),"")&lt;&gt;"","Yes","No"))</f>
        <v/>
      </c>
      <c r="BC75" s="22">
        <f>IF(AP75="","",IF(IFERROR(TRIM(INDEX($A75:$AI75,MATCH(Settings!$H$16,$A$1:$AI$1,0))&amp;""),"")&lt;&gt;"","Yes","No"))</f>
        <v/>
      </c>
      <c r="BD75" s="22">
        <f>IF(AP75="","",IF(IFERROR(TRIM(INDEX($A75:$AI75,MATCH(Settings!$H$18,$A$1:$AI$1,0))&amp;""),"")&lt;&gt;"","Yes","No"))</f>
        <v/>
      </c>
      <c r="BE75" s="22">
        <f>IF(AP75="","",IFERROR(TRIM(INDEX($A75:$AI75,MATCH(Settings!$H$17,$A$1:$AI$1,0))&amp;""),""))</f>
        <v/>
      </c>
      <c r="BF75" s="22">
        <f>IF(AP75="","",IF(UPPER(TRIM(AM75&amp;""))="Y","Complete (papers)",IF(IF(BB75="No",", proof of age","")&amp;IF(BC75="No",", physical form","")&amp;IF(BD75="No",", concussion sheet","")="","Complete","Missing: "&amp;MID(IF(BB75="No",", proof of age","")&amp;IF(BC75="No",", physical form","")&amp;IF(BD75="No",", concussion sheet",""),3,200))))</f>
        <v/>
      </c>
      <c r="BG75" s="22">
        <f>IF(LEFT(BF75,8)="Complete",1,0)</f>
        <v/>
      </c>
      <c r="BH75" s="22">
        <f>IF(AP75="","",TRIM(AK75&amp;""))</f>
        <v/>
      </c>
      <c r="BI75" s="22">
        <f>IF(AND(AP75&lt;&gt;"",BH75=""),1,0)</f>
        <v/>
      </c>
      <c r="BJ75" s="22">
        <f>IF(AP75="",0,1)</f>
        <v/>
      </c>
    </row>
    <row r="76">
      <c r="AJ76" s="19" t="n"/>
      <c r="AK76" s="25" t="n"/>
      <c r="AL76" s="26" t="n"/>
      <c r="AM76" s="26" t="n"/>
      <c r="AN76" s="25" t="n"/>
      <c r="AO76" s="19" t="n"/>
      <c r="AP76" s="22">
        <f>TRIM(IFERROR(TRIM(INDEX($A76:$AI76,MATCH(Settings!$H$9,$A$1:$AI$1,0))&amp;""),"")&amp;" "&amp;IFERROR(TRIM(INDEX($A76:$AI76,MATCH(Settings!$H$10,$A$1:$AI$1,0))&amp;""),""))</f>
        <v/>
      </c>
      <c r="AQ76" s="23">
        <f>IF(AP76="","",IFERROR(IF(TRIM(INDEX($A76:$AI76,MATCH(Settings!$H$11,$A$1:$AI$1,0))&amp;"")="","",IF(ISNUMBER(INDEX($A76:$AI76,MATCH(Settings!$H$11,$A$1:$AI$1,0))),INT(INDEX($A76:$AI76,MATCH(Settings!$H$11,$A$1:$AI$1,0))),DATE(VALUE(LEFT(INDEX($A76:$AI76,MATCH(Settings!$H$11,$A$1:$AI$1,0)),4)),VALUE(MID(INDEX($A76:$AI76,MATCH(Settings!$H$11,$A$1:$AI$1,0)),6,2)),VALUE(MID(INDEX($A76:$AI76,MATCH(Settings!$H$11,$A$1:$AI$1,0)),9,2))))),""))</f>
        <v/>
      </c>
      <c r="AR76" s="22">
        <f>IF(OR(AP76="",NOT(ISNUMBER(AQ76)),NOT(ISNUMBER(Settings!$B$4))),"",YEAR(Settings!$B$4)-YEAR(AQ76)-IF(OR(MONTH(Settings!$B$4)&lt;MONTH(AQ76),AND(MONTH(Settings!$B$4)=MONTH(AQ76),DAY(Settings!$B$4)&lt;DAY(AQ76))),1,0))</f>
        <v/>
      </c>
      <c r="AS76" s="22">
        <f>IF(AP76="","",IF(AR76="","No birth date",IF(COUNT(Settings!$B$9:$B$20)=0,"Set your age groups",IF(AR76&lt;MIN(Settings!$B$9:$B$20),"Below youngest group",IF(AR76&gt;MAX(Settings!$C$9:$C$20),"Above oldest group",IF(AR76&lt;=INDEX(Settings!$C$9:$C$20,COUNTIF(Settings!$B$9:$B$20,"&lt;="&amp;AR76)),INDEX(Settings!$A$9:$A$20,COUNTIF(Settings!$B$9:$B$20,"&lt;="&amp;AR76)),"No group for this age"))))))</f>
        <v/>
      </c>
      <c r="AT76" s="22">
        <f>IF(AP76="","",IFERROR(TRIM(INDEX($A76:$AI76,MATCH(Settings!$H$12,$A$1:$AI$1,0))&amp;""),""))</f>
        <v/>
      </c>
      <c r="AU76" s="22">
        <f>IF(AP76="","",IFERROR(TRIM(INDEX($A76:$AI76,MATCH(Settings!$H$13,$A$1:$AI$1,0))&amp;""),""))</f>
        <v/>
      </c>
      <c r="AV76" s="22">
        <f>IF(AP76="","",IFERROR(TRIM(INDEX($A76:$AI76,MATCH(Settings!$H$14,$A$1:$AI$1,0))&amp;""),""))</f>
        <v/>
      </c>
      <c r="AW76" s="22">
        <f>IF(AP76="","",IFERROR(IF(TRIM(INDEX($A76:$AI76,MATCH(Settings!$H$19,$A$1:$AI$1,0))&amp;"")="","",VALUE(TRIM(INDEX($A76:$AI76,MATCH(Settings!$H$19,$A$1:$AI$1,0))&amp;""))),""))</f>
        <v/>
      </c>
      <c r="AX76" s="22">
        <f>IF(AP76="","",IFERROR(TRIM(INDEX($A76:$AI76,MATCH(Settings!$H$20,$A$1:$AI$1,0))&amp;""),""))</f>
        <v/>
      </c>
      <c r="AY76" s="24">
        <f>IF(OR(AX76="Paid",AX76="Partially refunded"),IFERROR(VALUE(IFERROR(TRIM(INDEX($A76:$AI76,MATCH(Settings!$H$21,$A$1:$AI$1,0))&amp;""),"")),0)-IFERROR(VALUE(IFERROR(TRIM(INDEX($A76:$AI76,MATCH(Settings!$H$22,$A$1:$AI$1,0))&amp;""),"")),0),0)</f>
        <v/>
      </c>
      <c r="AZ76" s="22">
        <f>IF(AP76="","",IF(UPPER(TRIM(AL76&amp;""))="Y","Paid another way",IF(AX76&lt;&gt;"",AX76,"No online payment")))</f>
        <v/>
      </c>
      <c r="BA76" s="22">
        <f>IF(OR(AZ76="Paid",AZ76="Partially refunded",AZ76="Paid another way"),1,0)</f>
        <v/>
      </c>
      <c r="BB76" s="22">
        <f>IF(AP76="","",IF(IFERROR(TRIM(INDEX($A76:$AI76,MATCH(Settings!$H$15,$A$1:$AI$1,0))&amp;""),"")&lt;&gt;"","Yes","No"))</f>
        <v/>
      </c>
      <c r="BC76" s="22">
        <f>IF(AP76="","",IF(IFERROR(TRIM(INDEX($A76:$AI76,MATCH(Settings!$H$16,$A$1:$AI$1,0))&amp;""),"")&lt;&gt;"","Yes","No"))</f>
        <v/>
      </c>
      <c r="BD76" s="22">
        <f>IF(AP76="","",IF(IFERROR(TRIM(INDEX($A76:$AI76,MATCH(Settings!$H$18,$A$1:$AI$1,0))&amp;""),"")&lt;&gt;"","Yes","No"))</f>
        <v/>
      </c>
      <c r="BE76" s="22">
        <f>IF(AP76="","",IFERROR(TRIM(INDEX($A76:$AI76,MATCH(Settings!$H$17,$A$1:$AI$1,0))&amp;""),""))</f>
        <v/>
      </c>
      <c r="BF76" s="22">
        <f>IF(AP76="","",IF(UPPER(TRIM(AM76&amp;""))="Y","Complete (papers)",IF(IF(BB76="No",", proof of age","")&amp;IF(BC76="No",", physical form","")&amp;IF(BD76="No",", concussion sheet","")="","Complete","Missing: "&amp;MID(IF(BB76="No",", proof of age","")&amp;IF(BC76="No",", physical form","")&amp;IF(BD76="No",", concussion sheet",""),3,200))))</f>
        <v/>
      </c>
      <c r="BG76" s="22">
        <f>IF(LEFT(BF76,8)="Complete",1,0)</f>
        <v/>
      </c>
      <c r="BH76" s="22">
        <f>IF(AP76="","",TRIM(AK76&amp;""))</f>
        <v/>
      </c>
      <c r="BI76" s="22">
        <f>IF(AND(AP76&lt;&gt;"",BH76=""),1,0)</f>
        <v/>
      </c>
      <c r="BJ76" s="22">
        <f>IF(AP76="",0,1)</f>
        <v/>
      </c>
    </row>
    <row r="77">
      <c r="AJ77" s="19" t="n"/>
      <c r="AK77" s="25" t="n"/>
      <c r="AL77" s="26" t="n"/>
      <c r="AM77" s="26" t="n"/>
      <c r="AN77" s="25" t="n"/>
      <c r="AO77" s="19" t="n"/>
      <c r="AP77" s="22">
        <f>TRIM(IFERROR(TRIM(INDEX($A77:$AI77,MATCH(Settings!$H$9,$A$1:$AI$1,0))&amp;""),"")&amp;" "&amp;IFERROR(TRIM(INDEX($A77:$AI77,MATCH(Settings!$H$10,$A$1:$AI$1,0))&amp;""),""))</f>
        <v/>
      </c>
      <c r="AQ77" s="23">
        <f>IF(AP77="","",IFERROR(IF(TRIM(INDEX($A77:$AI77,MATCH(Settings!$H$11,$A$1:$AI$1,0))&amp;"")="","",IF(ISNUMBER(INDEX($A77:$AI77,MATCH(Settings!$H$11,$A$1:$AI$1,0))),INT(INDEX($A77:$AI77,MATCH(Settings!$H$11,$A$1:$AI$1,0))),DATE(VALUE(LEFT(INDEX($A77:$AI77,MATCH(Settings!$H$11,$A$1:$AI$1,0)),4)),VALUE(MID(INDEX($A77:$AI77,MATCH(Settings!$H$11,$A$1:$AI$1,0)),6,2)),VALUE(MID(INDEX($A77:$AI77,MATCH(Settings!$H$11,$A$1:$AI$1,0)),9,2))))),""))</f>
        <v/>
      </c>
      <c r="AR77" s="22">
        <f>IF(OR(AP77="",NOT(ISNUMBER(AQ77)),NOT(ISNUMBER(Settings!$B$4))),"",YEAR(Settings!$B$4)-YEAR(AQ77)-IF(OR(MONTH(Settings!$B$4)&lt;MONTH(AQ77),AND(MONTH(Settings!$B$4)=MONTH(AQ77),DAY(Settings!$B$4)&lt;DAY(AQ77))),1,0))</f>
        <v/>
      </c>
      <c r="AS77" s="22">
        <f>IF(AP77="","",IF(AR77="","No birth date",IF(COUNT(Settings!$B$9:$B$20)=0,"Set your age groups",IF(AR77&lt;MIN(Settings!$B$9:$B$20),"Below youngest group",IF(AR77&gt;MAX(Settings!$C$9:$C$20),"Above oldest group",IF(AR77&lt;=INDEX(Settings!$C$9:$C$20,COUNTIF(Settings!$B$9:$B$20,"&lt;="&amp;AR77)),INDEX(Settings!$A$9:$A$20,COUNTIF(Settings!$B$9:$B$20,"&lt;="&amp;AR77)),"No group for this age"))))))</f>
        <v/>
      </c>
      <c r="AT77" s="22">
        <f>IF(AP77="","",IFERROR(TRIM(INDEX($A77:$AI77,MATCH(Settings!$H$12,$A$1:$AI$1,0))&amp;""),""))</f>
        <v/>
      </c>
      <c r="AU77" s="22">
        <f>IF(AP77="","",IFERROR(TRIM(INDEX($A77:$AI77,MATCH(Settings!$H$13,$A$1:$AI$1,0))&amp;""),""))</f>
        <v/>
      </c>
      <c r="AV77" s="22">
        <f>IF(AP77="","",IFERROR(TRIM(INDEX($A77:$AI77,MATCH(Settings!$H$14,$A$1:$AI$1,0))&amp;""),""))</f>
        <v/>
      </c>
      <c r="AW77" s="22">
        <f>IF(AP77="","",IFERROR(IF(TRIM(INDEX($A77:$AI77,MATCH(Settings!$H$19,$A$1:$AI$1,0))&amp;"")="","",VALUE(TRIM(INDEX($A77:$AI77,MATCH(Settings!$H$19,$A$1:$AI$1,0))&amp;""))),""))</f>
        <v/>
      </c>
      <c r="AX77" s="22">
        <f>IF(AP77="","",IFERROR(TRIM(INDEX($A77:$AI77,MATCH(Settings!$H$20,$A$1:$AI$1,0))&amp;""),""))</f>
        <v/>
      </c>
      <c r="AY77" s="24">
        <f>IF(OR(AX77="Paid",AX77="Partially refunded"),IFERROR(VALUE(IFERROR(TRIM(INDEX($A77:$AI77,MATCH(Settings!$H$21,$A$1:$AI$1,0))&amp;""),"")),0)-IFERROR(VALUE(IFERROR(TRIM(INDEX($A77:$AI77,MATCH(Settings!$H$22,$A$1:$AI$1,0))&amp;""),"")),0),0)</f>
        <v/>
      </c>
      <c r="AZ77" s="22">
        <f>IF(AP77="","",IF(UPPER(TRIM(AL77&amp;""))="Y","Paid another way",IF(AX77&lt;&gt;"",AX77,"No online payment")))</f>
        <v/>
      </c>
      <c r="BA77" s="22">
        <f>IF(OR(AZ77="Paid",AZ77="Partially refunded",AZ77="Paid another way"),1,0)</f>
        <v/>
      </c>
      <c r="BB77" s="22">
        <f>IF(AP77="","",IF(IFERROR(TRIM(INDEX($A77:$AI77,MATCH(Settings!$H$15,$A$1:$AI$1,0))&amp;""),"")&lt;&gt;"","Yes","No"))</f>
        <v/>
      </c>
      <c r="BC77" s="22">
        <f>IF(AP77="","",IF(IFERROR(TRIM(INDEX($A77:$AI77,MATCH(Settings!$H$16,$A$1:$AI$1,0))&amp;""),"")&lt;&gt;"","Yes","No"))</f>
        <v/>
      </c>
      <c r="BD77" s="22">
        <f>IF(AP77="","",IF(IFERROR(TRIM(INDEX($A77:$AI77,MATCH(Settings!$H$18,$A$1:$AI$1,0))&amp;""),"")&lt;&gt;"","Yes","No"))</f>
        <v/>
      </c>
      <c r="BE77" s="22">
        <f>IF(AP77="","",IFERROR(TRIM(INDEX($A77:$AI77,MATCH(Settings!$H$17,$A$1:$AI$1,0))&amp;""),""))</f>
        <v/>
      </c>
      <c r="BF77" s="22">
        <f>IF(AP77="","",IF(UPPER(TRIM(AM77&amp;""))="Y","Complete (papers)",IF(IF(BB77="No",", proof of age","")&amp;IF(BC77="No",", physical form","")&amp;IF(BD77="No",", concussion sheet","")="","Complete","Missing: "&amp;MID(IF(BB77="No",", proof of age","")&amp;IF(BC77="No",", physical form","")&amp;IF(BD77="No",", concussion sheet",""),3,200))))</f>
        <v/>
      </c>
      <c r="BG77" s="22">
        <f>IF(LEFT(BF77,8)="Complete",1,0)</f>
        <v/>
      </c>
      <c r="BH77" s="22">
        <f>IF(AP77="","",TRIM(AK77&amp;""))</f>
        <v/>
      </c>
      <c r="BI77" s="22">
        <f>IF(AND(AP77&lt;&gt;"",BH77=""),1,0)</f>
        <v/>
      </c>
      <c r="BJ77" s="22">
        <f>IF(AP77="",0,1)</f>
        <v/>
      </c>
    </row>
    <row r="78">
      <c r="AJ78" s="19" t="n"/>
      <c r="AK78" s="25" t="n"/>
      <c r="AL78" s="26" t="n"/>
      <c r="AM78" s="26" t="n"/>
      <c r="AN78" s="25" t="n"/>
      <c r="AO78" s="19" t="n"/>
      <c r="AP78" s="22">
        <f>TRIM(IFERROR(TRIM(INDEX($A78:$AI78,MATCH(Settings!$H$9,$A$1:$AI$1,0))&amp;""),"")&amp;" "&amp;IFERROR(TRIM(INDEX($A78:$AI78,MATCH(Settings!$H$10,$A$1:$AI$1,0))&amp;""),""))</f>
        <v/>
      </c>
      <c r="AQ78" s="23">
        <f>IF(AP78="","",IFERROR(IF(TRIM(INDEX($A78:$AI78,MATCH(Settings!$H$11,$A$1:$AI$1,0))&amp;"")="","",IF(ISNUMBER(INDEX($A78:$AI78,MATCH(Settings!$H$11,$A$1:$AI$1,0))),INT(INDEX($A78:$AI78,MATCH(Settings!$H$11,$A$1:$AI$1,0))),DATE(VALUE(LEFT(INDEX($A78:$AI78,MATCH(Settings!$H$11,$A$1:$AI$1,0)),4)),VALUE(MID(INDEX($A78:$AI78,MATCH(Settings!$H$11,$A$1:$AI$1,0)),6,2)),VALUE(MID(INDEX($A78:$AI78,MATCH(Settings!$H$11,$A$1:$AI$1,0)),9,2))))),""))</f>
        <v/>
      </c>
      <c r="AR78" s="22">
        <f>IF(OR(AP78="",NOT(ISNUMBER(AQ78)),NOT(ISNUMBER(Settings!$B$4))),"",YEAR(Settings!$B$4)-YEAR(AQ78)-IF(OR(MONTH(Settings!$B$4)&lt;MONTH(AQ78),AND(MONTH(Settings!$B$4)=MONTH(AQ78),DAY(Settings!$B$4)&lt;DAY(AQ78))),1,0))</f>
        <v/>
      </c>
      <c r="AS78" s="22">
        <f>IF(AP78="","",IF(AR78="","No birth date",IF(COUNT(Settings!$B$9:$B$20)=0,"Set your age groups",IF(AR78&lt;MIN(Settings!$B$9:$B$20),"Below youngest group",IF(AR78&gt;MAX(Settings!$C$9:$C$20),"Above oldest group",IF(AR78&lt;=INDEX(Settings!$C$9:$C$20,COUNTIF(Settings!$B$9:$B$20,"&lt;="&amp;AR78)),INDEX(Settings!$A$9:$A$20,COUNTIF(Settings!$B$9:$B$20,"&lt;="&amp;AR78)),"No group for this age"))))))</f>
        <v/>
      </c>
      <c r="AT78" s="22">
        <f>IF(AP78="","",IFERROR(TRIM(INDEX($A78:$AI78,MATCH(Settings!$H$12,$A$1:$AI$1,0))&amp;""),""))</f>
        <v/>
      </c>
      <c r="AU78" s="22">
        <f>IF(AP78="","",IFERROR(TRIM(INDEX($A78:$AI78,MATCH(Settings!$H$13,$A$1:$AI$1,0))&amp;""),""))</f>
        <v/>
      </c>
      <c r="AV78" s="22">
        <f>IF(AP78="","",IFERROR(TRIM(INDEX($A78:$AI78,MATCH(Settings!$H$14,$A$1:$AI$1,0))&amp;""),""))</f>
        <v/>
      </c>
      <c r="AW78" s="22">
        <f>IF(AP78="","",IFERROR(IF(TRIM(INDEX($A78:$AI78,MATCH(Settings!$H$19,$A$1:$AI$1,0))&amp;"")="","",VALUE(TRIM(INDEX($A78:$AI78,MATCH(Settings!$H$19,$A$1:$AI$1,0))&amp;""))),""))</f>
        <v/>
      </c>
      <c r="AX78" s="22">
        <f>IF(AP78="","",IFERROR(TRIM(INDEX($A78:$AI78,MATCH(Settings!$H$20,$A$1:$AI$1,0))&amp;""),""))</f>
        <v/>
      </c>
      <c r="AY78" s="24">
        <f>IF(OR(AX78="Paid",AX78="Partially refunded"),IFERROR(VALUE(IFERROR(TRIM(INDEX($A78:$AI78,MATCH(Settings!$H$21,$A$1:$AI$1,0))&amp;""),"")),0)-IFERROR(VALUE(IFERROR(TRIM(INDEX($A78:$AI78,MATCH(Settings!$H$22,$A$1:$AI$1,0))&amp;""),"")),0),0)</f>
        <v/>
      </c>
      <c r="AZ78" s="22">
        <f>IF(AP78="","",IF(UPPER(TRIM(AL78&amp;""))="Y","Paid another way",IF(AX78&lt;&gt;"",AX78,"No online payment")))</f>
        <v/>
      </c>
      <c r="BA78" s="22">
        <f>IF(OR(AZ78="Paid",AZ78="Partially refunded",AZ78="Paid another way"),1,0)</f>
        <v/>
      </c>
      <c r="BB78" s="22">
        <f>IF(AP78="","",IF(IFERROR(TRIM(INDEX($A78:$AI78,MATCH(Settings!$H$15,$A$1:$AI$1,0))&amp;""),"")&lt;&gt;"","Yes","No"))</f>
        <v/>
      </c>
      <c r="BC78" s="22">
        <f>IF(AP78="","",IF(IFERROR(TRIM(INDEX($A78:$AI78,MATCH(Settings!$H$16,$A$1:$AI$1,0))&amp;""),"")&lt;&gt;"","Yes","No"))</f>
        <v/>
      </c>
      <c r="BD78" s="22">
        <f>IF(AP78="","",IF(IFERROR(TRIM(INDEX($A78:$AI78,MATCH(Settings!$H$18,$A$1:$AI$1,0))&amp;""),"")&lt;&gt;"","Yes","No"))</f>
        <v/>
      </c>
      <c r="BE78" s="22">
        <f>IF(AP78="","",IFERROR(TRIM(INDEX($A78:$AI78,MATCH(Settings!$H$17,$A$1:$AI$1,0))&amp;""),""))</f>
        <v/>
      </c>
      <c r="BF78" s="22">
        <f>IF(AP78="","",IF(UPPER(TRIM(AM78&amp;""))="Y","Complete (papers)",IF(IF(BB78="No",", proof of age","")&amp;IF(BC78="No",", physical form","")&amp;IF(BD78="No",", concussion sheet","")="","Complete","Missing: "&amp;MID(IF(BB78="No",", proof of age","")&amp;IF(BC78="No",", physical form","")&amp;IF(BD78="No",", concussion sheet",""),3,200))))</f>
        <v/>
      </c>
      <c r="BG78" s="22">
        <f>IF(LEFT(BF78,8)="Complete",1,0)</f>
        <v/>
      </c>
      <c r="BH78" s="22">
        <f>IF(AP78="","",TRIM(AK78&amp;""))</f>
        <v/>
      </c>
      <c r="BI78" s="22">
        <f>IF(AND(AP78&lt;&gt;"",BH78=""),1,0)</f>
        <v/>
      </c>
      <c r="BJ78" s="22">
        <f>IF(AP78="",0,1)</f>
        <v/>
      </c>
    </row>
    <row r="79">
      <c r="AJ79" s="19" t="n"/>
      <c r="AK79" s="25" t="n"/>
      <c r="AL79" s="26" t="n"/>
      <c r="AM79" s="26" t="n"/>
      <c r="AN79" s="25" t="n"/>
      <c r="AO79" s="19" t="n"/>
      <c r="AP79" s="22">
        <f>TRIM(IFERROR(TRIM(INDEX($A79:$AI79,MATCH(Settings!$H$9,$A$1:$AI$1,0))&amp;""),"")&amp;" "&amp;IFERROR(TRIM(INDEX($A79:$AI79,MATCH(Settings!$H$10,$A$1:$AI$1,0))&amp;""),""))</f>
        <v/>
      </c>
      <c r="AQ79" s="23">
        <f>IF(AP79="","",IFERROR(IF(TRIM(INDEX($A79:$AI79,MATCH(Settings!$H$11,$A$1:$AI$1,0))&amp;"")="","",IF(ISNUMBER(INDEX($A79:$AI79,MATCH(Settings!$H$11,$A$1:$AI$1,0))),INT(INDEX($A79:$AI79,MATCH(Settings!$H$11,$A$1:$AI$1,0))),DATE(VALUE(LEFT(INDEX($A79:$AI79,MATCH(Settings!$H$11,$A$1:$AI$1,0)),4)),VALUE(MID(INDEX($A79:$AI79,MATCH(Settings!$H$11,$A$1:$AI$1,0)),6,2)),VALUE(MID(INDEX($A79:$AI79,MATCH(Settings!$H$11,$A$1:$AI$1,0)),9,2))))),""))</f>
        <v/>
      </c>
      <c r="AR79" s="22">
        <f>IF(OR(AP79="",NOT(ISNUMBER(AQ79)),NOT(ISNUMBER(Settings!$B$4))),"",YEAR(Settings!$B$4)-YEAR(AQ79)-IF(OR(MONTH(Settings!$B$4)&lt;MONTH(AQ79),AND(MONTH(Settings!$B$4)=MONTH(AQ79),DAY(Settings!$B$4)&lt;DAY(AQ79))),1,0))</f>
        <v/>
      </c>
      <c r="AS79" s="22">
        <f>IF(AP79="","",IF(AR79="","No birth date",IF(COUNT(Settings!$B$9:$B$20)=0,"Set your age groups",IF(AR79&lt;MIN(Settings!$B$9:$B$20),"Below youngest group",IF(AR79&gt;MAX(Settings!$C$9:$C$20),"Above oldest group",IF(AR79&lt;=INDEX(Settings!$C$9:$C$20,COUNTIF(Settings!$B$9:$B$20,"&lt;="&amp;AR79)),INDEX(Settings!$A$9:$A$20,COUNTIF(Settings!$B$9:$B$20,"&lt;="&amp;AR79)),"No group for this age"))))))</f>
        <v/>
      </c>
      <c r="AT79" s="22">
        <f>IF(AP79="","",IFERROR(TRIM(INDEX($A79:$AI79,MATCH(Settings!$H$12,$A$1:$AI$1,0))&amp;""),""))</f>
        <v/>
      </c>
      <c r="AU79" s="22">
        <f>IF(AP79="","",IFERROR(TRIM(INDEX($A79:$AI79,MATCH(Settings!$H$13,$A$1:$AI$1,0))&amp;""),""))</f>
        <v/>
      </c>
      <c r="AV79" s="22">
        <f>IF(AP79="","",IFERROR(TRIM(INDEX($A79:$AI79,MATCH(Settings!$H$14,$A$1:$AI$1,0))&amp;""),""))</f>
        <v/>
      </c>
      <c r="AW79" s="22">
        <f>IF(AP79="","",IFERROR(IF(TRIM(INDEX($A79:$AI79,MATCH(Settings!$H$19,$A$1:$AI$1,0))&amp;"")="","",VALUE(TRIM(INDEX($A79:$AI79,MATCH(Settings!$H$19,$A$1:$AI$1,0))&amp;""))),""))</f>
        <v/>
      </c>
      <c r="AX79" s="22">
        <f>IF(AP79="","",IFERROR(TRIM(INDEX($A79:$AI79,MATCH(Settings!$H$20,$A$1:$AI$1,0))&amp;""),""))</f>
        <v/>
      </c>
      <c r="AY79" s="24">
        <f>IF(OR(AX79="Paid",AX79="Partially refunded"),IFERROR(VALUE(IFERROR(TRIM(INDEX($A79:$AI79,MATCH(Settings!$H$21,$A$1:$AI$1,0))&amp;""),"")),0)-IFERROR(VALUE(IFERROR(TRIM(INDEX($A79:$AI79,MATCH(Settings!$H$22,$A$1:$AI$1,0))&amp;""),"")),0),0)</f>
        <v/>
      </c>
      <c r="AZ79" s="22">
        <f>IF(AP79="","",IF(UPPER(TRIM(AL79&amp;""))="Y","Paid another way",IF(AX79&lt;&gt;"",AX79,"No online payment")))</f>
        <v/>
      </c>
      <c r="BA79" s="22">
        <f>IF(OR(AZ79="Paid",AZ79="Partially refunded",AZ79="Paid another way"),1,0)</f>
        <v/>
      </c>
      <c r="BB79" s="22">
        <f>IF(AP79="","",IF(IFERROR(TRIM(INDEX($A79:$AI79,MATCH(Settings!$H$15,$A$1:$AI$1,0))&amp;""),"")&lt;&gt;"","Yes","No"))</f>
        <v/>
      </c>
      <c r="BC79" s="22">
        <f>IF(AP79="","",IF(IFERROR(TRIM(INDEX($A79:$AI79,MATCH(Settings!$H$16,$A$1:$AI$1,0))&amp;""),"")&lt;&gt;"","Yes","No"))</f>
        <v/>
      </c>
      <c r="BD79" s="22">
        <f>IF(AP79="","",IF(IFERROR(TRIM(INDEX($A79:$AI79,MATCH(Settings!$H$18,$A$1:$AI$1,0))&amp;""),"")&lt;&gt;"","Yes","No"))</f>
        <v/>
      </c>
      <c r="BE79" s="22">
        <f>IF(AP79="","",IFERROR(TRIM(INDEX($A79:$AI79,MATCH(Settings!$H$17,$A$1:$AI$1,0))&amp;""),""))</f>
        <v/>
      </c>
      <c r="BF79" s="22">
        <f>IF(AP79="","",IF(UPPER(TRIM(AM79&amp;""))="Y","Complete (papers)",IF(IF(BB79="No",", proof of age","")&amp;IF(BC79="No",", physical form","")&amp;IF(BD79="No",", concussion sheet","")="","Complete","Missing: "&amp;MID(IF(BB79="No",", proof of age","")&amp;IF(BC79="No",", physical form","")&amp;IF(BD79="No",", concussion sheet",""),3,200))))</f>
        <v/>
      </c>
      <c r="BG79" s="22">
        <f>IF(LEFT(BF79,8)="Complete",1,0)</f>
        <v/>
      </c>
      <c r="BH79" s="22">
        <f>IF(AP79="","",TRIM(AK79&amp;""))</f>
        <v/>
      </c>
      <c r="BI79" s="22">
        <f>IF(AND(AP79&lt;&gt;"",BH79=""),1,0)</f>
        <v/>
      </c>
      <c r="BJ79" s="22">
        <f>IF(AP79="",0,1)</f>
        <v/>
      </c>
    </row>
    <row r="80">
      <c r="AJ80" s="19" t="n"/>
      <c r="AK80" s="25" t="n"/>
      <c r="AL80" s="26" t="n"/>
      <c r="AM80" s="26" t="n"/>
      <c r="AN80" s="25" t="n"/>
      <c r="AO80" s="19" t="n"/>
      <c r="AP80" s="22">
        <f>TRIM(IFERROR(TRIM(INDEX($A80:$AI80,MATCH(Settings!$H$9,$A$1:$AI$1,0))&amp;""),"")&amp;" "&amp;IFERROR(TRIM(INDEX($A80:$AI80,MATCH(Settings!$H$10,$A$1:$AI$1,0))&amp;""),""))</f>
        <v/>
      </c>
      <c r="AQ80" s="23">
        <f>IF(AP80="","",IFERROR(IF(TRIM(INDEX($A80:$AI80,MATCH(Settings!$H$11,$A$1:$AI$1,0))&amp;"")="","",IF(ISNUMBER(INDEX($A80:$AI80,MATCH(Settings!$H$11,$A$1:$AI$1,0))),INT(INDEX($A80:$AI80,MATCH(Settings!$H$11,$A$1:$AI$1,0))),DATE(VALUE(LEFT(INDEX($A80:$AI80,MATCH(Settings!$H$11,$A$1:$AI$1,0)),4)),VALUE(MID(INDEX($A80:$AI80,MATCH(Settings!$H$11,$A$1:$AI$1,0)),6,2)),VALUE(MID(INDEX($A80:$AI80,MATCH(Settings!$H$11,$A$1:$AI$1,0)),9,2))))),""))</f>
        <v/>
      </c>
      <c r="AR80" s="22">
        <f>IF(OR(AP80="",NOT(ISNUMBER(AQ80)),NOT(ISNUMBER(Settings!$B$4))),"",YEAR(Settings!$B$4)-YEAR(AQ80)-IF(OR(MONTH(Settings!$B$4)&lt;MONTH(AQ80),AND(MONTH(Settings!$B$4)=MONTH(AQ80),DAY(Settings!$B$4)&lt;DAY(AQ80))),1,0))</f>
        <v/>
      </c>
      <c r="AS80" s="22">
        <f>IF(AP80="","",IF(AR80="","No birth date",IF(COUNT(Settings!$B$9:$B$20)=0,"Set your age groups",IF(AR80&lt;MIN(Settings!$B$9:$B$20),"Below youngest group",IF(AR80&gt;MAX(Settings!$C$9:$C$20),"Above oldest group",IF(AR80&lt;=INDEX(Settings!$C$9:$C$20,COUNTIF(Settings!$B$9:$B$20,"&lt;="&amp;AR80)),INDEX(Settings!$A$9:$A$20,COUNTIF(Settings!$B$9:$B$20,"&lt;="&amp;AR80)),"No group for this age"))))))</f>
        <v/>
      </c>
      <c r="AT80" s="22">
        <f>IF(AP80="","",IFERROR(TRIM(INDEX($A80:$AI80,MATCH(Settings!$H$12,$A$1:$AI$1,0))&amp;""),""))</f>
        <v/>
      </c>
      <c r="AU80" s="22">
        <f>IF(AP80="","",IFERROR(TRIM(INDEX($A80:$AI80,MATCH(Settings!$H$13,$A$1:$AI$1,0))&amp;""),""))</f>
        <v/>
      </c>
      <c r="AV80" s="22">
        <f>IF(AP80="","",IFERROR(TRIM(INDEX($A80:$AI80,MATCH(Settings!$H$14,$A$1:$AI$1,0))&amp;""),""))</f>
        <v/>
      </c>
      <c r="AW80" s="22">
        <f>IF(AP80="","",IFERROR(IF(TRIM(INDEX($A80:$AI80,MATCH(Settings!$H$19,$A$1:$AI$1,0))&amp;"")="","",VALUE(TRIM(INDEX($A80:$AI80,MATCH(Settings!$H$19,$A$1:$AI$1,0))&amp;""))),""))</f>
        <v/>
      </c>
      <c r="AX80" s="22">
        <f>IF(AP80="","",IFERROR(TRIM(INDEX($A80:$AI80,MATCH(Settings!$H$20,$A$1:$AI$1,0))&amp;""),""))</f>
        <v/>
      </c>
      <c r="AY80" s="24">
        <f>IF(OR(AX80="Paid",AX80="Partially refunded"),IFERROR(VALUE(IFERROR(TRIM(INDEX($A80:$AI80,MATCH(Settings!$H$21,$A$1:$AI$1,0))&amp;""),"")),0)-IFERROR(VALUE(IFERROR(TRIM(INDEX($A80:$AI80,MATCH(Settings!$H$22,$A$1:$AI$1,0))&amp;""),"")),0),0)</f>
        <v/>
      </c>
      <c r="AZ80" s="22">
        <f>IF(AP80="","",IF(UPPER(TRIM(AL80&amp;""))="Y","Paid another way",IF(AX80&lt;&gt;"",AX80,"No online payment")))</f>
        <v/>
      </c>
      <c r="BA80" s="22">
        <f>IF(OR(AZ80="Paid",AZ80="Partially refunded",AZ80="Paid another way"),1,0)</f>
        <v/>
      </c>
      <c r="BB80" s="22">
        <f>IF(AP80="","",IF(IFERROR(TRIM(INDEX($A80:$AI80,MATCH(Settings!$H$15,$A$1:$AI$1,0))&amp;""),"")&lt;&gt;"","Yes","No"))</f>
        <v/>
      </c>
      <c r="BC80" s="22">
        <f>IF(AP80="","",IF(IFERROR(TRIM(INDEX($A80:$AI80,MATCH(Settings!$H$16,$A$1:$AI$1,0))&amp;""),"")&lt;&gt;"","Yes","No"))</f>
        <v/>
      </c>
      <c r="BD80" s="22">
        <f>IF(AP80="","",IF(IFERROR(TRIM(INDEX($A80:$AI80,MATCH(Settings!$H$18,$A$1:$AI$1,0))&amp;""),"")&lt;&gt;"","Yes","No"))</f>
        <v/>
      </c>
      <c r="BE80" s="22">
        <f>IF(AP80="","",IFERROR(TRIM(INDEX($A80:$AI80,MATCH(Settings!$H$17,$A$1:$AI$1,0))&amp;""),""))</f>
        <v/>
      </c>
      <c r="BF80" s="22">
        <f>IF(AP80="","",IF(UPPER(TRIM(AM80&amp;""))="Y","Complete (papers)",IF(IF(BB80="No",", proof of age","")&amp;IF(BC80="No",", physical form","")&amp;IF(BD80="No",", concussion sheet","")="","Complete","Missing: "&amp;MID(IF(BB80="No",", proof of age","")&amp;IF(BC80="No",", physical form","")&amp;IF(BD80="No",", concussion sheet",""),3,200))))</f>
        <v/>
      </c>
      <c r="BG80" s="22">
        <f>IF(LEFT(BF80,8)="Complete",1,0)</f>
        <v/>
      </c>
      <c r="BH80" s="22">
        <f>IF(AP80="","",TRIM(AK80&amp;""))</f>
        <v/>
      </c>
      <c r="BI80" s="22">
        <f>IF(AND(AP80&lt;&gt;"",BH80=""),1,0)</f>
        <v/>
      </c>
      <c r="BJ80" s="22">
        <f>IF(AP80="",0,1)</f>
        <v/>
      </c>
    </row>
    <row r="81">
      <c r="AJ81" s="19" t="n"/>
      <c r="AK81" s="25" t="n"/>
      <c r="AL81" s="26" t="n"/>
      <c r="AM81" s="26" t="n"/>
      <c r="AN81" s="25" t="n"/>
      <c r="AO81" s="19" t="n"/>
      <c r="AP81" s="22">
        <f>TRIM(IFERROR(TRIM(INDEX($A81:$AI81,MATCH(Settings!$H$9,$A$1:$AI$1,0))&amp;""),"")&amp;" "&amp;IFERROR(TRIM(INDEX($A81:$AI81,MATCH(Settings!$H$10,$A$1:$AI$1,0))&amp;""),""))</f>
        <v/>
      </c>
      <c r="AQ81" s="23">
        <f>IF(AP81="","",IFERROR(IF(TRIM(INDEX($A81:$AI81,MATCH(Settings!$H$11,$A$1:$AI$1,0))&amp;"")="","",IF(ISNUMBER(INDEX($A81:$AI81,MATCH(Settings!$H$11,$A$1:$AI$1,0))),INT(INDEX($A81:$AI81,MATCH(Settings!$H$11,$A$1:$AI$1,0))),DATE(VALUE(LEFT(INDEX($A81:$AI81,MATCH(Settings!$H$11,$A$1:$AI$1,0)),4)),VALUE(MID(INDEX($A81:$AI81,MATCH(Settings!$H$11,$A$1:$AI$1,0)),6,2)),VALUE(MID(INDEX($A81:$AI81,MATCH(Settings!$H$11,$A$1:$AI$1,0)),9,2))))),""))</f>
        <v/>
      </c>
      <c r="AR81" s="22">
        <f>IF(OR(AP81="",NOT(ISNUMBER(AQ81)),NOT(ISNUMBER(Settings!$B$4))),"",YEAR(Settings!$B$4)-YEAR(AQ81)-IF(OR(MONTH(Settings!$B$4)&lt;MONTH(AQ81),AND(MONTH(Settings!$B$4)=MONTH(AQ81),DAY(Settings!$B$4)&lt;DAY(AQ81))),1,0))</f>
        <v/>
      </c>
      <c r="AS81" s="22">
        <f>IF(AP81="","",IF(AR81="","No birth date",IF(COUNT(Settings!$B$9:$B$20)=0,"Set your age groups",IF(AR81&lt;MIN(Settings!$B$9:$B$20),"Below youngest group",IF(AR81&gt;MAX(Settings!$C$9:$C$20),"Above oldest group",IF(AR81&lt;=INDEX(Settings!$C$9:$C$20,COUNTIF(Settings!$B$9:$B$20,"&lt;="&amp;AR81)),INDEX(Settings!$A$9:$A$20,COUNTIF(Settings!$B$9:$B$20,"&lt;="&amp;AR81)),"No group for this age"))))))</f>
        <v/>
      </c>
      <c r="AT81" s="22">
        <f>IF(AP81="","",IFERROR(TRIM(INDEX($A81:$AI81,MATCH(Settings!$H$12,$A$1:$AI$1,0))&amp;""),""))</f>
        <v/>
      </c>
      <c r="AU81" s="22">
        <f>IF(AP81="","",IFERROR(TRIM(INDEX($A81:$AI81,MATCH(Settings!$H$13,$A$1:$AI$1,0))&amp;""),""))</f>
        <v/>
      </c>
      <c r="AV81" s="22">
        <f>IF(AP81="","",IFERROR(TRIM(INDEX($A81:$AI81,MATCH(Settings!$H$14,$A$1:$AI$1,0))&amp;""),""))</f>
        <v/>
      </c>
      <c r="AW81" s="22">
        <f>IF(AP81="","",IFERROR(IF(TRIM(INDEX($A81:$AI81,MATCH(Settings!$H$19,$A$1:$AI$1,0))&amp;"")="","",VALUE(TRIM(INDEX($A81:$AI81,MATCH(Settings!$H$19,$A$1:$AI$1,0))&amp;""))),""))</f>
        <v/>
      </c>
      <c r="AX81" s="22">
        <f>IF(AP81="","",IFERROR(TRIM(INDEX($A81:$AI81,MATCH(Settings!$H$20,$A$1:$AI$1,0))&amp;""),""))</f>
        <v/>
      </c>
      <c r="AY81" s="24">
        <f>IF(OR(AX81="Paid",AX81="Partially refunded"),IFERROR(VALUE(IFERROR(TRIM(INDEX($A81:$AI81,MATCH(Settings!$H$21,$A$1:$AI$1,0))&amp;""),"")),0)-IFERROR(VALUE(IFERROR(TRIM(INDEX($A81:$AI81,MATCH(Settings!$H$22,$A$1:$AI$1,0))&amp;""),"")),0),0)</f>
        <v/>
      </c>
      <c r="AZ81" s="22">
        <f>IF(AP81="","",IF(UPPER(TRIM(AL81&amp;""))="Y","Paid another way",IF(AX81&lt;&gt;"",AX81,"No online payment")))</f>
        <v/>
      </c>
      <c r="BA81" s="22">
        <f>IF(OR(AZ81="Paid",AZ81="Partially refunded",AZ81="Paid another way"),1,0)</f>
        <v/>
      </c>
      <c r="BB81" s="22">
        <f>IF(AP81="","",IF(IFERROR(TRIM(INDEX($A81:$AI81,MATCH(Settings!$H$15,$A$1:$AI$1,0))&amp;""),"")&lt;&gt;"","Yes","No"))</f>
        <v/>
      </c>
      <c r="BC81" s="22">
        <f>IF(AP81="","",IF(IFERROR(TRIM(INDEX($A81:$AI81,MATCH(Settings!$H$16,$A$1:$AI$1,0))&amp;""),"")&lt;&gt;"","Yes","No"))</f>
        <v/>
      </c>
      <c r="BD81" s="22">
        <f>IF(AP81="","",IF(IFERROR(TRIM(INDEX($A81:$AI81,MATCH(Settings!$H$18,$A$1:$AI$1,0))&amp;""),"")&lt;&gt;"","Yes","No"))</f>
        <v/>
      </c>
      <c r="BE81" s="22">
        <f>IF(AP81="","",IFERROR(TRIM(INDEX($A81:$AI81,MATCH(Settings!$H$17,$A$1:$AI$1,0))&amp;""),""))</f>
        <v/>
      </c>
      <c r="BF81" s="22">
        <f>IF(AP81="","",IF(UPPER(TRIM(AM81&amp;""))="Y","Complete (papers)",IF(IF(BB81="No",", proof of age","")&amp;IF(BC81="No",", physical form","")&amp;IF(BD81="No",", concussion sheet","")="","Complete","Missing: "&amp;MID(IF(BB81="No",", proof of age","")&amp;IF(BC81="No",", physical form","")&amp;IF(BD81="No",", concussion sheet",""),3,200))))</f>
        <v/>
      </c>
      <c r="BG81" s="22">
        <f>IF(LEFT(BF81,8)="Complete",1,0)</f>
        <v/>
      </c>
      <c r="BH81" s="22">
        <f>IF(AP81="","",TRIM(AK81&amp;""))</f>
        <v/>
      </c>
      <c r="BI81" s="22">
        <f>IF(AND(AP81&lt;&gt;"",BH81=""),1,0)</f>
        <v/>
      </c>
      <c r="BJ81" s="22">
        <f>IF(AP81="",0,1)</f>
        <v/>
      </c>
    </row>
    <row r="82">
      <c r="AJ82" s="19" t="n"/>
      <c r="AK82" s="25" t="n"/>
      <c r="AL82" s="26" t="n"/>
      <c r="AM82" s="26" t="n"/>
      <c r="AN82" s="25" t="n"/>
      <c r="AO82" s="19" t="n"/>
      <c r="AP82" s="22">
        <f>TRIM(IFERROR(TRIM(INDEX($A82:$AI82,MATCH(Settings!$H$9,$A$1:$AI$1,0))&amp;""),"")&amp;" "&amp;IFERROR(TRIM(INDEX($A82:$AI82,MATCH(Settings!$H$10,$A$1:$AI$1,0))&amp;""),""))</f>
        <v/>
      </c>
      <c r="AQ82" s="23">
        <f>IF(AP82="","",IFERROR(IF(TRIM(INDEX($A82:$AI82,MATCH(Settings!$H$11,$A$1:$AI$1,0))&amp;"")="","",IF(ISNUMBER(INDEX($A82:$AI82,MATCH(Settings!$H$11,$A$1:$AI$1,0))),INT(INDEX($A82:$AI82,MATCH(Settings!$H$11,$A$1:$AI$1,0))),DATE(VALUE(LEFT(INDEX($A82:$AI82,MATCH(Settings!$H$11,$A$1:$AI$1,0)),4)),VALUE(MID(INDEX($A82:$AI82,MATCH(Settings!$H$11,$A$1:$AI$1,0)),6,2)),VALUE(MID(INDEX($A82:$AI82,MATCH(Settings!$H$11,$A$1:$AI$1,0)),9,2))))),""))</f>
        <v/>
      </c>
      <c r="AR82" s="22">
        <f>IF(OR(AP82="",NOT(ISNUMBER(AQ82)),NOT(ISNUMBER(Settings!$B$4))),"",YEAR(Settings!$B$4)-YEAR(AQ82)-IF(OR(MONTH(Settings!$B$4)&lt;MONTH(AQ82),AND(MONTH(Settings!$B$4)=MONTH(AQ82),DAY(Settings!$B$4)&lt;DAY(AQ82))),1,0))</f>
        <v/>
      </c>
      <c r="AS82" s="22">
        <f>IF(AP82="","",IF(AR82="","No birth date",IF(COUNT(Settings!$B$9:$B$20)=0,"Set your age groups",IF(AR82&lt;MIN(Settings!$B$9:$B$20),"Below youngest group",IF(AR82&gt;MAX(Settings!$C$9:$C$20),"Above oldest group",IF(AR82&lt;=INDEX(Settings!$C$9:$C$20,COUNTIF(Settings!$B$9:$B$20,"&lt;="&amp;AR82)),INDEX(Settings!$A$9:$A$20,COUNTIF(Settings!$B$9:$B$20,"&lt;="&amp;AR82)),"No group for this age"))))))</f>
        <v/>
      </c>
      <c r="AT82" s="22">
        <f>IF(AP82="","",IFERROR(TRIM(INDEX($A82:$AI82,MATCH(Settings!$H$12,$A$1:$AI$1,0))&amp;""),""))</f>
        <v/>
      </c>
      <c r="AU82" s="22">
        <f>IF(AP82="","",IFERROR(TRIM(INDEX($A82:$AI82,MATCH(Settings!$H$13,$A$1:$AI$1,0))&amp;""),""))</f>
        <v/>
      </c>
      <c r="AV82" s="22">
        <f>IF(AP82="","",IFERROR(TRIM(INDEX($A82:$AI82,MATCH(Settings!$H$14,$A$1:$AI$1,0))&amp;""),""))</f>
        <v/>
      </c>
      <c r="AW82" s="22">
        <f>IF(AP82="","",IFERROR(IF(TRIM(INDEX($A82:$AI82,MATCH(Settings!$H$19,$A$1:$AI$1,0))&amp;"")="","",VALUE(TRIM(INDEX($A82:$AI82,MATCH(Settings!$H$19,$A$1:$AI$1,0))&amp;""))),""))</f>
        <v/>
      </c>
      <c r="AX82" s="22">
        <f>IF(AP82="","",IFERROR(TRIM(INDEX($A82:$AI82,MATCH(Settings!$H$20,$A$1:$AI$1,0))&amp;""),""))</f>
        <v/>
      </c>
      <c r="AY82" s="24">
        <f>IF(OR(AX82="Paid",AX82="Partially refunded"),IFERROR(VALUE(IFERROR(TRIM(INDEX($A82:$AI82,MATCH(Settings!$H$21,$A$1:$AI$1,0))&amp;""),"")),0)-IFERROR(VALUE(IFERROR(TRIM(INDEX($A82:$AI82,MATCH(Settings!$H$22,$A$1:$AI$1,0))&amp;""),"")),0),0)</f>
        <v/>
      </c>
      <c r="AZ82" s="22">
        <f>IF(AP82="","",IF(UPPER(TRIM(AL82&amp;""))="Y","Paid another way",IF(AX82&lt;&gt;"",AX82,"No online payment")))</f>
        <v/>
      </c>
      <c r="BA82" s="22">
        <f>IF(OR(AZ82="Paid",AZ82="Partially refunded",AZ82="Paid another way"),1,0)</f>
        <v/>
      </c>
      <c r="BB82" s="22">
        <f>IF(AP82="","",IF(IFERROR(TRIM(INDEX($A82:$AI82,MATCH(Settings!$H$15,$A$1:$AI$1,0))&amp;""),"")&lt;&gt;"","Yes","No"))</f>
        <v/>
      </c>
      <c r="BC82" s="22">
        <f>IF(AP82="","",IF(IFERROR(TRIM(INDEX($A82:$AI82,MATCH(Settings!$H$16,$A$1:$AI$1,0))&amp;""),"")&lt;&gt;"","Yes","No"))</f>
        <v/>
      </c>
      <c r="BD82" s="22">
        <f>IF(AP82="","",IF(IFERROR(TRIM(INDEX($A82:$AI82,MATCH(Settings!$H$18,$A$1:$AI$1,0))&amp;""),"")&lt;&gt;"","Yes","No"))</f>
        <v/>
      </c>
      <c r="BE82" s="22">
        <f>IF(AP82="","",IFERROR(TRIM(INDEX($A82:$AI82,MATCH(Settings!$H$17,$A$1:$AI$1,0))&amp;""),""))</f>
        <v/>
      </c>
      <c r="BF82" s="22">
        <f>IF(AP82="","",IF(UPPER(TRIM(AM82&amp;""))="Y","Complete (papers)",IF(IF(BB82="No",", proof of age","")&amp;IF(BC82="No",", physical form","")&amp;IF(BD82="No",", concussion sheet","")="","Complete","Missing: "&amp;MID(IF(BB82="No",", proof of age","")&amp;IF(BC82="No",", physical form","")&amp;IF(BD82="No",", concussion sheet",""),3,200))))</f>
        <v/>
      </c>
      <c r="BG82" s="22">
        <f>IF(LEFT(BF82,8)="Complete",1,0)</f>
        <v/>
      </c>
      <c r="BH82" s="22">
        <f>IF(AP82="","",TRIM(AK82&amp;""))</f>
        <v/>
      </c>
      <c r="BI82" s="22">
        <f>IF(AND(AP82&lt;&gt;"",BH82=""),1,0)</f>
        <v/>
      </c>
      <c r="BJ82" s="22">
        <f>IF(AP82="",0,1)</f>
        <v/>
      </c>
    </row>
    <row r="83">
      <c r="AJ83" s="19" t="n"/>
      <c r="AK83" s="25" t="n"/>
      <c r="AL83" s="26" t="n"/>
      <c r="AM83" s="26" t="n"/>
      <c r="AN83" s="25" t="n"/>
      <c r="AO83" s="19" t="n"/>
      <c r="AP83" s="22">
        <f>TRIM(IFERROR(TRIM(INDEX($A83:$AI83,MATCH(Settings!$H$9,$A$1:$AI$1,0))&amp;""),"")&amp;" "&amp;IFERROR(TRIM(INDEX($A83:$AI83,MATCH(Settings!$H$10,$A$1:$AI$1,0))&amp;""),""))</f>
        <v/>
      </c>
      <c r="AQ83" s="23">
        <f>IF(AP83="","",IFERROR(IF(TRIM(INDEX($A83:$AI83,MATCH(Settings!$H$11,$A$1:$AI$1,0))&amp;"")="","",IF(ISNUMBER(INDEX($A83:$AI83,MATCH(Settings!$H$11,$A$1:$AI$1,0))),INT(INDEX($A83:$AI83,MATCH(Settings!$H$11,$A$1:$AI$1,0))),DATE(VALUE(LEFT(INDEX($A83:$AI83,MATCH(Settings!$H$11,$A$1:$AI$1,0)),4)),VALUE(MID(INDEX($A83:$AI83,MATCH(Settings!$H$11,$A$1:$AI$1,0)),6,2)),VALUE(MID(INDEX($A83:$AI83,MATCH(Settings!$H$11,$A$1:$AI$1,0)),9,2))))),""))</f>
        <v/>
      </c>
      <c r="AR83" s="22">
        <f>IF(OR(AP83="",NOT(ISNUMBER(AQ83)),NOT(ISNUMBER(Settings!$B$4))),"",YEAR(Settings!$B$4)-YEAR(AQ83)-IF(OR(MONTH(Settings!$B$4)&lt;MONTH(AQ83),AND(MONTH(Settings!$B$4)=MONTH(AQ83),DAY(Settings!$B$4)&lt;DAY(AQ83))),1,0))</f>
        <v/>
      </c>
      <c r="AS83" s="22">
        <f>IF(AP83="","",IF(AR83="","No birth date",IF(COUNT(Settings!$B$9:$B$20)=0,"Set your age groups",IF(AR83&lt;MIN(Settings!$B$9:$B$20),"Below youngest group",IF(AR83&gt;MAX(Settings!$C$9:$C$20),"Above oldest group",IF(AR83&lt;=INDEX(Settings!$C$9:$C$20,COUNTIF(Settings!$B$9:$B$20,"&lt;="&amp;AR83)),INDEX(Settings!$A$9:$A$20,COUNTIF(Settings!$B$9:$B$20,"&lt;="&amp;AR83)),"No group for this age"))))))</f>
        <v/>
      </c>
      <c r="AT83" s="22">
        <f>IF(AP83="","",IFERROR(TRIM(INDEX($A83:$AI83,MATCH(Settings!$H$12,$A$1:$AI$1,0))&amp;""),""))</f>
        <v/>
      </c>
      <c r="AU83" s="22">
        <f>IF(AP83="","",IFERROR(TRIM(INDEX($A83:$AI83,MATCH(Settings!$H$13,$A$1:$AI$1,0))&amp;""),""))</f>
        <v/>
      </c>
      <c r="AV83" s="22">
        <f>IF(AP83="","",IFERROR(TRIM(INDEX($A83:$AI83,MATCH(Settings!$H$14,$A$1:$AI$1,0))&amp;""),""))</f>
        <v/>
      </c>
      <c r="AW83" s="22">
        <f>IF(AP83="","",IFERROR(IF(TRIM(INDEX($A83:$AI83,MATCH(Settings!$H$19,$A$1:$AI$1,0))&amp;"")="","",VALUE(TRIM(INDEX($A83:$AI83,MATCH(Settings!$H$19,$A$1:$AI$1,0))&amp;""))),""))</f>
        <v/>
      </c>
      <c r="AX83" s="22">
        <f>IF(AP83="","",IFERROR(TRIM(INDEX($A83:$AI83,MATCH(Settings!$H$20,$A$1:$AI$1,0))&amp;""),""))</f>
        <v/>
      </c>
      <c r="AY83" s="24">
        <f>IF(OR(AX83="Paid",AX83="Partially refunded"),IFERROR(VALUE(IFERROR(TRIM(INDEX($A83:$AI83,MATCH(Settings!$H$21,$A$1:$AI$1,0))&amp;""),"")),0)-IFERROR(VALUE(IFERROR(TRIM(INDEX($A83:$AI83,MATCH(Settings!$H$22,$A$1:$AI$1,0))&amp;""),"")),0),0)</f>
        <v/>
      </c>
      <c r="AZ83" s="22">
        <f>IF(AP83="","",IF(UPPER(TRIM(AL83&amp;""))="Y","Paid another way",IF(AX83&lt;&gt;"",AX83,"No online payment")))</f>
        <v/>
      </c>
      <c r="BA83" s="22">
        <f>IF(OR(AZ83="Paid",AZ83="Partially refunded",AZ83="Paid another way"),1,0)</f>
        <v/>
      </c>
      <c r="BB83" s="22">
        <f>IF(AP83="","",IF(IFERROR(TRIM(INDEX($A83:$AI83,MATCH(Settings!$H$15,$A$1:$AI$1,0))&amp;""),"")&lt;&gt;"","Yes","No"))</f>
        <v/>
      </c>
      <c r="BC83" s="22">
        <f>IF(AP83="","",IF(IFERROR(TRIM(INDEX($A83:$AI83,MATCH(Settings!$H$16,$A$1:$AI$1,0))&amp;""),"")&lt;&gt;"","Yes","No"))</f>
        <v/>
      </c>
      <c r="BD83" s="22">
        <f>IF(AP83="","",IF(IFERROR(TRIM(INDEX($A83:$AI83,MATCH(Settings!$H$18,$A$1:$AI$1,0))&amp;""),"")&lt;&gt;"","Yes","No"))</f>
        <v/>
      </c>
      <c r="BE83" s="22">
        <f>IF(AP83="","",IFERROR(TRIM(INDEX($A83:$AI83,MATCH(Settings!$H$17,$A$1:$AI$1,0))&amp;""),""))</f>
        <v/>
      </c>
      <c r="BF83" s="22">
        <f>IF(AP83="","",IF(UPPER(TRIM(AM83&amp;""))="Y","Complete (papers)",IF(IF(BB83="No",", proof of age","")&amp;IF(BC83="No",", physical form","")&amp;IF(BD83="No",", concussion sheet","")="","Complete","Missing: "&amp;MID(IF(BB83="No",", proof of age","")&amp;IF(BC83="No",", physical form","")&amp;IF(BD83="No",", concussion sheet",""),3,200))))</f>
        <v/>
      </c>
      <c r="BG83" s="22">
        <f>IF(LEFT(BF83,8)="Complete",1,0)</f>
        <v/>
      </c>
      <c r="BH83" s="22">
        <f>IF(AP83="","",TRIM(AK83&amp;""))</f>
        <v/>
      </c>
      <c r="BI83" s="22">
        <f>IF(AND(AP83&lt;&gt;"",BH83=""),1,0)</f>
        <v/>
      </c>
      <c r="BJ83" s="22">
        <f>IF(AP83="",0,1)</f>
        <v/>
      </c>
    </row>
    <row r="84">
      <c r="AJ84" s="19" t="n"/>
      <c r="AK84" s="25" t="n"/>
      <c r="AL84" s="26" t="n"/>
      <c r="AM84" s="26" t="n"/>
      <c r="AN84" s="25" t="n"/>
      <c r="AO84" s="19" t="n"/>
      <c r="AP84" s="22">
        <f>TRIM(IFERROR(TRIM(INDEX($A84:$AI84,MATCH(Settings!$H$9,$A$1:$AI$1,0))&amp;""),"")&amp;" "&amp;IFERROR(TRIM(INDEX($A84:$AI84,MATCH(Settings!$H$10,$A$1:$AI$1,0))&amp;""),""))</f>
        <v/>
      </c>
      <c r="AQ84" s="23">
        <f>IF(AP84="","",IFERROR(IF(TRIM(INDEX($A84:$AI84,MATCH(Settings!$H$11,$A$1:$AI$1,0))&amp;"")="","",IF(ISNUMBER(INDEX($A84:$AI84,MATCH(Settings!$H$11,$A$1:$AI$1,0))),INT(INDEX($A84:$AI84,MATCH(Settings!$H$11,$A$1:$AI$1,0))),DATE(VALUE(LEFT(INDEX($A84:$AI84,MATCH(Settings!$H$11,$A$1:$AI$1,0)),4)),VALUE(MID(INDEX($A84:$AI84,MATCH(Settings!$H$11,$A$1:$AI$1,0)),6,2)),VALUE(MID(INDEX($A84:$AI84,MATCH(Settings!$H$11,$A$1:$AI$1,0)),9,2))))),""))</f>
        <v/>
      </c>
      <c r="AR84" s="22">
        <f>IF(OR(AP84="",NOT(ISNUMBER(AQ84)),NOT(ISNUMBER(Settings!$B$4))),"",YEAR(Settings!$B$4)-YEAR(AQ84)-IF(OR(MONTH(Settings!$B$4)&lt;MONTH(AQ84),AND(MONTH(Settings!$B$4)=MONTH(AQ84),DAY(Settings!$B$4)&lt;DAY(AQ84))),1,0))</f>
        <v/>
      </c>
      <c r="AS84" s="22">
        <f>IF(AP84="","",IF(AR84="","No birth date",IF(COUNT(Settings!$B$9:$B$20)=0,"Set your age groups",IF(AR84&lt;MIN(Settings!$B$9:$B$20),"Below youngest group",IF(AR84&gt;MAX(Settings!$C$9:$C$20),"Above oldest group",IF(AR84&lt;=INDEX(Settings!$C$9:$C$20,COUNTIF(Settings!$B$9:$B$20,"&lt;="&amp;AR84)),INDEX(Settings!$A$9:$A$20,COUNTIF(Settings!$B$9:$B$20,"&lt;="&amp;AR84)),"No group for this age"))))))</f>
        <v/>
      </c>
      <c r="AT84" s="22">
        <f>IF(AP84="","",IFERROR(TRIM(INDEX($A84:$AI84,MATCH(Settings!$H$12,$A$1:$AI$1,0))&amp;""),""))</f>
        <v/>
      </c>
      <c r="AU84" s="22">
        <f>IF(AP84="","",IFERROR(TRIM(INDEX($A84:$AI84,MATCH(Settings!$H$13,$A$1:$AI$1,0))&amp;""),""))</f>
        <v/>
      </c>
      <c r="AV84" s="22">
        <f>IF(AP84="","",IFERROR(TRIM(INDEX($A84:$AI84,MATCH(Settings!$H$14,$A$1:$AI$1,0))&amp;""),""))</f>
        <v/>
      </c>
      <c r="AW84" s="22">
        <f>IF(AP84="","",IFERROR(IF(TRIM(INDEX($A84:$AI84,MATCH(Settings!$H$19,$A$1:$AI$1,0))&amp;"")="","",VALUE(TRIM(INDEX($A84:$AI84,MATCH(Settings!$H$19,$A$1:$AI$1,0))&amp;""))),""))</f>
        <v/>
      </c>
      <c r="AX84" s="22">
        <f>IF(AP84="","",IFERROR(TRIM(INDEX($A84:$AI84,MATCH(Settings!$H$20,$A$1:$AI$1,0))&amp;""),""))</f>
        <v/>
      </c>
      <c r="AY84" s="24">
        <f>IF(OR(AX84="Paid",AX84="Partially refunded"),IFERROR(VALUE(IFERROR(TRIM(INDEX($A84:$AI84,MATCH(Settings!$H$21,$A$1:$AI$1,0))&amp;""),"")),0)-IFERROR(VALUE(IFERROR(TRIM(INDEX($A84:$AI84,MATCH(Settings!$H$22,$A$1:$AI$1,0))&amp;""),"")),0),0)</f>
        <v/>
      </c>
      <c r="AZ84" s="22">
        <f>IF(AP84="","",IF(UPPER(TRIM(AL84&amp;""))="Y","Paid another way",IF(AX84&lt;&gt;"",AX84,"No online payment")))</f>
        <v/>
      </c>
      <c r="BA84" s="22">
        <f>IF(OR(AZ84="Paid",AZ84="Partially refunded",AZ84="Paid another way"),1,0)</f>
        <v/>
      </c>
      <c r="BB84" s="22">
        <f>IF(AP84="","",IF(IFERROR(TRIM(INDEX($A84:$AI84,MATCH(Settings!$H$15,$A$1:$AI$1,0))&amp;""),"")&lt;&gt;"","Yes","No"))</f>
        <v/>
      </c>
      <c r="BC84" s="22">
        <f>IF(AP84="","",IF(IFERROR(TRIM(INDEX($A84:$AI84,MATCH(Settings!$H$16,$A$1:$AI$1,0))&amp;""),"")&lt;&gt;"","Yes","No"))</f>
        <v/>
      </c>
      <c r="BD84" s="22">
        <f>IF(AP84="","",IF(IFERROR(TRIM(INDEX($A84:$AI84,MATCH(Settings!$H$18,$A$1:$AI$1,0))&amp;""),"")&lt;&gt;"","Yes","No"))</f>
        <v/>
      </c>
      <c r="BE84" s="22">
        <f>IF(AP84="","",IFERROR(TRIM(INDEX($A84:$AI84,MATCH(Settings!$H$17,$A$1:$AI$1,0))&amp;""),""))</f>
        <v/>
      </c>
      <c r="BF84" s="22">
        <f>IF(AP84="","",IF(UPPER(TRIM(AM84&amp;""))="Y","Complete (papers)",IF(IF(BB84="No",", proof of age","")&amp;IF(BC84="No",", physical form","")&amp;IF(BD84="No",", concussion sheet","")="","Complete","Missing: "&amp;MID(IF(BB84="No",", proof of age","")&amp;IF(BC84="No",", physical form","")&amp;IF(BD84="No",", concussion sheet",""),3,200))))</f>
        <v/>
      </c>
      <c r="BG84" s="22">
        <f>IF(LEFT(BF84,8)="Complete",1,0)</f>
        <v/>
      </c>
      <c r="BH84" s="22">
        <f>IF(AP84="","",TRIM(AK84&amp;""))</f>
        <v/>
      </c>
      <c r="BI84" s="22">
        <f>IF(AND(AP84&lt;&gt;"",BH84=""),1,0)</f>
        <v/>
      </c>
      <c r="BJ84" s="22">
        <f>IF(AP84="",0,1)</f>
        <v/>
      </c>
    </row>
    <row r="85">
      <c r="AJ85" s="19" t="n"/>
      <c r="AK85" s="25" t="n"/>
      <c r="AL85" s="26" t="n"/>
      <c r="AM85" s="26" t="n"/>
      <c r="AN85" s="25" t="n"/>
      <c r="AO85" s="19" t="n"/>
      <c r="AP85" s="22">
        <f>TRIM(IFERROR(TRIM(INDEX($A85:$AI85,MATCH(Settings!$H$9,$A$1:$AI$1,0))&amp;""),"")&amp;" "&amp;IFERROR(TRIM(INDEX($A85:$AI85,MATCH(Settings!$H$10,$A$1:$AI$1,0))&amp;""),""))</f>
        <v/>
      </c>
      <c r="AQ85" s="23">
        <f>IF(AP85="","",IFERROR(IF(TRIM(INDEX($A85:$AI85,MATCH(Settings!$H$11,$A$1:$AI$1,0))&amp;"")="","",IF(ISNUMBER(INDEX($A85:$AI85,MATCH(Settings!$H$11,$A$1:$AI$1,0))),INT(INDEX($A85:$AI85,MATCH(Settings!$H$11,$A$1:$AI$1,0))),DATE(VALUE(LEFT(INDEX($A85:$AI85,MATCH(Settings!$H$11,$A$1:$AI$1,0)),4)),VALUE(MID(INDEX($A85:$AI85,MATCH(Settings!$H$11,$A$1:$AI$1,0)),6,2)),VALUE(MID(INDEX($A85:$AI85,MATCH(Settings!$H$11,$A$1:$AI$1,0)),9,2))))),""))</f>
        <v/>
      </c>
      <c r="AR85" s="22">
        <f>IF(OR(AP85="",NOT(ISNUMBER(AQ85)),NOT(ISNUMBER(Settings!$B$4))),"",YEAR(Settings!$B$4)-YEAR(AQ85)-IF(OR(MONTH(Settings!$B$4)&lt;MONTH(AQ85),AND(MONTH(Settings!$B$4)=MONTH(AQ85),DAY(Settings!$B$4)&lt;DAY(AQ85))),1,0))</f>
        <v/>
      </c>
      <c r="AS85" s="22">
        <f>IF(AP85="","",IF(AR85="","No birth date",IF(COUNT(Settings!$B$9:$B$20)=0,"Set your age groups",IF(AR85&lt;MIN(Settings!$B$9:$B$20),"Below youngest group",IF(AR85&gt;MAX(Settings!$C$9:$C$20),"Above oldest group",IF(AR85&lt;=INDEX(Settings!$C$9:$C$20,COUNTIF(Settings!$B$9:$B$20,"&lt;="&amp;AR85)),INDEX(Settings!$A$9:$A$20,COUNTIF(Settings!$B$9:$B$20,"&lt;="&amp;AR85)),"No group for this age"))))))</f>
        <v/>
      </c>
      <c r="AT85" s="22">
        <f>IF(AP85="","",IFERROR(TRIM(INDEX($A85:$AI85,MATCH(Settings!$H$12,$A$1:$AI$1,0))&amp;""),""))</f>
        <v/>
      </c>
      <c r="AU85" s="22">
        <f>IF(AP85="","",IFERROR(TRIM(INDEX($A85:$AI85,MATCH(Settings!$H$13,$A$1:$AI$1,0))&amp;""),""))</f>
        <v/>
      </c>
      <c r="AV85" s="22">
        <f>IF(AP85="","",IFERROR(TRIM(INDEX($A85:$AI85,MATCH(Settings!$H$14,$A$1:$AI$1,0))&amp;""),""))</f>
        <v/>
      </c>
      <c r="AW85" s="22">
        <f>IF(AP85="","",IFERROR(IF(TRIM(INDEX($A85:$AI85,MATCH(Settings!$H$19,$A$1:$AI$1,0))&amp;"")="","",VALUE(TRIM(INDEX($A85:$AI85,MATCH(Settings!$H$19,$A$1:$AI$1,0))&amp;""))),""))</f>
        <v/>
      </c>
      <c r="AX85" s="22">
        <f>IF(AP85="","",IFERROR(TRIM(INDEX($A85:$AI85,MATCH(Settings!$H$20,$A$1:$AI$1,0))&amp;""),""))</f>
        <v/>
      </c>
      <c r="AY85" s="24">
        <f>IF(OR(AX85="Paid",AX85="Partially refunded"),IFERROR(VALUE(IFERROR(TRIM(INDEX($A85:$AI85,MATCH(Settings!$H$21,$A$1:$AI$1,0))&amp;""),"")),0)-IFERROR(VALUE(IFERROR(TRIM(INDEX($A85:$AI85,MATCH(Settings!$H$22,$A$1:$AI$1,0))&amp;""),"")),0),0)</f>
        <v/>
      </c>
      <c r="AZ85" s="22">
        <f>IF(AP85="","",IF(UPPER(TRIM(AL85&amp;""))="Y","Paid another way",IF(AX85&lt;&gt;"",AX85,"No online payment")))</f>
        <v/>
      </c>
      <c r="BA85" s="22">
        <f>IF(OR(AZ85="Paid",AZ85="Partially refunded",AZ85="Paid another way"),1,0)</f>
        <v/>
      </c>
      <c r="BB85" s="22">
        <f>IF(AP85="","",IF(IFERROR(TRIM(INDEX($A85:$AI85,MATCH(Settings!$H$15,$A$1:$AI$1,0))&amp;""),"")&lt;&gt;"","Yes","No"))</f>
        <v/>
      </c>
      <c r="BC85" s="22">
        <f>IF(AP85="","",IF(IFERROR(TRIM(INDEX($A85:$AI85,MATCH(Settings!$H$16,$A$1:$AI$1,0))&amp;""),"")&lt;&gt;"","Yes","No"))</f>
        <v/>
      </c>
      <c r="BD85" s="22">
        <f>IF(AP85="","",IF(IFERROR(TRIM(INDEX($A85:$AI85,MATCH(Settings!$H$18,$A$1:$AI$1,0))&amp;""),"")&lt;&gt;"","Yes","No"))</f>
        <v/>
      </c>
      <c r="BE85" s="22">
        <f>IF(AP85="","",IFERROR(TRIM(INDEX($A85:$AI85,MATCH(Settings!$H$17,$A$1:$AI$1,0))&amp;""),""))</f>
        <v/>
      </c>
      <c r="BF85" s="22">
        <f>IF(AP85="","",IF(UPPER(TRIM(AM85&amp;""))="Y","Complete (papers)",IF(IF(BB85="No",", proof of age","")&amp;IF(BC85="No",", physical form","")&amp;IF(BD85="No",", concussion sheet","")="","Complete","Missing: "&amp;MID(IF(BB85="No",", proof of age","")&amp;IF(BC85="No",", physical form","")&amp;IF(BD85="No",", concussion sheet",""),3,200))))</f>
        <v/>
      </c>
      <c r="BG85" s="22">
        <f>IF(LEFT(BF85,8)="Complete",1,0)</f>
        <v/>
      </c>
      <c r="BH85" s="22">
        <f>IF(AP85="","",TRIM(AK85&amp;""))</f>
        <v/>
      </c>
      <c r="BI85" s="22">
        <f>IF(AND(AP85&lt;&gt;"",BH85=""),1,0)</f>
        <v/>
      </c>
      <c r="BJ85" s="22">
        <f>IF(AP85="",0,1)</f>
        <v/>
      </c>
    </row>
    <row r="86">
      <c r="AJ86" s="19" t="n"/>
      <c r="AK86" s="25" t="n"/>
      <c r="AL86" s="26" t="n"/>
      <c r="AM86" s="26" t="n"/>
      <c r="AN86" s="25" t="n"/>
      <c r="AO86" s="19" t="n"/>
      <c r="AP86" s="22">
        <f>TRIM(IFERROR(TRIM(INDEX($A86:$AI86,MATCH(Settings!$H$9,$A$1:$AI$1,0))&amp;""),"")&amp;" "&amp;IFERROR(TRIM(INDEX($A86:$AI86,MATCH(Settings!$H$10,$A$1:$AI$1,0))&amp;""),""))</f>
        <v/>
      </c>
      <c r="AQ86" s="23">
        <f>IF(AP86="","",IFERROR(IF(TRIM(INDEX($A86:$AI86,MATCH(Settings!$H$11,$A$1:$AI$1,0))&amp;"")="","",IF(ISNUMBER(INDEX($A86:$AI86,MATCH(Settings!$H$11,$A$1:$AI$1,0))),INT(INDEX($A86:$AI86,MATCH(Settings!$H$11,$A$1:$AI$1,0))),DATE(VALUE(LEFT(INDEX($A86:$AI86,MATCH(Settings!$H$11,$A$1:$AI$1,0)),4)),VALUE(MID(INDEX($A86:$AI86,MATCH(Settings!$H$11,$A$1:$AI$1,0)),6,2)),VALUE(MID(INDEX($A86:$AI86,MATCH(Settings!$H$11,$A$1:$AI$1,0)),9,2))))),""))</f>
        <v/>
      </c>
      <c r="AR86" s="22">
        <f>IF(OR(AP86="",NOT(ISNUMBER(AQ86)),NOT(ISNUMBER(Settings!$B$4))),"",YEAR(Settings!$B$4)-YEAR(AQ86)-IF(OR(MONTH(Settings!$B$4)&lt;MONTH(AQ86),AND(MONTH(Settings!$B$4)=MONTH(AQ86),DAY(Settings!$B$4)&lt;DAY(AQ86))),1,0))</f>
        <v/>
      </c>
      <c r="AS86" s="22">
        <f>IF(AP86="","",IF(AR86="","No birth date",IF(COUNT(Settings!$B$9:$B$20)=0,"Set your age groups",IF(AR86&lt;MIN(Settings!$B$9:$B$20),"Below youngest group",IF(AR86&gt;MAX(Settings!$C$9:$C$20),"Above oldest group",IF(AR86&lt;=INDEX(Settings!$C$9:$C$20,COUNTIF(Settings!$B$9:$B$20,"&lt;="&amp;AR86)),INDEX(Settings!$A$9:$A$20,COUNTIF(Settings!$B$9:$B$20,"&lt;="&amp;AR86)),"No group for this age"))))))</f>
        <v/>
      </c>
      <c r="AT86" s="22">
        <f>IF(AP86="","",IFERROR(TRIM(INDEX($A86:$AI86,MATCH(Settings!$H$12,$A$1:$AI$1,0))&amp;""),""))</f>
        <v/>
      </c>
      <c r="AU86" s="22">
        <f>IF(AP86="","",IFERROR(TRIM(INDEX($A86:$AI86,MATCH(Settings!$H$13,$A$1:$AI$1,0))&amp;""),""))</f>
        <v/>
      </c>
      <c r="AV86" s="22">
        <f>IF(AP86="","",IFERROR(TRIM(INDEX($A86:$AI86,MATCH(Settings!$H$14,$A$1:$AI$1,0))&amp;""),""))</f>
        <v/>
      </c>
      <c r="AW86" s="22">
        <f>IF(AP86="","",IFERROR(IF(TRIM(INDEX($A86:$AI86,MATCH(Settings!$H$19,$A$1:$AI$1,0))&amp;"")="","",VALUE(TRIM(INDEX($A86:$AI86,MATCH(Settings!$H$19,$A$1:$AI$1,0))&amp;""))),""))</f>
        <v/>
      </c>
      <c r="AX86" s="22">
        <f>IF(AP86="","",IFERROR(TRIM(INDEX($A86:$AI86,MATCH(Settings!$H$20,$A$1:$AI$1,0))&amp;""),""))</f>
        <v/>
      </c>
      <c r="AY86" s="24">
        <f>IF(OR(AX86="Paid",AX86="Partially refunded"),IFERROR(VALUE(IFERROR(TRIM(INDEX($A86:$AI86,MATCH(Settings!$H$21,$A$1:$AI$1,0))&amp;""),"")),0)-IFERROR(VALUE(IFERROR(TRIM(INDEX($A86:$AI86,MATCH(Settings!$H$22,$A$1:$AI$1,0))&amp;""),"")),0),0)</f>
        <v/>
      </c>
      <c r="AZ86" s="22">
        <f>IF(AP86="","",IF(UPPER(TRIM(AL86&amp;""))="Y","Paid another way",IF(AX86&lt;&gt;"",AX86,"No online payment")))</f>
        <v/>
      </c>
      <c r="BA86" s="22">
        <f>IF(OR(AZ86="Paid",AZ86="Partially refunded",AZ86="Paid another way"),1,0)</f>
        <v/>
      </c>
      <c r="BB86" s="22">
        <f>IF(AP86="","",IF(IFERROR(TRIM(INDEX($A86:$AI86,MATCH(Settings!$H$15,$A$1:$AI$1,0))&amp;""),"")&lt;&gt;"","Yes","No"))</f>
        <v/>
      </c>
      <c r="BC86" s="22">
        <f>IF(AP86="","",IF(IFERROR(TRIM(INDEX($A86:$AI86,MATCH(Settings!$H$16,$A$1:$AI$1,0))&amp;""),"")&lt;&gt;"","Yes","No"))</f>
        <v/>
      </c>
      <c r="BD86" s="22">
        <f>IF(AP86="","",IF(IFERROR(TRIM(INDEX($A86:$AI86,MATCH(Settings!$H$18,$A$1:$AI$1,0))&amp;""),"")&lt;&gt;"","Yes","No"))</f>
        <v/>
      </c>
      <c r="BE86" s="22">
        <f>IF(AP86="","",IFERROR(TRIM(INDEX($A86:$AI86,MATCH(Settings!$H$17,$A$1:$AI$1,0))&amp;""),""))</f>
        <v/>
      </c>
      <c r="BF86" s="22">
        <f>IF(AP86="","",IF(UPPER(TRIM(AM86&amp;""))="Y","Complete (papers)",IF(IF(BB86="No",", proof of age","")&amp;IF(BC86="No",", physical form","")&amp;IF(BD86="No",", concussion sheet","")="","Complete","Missing: "&amp;MID(IF(BB86="No",", proof of age","")&amp;IF(BC86="No",", physical form","")&amp;IF(BD86="No",", concussion sheet",""),3,200))))</f>
        <v/>
      </c>
      <c r="BG86" s="22">
        <f>IF(LEFT(BF86,8)="Complete",1,0)</f>
        <v/>
      </c>
      <c r="BH86" s="22">
        <f>IF(AP86="","",TRIM(AK86&amp;""))</f>
        <v/>
      </c>
      <c r="BI86" s="22">
        <f>IF(AND(AP86&lt;&gt;"",BH86=""),1,0)</f>
        <v/>
      </c>
      <c r="BJ86" s="22">
        <f>IF(AP86="",0,1)</f>
        <v/>
      </c>
    </row>
    <row r="87">
      <c r="AJ87" s="19" t="n"/>
      <c r="AK87" s="25" t="n"/>
      <c r="AL87" s="26" t="n"/>
      <c r="AM87" s="26" t="n"/>
      <c r="AN87" s="25" t="n"/>
      <c r="AO87" s="19" t="n"/>
      <c r="AP87" s="22">
        <f>TRIM(IFERROR(TRIM(INDEX($A87:$AI87,MATCH(Settings!$H$9,$A$1:$AI$1,0))&amp;""),"")&amp;" "&amp;IFERROR(TRIM(INDEX($A87:$AI87,MATCH(Settings!$H$10,$A$1:$AI$1,0))&amp;""),""))</f>
        <v/>
      </c>
      <c r="AQ87" s="23">
        <f>IF(AP87="","",IFERROR(IF(TRIM(INDEX($A87:$AI87,MATCH(Settings!$H$11,$A$1:$AI$1,0))&amp;"")="","",IF(ISNUMBER(INDEX($A87:$AI87,MATCH(Settings!$H$11,$A$1:$AI$1,0))),INT(INDEX($A87:$AI87,MATCH(Settings!$H$11,$A$1:$AI$1,0))),DATE(VALUE(LEFT(INDEX($A87:$AI87,MATCH(Settings!$H$11,$A$1:$AI$1,0)),4)),VALUE(MID(INDEX($A87:$AI87,MATCH(Settings!$H$11,$A$1:$AI$1,0)),6,2)),VALUE(MID(INDEX($A87:$AI87,MATCH(Settings!$H$11,$A$1:$AI$1,0)),9,2))))),""))</f>
        <v/>
      </c>
      <c r="AR87" s="22">
        <f>IF(OR(AP87="",NOT(ISNUMBER(AQ87)),NOT(ISNUMBER(Settings!$B$4))),"",YEAR(Settings!$B$4)-YEAR(AQ87)-IF(OR(MONTH(Settings!$B$4)&lt;MONTH(AQ87),AND(MONTH(Settings!$B$4)=MONTH(AQ87),DAY(Settings!$B$4)&lt;DAY(AQ87))),1,0))</f>
        <v/>
      </c>
      <c r="AS87" s="22">
        <f>IF(AP87="","",IF(AR87="","No birth date",IF(COUNT(Settings!$B$9:$B$20)=0,"Set your age groups",IF(AR87&lt;MIN(Settings!$B$9:$B$20),"Below youngest group",IF(AR87&gt;MAX(Settings!$C$9:$C$20),"Above oldest group",IF(AR87&lt;=INDEX(Settings!$C$9:$C$20,COUNTIF(Settings!$B$9:$B$20,"&lt;="&amp;AR87)),INDEX(Settings!$A$9:$A$20,COUNTIF(Settings!$B$9:$B$20,"&lt;="&amp;AR87)),"No group for this age"))))))</f>
        <v/>
      </c>
      <c r="AT87" s="22">
        <f>IF(AP87="","",IFERROR(TRIM(INDEX($A87:$AI87,MATCH(Settings!$H$12,$A$1:$AI$1,0))&amp;""),""))</f>
        <v/>
      </c>
      <c r="AU87" s="22">
        <f>IF(AP87="","",IFERROR(TRIM(INDEX($A87:$AI87,MATCH(Settings!$H$13,$A$1:$AI$1,0))&amp;""),""))</f>
        <v/>
      </c>
      <c r="AV87" s="22">
        <f>IF(AP87="","",IFERROR(TRIM(INDEX($A87:$AI87,MATCH(Settings!$H$14,$A$1:$AI$1,0))&amp;""),""))</f>
        <v/>
      </c>
      <c r="AW87" s="22">
        <f>IF(AP87="","",IFERROR(IF(TRIM(INDEX($A87:$AI87,MATCH(Settings!$H$19,$A$1:$AI$1,0))&amp;"")="","",VALUE(TRIM(INDEX($A87:$AI87,MATCH(Settings!$H$19,$A$1:$AI$1,0))&amp;""))),""))</f>
        <v/>
      </c>
      <c r="AX87" s="22">
        <f>IF(AP87="","",IFERROR(TRIM(INDEX($A87:$AI87,MATCH(Settings!$H$20,$A$1:$AI$1,0))&amp;""),""))</f>
        <v/>
      </c>
      <c r="AY87" s="24">
        <f>IF(OR(AX87="Paid",AX87="Partially refunded"),IFERROR(VALUE(IFERROR(TRIM(INDEX($A87:$AI87,MATCH(Settings!$H$21,$A$1:$AI$1,0))&amp;""),"")),0)-IFERROR(VALUE(IFERROR(TRIM(INDEX($A87:$AI87,MATCH(Settings!$H$22,$A$1:$AI$1,0))&amp;""),"")),0),0)</f>
        <v/>
      </c>
      <c r="AZ87" s="22">
        <f>IF(AP87="","",IF(UPPER(TRIM(AL87&amp;""))="Y","Paid another way",IF(AX87&lt;&gt;"",AX87,"No online payment")))</f>
        <v/>
      </c>
      <c r="BA87" s="22">
        <f>IF(OR(AZ87="Paid",AZ87="Partially refunded",AZ87="Paid another way"),1,0)</f>
        <v/>
      </c>
      <c r="BB87" s="22">
        <f>IF(AP87="","",IF(IFERROR(TRIM(INDEX($A87:$AI87,MATCH(Settings!$H$15,$A$1:$AI$1,0))&amp;""),"")&lt;&gt;"","Yes","No"))</f>
        <v/>
      </c>
      <c r="BC87" s="22">
        <f>IF(AP87="","",IF(IFERROR(TRIM(INDEX($A87:$AI87,MATCH(Settings!$H$16,$A$1:$AI$1,0))&amp;""),"")&lt;&gt;"","Yes","No"))</f>
        <v/>
      </c>
      <c r="BD87" s="22">
        <f>IF(AP87="","",IF(IFERROR(TRIM(INDEX($A87:$AI87,MATCH(Settings!$H$18,$A$1:$AI$1,0))&amp;""),"")&lt;&gt;"","Yes","No"))</f>
        <v/>
      </c>
      <c r="BE87" s="22">
        <f>IF(AP87="","",IFERROR(TRIM(INDEX($A87:$AI87,MATCH(Settings!$H$17,$A$1:$AI$1,0))&amp;""),""))</f>
        <v/>
      </c>
      <c r="BF87" s="22">
        <f>IF(AP87="","",IF(UPPER(TRIM(AM87&amp;""))="Y","Complete (papers)",IF(IF(BB87="No",", proof of age","")&amp;IF(BC87="No",", physical form","")&amp;IF(BD87="No",", concussion sheet","")="","Complete","Missing: "&amp;MID(IF(BB87="No",", proof of age","")&amp;IF(BC87="No",", physical form","")&amp;IF(BD87="No",", concussion sheet",""),3,200))))</f>
        <v/>
      </c>
      <c r="BG87" s="22">
        <f>IF(LEFT(BF87,8)="Complete",1,0)</f>
        <v/>
      </c>
      <c r="BH87" s="22">
        <f>IF(AP87="","",TRIM(AK87&amp;""))</f>
        <v/>
      </c>
      <c r="BI87" s="22">
        <f>IF(AND(AP87&lt;&gt;"",BH87=""),1,0)</f>
        <v/>
      </c>
      <c r="BJ87" s="22">
        <f>IF(AP87="",0,1)</f>
        <v/>
      </c>
    </row>
    <row r="88">
      <c r="AJ88" s="19" t="n"/>
      <c r="AK88" s="25" t="n"/>
      <c r="AL88" s="26" t="n"/>
      <c r="AM88" s="26" t="n"/>
      <c r="AN88" s="25" t="n"/>
      <c r="AO88" s="19" t="n"/>
      <c r="AP88" s="22">
        <f>TRIM(IFERROR(TRIM(INDEX($A88:$AI88,MATCH(Settings!$H$9,$A$1:$AI$1,0))&amp;""),"")&amp;" "&amp;IFERROR(TRIM(INDEX($A88:$AI88,MATCH(Settings!$H$10,$A$1:$AI$1,0))&amp;""),""))</f>
        <v/>
      </c>
      <c r="AQ88" s="23">
        <f>IF(AP88="","",IFERROR(IF(TRIM(INDEX($A88:$AI88,MATCH(Settings!$H$11,$A$1:$AI$1,0))&amp;"")="","",IF(ISNUMBER(INDEX($A88:$AI88,MATCH(Settings!$H$11,$A$1:$AI$1,0))),INT(INDEX($A88:$AI88,MATCH(Settings!$H$11,$A$1:$AI$1,0))),DATE(VALUE(LEFT(INDEX($A88:$AI88,MATCH(Settings!$H$11,$A$1:$AI$1,0)),4)),VALUE(MID(INDEX($A88:$AI88,MATCH(Settings!$H$11,$A$1:$AI$1,0)),6,2)),VALUE(MID(INDEX($A88:$AI88,MATCH(Settings!$H$11,$A$1:$AI$1,0)),9,2))))),""))</f>
        <v/>
      </c>
      <c r="AR88" s="22">
        <f>IF(OR(AP88="",NOT(ISNUMBER(AQ88)),NOT(ISNUMBER(Settings!$B$4))),"",YEAR(Settings!$B$4)-YEAR(AQ88)-IF(OR(MONTH(Settings!$B$4)&lt;MONTH(AQ88),AND(MONTH(Settings!$B$4)=MONTH(AQ88),DAY(Settings!$B$4)&lt;DAY(AQ88))),1,0))</f>
        <v/>
      </c>
      <c r="AS88" s="22">
        <f>IF(AP88="","",IF(AR88="","No birth date",IF(COUNT(Settings!$B$9:$B$20)=0,"Set your age groups",IF(AR88&lt;MIN(Settings!$B$9:$B$20),"Below youngest group",IF(AR88&gt;MAX(Settings!$C$9:$C$20),"Above oldest group",IF(AR88&lt;=INDEX(Settings!$C$9:$C$20,COUNTIF(Settings!$B$9:$B$20,"&lt;="&amp;AR88)),INDEX(Settings!$A$9:$A$20,COUNTIF(Settings!$B$9:$B$20,"&lt;="&amp;AR88)),"No group for this age"))))))</f>
        <v/>
      </c>
      <c r="AT88" s="22">
        <f>IF(AP88="","",IFERROR(TRIM(INDEX($A88:$AI88,MATCH(Settings!$H$12,$A$1:$AI$1,0))&amp;""),""))</f>
        <v/>
      </c>
      <c r="AU88" s="22">
        <f>IF(AP88="","",IFERROR(TRIM(INDEX($A88:$AI88,MATCH(Settings!$H$13,$A$1:$AI$1,0))&amp;""),""))</f>
        <v/>
      </c>
      <c r="AV88" s="22">
        <f>IF(AP88="","",IFERROR(TRIM(INDEX($A88:$AI88,MATCH(Settings!$H$14,$A$1:$AI$1,0))&amp;""),""))</f>
        <v/>
      </c>
      <c r="AW88" s="22">
        <f>IF(AP88="","",IFERROR(IF(TRIM(INDEX($A88:$AI88,MATCH(Settings!$H$19,$A$1:$AI$1,0))&amp;"")="","",VALUE(TRIM(INDEX($A88:$AI88,MATCH(Settings!$H$19,$A$1:$AI$1,0))&amp;""))),""))</f>
        <v/>
      </c>
      <c r="AX88" s="22">
        <f>IF(AP88="","",IFERROR(TRIM(INDEX($A88:$AI88,MATCH(Settings!$H$20,$A$1:$AI$1,0))&amp;""),""))</f>
        <v/>
      </c>
      <c r="AY88" s="24">
        <f>IF(OR(AX88="Paid",AX88="Partially refunded"),IFERROR(VALUE(IFERROR(TRIM(INDEX($A88:$AI88,MATCH(Settings!$H$21,$A$1:$AI$1,0))&amp;""),"")),0)-IFERROR(VALUE(IFERROR(TRIM(INDEX($A88:$AI88,MATCH(Settings!$H$22,$A$1:$AI$1,0))&amp;""),"")),0),0)</f>
        <v/>
      </c>
      <c r="AZ88" s="22">
        <f>IF(AP88="","",IF(UPPER(TRIM(AL88&amp;""))="Y","Paid another way",IF(AX88&lt;&gt;"",AX88,"No online payment")))</f>
        <v/>
      </c>
      <c r="BA88" s="22">
        <f>IF(OR(AZ88="Paid",AZ88="Partially refunded",AZ88="Paid another way"),1,0)</f>
        <v/>
      </c>
      <c r="BB88" s="22">
        <f>IF(AP88="","",IF(IFERROR(TRIM(INDEX($A88:$AI88,MATCH(Settings!$H$15,$A$1:$AI$1,0))&amp;""),"")&lt;&gt;"","Yes","No"))</f>
        <v/>
      </c>
      <c r="BC88" s="22">
        <f>IF(AP88="","",IF(IFERROR(TRIM(INDEX($A88:$AI88,MATCH(Settings!$H$16,$A$1:$AI$1,0))&amp;""),"")&lt;&gt;"","Yes","No"))</f>
        <v/>
      </c>
      <c r="BD88" s="22">
        <f>IF(AP88="","",IF(IFERROR(TRIM(INDEX($A88:$AI88,MATCH(Settings!$H$18,$A$1:$AI$1,0))&amp;""),"")&lt;&gt;"","Yes","No"))</f>
        <v/>
      </c>
      <c r="BE88" s="22">
        <f>IF(AP88="","",IFERROR(TRIM(INDEX($A88:$AI88,MATCH(Settings!$H$17,$A$1:$AI$1,0))&amp;""),""))</f>
        <v/>
      </c>
      <c r="BF88" s="22">
        <f>IF(AP88="","",IF(UPPER(TRIM(AM88&amp;""))="Y","Complete (papers)",IF(IF(BB88="No",", proof of age","")&amp;IF(BC88="No",", physical form","")&amp;IF(BD88="No",", concussion sheet","")="","Complete","Missing: "&amp;MID(IF(BB88="No",", proof of age","")&amp;IF(BC88="No",", physical form","")&amp;IF(BD88="No",", concussion sheet",""),3,200))))</f>
        <v/>
      </c>
      <c r="BG88" s="22">
        <f>IF(LEFT(BF88,8)="Complete",1,0)</f>
        <v/>
      </c>
      <c r="BH88" s="22">
        <f>IF(AP88="","",TRIM(AK88&amp;""))</f>
        <v/>
      </c>
      <c r="BI88" s="22">
        <f>IF(AND(AP88&lt;&gt;"",BH88=""),1,0)</f>
        <v/>
      </c>
      <c r="BJ88" s="22">
        <f>IF(AP88="",0,1)</f>
        <v/>
      </c>
    </row>
    <row r="89">
      <c r="AJ89" s="19" t="n"/>
      <c r="AK89" s="25" t="n"/>
      <c r="AL89" s="26" t="n"/>
      <c r="AM89" s="26" t="n"/>
      <c r="AN89" s="25" t="n"/>
      <c r="AO89" s="19" t="n"/>
      <c r="AP89" s="22">
        <f>TRIM(IFERROR(TRIM(INDEX($A89:$AI89,MATCH(Settings!$H$9,$A$1:$AI$1,0))&amp;""),"")&amp;" "&amp;IFERROR(TRIM(INDEX($A89:$AI89,MATCH(Settings!$H$10,$A$1:$AI$1,0))&amp;""),""))</f>
        <v/>
      </c>
      <c r="AQ89" s="23">
        <f>IF(AP89="","",IFERROR(IF(TRIM(INDEX($A89:$AI89,MATCH(Settings!$H$11,$A$1:$AI$1,0))&amp;"")="","",IF(ISNUMBER(INDEX($A89:$AI89,MATCH(Settings!$H$11,$A$1:$AI$1,0))),INT(INDEX($A89:$AI89,MATCH(Settings!$H$11,$A$1:$AI$1,0))),DATE(VALUE(LEFT(INDEX($A89:$AI89,MATCH(Settings!$H$11,$A$1:$AI$1,0)),4)),VALUE(MID(INDEX($A89:$AI89,MATCH(Settings!$H$11,$A$1:$AI$1,0)),6,2)),VALUE(MID(INDEX($A89:$AI89,MATCH(Settings!$H$11,$A$1:$AI$1,0)),9,2))))),""))</f>
        <v/>
      </c>
      <c r="AR89" s="22">
        <f>IF(OR(AP89="",NOT(ISNUMBER(AQ89)),NOT(ISNUMBER(Settings!$B$4))),"",YEAR(Settings!$B$4)-YEAR(AQ89)-IF(OR(MONTH(Settings!$B$4)&lt;MONTH(AQ89),AND(MONTH(Settings!$B$4)=MONTH(AQ89),DAY(Settings!$B$4)&lt;DAY(AQ89))),1,0))</f>
        <v/>
      </c>
      <c r="AS89" s="22">
        <f>IF(AP89="","",IF(AR89="","No birth date",IF(COUNT(Settings!$B$9:$B$20)=0,"Set your age groups",IF(AR89&lt;MIN(Settings!$B$9:$B$20),"Below youngest group",IF(AR89&gt;MAX(Settings!$C$9:$C$20),"Above oldest group",IF(AR89&lt;=INDEX(Settings!$C$9:$C$20,COUNTIF(Settings!$B$9:$B$20,"&lt;="&amp;AR89)),INDEX(Settings!$A$9:$A$20,COUNTIF(Settings!$B$9:$B$20,"&lt;="&amp;AR89)),"No group for this age"))))))</f>
        <v/>
      </c>
      <c r="AT89" s="22">
        <f>IF(AP89="","",IFERROR(TRIM(INDEX($A89:$AI89,MATCH(Settings!$H$12,$A$1:$AI$1,0))&amp;""),""))</f>
        <v/>
      </c>
      <c r="AU89" s="22">
        <f>IF(AP89="","",IFERROR(TRIM(INDEX($A89:$AI89,MATCH(Settings!$H$13,$A$1:$AI$1,0))&amp;""),""))</f>
        <v/>
      </c>
      <c r="AV89" s="22">
        <f>IF(AP89="","",IFERROR(TRIM(INDEX($A89:$AI89,MATCH(Settings!$H$14,$A$1:$AI$1,0))&amp;""),""))</f>
        <v/>
      </c>
      <c r="AW89" s="22">
        <f>IF(AP89="","",IFERROR(IF(TRIM(INDEX($A89:$AI89,MATCH(Settings!$H$19,$A$1:$AI$1,0))&amp;"")="","",VALUE(TRIM(INDEX($A89:$AI89,MATCH(Settings!$H$19,$A$1:$AI$1,0))&amp;""))),""))</f>
        <v/>
      </c>
      <c r="AX89" s="22">
        <f>IF(AP89="","",IFERROR(TRIM(INDEX($A89:$AI89,MATCH(Settings!$H$20,$A$1:$AI$1,0))&amp;""),""))</f>
        <v/>
      </c>
      <c r="AY89" s="24">
        <f>IF(OR(AX89="Paid",AX89="Partially refunded"),IFERROR(VALUE(IFERROR(TRIM(INDEX($A89:$AI89,MATCH(Settings!$H$21,$A$1:$AI$1,0))&amp;""),"")),0)-IFERROR(VALUE(IFERROR(TRIM(INDEX($A89:$AI89,MATCH(Settings!$H$22,$A$1:$AI$1,0))&amp;""),"")),0),0)</f>
        <v/>
      </c>
      <c r="AZ89" s="22">
        <f>IF(AP89="","",IF(UPPER(TRIM(AL89&amp;""))="Y","Paid another way",IF(AX89&lt;&gt;"",AX89,"No online payment")))</f>
        <v/>
      </c>
      <c r="BA89" s="22">
        <f>IF(OR(AZ89="Paid",AZ89="Partially refunded",AZ89="Paid another way"),1,0)</f>
        <v/>
      </c>
      <c r="BB89" s="22">
        <f>IF(AP89="","",IF(IFERROR(TRIM(INDEX($A89:$AI89,MATCH(Settings!$H$15,$A$1:$AI$1,0))&amp;""),"")&lt;&gt;"","Yes","No"))</f>
        <v/>
      </c>
      <c r="BC89" s="22">
        <f>IF(AP89="","",IF(IFERROR(TRIM(INDEX($A89:$AI89,MATCH(Settings!$H$16,$A$1:$AI$1,0))&amp;""),"")&lt;&gt;"","Yes","No"))</f>
        <v/>
      </c>
      <c r="BD89" s="22">
        <f>IF(AP89="","",IF(IFERROR(TRIM(INDEX($A89:$AI89,MATCH(Settings!$H$18,$A$1:$AI$1,0))&amp;""),"")&lt;&gt;"","Yes","No"))</f>
        <v/>
      </c>
      <c r="BE89" s="22">
        <f>IF(AP89="","",IFERROR(TRIM(INDEX($A89:$AI89,MATCH(Settings!$H$17,$A$1:$AI$1,0))&amp;""),""))</f>
        <v/>
      </c>
      <c r="BF89" s="22">
        <f>IF(AP89="","",IF(UPPER(TRIM(AM89&amp;""))="Y","Complete (papers)",IF(IF(BB89="No",", proof of age","")&amp;IF(BC89="No",", physical form","")&amp;IF(BD89="No",", concussion sheet","")="","Complete","Missing: "&amp;MID(IF(BB89="No",", proof of age","")&amp;IF(BC89="No",", physical form","")&amp;IF(BD89="No",", concussion sheet",""),3,200))))</f>
        <v/>
      </c>
      <c r="BG89" s="22">
        <f>IF(LEFT(BF89,8)="Complete",1,0)</f>
        <v/>
      </c>
      <c r="BH89" s="22">
        <f>IF(AP89="","",TRIM(AK89&amp;""))</f>
        <v/>
      </c>
      <c r="BI89" s="22">
        <f>IF(AND(AP89&lt;&gt;"",BH89=""),1,0)</f>
        <v/>
      </c>
      <c r="BJ89" s="22">
        <f>IF(AP89="",0,1)</f>
        <v/>
      </c>
    </row>
    <row r="90">
      <c r="AJ90" s="19" t="n"/>
      <c r="AK90" s="25" t="n"/>
      <c r="AL90" s="26" t="n"/>
      <c r="AM90" s="26" t="n"/>
      <c r="AN90" s="25" t="n"/>
      <c r="AO90" s="19" t="n"/>
      <c r="AP90" s="22">
        <f>TRIM(IFERROR(TRIM(INDEX($A90:$AI90,MATCH(Settings!$H$9,$A$1:$AI$1,0))&amp;""),"")&amp;" "&amp;IFERROR(TRIM(INDEX($A90:$AI90,MATCH(Settings!$H$10,$A$1:$AI$1,0))&amp;""),""))</f>
        <v/>
      </c>
      <c r="AQ90" s="23">
        <f>IF(AP90="","",IFERROR(IF(TRIM(INDEX($A90:$AI90,MATCH(Settings!$H$11,$A$1:$AI$1,0))&amp;"")="","",IF(ISNUMBER(INDEX($A90:$AI90,MATCH(Settings!$H$11,$A$1:$AI$1,0))),INT(INDEX($A90:$AI90,MATCH(Settings!$H$11,$A$1:$AI$1,0))),DATE(VALUE(LEFT(INDEX($A90:$AI90,MATCH(Settings!$H$11,$A$1:$AI$1,0)),4)),VALUE(MID(INDEX($A90:$AI90,MATCH(Settings!$H$11,$A$1:$AI$1,0)),6,2)),VALUE(MID(INDEX($A90:$AI90,MATCH(Settings!$H$11,$A$1:$AI$1,0)),9,2))))),""))</f>
        <v/>
      </c>
      <c r="AR90" s="22">
        <f>IF(OR(AP90="",NOT(ISNUMBER(AQ90)),NOT(ISNUMBER(Settings!$B$4))),"",YEAR(Settings!$B$4)-YEAR(AQ90)-IF(OR(MONTH(Settings!$B$4)&lt;MONTH(AQ90),AND(MONTH(Settings!$B$4)=MONTH(AQ90),DAY(Settings!$B$4)&lt;DAY(AQ90))),1,0))</f>
        <v/>
      </c>
      <c r="AS90" s="22">
        <f>IF(AP90="","",IF(AR90="","No birth date",IF(COUNT(Settings!$B$9:$B$20)=0,"Set your age groups",IF(AR90&lt;MIN(Settings!$B$9:$B$20),"Below youngest group",IF(AR90&gt;MAX(Settings!$C$9:$C$20),"Above oldest group",IF(AR90&lt;=INDEX(Settings!$C$9:$C$20,COUNTIF(Settings!$B$9:$B$20,"&lt;="&amp;AR90)),INDEX(Settings!$A$9:$A$20,COUNTIF(Settings!$B$9:$B$20,"&lt;="&amp;AR90)),"No group for this age"))))))</f>
        <v/>
      </c>
      <c r="AT90" s="22">
        <f>IF(AP90="","",IFERROR(TRIM(INDEX($A90:$AI90,MATCH(Settings!$H$12,$A$1:$AI$1,0))&amp;""),""))</f>
        <v/>
      </c>
      <c r="AU90" s="22">
        <f>IF(AP90="","",IFERROR(TRIM(INDEX($A90:$AI90,MATCH(Settings!$H$13,$A$1:$AI$1,0))&amp;""),""))</f>
        <v/>
      </c>
      <c r="AV90" s="22">
        <f>IF(AP90="","",IFERROR(TRIM(INDEX($A90:$AI90,MATCH(Settings!$H$14,$A$1:$AI$1,0))&amp;""),""))</f>
        <v/>
      </c>
      <c r="AW90" s="22">
        <f>IF(AP90="","",IFERROR(IF(TRIM(INDEX($A90:$AI90,MATCH(Settings!$H$19,$A$1:$AI$1,0))&amp;"")="","",VALUE(TRIM(INDEX($A90:$AI90,MATCH(Settings!$H$19,$A$1:$AI$1,0))&amp;""))),""))</f>
        <v/>
      </c>
      <c r="AX90" s="22">
        <f>IF(AP90="","",IFERROR(TRIM(INDEX($A90:$AI90,MATCH(Settings!$H$20,$A$1:$AI$1,0))&amp;""),""))</f>
        <v/>
      </c>
      <c r="AY90" s="24">
        <f>IF(OR(AX90="Paid",AX90="Partially refunded"),IFERROR(VALUE(IFERROR(TRIM(INDEX($A90:$AI90,MATCH(Settings!$H$21,$A$1:$AI$1,0))&amp;""),"")),0)-IFERROR(VALUE(IFERROR(TRIM(INDEX($A90:$AI90,MATCH(Settings!$H$22,$A$1:$AI$1,0))&amp;""),"")),0),0)</f>
        <v/>
      </c>
      <c r="AZ90" s="22">
        <f>IF(AP90="","",IF(UPPER(TRIM(AL90&amp;""))="Y","Paid another way",IF(AX90&lt;&gt;"",AX90,"No online payment")))</f>
        <v/>
      </c>
      <c r="BA90" s="22">
        <f>IF(OR(AZ90="Paid",AZ90="Partially refunded",AZ90="Paid another way"),1,0)</f>
        <v/>
      </c>
      <c r="BB90" s="22">
        <f>IF(AP90="","",IF(IFERROR(TRIM(INDEX($A90:$AI90,MATCH(Settings!$H$15,$A$1:$AI$1,0))&amp;""),"")&lt;&gt;"","Yes","No"))</f>
        <v/>
      </c>
      <c r="BC90" s="22">
        <f>IF(AP90="","",IF(IFERROR(TRIM(INDEX($A90:$AI90,MATCH(Settings!$H$16,$A$1:$AI$1,0))&amp;""),"")&lt;&gt;"","Yes","No"))</f>
        <v/>
      </c>
      <c r="BD90" s="22">
        <f>IF(AP90="","",IF(IFERROR(TRIM(INDEX($A90:$AI90,MATCH(Settings!$H$18,$A$1:$AI$1,0))&amp;""),"")&lt;&gt;"","Yes","No"))</f>
        <v/>
      </c>
      <c r="BE90" s="22">
        <f>IF(AP90="","",IFERROR(TRIM(INDEX($A90:$AI90,MATCH(Settings!$H$17,$A$1:$AI$1,0))&amp;""),""))</f>
        <v/>
      </c>
      <c r="BF90" s="22">
        <f>IF(AP90="","",IF(UPPER(TRIM(AM90&amp;""))="Y","Complete (papers)",IF(IF(BB90="No",", proof of age","")&amp;IF(BC90="No",", physical form","")&amp;IF(BD90="No",", concussion sheet","")="","Complete","Missing: "&amp;MID(IF(BB90="No",", proof of age","")&amp;IF(BC90="No",", physical form","")&amp;IF(BD90="No",", concussion sheet",""),3,200))))</f>
        <v/>
      </c>
      <c r="BG90" s="22">
        <f>IF(LEFT(BF90,8)="Complete",1,0)</f>
        <v/>
      </c>
      <c r="BH90" s="22">
        <f>IF(AP90="","",TRIM(AK90&amp;""))</f>
        <v/>
      </c>
      <c r="BI90" s="22">
        <f>IF(AND(AP90&lt;&gt;"",BH90=""),1,0)</f>
        <v/>
      </c>
      <c r="BJ90" s="22">
        <f>IF(AP90="",0,1)</f>
        <v/>
      </c>
    </row>
    <row r="91">
      <c r="AJ91" s="19" t="n"/>
      <c r="AK91" s="25" t="n"/>
      <c r="AL91" s="26" t="n"/>
      <c r="AM91" s="26" t="n"/>
      <c r="AN91" s="25" t="n"/>
      <c r="AO91" s="19" t="n"/>
      <c r="AP91" s="22">
        <f>TRIM(IFERROR(TRIM(INDEX($A91:$AI91,MATCH(Settings!$H$9,$A$1:$AI$1,0))&amp;""),"")&amp;" "&amp;IFERROR(TRIM(INDEX($A91:$AI91,MATCH(Settings!$H$10,$A$1:$AI$1,0))&amp;""),""))</f>
        <v/>
      </c>
      <c r="AQ91" s="23">
        <f>IF(AP91="","",IFERROR(IF(TRIM(INDEX($A91:$AI91,MATCH(Settings!$H$11,$A$1:$AI$1,0))&amp;"")="","",IF(ISNUMBER(INDEX($A91:$AI91,MATCH(Settings!$H$11,$A$1:$AI$1,0))),INT(INDEX($A91:$AI91,MATCH(Settings!$H$11,$A$1:$AI$1,0))),DATE(VALUE(LEFT(INDEX($A91:$AI91,MATCH(Settings!$H$11,$A$1:$AI$1,0)),4)),VALUE(MID(INDEX($A91:$AI91,MATCH(Settings!$H$11,$A$1:$AI$1,0)),6,2)),VALUE(MID(INDEX($A91:$AI91,MATCH(Settings!$H$11,$A$1:$AI$1,0)),9,2))))),""))</f>
        <v/>
      </c>
      <c r="AR91" s="22">
        <f>IF(OR(AP91="",NOT(ISNUMBER(AQ91)),NOT(ISNUMBER(Settings!$B$4))),"",YEAR(Settings!$B$4)-YEAR(AQ91)-IF(OR(MONTH(Settings!$B$4)&lt;MONTH(AQ91),AND(MONTH(Settings!$B$4)=MONTH(AQ91),DAY(Settings!$B$4)&lt;DAY(AQ91))),1,0))</f>
        <v/>
      </c>
      <c r="AS91" s="22">
        <f>IF(AP91="","",IF(AR91="","No birth date",IF(COUNT(Settings!$B$9:$B$20)=0,"Set your age groups",IF(AR91&lt;MIN(Settings!$B$9:$B$20),"Below youngest group",IF(AR91&gt;MAX(Settings!$C$9:$C$20),"Above oldest group",IF(AR91&lt;=INDEX(Settings!$C$9:$C$20,COUNTIF(Settings!$B$9:$B$20,"&lt;="&amp;AR91)),INDEX(Settings!$A$9:$A$20,COUNTIF(Settings!$B$9:$B$20,"&lt;="&amp;AR91)),"No group for this age"))))))</f>
        <v/>
      </c>
      <c r="AT91" s="22">
        <f>IF(AP91="","",IFERROR(TRIM(INDEX($A91:$AI91,MATCH(Settings!$H$12,$A$1:$AI$1,0))&amp;""),""))</f>
        <v/>
      </c>
      <c r="AU91" s="22">
        <f>IF(AP91="","",IFERROR(TRIM(INDEX($A91:$AI91,MATCH(Settings!$H$13,$A$1:$AI$1,0))&amp;""),""))</f>
        <v/>
      </c>
      <c r="AV91" s="22">
        <f>IF(AP91="","",IFERROR(TRIM(INDEX($A91:$AI91,MATCH(Settings!$H$14,$A$1:$AI$1,0))&amp;""),""))</f>
        <v/>
      </c>
      <c r="AW91" s="22">
        <f>IF(AP91="","",IFERROR(IF(TRIM(INDEX($A91:$AI91,MATCH(Settings!$H$19,$A$1:$AI$1,0))&amp;"")="","",VALUE(TRIM(INDEX($A91:$AI91,MATCH(Settings!$H$19,$A$1:$AI$1,0))&amp;""))),""))</f>
        <v/>
      </c>
      <c r="AX91" s="22">
        <f>IF(AP91="","",IFERROR(TRIM(INDEX($A91:$AI91,MATCH(Settings!$H$20,$A$1:$AI$1,0))&amp;""),""))</f>
        <v/>
      </c>
      <c r="AY91" s="24">
        <f>IF(OR(AX91="Paid",AX91="Partially refunded"),IFERROR(VALUE(IFERROR(TRIM(INDEX($A91:$AI91,MATCH(Settings!$H$21,$A$1:$AI$1,0))&amp;""),"")),0)-IFERROR(VALUE(IFERROR(TRIM(INDEX($A91:$AI91,MATCH(Settings!$H$22,$A$1:$AI$1,0))&amp;""),"")),0),0)</f>
        <v/>
      </c>
      <c r="AZ91" s="22">
        <f>IF(AP91="","",IF(UPPER(TRIM(AL91&amp;""))="Y","Paid another way",IF(AX91&lt;&gt;"",AX91,"No online payment")))</f>
        <v/>
      </c>
      <c r="BA91" s="22">
        <f>IF(OR(AZ91="Paid",AZ91="Partially refunded",AZ91="Paid another way"),1,0)</f>
        <v/>
      </c>
      <c r="BB91" s="22">
        <f>IF(AP91="","",IF(IFERROR(TRIM(INDEX($A91:$AI91,MATCH(Settings!$H$15,$A$1:$AI$1,0))&amp;""),"")&lt;&gt;"","Yes","No"))</f>
        <v/>
      </c>
      <c r="BC91" s="22">
        <f>IF(AP91="","",IF(IFERROR(TRIM(INDEX($A91:$AI91,MATCH(Settings!$H$16,$A$1:$AI$1,0))&amp;""),"")&lt;&gt;"","Yes","No"))</f>
        <v/>
      </c>
      <c r="BD91" s="22">
        <f>IF(AP91="","",IF(IFERROR(TRIM(INDEX($A91:$AI91,MATCH(Settings!$H$18,$A$1:$AI$1,0))&amp;""),"")&lt;&gt;"","Yes","No"))</f>
        <v/>
      </c>
      <c r="BE91" s="22">
        <f>IF(AP91="","",IFERROR(TRIM(INDEX($A91:$AI91,MATCH(Settings!$H$17,$A$1:$AI$1,0))&amp;""),""))</f>
        <v/>
      </c>
      <c r="BF91" s="22">
        <f>IF(AP91="","",IF(UPPER(TRIM(AM91&amp;""))="Y","Complete (papers)",IF(IF(BB91="No",", proof of age","")&amp;IF(BC91="No",", physical form","")&amp;IF(BD91="No",", concussion sheet","")="","Complete","Missing: "&amp;MID(IF(BB91="No",", proof of age","")&amp;IF(BC91="No",", physical form","")&amp;IF(BD91="No",", concussion sheet",""),3,200))))</f>
        <v/>
      </c>
      <c r="BG91" s="22">
        <f>IF(LEFT(BF91,8)="Complete",1,0)</f>
        <v/>
      </c>
      <c r="BH91" s="22">
        <f>IF(AP91="","",TRIM(AK91&amp;""))</f>
        <v/>
      </c>
      <c r="BI91" s="22">
        <f>IF(AND(AP91&lt;&gt;"",BH91=""),1,0)</f>
        <v/>
      </c>
      <c r="BJ91" s="22">
        <f>IF(AP91="",0,1)</f>
        <v/>
      </c>
    </row>
    <row r="92">
      <c r="AJ92" s="19" t="n"/>
      <c r="AK92" s="25" t="n"/>
      <c r="AL92" s="26" t="n"/>
      <c r="AM92" s="26" t="n"/>
      <c r="AN92" s="25" t="n"/>
      <c r="AO92" s="19" t="n"/>
      <c r="AP92" s="22">
        <f>TRIM(IFERROR(TRIM(INDEX($A92:$AI92,MATCH(Settings!$H$9,$A$1:$AI$1,0))&amp;""),"")&amp;" "&amp;IFERROR(TRIM(INDEX($A92:$AI92,MATCH(Settings!$H$10,$A$1:$AI$1,0))&amp;""),""))</f>
        <v/>
      </c>
      <c r="AQ92" s="23">
        <f>IF(AP92="","",IFERROR(IF(TRIM(INDEX($A92:$AI92,MATCH(Settings!$H$11,$A$1:$AI$1,0))&amp;"")="","",IF(ISNUMBER(INDEX($A92:$AI92,MATCH(Settings!$H$11,$A$1:$AI$1,0))),INT(INDEX($A92:$AI92,MATCH(Settings!$H$11,$A$1:$AI$1,0))),DATE(VALUE(LEFT(INDEX($A92:$AI92,MATCH(Settings!$H$11,$A$1:$AI$1,0)),4)),VALUE(MID(INDEX($A92:$AI92,MATCH(Settings!$H$11,$A$1:$AI$1,0)),6,2)),VALUE(MID(INDEX($A92:$AI92,MATCH(Settings!$H$11,$A$1:$AI$1,0)),9,2))))),""))</f>
        <v/>
      </c>
      <c r="AR92" s="22">
        <f>IF(OR(AP92="",NOT(ISNUMBER(AQ92)),NOT(ISNUMBER(Settings!$B$4))),"",YEAR(Settings!$B$4)-YEAR(AQ92)-IF(OR(MONTH(Settings!$B$4)&lt;MONTH(AQ92),AND(MONTH(Settings!$B$4)=MONTH(AQ92),DAY(Settings!$B$4)&lt;DAY(AQ92))),1,0))</f>
        <v/>
      </c>
      <c r="AS92" s="22">
        <f>IF(AP92="","",IF(AR92="","No birth date",IF(COUNT(Settings!$B$9:$B$20)=0,"Set your age groups",IF(AR92&lt;MIN(Settings!$B$9:$B$20),"Below youngest group",IF(AR92&gt;MAX(Settings!$C$9:$C$20),"Above oldest group",IF(AR92&lt;=INDEX(Settings!$C$9:$C$20,COUNTIF(Settings!$B$9:$B$20,"&lt;="&amp;AR92)),INDEX(Settings!$A$9:$A$20,COUNTIF(Settings!$B$9:$B$20,"&lt;="&amp;AR92)),"No group for this age"))))))</f>
        <v/>
      </c>
      <c r="AT92" s="22">
        <f>IF(AP92="","",IFERROR(TRIM(INDEX($A92:$AI92,MATCH(Settings!$H$12,$A$1:$AI$1,0))&amp;""),""))</f>
        <v/>
      </c>
      <c r="AU92" s="22">
        <f>IF(AP92="","",IFERROR(TRIM(INDEX($A92:$AI92,MATCH(Settings!$H$13,$A$1:$AI$1,0))&amp;""),""))</f>
        <v/>
      </c>
      <c r="AV92" s="22">
        <f>IF(AP92="","",IFERROR(TRIM(INDEX($A92:$AI92,MATCH(Settings!$H$14,$A$1:$AI$1,0))&amp;""),""))</f>
        <v/>
      </c>
      <c r="AW92" s="22">
        <f>IF(AP92="","",IFERROR(IF(TRIM(INDEX($A92:$AI92,MATCH(Settings!$H$19,$A$1:$AI$1,0))&amp;"")="","",VALUE(TRIM(INDEX($A92:$AI92,MATCH(Settings!$H$19,$A$1:$AI$1,0))&amp;""))),""))</f>
        <v/>
      </c>
      <c r="AX92" s="22">
        <f>IF(AP92="","",IFERROR(TRIM(INDEX($A92:$AI92,MATCH(Settings!$H$20,$A$1:$AI$1,0))&amp;""),""))</f>
        <v/>
      </c>
      <c r="AY92" s="24">
        <f>IF(OR(AX92="Paid",AX92="Partially refunded"),IFERROR(VALUE(IFERROR(TRIM(INDEX($A92:$AI92,MATCH(Settings!$H$21,$A$1:$AI$1,0))&amp;""),"")),0)-IFERROR(VALUE(IFERROR(TRIM(INDEX($A92:$AI92,MATCH(Settings!$H$22,$A$1:$AI$1,0))&amp;""),"")),0),0)</f>
        <v/>
      </c>
      <c r="AZ92" s="22">
        <f>IF(AP92="","",IF(UPPER(TRIM(AL92&amp;""))="Y","Paid another way",IF(AX92&lt;&gt;"",AX92,"No online payment")))</f>
        <v/>
      </c>
      <c r="BA92" s="22">
        <f>IF(OR(AZ92="Paid",AZ92="Partially refunded",AZ92="Paid another way"),1,0)</f>
        <v/>
      </c>
      <c r="BB92" s="22">
        <f>IF(AP92="","",IF(IFERROR(TRIM(INDEX($A92:$AI92,MATCH(Settings!$H$15,$A$1:$AI$1,0))&amp;""),"")&lt;&gt;"","Yes","No"))</f>
        <v/>
      </c>
      <c r="BC92" s="22">
        <f>IF(AP92="","",IF(IFERROR(TRIM(INDEX($A92:$AI92,MATCH(Settings!$H$16,$A$1:$AI$1,0))&amp;""),"")&lt;&gt;"","Yes","No"))</f>
        <v/>
      </c>
      <c r="BD92" s="22">
        <f>IF(AP92="","",IF(IFERROR(TRIM(INDEX($A92:$AI92,MATCH(Settings!$H$18,$A$1:$AI$1,0))&amp;""),"")&lt;&gt;"","Yes","No"))</f>
        <v/>
      </c>
      <c r="BE92" s="22">
        <f>IF(AP92="","",IFERROR(TRIM(INDEX($A92:$AI92,MATCH(Settings!$H$17,$A$1:$AI$1,0))&amp;""),""))</f>
        <v/>
      </c>
      <c r="BF92" s="22">
        <f>IF(AP92="","",IF(UPPER(TRIM(AM92&amp;""))="Y","Complete (papers)",IF(IF(BB92="No",", proof of age","")&amp;IF(BC92="No",", physical form","")&amp;IF(BD92="No",", concussion sheet","")="","Complete","Missing: "&amp;MID(IF(BB92="No",", proof of age","")&amp;IF(BC92="No",", physical form","")&amp;IF(BD92="No",", concussion sheet",""),3,200))))</f>
        <v/>
      </c>
      <c r="BG92" s="22">
        <f>IF(LEFT(BF92,8)="Complete",1,0)</f>
        <v/>
      </c>
      <c r="BH92" s="22">
        <f>IF(AP92="","",TRIM(AK92&amp;""))</f>
        <v/>
      </c>
      <c r="BI92" s="22">
        <f>IF(AND(AP92&lt;&gt;"",BH92=""),1,0)</f>
        <v/>
      </c>
      <c r="BJ92" s="22">
        <f>IF(AP92="",0,1)</f>
        <v/>
      </c>
    </row>
    <row r="93">
      <c r="AJ93" s="19" t="n"/>
      <c r="AK93" s="25" t="n"/>
      <c r="AL93" s="26" t="n"/>
      <c r="AM93" s="26" t="n"/>
      <c r="AN93" s="25" t="n"/>
      <c r="AO93" s="19" t="n"/>
      <c r="AP93" s="22">
        <f>TRIM(IFERROR(TRIM(INDEX($A93:$AI93,MATCH(Settings!$H$9,$A$1:$AI$1,0))&amp;""),"")&amp;" "&amp;IFERROR(TRIM(INDEX($A93:$AI93,MATCH(Settings!$H$10,$A$1:$AI$1,0))&amp;""),""))</f>
        <v/>
      </c>
      <c r="AQ93" s="23">
        <f>IF(AP93="","",IFERROR(IF(TRIM(INDEX($A93:$AI93,MATCH(Settings!$H$11,$A$1:$AI$1,0))&amp;"")="","",IF(ISNUMBER(INDEX($A93:$AI93,MATCH(Settings!$H$11,$A$1:$AI$1,0))),INT(INDEX($A93:$AI93,MATCH(Settings!$H$11,$A$1:$AI$1,0))),DATE(VALUE(LEFT(INDEX($A93:$AI93,MATCH(Settings!$H$11,$A$1:$AI$1,0)),4)),VALUE(MID(INDEX($A93:$AI93,MATCH(Settings!$H$11,$A$1:$AI$1,0)),6,2)),VALUE(MID(INDEX($A93:$AI93,MATCH(Settings!$H$11,$A$1:$AI$1,0)),9,2))))),""))</f>
        <v/>
      </c>
      <c r="AR93" s="22">
        <f>IF(OR(AP93="",NOT(ISNUMBER(AQ93)),NOT(ISNUMBER(Settings!$B$4))),"",YEAR(Settings!$B$4)-YEAR(AQ93)-IF(OR(MONTH(Settings!$B$4)&lt;MONTH(AQ93),AND(MONTH(Settings!$B$4)=MONTH(AQ93),DAY(Settings!$B$4)&lt;DAY(AQ93))),1,0))</f>
        <v/>
      </c>
      <c r="AS93" s="22">
        <f>IF(AP93="","",IF(AR93="","No birth date",IF(COUNT(Settings!$B$9:$B$20)=0,"Set your age groups",IF(AR93&lt;MIN(Settings!$B$9:$B$20),"Below youngest group",IF(AR93&gt;MAX(Settings!$C$9:$C$20),"Above oldest group",IF(AR93&lt;=INDEX(Settings!$C$9:$C$20,COUNTIF(Settings!$B$9:$B$20,"&lt;="&amp;AR93)),INDEX(Settings!$A$9:$A$20,COUNTIF(Settings!$B$9:$B$20,"&lt;="&amp;AR93)),"No group for this age"))))))</f>
        <v/>
      </c>
      <c r="AT93" s="22">
        <f>IF(AP93="","",IFERROR(TRIM(INDEX($A93:$AI93,MATCH(Settings!$H$12,$A$1:$AI$1,0))&amp;""),""))</f>
        <v/>
      </c>
      <c r="AU93" s="22">
        <f>IF(AP93="","",IFERROR(TRIM(INDEX($A93:$AI93,MATCH(Settings!$H$13,$A$1:$AI$1,0))&amp;""),""))</f>
        <v/>
      </c>
      <c r="AV93" s="22">
        <f>IF(AP93="","",IFERROR(TRIM(INDEX($A93:$AI93,MATCH(Settings!$H$14,$A$1:$AI$1,0))&amp;""),""))</f>
        <v/>
      </c>
      <c r="AW93" s="22">
        <f>IF(AP93="","",IFERROR(IF(TRIM(INDEX($A93:$AI93,MATCH(Settings!$H$19,$A$1:$AI$1,0))&amp;"")="","",VALUE(TRIM(INDEX($A93:$AI93,MATCH(Settings!$H$19,$A$1:$AI$1,0))&amp;""))),""))</f>
        <v/>
      </c>
      <c r="AX93" s="22">
        <f>IF(AP93="","",IFERROR(TRIM(INDEX($A93:$AI93,MATCH(Settings!$H$20,$A$1:$AI$1,0))&amp;""),""))</f>
        <v/>
      </c>
      <c r="AY93" s="24">
        <f>IF(OR(AX93="Paid",AX93="Partially refunded"),IFERROR(VALUE(IFERROR(TRIM(INDEX($A93:$AI93,MATCH(Settings!$H$21,$A$1:$AI$1,0))&amp;""),"")),0)-IFERROR(VALUE(IFERROR(TRIM(INDEX($A93:$AI93,MATCH(Settings!$H$22,$A$1:$AI$1,0))&amp;""),"")),0),0)</f>
        <v/>
      </c>
      <c r="AZ93" s="22">
        <f>IF(AP93="","",IF(UPPER(TRIM(AL93&amp;""))="Y","Paid another way",IF(AX93&lt;&gt;"",AX93,"No online payment")))</f>
        <v/>
      </c>
      <c r="BA93" s="22">
        <f>IF(OR(AZ93="Paid",AZ93="Partially refunded",AZ93="Paid another way"),1,0)</f>
        <v/>
      </c>
      <c r="BB93" s="22">
        <f>IF(AP93="","",IF(IFERROR(TRIM(INDEX($A93:$AI93,MATCH(Settings!$H$15,$A$1:$AI$1,0))&amp;""),"")&lt;&gt;"","Yes","No"))</f>
        <v/>
      </c>
      <c r="BC93" s="22">
        <f>IF(AP93="","",IF(IFERROR(TRIM(INDEX($A93:$AI93,MATCH(Settings!$H$16,$A$1:$AI$1,0))&amp;""),"")&lt;&gt;"","Yes","No"))</f>
        <v/>
      </c>
      <c r="BD93" s="22">
        <f>IF(AP93="","",IF(IFERROR(TRIM(INDEX($A93:$AI93,MATCH(Settings!$H$18,$A$1:$AI$1,0))&amp;""),"")&lt;&gt;"","Yes","No"))</f>
        <v/>
      </c>
      <c r="BE93" s="22">
        <f>IF(AP93="","",IFERROR(TRIM(INDEX($A93:$AI93,MATCH(Settings!$H$17,$A$1:$AI$1,0))&amp;""),""))</f>
        <v/>
      </c>
      <c r="BF93" s="22">
        <f>IF(AP93="","",IF(UPPER(TRIM(AM93&amp;""))="Y","Complete (papers)",IF(IF(BB93="No",", proof of age","")&amp;IF(BC93="No",", physical form","")&amp;IF(BD93="No",", concussion sheet","")="","Complete","Missing: "&amp;MID(IF(BB93="No",", proof of age","")&amp;IF(BC93="No",", physical form","")&amp;IF(BD93="No",", concussion sheet",""),3,200))))</f>
        <v/>
      </c>
      <c r="BG93" s="22">
        <f>IF(LEFT(BF93,8)="Complete",1,0)</f>
        <v/>
      </c>
      <c r="BH93" s="22">
        <f>IF(AP93="","",TRIM(AK93&amp;""))</f>
        <v/>
      </c>
      <c r="BI93" s="22">
        <f>IF(AND(AP93&lt;&gt;"",BH93=""),1,0)</f>
        <v/>
      </c>
      <c r="BJ93" s="22">
        <f>IF(AP93="",0,1)</f>
        <v/>
      </c>
    </row>
    <row r="94">
      <c r="AJ94" s="19" t="n"/>
      <c r="AK94" s="25" t="n"/>
      <c r="AL94" s="26" t="n"/>
      <c r="AM94" s="26" t="n"/>
      <c r="AN94" s="25" t="n"/>
      <c r="AO94" s="19" t="n"/>
      <c r="AP94" s="22">
        <f>TRIM(IFERROR(TRIM(INDEX($A94:$AI94,MATCH(Settings!$H$9,$A$1:$AI$1,0))&amp;""),"")&amp;" "&amp;IFERROR(TRIM(INDEX($A94:$AI94,MATCH(Settings!$H$10,$A$1:$AI$1,0))&amp;""),""))</f>
        <v/>
      </c>
      <c r="AQ94" s="23">
        <f>IF(AP94="","",IFERROR(IF(TRIM(INDEX($A94:$AI94,MATCH(Settings!$H$11,$A$1:$AI$1,0))&amp;"")="","",IF(ISNUMBER(INDEX($A94:$AI94,MATCH(Settings!$H$11,$A$1:$AI$1,0))),INT(INDEX($A94:$AI94,MATCH(Settings!$H$11,$A$1:$AI$1,0))),DATE(VALUE(LEFT(INDEX($A94:$AI94,MATCH(Settings!$H$11,$A$1:$AI$1,0)),4)),VALUE(MID(INDEX($A94:$AI94,MATCH(Settings!$H$11,$A$1:$AI$1,0)),6,2)),VALUE(MID(INDEX($A94:$AI94,MATCH(Settings!$H$11,$A$1:$AI$1,0)),9,2))))),""))</f>
        <v/>
      </c>
      <c r="AR94" s="22">
        <f>IF(OR(AP94="",NOT(ISNUMBER(AQ94)),NOT(ISNUMBER(Settings!$B$4))),"",YEAR(Settings!$B$4)-YEAR(AQ94)-IF(OR(MONTH(Settings!$B$4)&lt;MONTH(AQ94),AND(MONTH(Settings!$B$4)=MONTH(AQ94),DAY(Settings!$B$4)&lt;DAY(AQ94))),1,0))</f>
        <v/>
      </c>
      <c r="AS94" s="22">
        <f>IF(AP94="","",IF(AR94="","No birth date",IF(COUNT(Settings!$B$9:$B$20)=0,"Set your age groups",IF(AR94&lt;MIN(Settings!$B$9:$B$20),"Below youngest group",IF(AR94&gt;MAX(Settings!$C$9:$C$20),"Above oldest group",IF(AR94&lt;=INDEX(Settings!$C$9:$C$20,COUNTIF(Settings!$B$9:$B$20,"&lt;="&amp;AR94)),INDEX(Settings!$A$9:$A$20,COUNTIF(Settings!$B$9:$B$20,"&lt;="&amp;AR94)),"No group for this age"))))))</f>
        <v/>
      </c>
      <c r="AT94" s="22">
        <f>IF(AP94="","",IFERROR(TRIM(INDEX($A94:$AI94,MATCH(Settings!$H$12,$A$1:$AI$1,0))&amp;""),""))</f>
        <v/>
      </c>
      <c r="AU94" s="22">
        <f>IF(AP94="","",IFERROR(TRIM(INDEX($A94:$AI94,MATCH(Settings!$H$13,$A$1:$AI$1,0))&amp;""),""))</f>
        <v/>
      </c>
      <c r="AV94" s="22">
        <f>IF(AP94="","",IFERROR(TRIM(INDEX($A94:$AI94,MATCH(Settings!$H$14,$A$1:$AI$1,0))&amp;""),""))</f>
        <v/>
      </c>
      <c r="AW94" s="22">
        <f>IF(AP94="","",IFERROR(IF(TRIM(INDEX($A94:$AI94,MATCH(Settings!$H$19,$A$1:$AI$1,0))&amp;"")="","",VALUE(TRIM(INDEX($A94:$AI94,MATCH(Settings!$H$19,$A$1:$AI$1,0))&amp;""))),""))</f>
        <v/>
      </c>
      <c r="AX94" s="22">
        <f>IF(AP94="","",IFERROR(TRIM(INDEX($A94:$AI94,MATCH(Settings!$H$20,$A$1:$AI$1,0))&amp;""),""))</f>
        <v/>
      </c>
      <c r="AY94" s="24">
        <f>IF(OR(AX94="Paid",AX94="Partially refunded"),IFERROR(VALUE(IFERROR(TRIM(INDEX($A94:$AI94,MATCH(Settings!$H$21,$A$1:$AI$1,0))&amp;""),"")),0)-IFERROR(VALUE(IFERROR(TRIM(INDEX($A94:$AI94,MATCH(Settings!$H$22,$A$1:$AI$1,0))&amp;""),"")),0),0)</f>
        <v/>
      </c>
      <c r="AZ94" s="22">
        <f>IF(AP94="","",IF(UPPER(TRIM(AL94&amp;""))="Y","Paid another way",IF(AX94&lt;&gt;"",AX94,"No online payment")))</f>
        <v/>
      </c>
      <c r="BA94" s="22">
        <f>IF(OR(AZ94="Paid",AZ94="Partially refunded",AZ94="Paid another way"),1,0)</f>
        <v/>
      </c>
      <c r="BB94" s="22">
        <f>IF(AP94="","",IF(IFERROR(TRIM(INDEX($A94:$AI94,MATCH(Settings!$H$15,$A$1:$AI$1,0))&amp;""),"")&lt;&gt;"","Yes","No"))</f>
        <v/>
      </c>
      <c r="BC94" s="22">
        <f>IF(AP94="","",IF(IFERROR(TRIM(INDEX($A94:$AI94,MATCH(Settings!$H$16,$A$1:$AI$1,0))&amp;""),"")&lt;&gt;"","Yes","No"))</f>
        <v/>
      </c>
      <c r="BD94" s="22">
        <f>IF(AP94="","",IF(IFERROR(TRIM(INDEX($A94:$AI94,MATCH(Settings!$H$18,$A$1:$AI$1,0))&amp;""),"")&lt;&gt;"","Yes","No"))</f>
        <v/>
      </c>
      <c r="BE94" s="22">
        <f>IF(AP94="","",IFERROR(TRIM(INDEX($A94:$AI94,MATCH(Settings!$H$17,$A$1:$AI$1,0))&amp;""),""))</f>
        <v/>
      </c>
      <c r="BF94" s="22">
        <f>IF(AP94="","",IF(UPPER(TRIM(AM94&amp;""))="Y","Complete (papers)",IF(IF(BB94="No",", proof of age","")&amp;IF(BC94="No",", physical form","")&amp;IF(BD94="No",", concussion sheet","")="","Complete","Missing: "&amp;MID(IF(BB94="No",", proof of age","")&amp;IF(BC94="No",", physical form","")&amp;IF(BD94="No",", concussion sheet",""),3,200))))</f>
        <v/>
      </c>
      <c r="BG94" s="22">
        <f>IF(LEFT(BF94,8)="Complete",1,0)</f>
        <v/>
      </c>
      <c r="BH94" s="22">
        <f>IF(AP94="","",TRIM(AK94&amp;""))</f>
        <v/>
      </c>
      <c r="BI94" s="22">
        <f>IF(AND(AP94&lt;&gt;"",BH94=""),1,0)</f>
        <v/>
      </c>
      <c r="BJ94" s="22">
        <f>IF(AP94="",0,1)</f>
        <v/>
      </c>
    </row>
    <row r="95">
      <c r="AJ95" s="19" t="n"/>
      <c r="AK95" s="25" t="n"/>
      <c r="AL95" s="26" t="n"/>
      <c r="AM95" s="26" t="n"/>
      <c r="AN95" s="25" t="n"/>
      <c r="AO95" s="19" t="n"/>
      <c r="AP95" s="22">
        <f>TRIM(IFERROR(TRIM(INDEX($A95:$AI95,MATCH(Settings!$H$9,$A$1:$AI$1,0))&amp;""),"")&amp;" "&amp;IFERROR(TRIM(INDEX($A95:$AI95,MATCH(Settings!$H$10,$A$1:$AI$1,0))&amp;""),""))</f>
        <v/>
      </c>
      <c r="AQ95" s="23">
        <f>IF(AP95="","",IFERROR(IF(TRIM(INDEX($A95:$AI95,MATCH(Settings!$H$11,$A$1:$AI$1,0))&amp;"")="","",IF(ISNUMBER(INDEX($A95:$AI95,MATCH(Settings!$H$11,$A$1:$AI$1,0))),INT(INDEX($A95:$AI95,MATCH(Settings!$H$11,$A$1:$AI$1,0))),DATE(VALUE(LEFT(INDEX($A95:$AI95,MATCH(Settings!$H$11,$A$1:$AI$1,0)),4)),VALUE(MID(INDEX($A95:$AI95,MATCH(Settings!$H$11,$A$1:$AI$1,0)),6,2)),VALUE(MID(INDEX($A95:$AI95,MATCH(Settings!$H$11,$A$1:$AI$1,0)),9,2))))),""))</f>
        <v/>
      </c>
      <c r="AR95" s="22">
        <f>IF(OR(AP95="",NOT(ISNUMBER(AQ95)),NOT(ISNUMBER(Settings!$B$4))),"",YEAR(Settings!$B$4)-YEAR(AQ95)-IF(OR(MONTH(Settings!$B$4)&lt;MONTH(AQ95),AND(MONTH(Settings!$B$4)=MONTH(AQ95),DAY(Settings!$B$4)&lt;DAY(AQ95))),1,0))</f>
        <v/>
      </c>
      <c r="AS95" s="22">
        <f>IF(AP95="","",IF(AR95="","No birth date",IF(COUNT(Settings!$B$9:$B$20)=0,"Set your age groups",IF(AR95&lt;MIN(Settings!$B$9:$B$20),"Below youngest group",IF(AR95&gt;MAX(Settings!$C$9:$C$20),"Above oldest group",IF(AR95&lt;=INDEX(Settings!$C$9:$C$20,COUNTIF(Settings!$B$9:$B$20,"&lt;="&amp;AR95)),INDEX(Settings!$A$9:$A$20,COUNTIF(Settings!$B$9:$B$20,"&lt;="&amp;AR95)),"No group for this age"))))))</f>
        <v/>
      </c>
      <c r="AT95" s="22">
        <f>IF(AP95="","",IFERROR(TRIM(INDEX($A95:$AI95,MATCH(Settings!$H$12,$A$1:$AI$1,0))&amp;""),""))</f>
        <v/>
      </c>
      <c r="AU95" s="22">
        <f>IF(AP95="","",IFERROR(TRIM(INDEX($A95:$AI95,MATCH(Settings!$H$13,$A$1:$AI$1,0))&amp;""),""))</f>
        <v/>
      </c>
      <c r="AV95" s="22">
        <f>IF(AP95="","",IFERROR(TRIM(INDEX($A95:$AI95,MATCH(Settings!$H$14,$A$1:$AI$1,0))&amp;""),""))</f>
        <v/>
      </c>
      <c r="AW95" s="22">
        <f>IF(AP95="","",IFERROR(IF(TRIM(INDEX($A95:$AI95,MATCH(Settings!$H$19,$A$1:$AI$1,0))&amp;"")="","",VALUE(TRIM(INDEX($A95:$AI95,MATCH(Settings!$H$19,$A$1:$AI$1,0))&amp;""))),""))</f>
        <v/>
      </c>
      <c r="AX95" s="22">
        <f>IF(AP95="","",IFERROR(TRIM(INDEX($A95:$AI95,MATCH(Settings!$H$20,$A$1:$AI$1,0))&amp;""),""))</f>
        <v/>
      </c>
      <c r="AY95" s="24">
        <f>IF(OR(AX95="Paid",AX95="Partially refunded"),IFERROR(VALUE(IFERROR(TRIM(INDEX($A95:$AI95,MATCH(Settings!$H$21,$A$1:$AI$1,0))&amp;""),"")),0)-IFERROR(VALUE(IFERROR(TRIM(INDEX($A95:$AI95,MATCH(Settings!$H$22,$A$1:$AI$1,0))&amp;""),"")),0),0)</f>
        <v/>
      </c>
      <c r="AZ95" s="22">
        <f>IF(AP95="","",IF(UPPER(TRIM(AL95&amp;""))="Y","Paid another way",IF(AX95&lt;&gt;"",AX95,"No online payment")))</f>
        <v/>
      </c>
      <c r="BA95" s="22">
        <f>IF(OR(AZ95="Paid",AZ95="Partially refunded",AZ95="Paid another way"),1,0)</f>
        <v/>
      </c>
      <c r="BB95" s="22">
        <f>IF(AP95="","",IF(IFERROR(TRIM(INDEX($A95:$AI95,MATCH(Settings!$H$15,$A$1:$AI$1,0))&amp;""),"")&lt;&gt;"","Yes","No"))</f>
        <v/>
      </c>
      <c r="BC95" s="22">
        <f>IF(AP95="","",IF(IFERROR(TRIM(INDEX($A95:$AI95,MATCH(Settings!$H$16,$A$1:$AI$1,0))&amp;""),"")&lt;&gt;"","Yes","No"))</f>
        <v/>
      </c>
      <c r="BD95" s="22">
        <f>IF(AP95="","",IF(IFERROR(TRIM(INDEX($A95:$AI95,MATCH(Settings!$H$18,$A$1:$AI$1,0))&amp;""),"")&lt;&gt;"","Yes","No"))</f>
        <v/>
      </c>
      <c r="BE95" s="22">
        <f>IF(AP95="","",IFERROR(TRIM(INDEX($A95:$AI95,MATCH(Settings!$H$17,$A$1:$AI$1,0))&amp;""),""))</f>
        <v/>
      </c>
      <c r="BF95" s="22">
        <f>IF(AP95="","",IF(UPPER(TRIM(AM95&amp;""))="Y","Complete (papers)",IF(IF(BB95="No",", proof of age","")&amp;IF(BC95="No",", physical form","")&amp;IF(BD95="No",", concussion sheet","")="","Complete","Missing: "&amp;MID(IF(BB95="No",", proof of age","")&amp;IF(BC95="No",", physical form","")&amp;IF(BD95="No",", concussion sheet",""),3,200))))</f>
        <v/>
      </c>
      <c r="BG95" s="22">
        <f>IF(LEFT(BF95,8)="Complete",1,0)</f>
        <v/>
      </c>
      <c r="BH95" s="22">
        <f>IF(AP95="","",TRIM(AK95&amp;""))</f>
        <v/>
      </c>
      <c r="BI95" s="22">
        <f>IF(AND(AP95&lt;&gt;"",BH95=""),1,0)</f>
        <v/>
      </c>
      <c r="BJ95" s="22">
        <f>IF(AP95="",0,1)</f>
        <v/>
      </c>
    </row>
    <row r="96">
      <c r="AJ96" s="19" t="n"/>
      <c r="AK96" s="25" t="n"/>
      <c r="AL96" s="26" t="n"/>
      <c r="AM96" s="26" t="n"/>
      <c r="AN96" s="25" t="n"/>
      <c r="AO96" s="19" t="n"/>
      <c r="AP96" s="22">
        <f>TRIM(IFERROR(TRIM(INDEX($A96:$AI96,MATCH(Settings!$H$9,$A$1:$AI$1,0))&amp;""),"")&amp;" "&amp;IFERROR(TRIM(INDEX($A96:$AI96,MATCH(Settings!$H$10,$A$1:$AI$1,0))&amp;""),""))</f>
        <v/>
      </c>
      <c r="AQ96" s="23">
        <f>IF(AP96="","",IFERROR(IF(TRIM(INDEX($A96:$AI96,MATCH(Settings!$H$11,$A$1:$AI$1,0))&amp;"")="","",IF(ISNUMBER(INDEX($A96:$AI96,MATCH(Settings!$H$11,$A$1:$AI$1,0))),INT(INDEX($A96:$AI96,MATCH(Settings!$H$11,$A$1:$AI$1,0))),DATE(VALUE(LEFT(INDEX($A96:$AI96,MATCH(Settings!$H$11,$A$1:$AI$1,0)),4)),VALUE(MID(INDEX($A96:$AI96,MATCH(Settings!$H$11,$A$1:$AI$1,0)),6,2)),VALUE(MID(INDEX($A96:$AI96,MATCH(Settings!$H$11,$A$1:$AI$1,0)),9,2))))),""))</f>
        <v/>
      </c>
      <c r="AR96" s="22">
        <f>IF(OR(AP96="",NOT(ISNUMBER(AQ96)),NOT(ISNUMBER(Settings!$B$4))),"",YEAR(Settings!$B$4)-YEAR(AQ96)-IF(OR(MONTH(Settings!$B$4)&lt;MONTH(AQ96),AND(MONTH(Settings!$B$4)=MONTH(AQ96),DAY(Settings!$B$4)&lt;DAY(AQ96))),1,0))</f>
        <v/>
      </c>
      <c r="AS96" s="22">
        <f>IF(AP96="","",IF(AR96="","No birth date",IF(COUNT(Settings!$B$9:$B$20)=0,"Set your age groups",IF(AR96&lt;MIN(Settings!$B$9:$B$20),"Below youngest group",IF(AR96&gt;MAX(Settings!$C$9:$C$20),"Above oldest group",IF(AR96&lt;=INDEX(Settings!$C$9:$C$20,COUNTIF(Settings!$B$9:$B$20,"&lt;="&amp;AR96)),INDEX(Settings!$A$9:$A$20,COUNTIF(Settings!$B$9:$B$20,"&lt;="&amp;AR96)),"No group for this age"))))))</f>
        <v/>
      </c>
      <c r="AT96" s="22">
        <f>IF(AP96="","",IFERROR(TRIM(INDEX($A96:$AI96,MATCH(Settings!$H$12,$A$1:$AI$1,0))&amp;""),""))</f>
        <v/>
      </c>
      <c r="AU96" s="22">
        <f>IF(AP96="","",IFERROR(TRIM(INDEX($A96:$AI96,MATCH(Settings!$H$13,$A$1:$AI$1,0))&amp;""),""))</f>
        <v/>
      </c>
      <c r="AV96" s="22">
        <f>IF(AP96="","",IFERROR(TRIM(INDEX($A96:$AI96,MATCH(Settings!$H$14,$A$1:$AI$1,0))&amp;""),""))</f>
        <v/>
      </c>
      <c r="AW96" s="22">
        <f>IF(AP96="","",IFERROR(IF(TRIM(INDEX($A96:$AI96,MATCH(Settings!$H$19,$A$1:$AI$1,0))&amp;"")="","",VALUE(TRIM(INDEX($A96:$AI96,MATCH(Settings!$H$19,$A$1:$AI$1,0))&amp;""))),""))</f>
        <v/>
      </c>
      <c r="AX96" s="22">
        <f>IF(AP96="","",IFERROR(TRIM(INDEX($A96:$AI96,MATCH(Settings!$H$20,$A$1:$AI$1,0))&amp;""),""))</f>
        <v/>
      </c>
      <c r="AY96" s="24">
        <f>IF(OR(AX96="Paid",AX96="Partially refunded"),IFERROR(VALUE(IFERROR(TRIM(INDEX($A96:$AI96,MATCH(Settings!$H$21,$A$1:$AI$1,0))&amp;""),"")),0)-IFERROR(VALUE(IFERROR(TRIM(INDEX($A96:$AI96,MATCH(Settings!$H$22,$A$1:$AI$1,0))&amp;""),"")),0),0)</f>
        <v/>
      </c>
      <c r="AZ96" s="22">
        <f>IF(AP96="","",IF(UPPER(TRIM(AL96&amp;""))="Y","Paid another way",IF(AX96&lt;&gt;"",AX96,"No online payment")))</f>
        <v/>
      </c>
      <c r="BA96" s="22">
        <f>IF(OR(AZ96="Paid",AZ96="Partially refunded",AZ96="Paid another way"),1,0)</f>
        <v/>
      </c>
      <c r="BB96" s="22">
        <f>IF(AP96="","",IF(IFERROR(TRIM(INDEX($A96:$AI96,MATCH(Settings!$H$15,$A$1:$AI$1,0))&amp;""),"")&lt;&gt;"","Yes","No"))</f>
        <v/>
      </c>
      <c r="BC96" s="22">
        <f>IF(AP96="","",IF(IFERROR(TRIM(INDEX($A96:$AI96,MATCH(Settings!$H$16,$A$1:$AI$1,0))&amp;""),"")&lt;&gt;"","Yes","No"))</f>
        <v/>
      </c>
      <c r="BD96" s="22">
        <f>IF(AP96="","",IF(IFERROR(TRIM(INDEX($A96:$AI96,MATCH(Settings!$H$18,$A$1:$AI$1,0))&amp;""),"")&lt;&gt;"","Yes","No"))</f>
        <v/>
      </c>
      <c r="BE96" s="22">
        <f>IF(AP96="","",IFERROR(TRIM(INDEX($A96:$AI96,MATCH(Settings!$H$17,$A$1:$AI$1,0))&amp;""),""))</f>
        <v/>
      </c>
      <c r="BF96" s="22">
        <f>IF(AP96="","",IF(UPPER(TRIM(AM96&amp;""))="Y","Complete (papers)",IF(IF(BB96="No",", proof of age","")&amp;IF(BC96="No",", physical form","")&amp;IF(BD96="No",", concussion sheet","")="","Complete","Missing: "&amp;MID(IF(BB96="No",", proof of age","")&amp;IF(BC96="No",", physical form","")&amp;IF(BD96="No",", concussion sheet",""),3,200))))</f>
        <v/>
      </c>
      <c r="BG96" s="22">
        <f>IF(LEFT(BF96,8)="Complete",1,0)</f>
        <v/>
      </c>
      <c r="BH96" s="22">
        <f>IF(AP96="","",TRIM(AK96&amp;""))</f>
        <v/>
      </c>
      <c r="BI96" s="22">
        <f>IF(AND(AP96&lt;&gt;"",BH96=""),1,0)</f>
        <v/>
      </c>
      <c r="BJ96" s="22">
        <f>IF(AP96="",0,1)</f>
        <v/>
      </c>
    </row>
    <row r="97">
      <c r="AJ97" s="19" t="n"/>
      <c r="AK97" s="25" t="n"/>
      <c r="AL97" s="26" t="n"/>
      <c r="AM97" s="26" t="n"/>
      <c r="AN97" s="25" t="n"/>
      <c r="AO97" s="19" t="n"/>
      <c r="AP97" s="22">
        <f>TRIM(IFERROR(TRIM(INDEX($A97:$AI97,MATCH(Settings!$H$9,$A$1:$AI$1,0))&amp;""),"")&amp;" "&amp;IFERROR(TRIM(INDEX($A97:$AI97,MATCH(Settings!$H$10,$A$1:$AI$1,0))&amp;""),""))</f>
        <v/>
      </c>
      <c r="AQ97" s="23">
        <f>IF(AP97="","",IFERROR(IF(TRIM(INDEX($A97:$AI97,MATCH(Settings!$H$11,$A$1:$AI$1,0))&amp;"")="","",IF(ISNUMBER(INDEX($A97:$AI97,MATCH(Settings!$H$11,$A$1:$AI$1,0))),INT(INDEX($A97:$AI97,MATCH(Settings!$H$11,$A$1:$AI$1,0))),DATE(VALUE(LEFT(INDEX($A97:$AI97,MATCH(Settings!$H$11,$A$1:$AI$1,0)),4)),VALUE(MID(INDEX($A97:$AI97,MATCH(Settings!$H$11,$A$1:$AI$1,0)),6,2)),VALUE(MID(INDEX($A97:$AI97,MATCH(Settings!$H$11,$A$1:$AI$1,0)),9,2))))),""))</f>
        <v/>
      </c>
      <c r="AR97" s="22">
        <f>IF(OR(AP97="",NOT(ISNUMBER(AQ97)),NOT(ISNUMBER(Settings!$B$4))),"",YEAR(Settings!$B$4)-YEAR(AQ97)-IF(OR(MONTH(Settings!$B$4)&lt;MONTH(AQ97),AND(MONTH(Settings!$B$4)=MONTH(AQ97),DAY(Settings!$B$4)&lt;DAY(AQ97))),1,0))</f>
        <v/>
      </c>
      <c r="AS97" s="22">
        <f>IF(AP97="","",IF(AR97="","No birth date",IF(COUNT(Settings!$B$9:$B$20)=0,"Set your age groups",IF(AR97&lt;MIN(Settings!$B$9:$B$20),"Below youngest group",IF(AR97&gt;MAX(Settings!$C$9:$C$20),"Above oldest group",IF(AR97&lt;=INDEX(Settings!$C$9:$C$20,COUNTIF(Settings!$B$9:$B$20,"&lt;="&amp;AR97)),INDEX(Settings!$A$9:$A$20,COUNTIF(Settings!$B$9:$B$20,"&lt;="&amp;AR97)),"No group for this age"))))))</f>
        <v/>
      </c>
      <c r="AT97" s="22">
        <f>IF(AP97="","",IFERROR(TRIM(INDEX($A97:$AI97,MATCH(Settings!$H$12,$A$1:$AI$1,0))&amp;""),""))</f>
        <v/>
      </c>
      <c r="AU97" s="22">
        <f>IF(AP97="","",IFERROR(TRIM(INDEX($A97:$AI97,MATCH(Settings!$H$13,$A$1:$AI$1,0))&amp;""),""))</f>
        <v/>
      </c>
      <c r="AV97" s="22">
        <f>IF(AP97="","",IFERROR(TRIM(INDEX($A97:$AI97,MATCH(Settings!$H$14,$A$1:$AI$1,0))&amp;""),""))</f>
        <v/>
      </c>
      <c r="AW97" s="22">
        <f>IF(AP97="","",IFERROR(IF(TRIM(INDEX($A97:$AI97,MATCH(Settings!$H$19,$A$1:$AI$1,0))&amp;"")="","",VALUE(TRIM(INDEX($A97:$AI97,MATCH(Settings!$H$19,$A$1:$AI$1,0))&amp;""))),""))</f>
        <v/>
      </c>
      <c r="AX97" s="22">
        <f>IF(AP97="","",IFERROR(TRIM(INDEX($A97:$AI97,MATCH(Settings!$H$20,$A$1:$AI$1,0))&amp;""),""))</f>
        <v/>
      </c>
      <c r="AY97" s="24">
        <f>IF(OR(AX97="Paid",AX97="Partially refunded"),IFERROR(VALUE(IFERROR(TRIM(INDEX($A97:$AI97,MATCH(Settings!$H$21,$A$1:$AI$1,0))&amp;""),"")),0)-IFERROR(VALUE(IFERROR(TRIM(INDEX($A97:$AI97,MATCH(Settings!$H$22,$A$1:$AI$1,0))&amp;""),"")),0),0)</f>
        <v/>
      </c>
      <c r="AZ97" s="22">
        <f>IF(AP97="","",IF(UPPER(TRIM(AL97&amp;""))="Y","Paid another way",IF(AX97&lt;&gt;"",AX97,"No online payment")))</f>
        <v/>
      </c>
      <c r="BA97" s="22">
        <f>IF(OR(AZ97="Paid",AZ97="Partially refunded",AZ97="Paid another way"),1,0)</f>
        <v/>
      </c>
      <c r="BB97" s="22">
        <f>IF(AP97="","",IF(IFERROR(TRIM(INDEX($A97:$AI97,MATCH(Settings!$H$15,$A$1:$AI$1,0))&amp;""),"")&lt;&gt;"","Yes","No"))</f>
        <v/>
      </c>
      <c r="BC97" s="22">
        <f>IF(AP97="","",IF(IFERROR(TRIM(INDEX($A97:$AI97,MATCH(Settings!$H$16,$A$1:$AI$1,0))&amp;""),"")&lt;&gt;"","Yes","No"))</f>
        <v/>
      </c>
      <c r="BD97" s="22">
        <f>IF(AP97="","",IF(IFERROR(TRIM(INDEX($A97:$AI97,MATCH(Settings!$H$18,$A$1:$AI$1,0))&amp;""),"")&lt;&gt;"","Yes","No"))</f>
        <v/>
      </c>
      <c r="BE97" s="22">
        <f>IF(AP97="","",IFERROR(TRIM(INDEX($A97:$AI97,MATCH(Settings!$H$17,$A$1:$AI$1,0))&amp;""),""))</f>
        <v/>
      </c>
      <c r="BF97" s="22">
        <f>IF(AP97="","",IF(UPPER(TRIM(AM97&amp;""))="Y","Complete (papers)",IF(IF(BB97="No",", proof of age","")&amp;IF(BC97="No",", physical form","")&amp;IF(BD97="No",", concussion sheet","")="","Complete","Missing: "&amp;MID(IF(BB97="No",", proof of age","")&amp;IF(BC97="No",", physical form","")&amp;IF(BD97="No",", concussion sheet",""),3,200))))</f>
        <v/>
      </c>
      <c r="BG97" s="22">
        <f>IF(LEFT(BF97,8)="Complete",1,0)</f>
        <v/>
      </c>
      <c r="BH97" s="22">
        <f>IF(AP97="","",TRIM(AK97&amp;""))</f>
        <v/>
      </c>
      <c r="BI97" s="22">
        <f>IF(AND(AP97&lt;&gt;"",BH97=""),1,0)</f>
        <v/>
      </c>
      <c r="BJ97" s="22">
        <f>IF(AP97="",0,1)</f>
        <v/>
      </c>
    </row>
    <row r="98">
      <c r="AJ98" s="19" t="n"/>
      <c r="AK98" s="25" t="n"/>
      <c r="AL98" s="26" t="n"/>
      <c r="AM98" s="26" t="n"/>
      <c r="AN98" s="25" t="n"/>
      <c r="AO98" s="19" t="n"/>
      <c r="AP98" s="22">
        <f>TRIM(IFERROR(TRIM(INDEX($A98:$AI98,MATCH(Settings!$H$9,$A$1:$AI$1,0))&amp;""),"")&amp;" "&amp;IFERROR(TRIM(INDEX($A98:$AI98,MATCH(Settings!$H$10,$A$1:$AI$1,0))&amp;""),""))</f>
        <v/>
      </c>
      <c r="AQ98" s="23">
        <f>IF(AP98="","",IFERROR(IF(TRIM(INDEX($A98:$AI98,MATCH(Settings!$H$11,$A$1:$AI$1,0))&amp;"")="","",IF(ISNUMBER(INDEX($A98:$AI98,MATCH(Settings!$H$11,$A$1:$AI$1,0))),INT(INDEX($A98:$AI98,MATCH(Settings!$H$11,$A$1:$AI$1,0))),DATE(VALUE(LEFT(INDEX($A98:$AI98,MATCH(Settings!$H$11,$A$1:$AI$1,0)),4)),VALUE(MID(INDEX($A98:$AI98,MATCH(Settings!$H$11,$A$1:$AI$1,0)),6,2)),VALUE(MID(INDEX($A98:$AI98,MATCH(Settings!$H$11,$A$1:$AI$1,0)),9,2))))),""))</f>
        <v/>
      </c>
      <c r="AR98" s="22">
        <f>IF(OR(AP98="",NOT(ISNUMBER(AQ98)),NOT(ISNUMBER(Settings!$B$4))),"",YEAR(Settings!$B$4)-YEAR(AQ98)-IF(OR(MONTH(Settings!$B$4)&lt;MONTH(AQ98),AND(MONTH(Settings!$B$4)=MONTH(AQ98),DAY(Settings!$B$4)&lt;DAY(AQ98))),1,0))</f>
        <v/>
      </c>
      <c r="AS98" s="22">
        <f>IF(AP98="","",IF(AR98="","No birth date",IF(COUNT(Settings!$B$9:$B$20)=0,"Set your age groups",IF(AR98&lt;MIN(Settings!$B$9:$B$20),"Below youngest group",IF(AR98&gt;MAX(Settings!$C$9:$C$20),"Above oldest group",IF(AR98&lt;=INDEX(Settings!$C$9:$C$20,COUNTIF(Settings!$B$9:$B$20,"&lt;="&amp;AR98)),INDEX(Settings!$A$9:$A$20,COUNTIF(Settings!$B$9:$B$20,"&lt;="&amp;AR98)),"No group for this age"))))))</f>
        <v/>
      </c>
      <c r="AT98" s="22">
        <f>IF(AP98="","",IFERROR(TRIM(INDEX($A98:$AI98,MATCH(Settings!$H$12,$A$1:$AI$1,0))&amp;""),""))</f>
        <v/>
      </c>
      <c r="AU98" s="22">
        <f>IF(AP98="","",IFERROR(TRIM(INDEX($A98:$AI98,MATCH(Settings!$H$13,$A$1:$AI$1,0))&amp;""),""))</f>
        <v/>
      </c>
      <c r="AV98" s="22">
        <f>IF(AP98="","",IFERROR(TRIM(INDEX($A98:$AI98,MATCH(Settings!$H$14,$A$1:$AI$1,0))&amp;""),""))</f>
        <v/>
      </c>
      <c r="AW98" s="22">
        <f>IF(AP98="","",IFERROR(IF(TRIM(INDEX($A98:$AI98,MATCH(Settings!$H$19,$A$1:$AI$1,0))&amp;"")="","",VALUE(TRIM(INDEX($A98:$AI98,MATCH(Settings!$H$19,$A$1:$AI$1,0))&amp;""))),""))</f>
        <v/>
      </c>
      <c r="AX98" s="22">
        <f>IF(AP98="","",IFERROR(TRIM(INDEX($A98:$AI98,MATCH(Settings!$H$20,$A$1:$AI$1,0))&amp;""),""))</f>
        <v/>
      </c>
      <c r="AY98" s="24">
        <f>IF(OR(AX98="Paid",AX98="Partially refunded"),IFERROR(VALUE(IFERROR(TRIM(INDEX($A98:$AI98,MATCH(Settings!$H$21,$A$1:$AI$1,0))&amp;""),"")),0)-IFERROR(VALUE(IFERROR(TRIM(INDEX($A98:$AI98,MATCH(Settings!$H$22,$A$1:$AI$1,0))&amp;""),"")),0),0)</f>
        <v/>
      </c>
      <c r="AZ98" s="22">
        <f>IF(AP98="","",IF(UPPER(TRIM(AL98&amp;""))="Y","Paid another way",IF(AX98&lt;&gt;"",AX98,"No online payment")))</f>
        <v/>
      </c>
      <c r="BA98" s="22">
        <f>IF(OR(AZ98="Paid",AZ98="Partially refunded",AZ98="Paid another way"),1,0)</f>
        <v/>
      </c>
      <c r="BB98" s="22">
        <f>IF(AP98="","",IF(IFERROR(TRIM(INDEX($A98:$AI98,MATCH(Settings!$H$15,$A$1:$AI$1,0))&amp;""),"")&lt;&gt;"","Yes","No"))</f>
        <v/>
      </c>
      <c r="BC98" s="22">
        <f>IF(AP98="","",IF(IFERROR(TRIM(INDEX($A98:$AI98,MATCH(Settings!$H$16,$A$1:$AI$1,0))&amp;""),"")&lt;&gt;"","Yes","No"))</f>
        <v/>
      </c>
      <c r="BD98" s="22">
        <f>IF(AP98="","",IF(IFERROR(TRIM(INDEX($A98:$AI98,MATCH(Settings!$H$18,$A$1:$AI$1,0))&amp;""),"")&lt;&gt;"","Yes","No"))</f>
        <v/>
      </c>
      <c r="BE98" s="22">
        <f>IF(AP98="","",IFERROR(TRIM(INDEX($A98:$AI98,MATCH(Settings!$H$17,$A$1:$AI$1,0))&amp;""),""))</f>
        <v/>
      </c>
      <c r="BF98" s="22">
        <f>IF(AP98="","",IF(UPPER(TRIM(AM98&amp;""))="Y","Complete (papers)",IF(IF(BB98="No",", proof of age","")&amp;IF(BC98="No",", physical form","")&amp;IF(BD98="No",", concussion sheet","")="","Complete","Missing: "&amp;MID(IF(BB98="No",", proof of age","")&amp;IF(BC98="No",", physical form","")&amp;IF(BD98="No",", concussion sheet",""),3,200))))</f>
        <v/>
      </c>
      <c r="BG98" s="22">
        <f>IF(LEFT(BF98,8)="Complete",1,0)</f>
        <v/>
      </c>
      <c r="BH98" s="22">
        <f>IF(AP98="","",TRIM(AK98&amp;""))</f>
        <v/>
      </c>
      <c r="BI98" s="22">
        <f>IF(AND(AP98&lt;&gt;"",BH98=""),1,0)</f>
        <v/>
      </c>
      <c r="BJ98" s="22">
        <f>IF(AP98="",0,1)</f>
        <v/>
      </c>
    </row>
    <row r="99">
      <c r="AJ99" s="19" t="n"/>
      <c r="AK99" s="25" t="n"/>
      <c r="AL99" s="26" t="n"/>
      <c r="AM99" s="26" t="n"/>
      <c r="AN99" s="25" t="n"/>
      <c r="AO99" s="19" t="n"/>
      <c r="AP99" s="22">
        <f>TRIM(IFERROR(TRIM(INDEX($A99:$AI99,MATCH(Settings!$H$9,$A$1:$AI$1,0))&amp;""),"")&amp;" "&amp;IFERROR(TRIM(INDEX($A99:$AI99,MATCH(Settings!$H$10,$A$1:$AI$1,0))&amp;""),""))</f>
        <v/>
      </c>
      <c r="AQ99" s="23">
        <f>IF(AP99="","",IFERROR(IF(TRIM(INDEX($A99:$AI99,MATCH(Settings!$H$11,$A$1:$AI$1,0))&amp;"")="","",IF(ISNUMBER(INDEX($A99:$AI99,MATCH(Settings!$H$11,$A$1:$AI$1,0))),INT(INDEX($A99:$AI99,MATCH(Settings!$H$11,$A$1:$AI$1,0))),DATE(VALUE(LEFT(INDEX($A99:$AI99,MATCH(Settings!$H$11,$A$1:$AI$1,0)),4)),VALUE(MID(INDEX($A99:$AI99,MATCH(Settings!$H$11,$A$1:$AI$1,0)),6,2)),VALUE(MID(INDEX($A99:$AI99,MATCH(Settings!$H$11,$A$1:$AI$1,0)),9,2))))),""))</f>
        <v/>
      </c>
      <c r="AR99" s="22">
        <f>IF(OR(AP99="",NOT(ISNUMBER(AQ99)),NOT(ISNUMBER(Settings!$B$4))),"",YEAR(Settings!$B$4)-YEAR(AQ99)-IF(OR(MONTH(Settings!$B$4)&lt;MONTH(AQ99),AND(MONTH(Settings!$B$4)=MONTH(AQ99),DAY(Settings!$B$4)&lt;DAY(AQ99))),1,0))</f>
        <v/>
      </c>
      <c r="AS99" s="22">
        <f>IF(AP99="","",IF(AR99="","No birth date",IF(COUNT(Settings!$B$9:$B$20)=0,"Set your age groups",IF(AR99&lt;MIN(Settings!$B$9:$B$20),"Below youngest group",IF(AR99&gt;MAX(Settings!$C$9:$C$20),"Above oldest group",IF(AR99&lt;=INDEX(Settings!$C$9:$C$20,COUNTIF(Settings!$B$9:$B$20,"&lt;="&amp;AR99)),INDEX(Settings!$A$9:$A$20,COUNTIF(Settings!$B$9:$B$20,"&lt;="&amp;AR99)),"No group for this age"))))))</f>
        <v/>
      </c>
      <c r="AT99" s="22">
        <f>IF(AP99="","",IFERROR(TRIM(INDEX($A99:$AI99,MATCH(Settings!$H$12,$A$1:$AI$1,0))&amp;""),""))</f>
        <v/>
      </c>
      <c r="AU99" s="22">
        <f>IF(AP99="","",IFERROR(TRIM(INDEX($A99:$AI99,MATCH(Settings!$H$13,$A$1:$AI$1,0))&amp;""),""))</f>
        <v/>
      </c>
      <c r="AV99" s="22">
        <f>IF(AP99="","",IFERROR(TRIM(INDEX($A99:$AI99,MATCH(Settings!$H$14,$A$1:$AI$1,0))&amp;""),""))</f>
        <v/>
      </c>
      <c r="AW99" s="22">
        <f>IF(AP99="","",IFERROR(IF(TRIM(INDEX($A99:$AI99,MATCH(Settings!$H$19,$A$1:$AI$1,0))&amp;"")="","",VALUE(TRIM(INDEX($A99:$AI99,MATCH(Settings!$H$19,$A$1:$AI$1,0))&amp;""))),""))</f>
        <v/>
      </c>
      <c r="AX99" s="22">
        <f>IF(AP99="","",IFERROR(TRIM(INDEX($A99:$AI99,MATCH(Settings!$H$20,$A$1:$AI$1,0))&amp;""),""))</f>
        <v/>
      </c>
      <c r="AY99" s="24">
        <f>IF(OR(AX99="Paid",AX99="Partially refunded"),IFERROR(VALUE(IFERROR(TRIM(INDEX($A99:$AI99,MATCH(Settings!$H$21,$A$1:$AI$1,0))&amp;""),"")),0)-IFERROR(VALUE(IFERROR(TRIM(INDEX($A99:$AI99,MATCH(Settings!$H$22,$A$1:$AI$1,0))&amp;""),"")),0),0)</f>
        <v/>
      </c>
      <c r="AZ99" s="22">
        <f>IF(AP99="","",IF(UPPER(TRIM(AL99&amp;""))="Y","Paid another way",IF(AX99&lt;&gt;"",AX99,"No online payment")))</f>
        <v/>
      </c>
      <c r="BA99" s="22">
        <f>IF(OR(AZ99="Paid",AZ99="Partially refunded",AZ99="Paid another way"),1,0)</f>
        <v/>
      </c>
      <c r="BB99" s="22">
        <f>IF(AP99="","",IF(IFERROR(TRIM(INDEX($A99:$AI99,MATCH(Settings!$H$15,$A$1:$AI$1,0))&amp;""),"")&lt;&gt;"","Yes","No"))</f>
        <v/>
      </c>
      <c r="BC99" s="22">
        <f>IF(AP99="","",IF(IFERROR(TRIM(INDEX($A99:$AI99,MATCH(Settings!$H$16,$A$1:$AI$1,0))&amp;""),"")&lt;&gt;"","Yes","No"))</f>
        <v/>
      </c>
      <c r="BD99" s="22">
        <f>IF(AP99="","",IF(IFERROR(TRIM(INDEX($A99:$AI99,MATCH(Settings!$H$18,$A$1:$AI$1,0))&amp;""),"")&lt;&gt;"","Yes","No"))</f>
        <v/>
      </c>
      <c r="BE99" s="22">
        <f>IF(AP99="","",IFERROR(TRIM(INDEX($A99:$AI99,MATCH(Settings!$H$17,$A$1:$AI$1,0))&amp;""),""))</f>
        <v/>
      </c>
      <c r="BF99" s="22">
        <f>IF(AP99="","",IF(UPPER(TRIM(AM99&amp;""))="Y","Complete (papers)",IF(IF(BB99="No",", proof of age","")&amp;IF(BC99="No",", physical form","")&amp;IF(BD99="No",", concussion sheet","")="","Complete","Missing: "&amp;MID(IF(BB99="No",", proof of age","")&amp;IF(BC99="No",", physical form","")&amp;IF(BD99="No",", concussion sheet",""),3,200))))</f>
        <v/>
      </c>
      <c r="BG99" s="22">
        <f>IF(LEFT(BF99,8)="Complete",1,0)</f>
        <v/>
      </c>
      <c r="BH99" s="22">
        <f>IF(AP99="","",TRIM(AK99&amp;""))</f>
        <v/>
      </c>
      <c r="BI99" s="22">
        <f>IF(AND(AP99&lt;&gt;"",BH99=""),1,0)</f>
        <v/>
      </c>
      <c r="BJ99" s="22">
        <f>IF(AP99="",0,1)</f>
        <v/>
      </c>
    </row>
    <row r="100">
      <c r="AJ100" s="19" t="n"/>
      <c r="AK100" s="25" t="n"/>
      <c r="AL100" s="26" t="n"/>
      <c r="AM100" s="26" t="n"/>
      <c r="AN100" s="25" t="n"/>
      <c r="AO100" s="19" t="n"/>
      <c r="AP100" s="22">
        <f>TRIM(IFERROR(TRIM(INDEX($A100:$AI100,MATCH(Settings!$H$9,$A$1:$AI$1,0))&amp;""),"")&amp;" "&amp;IFERROR(TRIM(INDEX($A100:$AI100,MATCH(Settings!$H$10,$A$1:$AI$1,0))&amp;""),""))</f>
        <v/>
      </c>
      <c r="AQ100" s="23">
        <f>IF(AP100="","",IFERROR(IF(TRIM(INDEX($A100:$AI100,MATCH(Settings!$H$11,$A$1:$AI$1,0))&amp;"")="","",IF(ISNUMBER(INDEX($A100:$AI100,MATCH(Settings!$H$11,$A$1:$AI$1,0))),INT(INDEX($A100:$AI100,MATCH(Settings!$H$11,$A$1:$AI$1,0))),DATE(VALUE(LEFT(INDEX($A100:$AI100,MATCH(Settings!$H$11,$A$1:$AI$1,0)),4)),VALUE(MID(INDEX($A100:$AI100,MATCH(Settings!$H$11,$A$1:$AI$1,0)),6,2)),VALUE(MID(INDEX($A100:$AI100,MATCH(Settings!$H$11,$A$1:$AI$1,0)),9,2))))),""))</f>
        <v/>
      </c>
      <c r="AR100" s="22">
        <f>IF(OR(AP100="",NOT(ISNUMBER(AQ100)),NOT(ISNUMBER(Settings!$B$4))),"",YEAR(Settings!$B$4)-YEAR(AQ100)-IF(OR(MONTH(Settings!$B$4)&lt;MONTH(AQ100),AND(MONTH(Settings!$B$4)=MONTH(AQ100),DAY(Settings!$B$4)&lt;DAY(AQ100))),1,0))</f>
        <v/>
      </c>
      <c r="AS100" s="22">
        <f>IF(AP100="","",IF(AR100="","No birth date",IF(COUNT(Settings!$B$9:$B$20)=0,"Set your age groups",IF(AR100&lt;MIN(Settings!$B$9:$B$20),"Below youngest group",IF(AR100&gt;MAX(Settings!$C$9:$C$20),"Above oldest group",IF(AR100&lt;=INDEX(Settings!$C$9:$C$20,COUNTIF(Settings!$B$9:$B$20,"&lt;="&amp;AR100)),INDEX(Settings!$A$9:$A$20,COUNTIF(Settings!$B$9:$B$20,"&lt;="&amp;AR100)),"No group for this age"))))))</f>
        <v/>
      </c>
      <c r="AT100" s="22">
        <f>IF(AP100="","",IFERROR(TRIM(INDEX($A100:$AI100,MATCH(Settings!$H$12,$A$1:$AI$1,0))&amp;""),""))</f>
        <v/>
      </c>
      <c r="AU100" s="22">
        <f>IF(AP100="","",IFERROR(TRIM(INDEX($A100:$AI100,MATCH(Settings!$H$13,$A$1:$AI$1,0))&amp;""),""))</f>
        <v/>
      </c>
      <c r="AV100" s="22">
        <f>IF(AP100="","",IFERROR(TRIM(INDEX($A100:$AI100,MATCH(Settings!$H$14,$A$1:$AI$1,0))&amp;""),""))</f>
        <v/>
      </c>
      <c r="AW100" s="22">
        <f>IF(AP100="","",IFERROR(IF(TRIM(INDEX($A100:$AI100,MATCH(Settings!$H$19,$A$1:$AI$1,0))&amp;"")="","",VALUE(TRIM(INDEX($A100:$AI100,MATCH(Settings!$H$19,$A$1:$AI$1,0))&amp;""))),""))</f>
        <v/>
      </c>
      <c r="AX100" s="22">
        <f>IF(AP100="","",IFERROR(TRIM(INDEX($A100:$AI100,MATCH(Settings!$H$20,$A$1:$AI$1,0))&amp;""),""))</f>
        <v/>
      </c>
      <c r="AY100" s="24">
        <f>IF(OR(AX100="Paid",AX100="Partially refunded"),IFERROR(VALUE(IFERROR(TRIM(INDEX($A100:$AI100,MATCH(Settings!$H$21,$A$1:$AI$1,0))&amp;""),"")),0)-IFERROR(VALUE(IFERROR(TRIM(INDEX($A100:$AI100,MATCH(Settings!$H$22,$A$1:$AI$1,0))&amp;""),"")),0),0)</f>
        <v/>
      </c>
      <c r="AZ100" s="22">
        <f>IF(AP100="","",IF(UPPER(TRIM(AL100&amp;""))="Y","Paid another way",IF(AX100&lt;&gt;"",AX100,"No online payment")))</f>
        <v/>
      </c>
      <c r="BA100" s="22">
        <f>IF(OR(AZ100="Paid",AZ100="Partially refunded",AZ100="Paid another way"),1,0)</f>
        <v/>
      </c>
      <c r="BB100" s="22">
        <f>IF(AP100="","",IF(IFERROR(TRIM(INDEX($A100:$AI100,MATCH(Settings!$H$15,$A$1:$AI$1,0))&amp;""),"")&lt;&gt;"","Yes","No"))</f>
        <v/>
      </c>
      <c r="BC100" s="22">
        <f>IF(AP100="","",IF(IFERROR(TRIM(INDEX($A100:$AI100,MATCH(Settings!$H$16,$A$1:$AI$1,0))&amp;""),"")&lt;&gt;"","Yes","No"))</f>
        <v/>
      </c>
      <c r="BD100" s="22">
        <f>IF(AP100="","",IF(IFERROR(TRIM(INDEX($A100:$AI100,MATCH(Settings!$H$18,$A$1:$AI$1,0))&amp;""),"")&lt;&gt;"","Yes","No"))</f>
        <v/>
      </c>
      <c r="BE100" s="22">
        <f>IF(AP100="","",IFERROR(TRIM(INDEX($A100:$AI100,MATCH(Settings!$H$17,$A$1:$AI$1,0))&amp;""),""))</f>
        <v/>
      </c>
      <c r="BF100" s="22">
        <f>IF(AP100="","",IF(UPPER(TRIM(AM100&amp;""))="Y","Complete (papers)",IF(IF(BB100="No",", proof of age","")&amp;IF(BC100="No",", physical form","")&amp;IF(BD100="No",", concussion sheet","")="","Complete","Missing: "&amp;MID(IF(BB100="No",", proof of age","")&amp;IF(BC100="No",", physical form","")&amp;IF(BD100="No",", concussion sheet",""),3,200))))</f>
        <v/>
      </c>
      <c r="BG100" s="22">
        <f>IF(LEFT(BF100,8)="Complete",1,0)</f>
        <v/>
      </c>
      <c r="BH100" s="22">
        <f>IF(AP100="","",TRIM(AK100&amp;""))</f>
        <v/>
      </c>
      <c r="BI100" s="22">
        <f>IF(AND(AP100&lt;&gt;"",BH100=""),1,0)</f>
        <v/>
      </c>
      <c r="BJ100" s="22">
        <f>IF(AP100="",0,1)</f>
        <v/>
      </c>
    </row>
    <row r="101">
      <c r="AJ101" s="19" t="n"/>
      <c r="AK101" s="25" t="n"/>
      <c r="AL101" s="26" t="n"/>
      <c r="AM101" s="26" t="n"/>
      <c r="AN101" s="25" t="n"/>
      <c r="AO101" s="19" t="n"/>
      <c r="AP101" s="22">
        <f>TRIM(IFERROR(TRIM(INDEX($A101:$AI101,MATCH(Settings!$H$9,$A$1:$AI$1,0))&amp;""),"")&amp;" "&amp;IFERROR(TRIM(INDEX($A101:$AI101,MATCH(Settings!$H$10,$A$1:$AI$1,0))&amp;""),""))</f>
        <v/>
      </c>
      <c r="AQ101" s="23">
        <f>IF(AP101="","",IFERROR(IF(TRIM(INDEX($A101:$AI101,MATCH(Settings!$H$11,$A$1:$AI$1,0))&amp;"")="","",IF(ISNUMBER(INDEX($A101:$AI101,MATCH(Settings!$H$11,$A$1:$AI$1,0))),INT(INDEX($A101:$AI101,MATCH(Settings!$H$11,$A$1:$AI$1,0))),DATE(VALUE(LEFT(INDEX($A101:$AI101,MATCH(Settings!$H$11,$A$1:$AI$1,0)),4)),VALUE(MID(INDEX($A101:$AI101,MATCH(Settings!$H$11,$A$1:$AI$1,0)),6,2)),VALUE(MID(INDEX($A101:$AI101,MATCH(Settings!$H$11,$A$1:$AI$1,0)),9,2))))),""))</f>
        <v/>
      </c>
      <c r="AR101" s="22">
        <f>IF(OR(AP101="",NOT(ISNUMBER(AQ101)),NOT(ISNUMBER(Settings!$B$4))),"",YEAR(Settings!$B$4)-YEAR(AQ101)-IF(OR(MONTH(Settings!$B$4)&lt;MONTH(AQ101),AND(MONTH(Settings!$B$4)=MONTH(AQ101),DAY(Settings!$B$4)&lt;DAY(AQ101))),1,0))</f>
        <v/>
      </c>
      <c r="AS101" s="22">
        <f>IF(AP101="","",IF(AR101="","No birth date",IF(COUNT(Settings!$B$9:$B$20)=0,"Set your age groups",IF(AR101&lt;MIN(Settings!$B$9:$B$20),"Below youngest group",IF(AR101&gt;MAX(Settings!$C$9:$C$20),"Above oldest group",IF(AR101&lt;=INDEX(Settings!$C$9:$C$20,COUNTIF(Settings!$B$9:$B$20,"&lt;="&amp;AR101)),INDEX(Settings!$A$9:$A$20,COUNTIF(Settings!$B$9:$B$20,"&lt;="&amp;AR101)),"No group for this age"))))))</f>
        <v/>
      </c>
      <c r="AT101" s="22">
        <f>IF(AP101="","",IFERROR(TRIM(INDEX($A101:$AI101,MATCH(Settings!$H$12,$A$1:$AI$1,0))&amp;""),""))</f>
        <v/>
      </c>
      <c r="AU101" s="22">
        <f>IF(AP101="","",IFERROR(TRIM(INDEX($A101:$AI101,MATCH(Settings!$H$13,$A$1:$AI$1,0))&amp;""),""))</f>
        <v/>
      </c>
      <c r="AV101" s="22">
        <f>IF(AP101="","",IFERROR(TRIM(INDEX($A101:$AI101,MATCH(Settings!$H$14,$A$1:$AI$1,0))&amp;""),""))</f>
        <v/>
      </c>
      <c r="AW101" s="22">
        <f>IF(AP101="","",IFERROR(IF(TRIM(INDEX($A101:$AI101,MATCH(Settings!$H$19,$A$1:$AI$1,0))&amp;"")="","",VALUE(TRIM(INDEX($A101:$AI101,MATCH(Settings!$H$19,$A$1:$AI$1,0))&amp;""))),""))</f>
        <v/>
      </c>
      <c r="AX101" s="22">
        <f>IF(AP101="","",IFERROR(TRIM(INDEX($A101:$AI101,MATCH(Settings!$H$20,$A$1:$AI$1,0))&amp;""),""))</f>
        <v/>
      </c>
      <c r="AY101" s="24">
        <f>IF(OR(AX101="Paid",AX101="Partially refunded"),IFERROR(VALUE(IFERROR(TRIM(INDEX($A101:$AI101,MATCH(Settings!$H$21,$A$1:$AI$1,0))&amp;""),"")),0)-IFERROR(VALUE(IFERROR(TRIM(INDEX($A101:$AI101,MATCH(Settings!$H$22,$A$1:$AI$1,0))&amp;""),"")),0),0)</f>
        <v/>
      </c>
      <c r="AZ101" s="22">
        <f>IF(AP101="","",IF(UPPER(TRIM(AL101&amp;""))="Y","Paid another way",IF(AX101&lt;&gt;"",AX101,"No online payment")))</f>
        <v/>
      </c>
      <c r="BA101" s="22">
        <f>IF(OR(AZ101="Paid",AZ101="Partially refunded",AZ101="Paid another way"),1,0)</f>
        <v/>
      </c>
      <c r="BB101" s="22">
        <f>IF(AP101="","",IF(IFERROR(TRIM(INDEX($A101:$AI101,MATCH(Settings!$H$15,$A$1:$AI$1,0))&amp;""),"")&lt;&gt;"","Yes","No"))</f>
        <v/>
      </c>
      <c r="BC101" s="22">
        <f>IF(AP101="","",IF(IFERROR(TRIM(INDEX($A101:$AI101,MATCH(Settings!$H$16,$A$1:$AI$1,0))&amp;""),"")&lt;&gt;"","Yes","No"))</f>
        <v/>
      </c>
      <c r="BD101" s="22">
        <f>IF(AP101="","",IF(IFERROR(TRIM(INDEX($A101:$AI101,MATCH(Settings!$H$18,$A$1:$AI$1,0))&amp;""),"")&lt;&gt;"","Yes","No"))</f>
        <v/>
      </c>
      <c r="BE101" s="22">
        <f>IF(AP101="","",IFERROR(TRIM(INDEX($A101:$AI101,MATCH(Settings!$H$17,$A$1:$AI$1,0))&amp;""),""))</f>
        <v/>
      </c>
      <c r="BF101" s="22">
        <f>IF(AP101="","",IF(UPPER(TRIM(AM101&amp;""))="Y","Complete (papers)",IF(IF(BB101="No",", proof of age","")&amp;IF(BC101="No",", physical form","")&amp;IF(BD101="No",", concussion sheet","")="","Complete","Missing: "&amp;MID(IF(BB101="No",", proof of age","")&amp;IF(BC101="No",", physical form","")&amp;IF(BD101="No",", concussion sheet",""),3,200))))</f>
        <v/>
      </c>
      <c r="BG101" s="22">
        <f>IF(LEFT(BF101,8)="Complete",1,0)</f>
        <v/>
      </c>
      <c r="BH101" s="22">
        <f>IF(AP101="","",TRIM(AK101&amp;""))</f>
        <v/>
      </c>
      <c r="BI101" s="22">
        <f>IF(AND(AP101&lt;&gt;"",BH101=""),1,0)</f>
        <v/>
      </c>
      <c r="BJ101" s="22">
        <f>IF(AP101="",0,1)</f>
        <v/>
      </c>
    </row>
    <row r="102">
      <c r="AJ102" s="19" t="n"/>
      <c r="AK102" s="25" t="n"/>
      <c r="AL102" s="26" t="n"/>
      <c r="AM102" s="26" t="n"/>
      <c r="AN102" s="25" t="n"/>
      <c r="AO102" s="19" t="n"/>
      <c r="AP102" s="22">
        <f>TRIM(IFERROR(TRIM(INDEX($A102:$AI102,MATCH(Settings!$H$9,$A$1:$AI$1,0))&amp;""),"")&amp;" "&amp;IFERROR(TRIM(INDEX($A102:$AI102,MATCH(Settings!$H$10,$A$1:$AI$1,0))&amp;""),""))</f>
        <v/>
      </c>
      <c r="AQ102" s="23">
        <f>IF(AP102="","",IFERROR(IF(TRIM(INDEX($A102:$AI102,MATCH(Settings!$H$11,$A$1:$AI$1,0))&amp;"")="","",IF(ISNUMBER(INDEX($A102:$AI102,MATCH(Settings!$H$11,$A$1:$AI$1,0))),INT(INDEX($A102:$AI102,MATCH(Settings!$H$11,$A$1:$AI$1,0))),DATE(VALUE(LEFT(INDEX($A102:$AI102,MATCH(Settings!$H$11,$A$1:$AI$1,0)),4)),VALUE(MID(INDEX($A102:$AI102,MATCH(Settings!$H$11,$A$1:$AI$1,0)),6,2)),VALUE(MID(INDEX($A102:$AI102,MATCH(Settings!$H$11,$A$1:$AI$1,0)),9,2))))),""))</f>
        <v/>
      </c>
      <c r="AR102" s="22">
        <f>IF(OR(AP102="",NOT(ISNUMBER(AQ102)),NOT(ISNUMBER(Settings!$B$4))),"",YEAR(Settings!$B$4)-YEAR(AQ102)-IF(OR(MONTH(Settings!$B$4)&lt;MONTH(AQ102),AND(MONTH(Settings!$B$4)=MONTH(AQ102),DAY(Settings!$B$4)&lt;DAY(AQ102))),1,0))</f>
        <v/>
      </c>
      <c r="AS102" s="22">
        <f>IF(AP102="","",IF(AR102="","No birth date",IF(COUNT(Settings!$B$9:$B$20)=0,"Set your age groups",IF(AR102&lt;MIN(Settings!$B$9:$B$20),"Below youngest group",IF(AR102&gt;MAX(Settings!$C$9:$C$20),"Above oldest group",IF(AR102&lt;=INDEX(Settings!$C$9:$C$20,COUNTIF(Settings!$B$9:$B$20,"&lt;="&amp;AR102)),INDEX(Settings!$A$9:$A$20,COUNTIF(Settings!$B$9:$B$20,"&lt;="&amp;AR102)),"No group for this age"))))))</f>
        <v/>
      </c>
      <c r="AT102" s="22">
        <f>IF(AP102="","",IFERROR(TRIM(INDEX($A102:$AI102,MATCH(Settings!$H$12,$A$1:$AI$1,0))&amp;""),""))</f>
        <v/>
      </c>
      <c r="AU102" s="22">
        <f>IF(AP102="","",IFERROR(TRIM(INDEX($A102:$AI102,MATCH(Settings!$H$13,$A$1:$AI$1,0))&amp;""),""))</f>
        <v/>
      </c>
      <c r="AV102" s="22">
        <f>IF(AP102="","",IFERROR(TRIM(INDEX($A102:$AI102,MATCH(Settings!$H$14,$A$1:$AI$1,0))&amp;""),""))</f>
        <v/>
      </c>
      <c r="AW102" s="22">
        <f>IF(AP102="","",IFERROR(IF(TRIM(INDEX($A102:$AI102,MATCH(Settings!$H$19,$A$1:$AI$1,0))&amp;"")="","",VALUE(TRIM(INDEX($A102:$AI102,MATCH(Settings!$H$19,$A$1:$AI$1,0))&amp;""))),""))</f>
        <v/>
      </c>
      <c r="AX102" s="22">
        <f>IF(AP102="","",IFERROR(TRIM(INDEX($A102:$AI102,MATCH(Settings!$H$20,$A$1:$AI$1,0))&amp;""),""))</f>
        <v/>
      </c>
      <c r="AY102" s="24">
        <f>IF(OR(AX102="Paid",AX102="Partially refunded"),IFERROR(VALUE(IFERROR(TRIM(INDEX($A102:$AI102,MATCH(Settings!$H$21,$A$1:$AI$1,0))&amp;""),"")),0)-IFERROR(VALUE(IFERROR(TRIM(INDEX($A102:$AI102,MATCH(Settings!$H$22,$A$1:$AI$1,0))&amp;""),"")),0),0)</f>
        <v/>
      </c>
      <c r="AZ102" s="22">
        <f>IF(AP102="","",IF(UPPER(TRIM(AL102&amp;""))="Y","Paid another way",IF(AX102&lt;&gt;"",AX102,"No online payment")))</f>
        <v/>
      </c>
      <c r="BA102" s="22">
        <f>IF(OR(AZ102="Paid",AZ102="Partially refunded",AZ102="Paid another way"),1,0)</f>
        <v/>
      </c>
      <c r="BB102" s="22">
        <f>IF(AP102="","",IF(IFERROR(TRIM(INDEX($A102:$AI102,MATCH(Settings!$H$15,$A$1:$AI$1,0))&amp;""),"")&lt;&gt;"","Yes","No"))</f>
        <v/>
      </c>
      <c r="BC102" s="22">
        <f>IF(AP102="","",IF(IFERROR(TRIM(INDEX($A102:$AI102,MATCH(Settings!$H$16,$A$1:$AI$1,0))&amp;""),"")&lt;&gt;"","Yes","No"))</f>
        <v/>
      </c>
      <c r="BD102" s="22">
        <f>IF(AP102="","",IF(IFERROR(TRIM(INDEX($A102:$AI102,MATCH(Settings!$H$18,$A$1:$AI$1,0))&amp;""),"")&lt;&gt;"","Yes","No"))</f>
        <v/>
      </c>
      <c r="BE102" s="22">
        <f>IF(AP102="","",IFERROR(TRIM(INDEX($A102:$AI102,MATCH(Settings!$H$17,$A$1:$AI$1,0))&amp;""),""))</f>
        <v/>
      </c>
      <c r="BF102" s="22">
        <f>IF(AP102="","",IF(UPPER(TRIM(AM102&amp;""))="Y","Complete (papers)",IF(IF(BB102="No",", proof of age","")&amp;IF(BC102="No",", physical form","")&amp;IF(BD102="No",", concussion sheet","")="","Complete","Missing: "&amp;MID(IF(BB102="No",", proof of age","")&amp;IF(BC102="No",", physical form","")&amp;IF(BD102="No",", concussion sheet",""),3,200))))</f>
        <v/>
      </c>
      <c r="BG102" s="22">
        <f>IF(LEFT(BF102,8)="Complete",1,0)</f>
        <v/>
      </c>
      <c r="BH102" s="22">
        <f>IF(AP102="","",TRIM(AK102&amp;""))</f>
        <v/>
      </c>
      <c r="BI102" s="22">
        <f>IF(AND(AP102&lt;&gt;"",BH102=""),1,0)</f>
        <v/>
      </c>
      <c r="BJ102" s="22">
        <f>IF(AP102="",0,1)</f>
        <v/>
      </c>
    </row>
    <row r="103">
      <c r="AJ103" s="19" t="n"/>
      <c r="AK103" s="25" t="n"/>
      <c r="AL103" s="26" t="n"/>
      <c r="AM103" s="26" t="n"/>
      <c r="AN103" s="25" t="n"/>
      <c r="AO103" s="19" t="n"/>
      <c r="AP103" s="22">
        <f>TRIM(IFERROR(TRIM(INDEX($A103:$AI103,MATCH(Settings!$H$9,$A$1:$AI$1,0))&amp;""),"")&amp;" "&amp;IFERROR(TRIM(INDEX($A103:$AI103,MATCH(Settings!$H$10,$A$1:$AI$1,0))&amp;""),""))</f>
        <v/>
      </c>
      <c r="AQ103" s="23">
        <f>IF(AP103="","",IFERROR(IF(TRIM(INDEX($A103:$AI103,MATCH(Settings!$H$11,$A$1:$AI$1,0))&amp;"")="","",IF(ISNUMBER(INDEX($A103:$AI103,MATCH(Settings!$H$11,$A$1:$AI$1,0))),INT(INDEX($A103:$AI103,MATCH(Settings!$H$11,$A$1:$AI$1,0))),DATE(VALUE(LEFT(INDEX($A103:$AI103,MATCH(Settings!$H$11,$A$1:$AI$1,0)),4)),VALUE(MID(INDEX($A103:$AI103,MATCH(Settings!$H$11,$A$1:$AI$1,0)),6,2)),VALUE(MID(INDEX($A103:$AI103,MATCH(Settings!$H$11,$A$1:$AI$1,0)),9,2))))),""))</f>
        <v/>
      </c>
      <c r="AR103" s="22">
        <f>IF(OR(AP103="",NOT(ISNUMBER(AQ103)),NOT(ISNUMBER(Settings!$B$4))),"",YEAR(Settings!$B$4)-YEAR(AQ103)-IF(OR(MONTH(Settings!$B$4)&lt;MONTH(AQ103),AND(MONTH(Settings!$B$4)=MONTH(AQ103),DAY(Settings!$B$4)&lt;DAY(AQ103))),1,0))</f>
        <v/>
      </c>
      <c r="AS103" s="22">
        <f>IF(AP103="","",IF(AR103="","No birth date",IF(COUNT(Settings!$B$9:$B$20)=0,"Set your age groups",IF(AR103&lt;MIN(Settings!$B$9:$B$20),"Below youngest group",IF(AR103&gt;MAX(Settings!$C$9:$C$20),"Above oldest group",IF(AR103&lt;=INDEX(Settings!$C$9:$C$20,COUNTIF(Settings!$B$9:$B$20,"&lt;="&amp;AR103)),INDEX(Settings!$A$9:$A$20,COUNTIF(Settings!$B$9:$B$20,"&lt;="&amp;AR103)),"No group for this age"))))))</f>
        <v/>
      </c>
      <c r="AT103" s="22">
        <f>IF(AP103="","",IFERROR(TRIM(INDEX($A103:$AI103,MATCH(Settings!$H$12,$A$1:$AI$1,0))&amp;""),""))</f>
        <v/>
      </c>
      <c r="AU103" s="22">
        <f>IF(AP103="","",IFERROR(TRIM(INDEX($A103:$AI103,MATCH(Settings!$H$13,$A$1:$AI$1,0))&amp;""),""))</f>
        <v/>
      </c>
      <c r="AV103" s="22">
        <f>IF(AP103="","",IFERROR(TRIM(INDEX($A103:$AI103,MATCH(Settings!$H$14,$A$1:$AI$1,0))&amp;""),""))</f>
        <v/>
      </c>
      <c r="AW103" s="22">
        <f>IF(AP103="","",IFERROR(IF(TRIM(INDEX($A103:$AI103,MATCH(Settings!$H$19,$A$1:$AI$1,0))&amp;"")="","",VALUE(TRIM(INDEX($A103:$AI103,MATCH(Settings!$H$19,$A$1:$AI$1,0))&amp;""))),""))</f>
        <v/>
      </c>
      <c r="AX103" s="22">
        <f>IF(AP103="","",IFERROR(TRIM(INDEX($A103:$AI103,MATCH(Settings!$H$20,$A$1:$AI$1,0))&amp;""),""))</f>
        <v/>
      </c>
      <c r="AY103" s="24">
        <f>IF(OR(AX103="Paid",AX103="Partially refunded"),IFERROR(VALUE(IFERROR(TRIM(INDEX($A103:$AI103,MATCH(Settings!$H$21,$A$1:$AI$1,0))&amp;""),"")),0)-IFERROR(VALUE(IFERROR(TRIM(INDEX($A103:$AI103,MATCH(Settings!$H$22,$A$1:$AI$1,0))&amp;""),"")),0),0)</f>
        <v/>
      </c>
      <c r="AZ103" s="22">
        <f>IF(AP103="","",IF(UPPER(TRIM(AL103&amp;""))="Y","Paid another way",IF(AX103&lt;&gt;"",AX103,"No online payment")))</f>
        <v/>
      </c>
      <c r="BA103" s="22">
        <f>IF(OR(AZ103="Paid",AZ103="Partially refunded",AZ103="Paid another way"),1,0)</f>
        <v/>
      </c>
      <c r="BB103" s="22">
        <f>IF(AP103="","",IF(IFERROR(TRIM(INDEX($A103:$AI103,MATCH(Settings!$H$15,$A$1:$AI$1,0))&amp;""),"")&lt;&gt;"","Yes","No"))</f>
        <v/>
      </c>
      <c r="BC103" s="22">
        <f>IF(AP103="","",IF(IFERROR(TRIM(INDEX($A103:$AI103,MATCH(Settings!$H$16,$A$1:$AI$1,0))&amp;""),"")&lt;&gt;"","Yes","No"))</f>
        <v/>
      </c>
      <c r="BD103" s="22">
        <f>IF(AP103="","",IF(IFERROR(TRIM(INDEX($A103:$AI103,MATCH(Settings!$H$18,$A$1:$AI$1,0))&amp;""),"")&lt;&gt;"","Yes","No"))</f>
        <v/>
      </c>
      <c r="BE103" s="22">
        <f>IF(AP103="","",IFERROR(TRIM(INDEX($A103:$AI103,MATCH(Settings!$H$17,$A$1:$AI$1,0))&amp;""),""))</f>
        <v/>
      </c>
      <c r="BF103" s="22">
        <f>IF(AP103="","",IF(UPPER(TRIM(AM103&amp;""))="Y","Complete (papers)",IF(IF(BB103="No",", proof of age","")&amp;IF(BC103="No",", physical form","")&amp;IF(BD103="No",", concussion sheet","")="","Complete","Missing: "&amp;MID(IF(BB103="No",", proof of age","")&amp;IF(BC103="No",", physical form","")&amp;IF(BD103="No",", concussion sheet",""),3,200))))</f>
        <v/>
      </c>
      <c r="BG103" s="22">
        <f>IF(LEFT(BF103,8)="Complete",1,0)</f>
        <v/>
      </c>
      <c r="BH103" s="22">
        <f>IF(AP103="","",TRIM(AK103&amp;""))</f>
        <v/>
      </c>
      <c r="BI103" s="22">
        <f>IF(AND(AP103&lt;&gt;"",BH103=""),1,0)</f>
        <v/>
      </c>
      <c r="BJ103" s="22">
        <f>IF(AP103="",0,1)</f>
        <v/>
      </c>
    </row>
    <row r="104">
      <c r="AJ104" s="19" t="n"/>
      <c r="AK104" s="25" t="n"/>
      <c r="AL104" s="26" t="n"/>
      <c r="AM104" s="26" t="n"/>
      <c r="AN104" s="25" t="n"/>
      <c r="AO104" s="19" t="n"/>
      <c r="AP104" s="22">
        <f>TRIM(IFERROR(TRIM(INDEX($A104:$AI104,MATCH(Settings!$H$9,$A$1:$AI$1,0))&amp;""),"")&amp;" "&amp;IFERROR(TRIM(INDEX($A104:$AI104,MATCH(Settings!$H$10,$A$1:$AI$1,0))&amp;""),""))</f>
        <v/>
      </c>
      <c r="AQ104" s="23">
        <f>IF(AP104="","",IFERROR(IF(TRIM(INDEX($A104:$AI104,MATCH(Settings!$H$11,$A$1:$AI$1,0))&amp;"")="","",IF(ISNUMBER(INDEX($A104:$AI104,MATCH(Settings!$H$11,$A$1:$AI$1,0))),INT(INDEX($A104:$AI104,MATCH(Settings!$H$11,$A$1:$AI$1,0))),DATE(VALUE(LEFT(INDEX($A104:$AI104,MATCH(Settings!$H$11,$A$1:$AI$1,0)),4)),VALUE(MID(INDEX($A104:$AI104,MATCH(Settings!$H$11,$A$1:$AI$1,0)),6,2)),VALUE(MID(INDEX($A104:$AI104,MATCH(Settings!$H$11,$A$1:$AI$1,0)),9,2))))),""))</f>
        <v/>
      </c>
      <c r="AR104" s="22">
        <f>IF(OR(AP104="",NOT(ISNUMBER(AQ104)),NOT(ISNUMBER(Settings!$B$4))),"",YEAR(Settings!$B$4)-YEAR(AQ104)-IF(OR(MONTH(Settings!$B$4)&lt;MONTH(AQ104),AND(MONTH(Settings!$B$4)=MONTH(AQ104),DAY(Settings!$B$4)&lt;DAY(AQ104))),1,0))</f>
        <v/>
      </c>
      <c r="AS104" s="22">
        <f>IF(AP104="","",IF(AR104="","No birth date",IF(COUNT(Settings!$B$9:$B$20)=0,"Set your age groups",IF(AR104&lt;MIN(Settings!$B$9:$B$20),"Below youngest group",IF(AR104&gt;MAX(Settings!$C$9:$C$20),"Above oldest group",IF(AR104&lt;=INDEX(Settings!$C$9:$C$20,COUNTIF(Settings!$B$9:$B$20,"&lt;="&amp;AR104)),INDEX(Settings!$A$9:$A$20,COUNTIF(Settings!$B$9:$B$20,"&lt;="&amp;AR104)),"No group for this age"))))))</f>
        <v/>
      </c>
      <c r="AT104" s="22">
        <f>IF(AP104="","",IFERROR(TRIM(INDEX($A104:$AI104,MATCH(Settings!$H$12,$A$1:$AI$1,0))&amp;""),""))</f>
        <v/>
      </c>
      <c r="AU104" s="22">
        <f>IF(AP104="","",IFERROR(TRIM(INDEX($A104:$AI104,MATCH(Settings!$H$13,$A$1:$AI$1,0))&amp;""),""))</f>
        <v/>
      </c>
      <c r="AV104" s="22">
        <f>IF(AP104="","",IFERROR(TRIM(INDEX($A104:$AI104,MATCH(Settings!$H$14,$A$1:$AI$1,0))&amp;""),""))</f>
        <v/>
      </c>
      <c r="AW104" s="22">
        <f>IF(AP104="","",IFERROR(IF(TRIM(INDEX($A104:$AI104,MATCH(Settings!$H$19,$A$1:$AI$1,0))&amp;"")="","",VALUE(TRIM(INDEX($A104:$AI104,MATCH(Settings!$H$19,$A$1:$AI$1,0))&amp;""))),""))</f>
        <v/>
      </c>
      <c r="AX104" s="22">
        <f>IF(AP104="","",IFERROR(TRIM(INDEX($A104:$AI104,MATCH(Settings!$H$20,$A$1:$AI$1,0))&amp;""),""))</f>
        <v/>
      </c>
      <c r="AY104" s="24">
        <f>IF(OR(AX104="Paid",AX104="Partially refunded"),IFERROR(VALUE(IFERROR(TRIM(INDEX($A104:$AI104,MATCH(Settings!$H$21,$A$1:$AI$1,0))&amp;""),"")),0)-IFERROR(VALUE(IFERROR(TRIM(INDEX($A104:$AI104,MATCH(Settings!$H$22,$A$1:$AI$1,0))&amp;""),"")),0),0)</f>
        <v/>
      </c>
      <c r="AZ104" s="22">
        <f>IF(AP104="","",IF(UPPER(TRIM(AL104&amp;""))="Y","Paid another way",IF(AX104&lt;&gt;"",AX104,"No online payment")))</f>
        <v/>
      </c>
      <c r="BA104" s="22">
        <f>IF(OR(AZ104="Paid",AZ104="Partially refunded",AZ104="Paid another way"),1,0)</f>
        <v/>
      </c>
      <c r="BB104" s="22">
        <f>IF(AP104="","",IF(IFERROR(TRIM(INDEX($A104:$AI104,MATCH(Settings!$H$15,$A$1:$AI$1,0))&amp;""),"")&lt;&gt;"","Yes","No"))</f>
        <v/>
      </c>
      <c r="BC104" s="22">
        <f>IF(AP104="","",IF(IFERROR(TRIM(INDEX($A104:$AI104,MATCH(Settings!$H$16,$A$1:$AI$1,0))&amp;""),"")&lt;&gt;"","Yes","No"))</f>
        <v/>
      </c>
      <c r="BD104" s="22">
        <f>IF(AP104="","",IF(IFERROR(TRIM(INDEX($A104:$AI104,MATCH(Settings!$H$18,$A$1:$AI$1,0))&amp;""),"")&lt;&gt;"","Yes","No"))</f>
        <v/>
      </c>
      <c r="BE104" s="22">
        <f>IF(AP104="","",IFERROR(TRIM(INDEX($A104:$AI104,MATCH(Settings!$H$17,$A$1:$AI$1,0))&amp;""),""))</f>
        <v/>
      </c>
      <c r="BF104" s="22">
        <f>IF(AP104="","",IF(UPPER(TRIM(AM104&amp;""))="Y","Complete (papers)",IF(IF(BB104="No",", proof of age","")&amp;IF(BC104="No",", physical form","")&amp;IF(BD104="No",", concussion sheet","")="","Complete","Missing: "&amp;MID(IF(BB104="No",", proof of age","")&amp;IF(BC104="No",", physical form","")&amp;IF(BD104="No",", concussion sheet",""),3,200))))</f>
        <v/>
      </c>
      <c r="BG104" s="22">
        <f>IF(LEFT(BF104,8)="Complete",1,0)</f>
        <v/>
      </c>
      <c r="BH104" s="22">
        <f>IF(AP104="","",TRIM(AK104&amp;""))</f>
        <v/>
      </c>
      <c r="BI104" s="22">
        <f>IF(AND(AP104&lt;&gt;"",BH104=""),1,0)</f>
        <v/>
      </c>
      <c r="BJ104" s="22">
        <f>IF(AP104="",0,1)</f>
        <v/>
      </c>
    </row>
    <row r="105">
      <c r="AJ105" s="19" t="n"/>
      <c r="AK105" s="25" t="n"/>
      <c r="AL105" s="26" t="n"/>
      <c r="AM105" s="26" t="n"/>
      <c r="AN105" s="25" t="n"/>
      <c r="AO105" s="19" t="n"/>
      <c r="AP105" s="22">
        <f>TRIM(IFERROR(TRIM(INDEX($A105:$AI105,MATCH(Settings!$H$9,$A$1:$AI$1,0))&amp;""),"")&amp;" "&amp;IFERROR(TRIM(INDEX($A105:$AI105,MATCH(Settings!$H$10,$A$1:$AI$1,0))&amp;""),""))</f>
        <v/>
      </c>
      <c r="AQ105" s="23">
        <f>IF(AP105="","",IFERROR(IF(TRIM(INDEX($A105:$AI105,MATCH(Settings!$H$11,$A$1:$AI$1,0))&amp;"")="","",IF(ISNUMBER(INDEX($A105:$AI105,MATCH(Settings!$H$11,$A$1:$AI$1,0))),INT(INDEX($A105:$AI105,MATCH(Settings!$H$11,$A$1:$AI$1,0))),DATE(VALUE(LEFT(INDEX($A105:$AI105,MATCH(Settings!$H$11,$A$1:$AI$1,0)),4)),VALUE(MID(INDEX($A105:$AI105,MATCH(Settings!$H$11,$A$1:$AI$1,0)),6,2)),VALUE(MID(INDEX($A105:$AI105,MATCH(Settings!$H$11,$A$1:$AI$1,0)),9,2))))),""))</f>
        <v/>
      </c>
      <c r="AR105" s="22">
        <f>IF(OR(AP105="",NOT(ISNUMBER(AQ105)),NOT(ISNUMBER(Settings!$B$4))),"",YEAR(Settings!$B$4)-YEAR(AQ105)-IF(OR(MONTH(Settings!$B$4)&lt;MONTH(AQ105),AND(MONTH(Settings!$B$4)=MONTH(AQ105),DAY(Settings!$B$4)&lt;DAY(AQ105))),1,0))</f>
        <v/>
      </c>
      <c r="AS105" s="22">
        <f>IF(AP105="","",IF(AR105="","No birth date",IF(COUNT(Settings!$B$9:$B$20)=0,"Set your age groups",IF(AR105&lt;MIN(Settings!$B$9:$B$20),"Below youngest group",IF(AR105&gt;MAX(Settings!$C$9:$C$20),"Above oldest group",IF(AR105&lt;=INDEX(Settings!$C$9:$C$20,COUNTIF(Settings!$B$9:$B$20,"&lt;="&amp;AR105)),INDEX(Settings!$A$9:$A$20,COUNTIF(Settings!$B$9:$B$20,"&lt;="&amp;AR105)),"No group for this age"))))))</f>
        <v/>
      </c>
      <c r="AT105" s="22">
        <f>IF(AP105="","",IFERROR(TRIM(INDEX($A105:$AI105,MATCH(Settings!$H$12,$A$1:$AI$1,0))&amp;""),""))</f>
        <v/>
      </c>
      <c r="AU105" s="22">
        <f>IF(AP105="","",IFERROR(TRIM(INDEX($A105:$AI105,MATCH(Settings!$H$13,$A$1:$AI$1,0))&amp;""),""))</f>
        <v/>
      </c>
      <c r="AV105" s="22">
        <f>IF(AP105="","",IFERROR(TRIM(INDEX($A105:$AI105,MATCH(Settings!$H$14,$A$1:$AI$1,0))&amp;""),""))</f>
        <v/>
      </c>
      <c r="AW105" s="22">
        <f>IF(AP105="","",IFERROR(IF(TRIM(INDEX($A105:$AI105,MATCH(Settings!$H$19,$A$1:$AI$1,0))&amp;"")="","",VALUE(TRIM(INDEX($A105:$AI105,MATCH(Settings!$H$19,$A$1:$AI$1,0))&amp;""))),""))</f>
        <v/>
      </c>
      <c r="AX105" s="22">
        <f>IF(AP105="","",IFERROR(TRIM(INDEX($A105:$AI105,MATCH(Settings!$H$20,$A$1:$AI$1,0))&amp;""),""))</f>
        <v/>
      </c>
      <c r="AY105" s="24">
        <f>IF(OR(AX105="Paid",AX105="Partially refunded"),IFERROR(VALUE(IFERROR(TRIM(INDEX($A105:$AI105,MATCH(Settings!$H$21,$A$1:$AI$1,0))&amp;""),"")),0)-IFERROR(VALUE(IFERROR(TRIM(INDEX($A105:$AI105,MATCH(Settings!$H$22,$A$1:$AI$1,0))&amp;""),"")),0),0)</f>
        <v/>
      </c>
      <c r="AZ105" s="22">
        <f>IF(AP105="","",IF(UPPER(TRIM(AL105&amp;""))="Y","Paid another way",IF(AX105&lt;&gt;"",AX105,"No online payment")))</f>
        <v/>
      </c>
      <c r="BA105" s="22">
        <f>IF(OR(AZ105="Paid",AZ105="Partially refunded",AZ105="Paid another way"),1,0)</f>
        <v/>
      </c>
      <c r="BB105" s="22">
        <f>IF(AP105="","",IF(IFERROR(TRIM(INDEX($A105:$AI105,MATCH(Settings!$H$15,$A$1:$AI$1,0))&amp;""),"")&lt;&gt;"","Yes","No"))</f>
        <v/>
      </c>
      <c r="BC105" s="22">
        <f>IF(AP105="","",IF(IFERROR(TRIM(INDEX($A105:$AI105,MATCH(Settings!$H$16,$A$1:$AI$1,0))&amp;""),"")&lt;&gt;"","Yes","No"))</f>
        <v/>
      </c>
      <c r="BD105" s="22">
        <f>IF(AP105="","",IF(IFERROR(TRIM(INDEX($A105:$AI105,MATCH(Settings!$H$18,$A$1:$AI$1,0))&amp;""),"")&lt;&gt;"","Yes","No"))</f>
        <v/>
      </c>
      <c r="BE105" s="22">
        <f>IF(AP105="","",IFERROR(TRIM(INDEX($A105:$AI105,MATCH(Settings!$H$17,$A$1:$AI$1,0))&amp;""),""))</f>
        <v/>
      </c>
      <c r="BF105" s="22">
        <f>IF(AP105="","",IF(UPPER(TRIM(AM105&amp;""))="Y","Complete (papers)",IF(IF(BB105="No",", proof of age","")&amp;IF(BC105="No",", physical form","")&amp;IF(BD105="No",", concussion sheet","")="","Complete","Missing: "&amp;MID(IF(BB105="No",", proof of age","")&amp;IF(BC105="No",", physical form","")&amp;IF(BD105="No",", concussion sheet",""),3,200))))</f>
        <v/>
      </c>
      <c r="BG105" s="22">
        <f>IF(LEFT(BF105,8)="Complete",1,0)</f>
        <v/>
      </c>
      <c r="BH105" s="22">
        <f>IF(AP105="","",TRIM(AK105&amp;""))</f>
        <v/>
      </c>
      <c r="BI105" s="22">
        <f>IF(AND(AP105&lt;&gt;"",BH105=""),1,0)</f>
        <v/>
      </c>
      <c r="BJ105" s="22">
        <f>IF(AP105="",0,1)</f>
        <v/>
      </c>
    </row>
    <row r="106">
      <c r="AJ106" s="19" t="n"/>
      <c r="AK106" s="25" t="n"/>
      <c r="AL106" s="26" t="n"/>
      <c r="AM106" s="26" t="n"/>
      <c r="AN106" s="25" t="n"/>
      <c r="AO106" s="19" t="n"/>
      <c r="AP106" s="22">
        <f>TRIM(IFERROR(TRIM(INDEX($A106:$AI106,MATCH(Settings!$H$9,$A$1:$AI$1,0))&amp;""),"")&amp;" "&amp;IFERROR(TRIM(INDEX($A106:$AI106,MATCH(Settings!$H$10,$A$1:$AI$1,0))&amp;""),""))</f>
        <v/>
      </c>
      <c r="AQ106" s="23">
        <f>IF(AP106="","",IFERROR(IF(TRIM(INDEX($A106:$AI106,MATCH(Settings!$H$11,$A$1:$AI$1,0))&amp;"")="","",IF(ISNUMBER(INDEX($A106:$AI106,MATCH(Settings!$H$11,$A$1:$AI$1,0))),INT(INDEX($A106:$AI106,MATCH(Settings!$H$11,$A$1:$AI$1,0))),DATE(VALUE(LEFT(INDEX($A106:$AI106,MATCH(Settings!$H$11,$A$1:$AI$1,0)),4)),VALUE(MID(INDEX($A106:$AI106,MATCH(Settings!$H$11,$A$1:$AI$1,0)),6,2)),VALUE(MID(INDEX($A106:$AI106,MATCH(Settings!$H$11,$A$1:$AI$1,0)),9,2))))),""))</f>
        <v/>
      </c>
      <c r="AR106" s="22">
        <f>IF(OR(AP106="",NOT(ISNUMBER(AQ106)),NOT(ISNUMBER(Settings!$B$4))),"",YEAR(Settings!$B$4)-YEAR(AQ106)-IF(OR(MONTH(Settings!$B$4)&lt;MONTH(AQ106),AND(MONTH(Settings!$B$4)=MONTH(AQ106),DAY(Settings!$B$4)&lt;DAY(AQ106))),1,0))</f>
        <v/>
      </c>
      <c r="AS106" s="22">
        <f>IF(AP106="","",IF(AR106="","No birth date",IF(COUNT(Settings!$B$9:$B$20)=0,"Set your age groups",IF(AR106&lt;MIN(Settings!$B$9:$B$20),"Below youngest group",IF(AR106&gt;MAX(Settings!$C$9:$C$20),"Above oldest group",IF(AR106&lt;=INDEX(Settings!$C$9:$C$20,COUNTIF(Settings!$B$9:$B$20,"&lt;="&amp;AR106)),INDEX(Settings!$A$9:$A$20,COUNTIF(Settings!$B$9:$B$20,"&lt;="&amp;AR106)),"No group for this age"))))))</f>
        <v/>
      </c>
      <c r="AT106" s="22">
        <f>IF(AP106="","",IFERROR(TRIM(INDEX($A106:$AI106,MATCH(Settings!$H$12,$A$1:$AI$1,0))&amp;""),""))</f>
        <v/>
      </c>
      <c r="AU106" s="22">
        <f>IF(AP106="","",IFERROR(TRIM(INDEX($A106:$AI106,MATCH(Settings!$H$13,$A$1:$AI$1,0))&amp;""),""))</f>
        <v/>
      </c>
      <c r="AV106" s="22">
        <f>IF(AP106="","",IFERROR(TRIM(INDEX($A106:$AI106,MATCH(Settings!$H$14,$A$1:$AI$1,0))&amp;""),""))</f>
        <v/>
      </c>
      <c r="AW106" s="22">
        <f>IF(AP106="","",IFERROR(IF(TRIM(INDEX($A106:$AI106,MATCH(Settings!$H$19,$A$1:$AI$1,0))&amp;"")="","",VALUE(TRIM(INDEX($A106:$AI106,MATCH(Settings!$H$19,$A$1:$AI$1,0))&amp;""))),""))</f>
        <v/>
      </c>
      <c r="AX106" s="22">
        <f>IF(AP106="","",IFERROR(TRIM(INDEX($A106:$AI106,MATCH(Settings!$H$20,$A$1:$AI$1,0))&amp;""),""))</f>
        <v/>
      </c>
      <c r="AY106" s="24">
        <f>IF(OR(AX106="Paid",AX106="Partially refunded"),IFERROR(VALUE(IFERROR(TRIM(INDEX($A106:$AI106,MATCH(Settings!$H$21,$A$1:$AI$1,0))&amp;""),"")),0)-IFERROR(VALUE(IFERROR(TRIM(INDEX($A106:$AI106,MATCH(Settings!$H$22,$A$1:$AI$1,0))&amp;""),"")),0),0)</f>
        <v/>
      </c>
      <c r="AZ106" s="22">
        <f>IF(AP106="","",IF(UPPER(TRIM(AL106&amp;""))="Y","Paid another way",IF(AX106&lt;&gt;"",AX106,"No online payment")))</f>
        <v/>
      </c>
      <c r="BA106" s="22">
        <f>IF(OR(AZ106="Paid",AZ106="Partially refunded",AZ106="Paid another way"),1,0)</f>
        <v/>
      </c>
      <c r="BB106" s="22">
        <f>IF(AP106="","",IF(IFERROR(TRIM(INDEX($A106:$AI106,MATCH(Settings!$H$15,$A$1:$AI$1,0))&amp;""),"")&lt;&gt;"","Yes","No"))</f>
        <v/>
      </c>
      <c r="BC106" s="22">
        <f>IF(AP106="","",IF(IFERROR(TRIM(INDEX($A106:$AI106,MATCH(Settings!$H$16,$A$1:$AI$1,0))&amp;""),"")&lt;&gt;"","Yes","No"))</f>
        <v/>
      </c>
      <c r="BD106" s="22">
        <f>IF(AP106="","",IF(IFERROR(TRIM(INDEX($A106:$AI106,MATCH(Settings!$H$18,$A$1:$AI$1,0))&amp;""),"")&lt;&gt;"","Yes","No"))</f>
        <v/>
      </c>
      <c r="BE106" s="22">
        <f>IF(AP106="","",IFERROR(TRIM(INDEX($A106:$AI106,MATCH(Settings!$H$17,$A$1:$AI$1,0))&amp;""),""))</f>
        <v/>
      </c>
      <c r="BF106" s="22">
        <f>IF(AP106="","",IF(UPPER(TRIM(AM106&amp;""))="Y","Complete (papers)",IF(IF(BB106="No",", proof of age","")&amp;IF(BC106="No",", physical form","")&amp;IF(BD106="No",", concussion sheet","")="","Complete","Missing: "&amp;MID(IF(BB106="No",", proof of age","")&amp;IF(BC106="No",", physical form","")&amp;IF(BD106="No",", concussion sheet",""),3,200))))</f>
        <v/>
      </c>
      <c r="BG106" s="22">
        <f>IF(LEFT(BF106,8)="Complete",1,0)</f>
        <v/>
      </c>
      <c r="BH106" s="22">
        <f>IF(AP106="","",TRIM(AK106&amp;""))</f>
        <v/>
      </c>
      <c r="BI106" s="22">
        <f>IF(AND(AP106&lt;&gt;"",BH106=""),1,0)</f>
        <v/>
      </c>
      <c r="BJ106" s="22">
        <f>IF(AP106="",0,1)</f>
        <v/>
      </c>
    </row>
    <row r="107">
      <c r="AJ107" s="19" t="n"/>
      <c r="AK107" s="25" t="n"/>
      <c r="AL107" s="26" t="n"/>
      <c r="AM107" s="26" t="n"/>
      <c r="AN107" s="25" t="n"/>
      <c r="AO107" s="19" t="n"/>
      <c r="AP107" s="22">
        <f>TRIM(IFERROR(TRIM(INDEX($A107:$AI107,MATCH(Settings!$H$9,$A$1:$AI$1,0))&amp;""),"")&amp;" "&amp;IFERROR(TRIM(INDEX($A107:$AI107,MATCH(Settings!$H$10,$A$1:$AI$1,0))&amp;""),""))</f>
        <v/>
      </c>
      <c r="AQ107" s="23">
        <f>IF(AP107="","",IFERROR(IF(TRIM(INDEX($A107:$AI107,MATCH(Settings!$H$11,$A$1:$AI$1,0))&amp;"")="","",IF(ISNUMBER(INDEX($A107:$AI107,MATCH(Settings!$H$11,$A$1:$AI$1,0))),INT(INDEX($A107:$AI107,MATCH(Settings!$H$11,$A$1:$AI$1,0))),DATE(VALUE(LEFT(INDEX($A107:$AI107,MATCH(Settings!$H$11,$A$1:$AI$1,0)),4)),VALUE(MID(INDEX($A107:$AI107,MATCH(Settings!$H$11,$A$1:$AI$1,0)),6,2)),VALUE(MID(INDEX($A107:$AI107,MATCH(Settings!$H$11,$A$1:$AI$1,0)),9,2))))),""))</f>
        <v/>
      </c>
      <c r="AR107" s="22">
        <f>IF(OR(AP107="",NOT(ISNUMBER(AQ107)),NOT(ISNUMBER(Settings!$B$4))),"",YEAR(Settings!$B$4)-YEAR(AQ107)-IF(OR(MONTH(Settings!$B$4)&lt;MONTH(AQ107),AND(MONTH(Settings!$B$4)=MONTH(AQ107),DAY(Settings!$B$4)&lt;DAY(AQ107))),1,0))</f>
        <v/>
      </c>
      <c r="AS107" s="22">
        <f>IF(AP107="","",IF(AR107="","No birth date",IF(COUNT(Settings!$B$9:$B$20)=0,"Set your age groups",IF(AR107&lt;MIN(Settings!$B$9:$B$20),"Below youngest group",IF(AR107&gt;MAX(Settings!$C$9:$C$20),"Above oldest group",IF(AR107&lt;=INDEX(Settings!$C$9:$C$20,COUNTIF(Settings!$B$9:$B$20,"&lt;="&amp;AR107)),INDEX(Settings!$A$9:$A$20,COUNTIF(Settings!$B$9:$B$20,"&lt;="&amp;AR107)),"No group for this age"))))))</f>
        <v/>
      </c>
      <c r="AT107" s="22">
        <f>IF(AP107="","",IFERROR(TRIM(INDEX($A107:$AI107,MATCH(Settings!$H$12,$A$1:$AI$1,0))&amp;""),""))</f>
        <v/>
      </c>
      <c r="AU107" s="22">
        <f>IF(AP107="","",IFERROR(TRIM(INDEX($A107:$AI107,MATCH(Settings!$H$13,$A$1:$AI$1,0))&amp;""),""))</f>
        <v/>
      </c>
      <c r="AV107" s="22">
        <f>IF(AP107="","",IFERROR(TRIM(INDEX($A107:$AI107,MATCH(Settings!$H$14,$A$1:$AI$1,0))&amp;""),""))</f>
        <v/>
      </c>
      <c r="AW107" s="22">
        <f>IF(AP107="","",IFERROR(IF(TRIM(INDEX($A107:$AI107,MATCH(Settings!$H$19,$A$1:$AI$1,0))&amp;"")="","",VALUE(TRIM(INDEX($A107:$AI107,MATCH(Settings!$H$19,$A$1:$AI$1,0))&amp;""))),""))</f>
        <v/>
      </c>
      <c r="AX107" s="22">
        <f>IF(AP107="","",IFERROR(TRIM(INDEX($A107:$AI107,MATCH(Settings!$H$20,$A$1:$AI$1,0))&amp;""),""))</f>
        <v/>
      </c>
      <c r="AY107" s="24">
        <f>IF(OR(AX107="Paid",AX107="Partially refunded"),IFERROR(VALUE(IFERROR(TRIM(INDEX($A107:$AI107,MATCH(Settings!$H$21,$A$1:$AI$1,0))&amp;""),"")),0)-IFERROR(VALUE(IFERROR(TRIM(INDEX($A107:$AI107,MATCH(Settings!$H$22,$A$1:$AI$1,0))&amp;""),"")),0),0)</f>
        <v/>
      </c>
      <c r="AZ107" s="22">
        <f>IF(AP107="","",IF(UPPER(TRIM(AL107&amp;""))="Y","Paid another way",IF(AX107&lt;&gt;"",AX107,"No online payment")))</f>
        <v/>
      </c>
      <c r="BA107" s="22">
        <f>IF(OR(AZ107="Paid",AZ107="Partially refunded",AZ107="Paid another way"),1,0)</f>
        <v/>
      </c>
      <c r="BB107" s="22">
        <f>IF(AP107="","",IF(IFERROR(TRIM(INDEX($A107:$AI107,MATCH(Settings!$H$15,$A$1:$AI$1,0))&amp;""),"")&lt;&gt;"","Yes","No"))</f>
        <v/>
      </c>
      <c r="BC107" s="22">
        <f>IF(AP107="","",IF(IFERROR(TRIM(INDEX($A107:$AI107,MATCH(Settings!$H$16,$A$1:$AI$1,0))&amp;""),"")&lt;&gt;"","Yes","No"))</f>
        <v/>
      </c>
      <c r="BD107" s="22">
        <f>IF(AP107="","",IF(IFERROR(TRIM(INDEX($A107:$AI107,MATCH(Settings!$H$18,$A$1:$AI$1,0))&amp;""),"")&lt;&gt;"","Yes","No"))</f>
        <v/>
      </c>
      <c r="BE107" s="22">
        <f>IF(AP107="","",IFERROR(TRIM(INDEX($A107:$AI107,MATCH(Settings!$H$17,$A$1:$AI$1,0))&amp;""),""))</f>
        <v/>
      </c>
      <c r="BF107" s="22">
        <f>IF(AP107="","",IF(UPPER(TRIM(AM107&amp;""))="Y","Complete (papers)",IF(IF(BB107="No",", proof of age","")&amp;IF(BC107="No",", physical form","")&amp;IF(BD107="No",", concussion sheet","")="","Complete","Missing: "&amp;MID(IF(BB107="No",", proof of age","")&amp;IF(BC107="No",", physical form","")&amp;IF(BD107="No",", concussion sheet",""),3,200))))</f>
        <v/>
      </c>
      <c r="BG107" s="22">
        <f>IF(LEFT(BF107,8)="Complete",1,0)</f>
        <v/>
      </c>
      <c r="BH107" s="22">
        <f>IF(AP107="","",TRIM(AK107&amp;""))</f>
        <v/>
      </c>
      <c r="BI107" s="22">
        <f>IF(AND(AP107&lt;&gt;"",BH107=""),1,0)</f>
        <v/>
      </c>
      <c r="BJ107" s="22">
        <f>IF(AP107="",0,1)</f>
        <v/>
      </c>
    </row>
    <row r="108">
      <c r="AJ108" s="19" t="n"/>
      <c r="AK108" s="25" t="n"/>
      <c r="AL108" s="26" t="n"/>
      <c r="AM108" s="26" t="n"/>
      <c r="AN108" s="25" t="n"/>
      <c r="AO108" s="19" t="n"/>
      <c r="AP108" s="22">
        <f>TRIM(IFERROR(TRIM(INDEX($A108:$AI108,MATCH(Settings!$H$9,$A$1:$AI$1,0))&amp;""),"")&amp;" "&amp;IFERROR(TRIM(INDEX($A108:$AI108,MATCH(Settings!$H$10,$A$1:$AI$1,0))&amp;""),""))</f>
        <v/>
      </c>
      <c r="AQ108" s="23">
        <f>IF(AP108="","",IFERROR(IF(TRIM(INDEX($A108:$AI108,MATCH(Settings!$H$11,$A$1:$AI$1,0))&amp;"")="","",IF(ISNUMBER(INDEX($A108:$AI108,MATCH(Settings!$H$11,$A$1:$AI$1,0))),INT(INDEX($A108:$AI108,MATCH(Settings!$H$11,$A$1:$AI$1,0))),DATE(VALUE(LEFT(INDEX($A108:$AI108,MATCH(Settings!$H$11,$A$1:$AI$1,0)),4)),VALUE(MID(INDEX($A108:$AI108,MATCH(Settings!$H$11,$A$1:$AI$1,0)),6,2)),VALUE(MID(INDEX($A108:$AI108,MATCH(Settings!$H$11,$A$1:$AI$1,0)),9,2))))),""))</f>
        <v/>
      </c>
      <c r="AR108" s="22">
        <f>IF(OR(AP108="",NOT(ISNUMBER(AQ108)),NOT(ISNUMBER(Settings!$B$4))),"",YEAR(Settings!$B$4)-YEAR(AQ108)-IF(OR(MONTH(Settings!$B$4)&lt;MONTH(AQ108),AND(MONTH(Settings!$B$4)=MONTH(AQ108),DAY(Settings!$B$4)&lt;DAY(AQ108))),1,0))</f>
        <v/>
      </c>
      <c r="AS108" s="22">
        <f>IF(AP108="","",IF(AR108="","No birth date",IF(COUNT(Settings!$B$9:$B$20)=0,"Set your age groups",IF(AR108&lt;MIN(Settings!$B$9:$B$20),"Below youngest group",IF(AR108&gt;MAX(Settings!$C$9:$C$20),"Above oldest group",IF(AR108&lt;=INDEX(Settings!$C$9:$C$20,COUNTIF(Settings!$B$9:$B$20,"&lt;="&amp;AR108)),INDEX(Settings!$A$9:$A$20,COUNTIF(Settings!$B$9:$B$20,"&lt;="&amp;AR108)),"No group for this age"))))))</f>
        <v/>
      </c>
      <c r="AT108" s="22">
        <f>IF(AP108="","",IFERROR(TRIM(INDEX($A108:$AI108,MATCH(Settings!$H$12,$A$1:$AI$1,0))&amp;""),""))</f>
        <v/>
      </c>
      <c r="AU108" s="22">
        <f>IF(AP108="","",IFERROR(TRIM(INDEX($A108:$AI108,MATCH(Settings!$H$13,$A$1:$AI$1,0))&amp;""),""))</f>
        <v/>
      </c>
      <c r="AV108" s="22">
        <f>IF(AP108="","",IFERROR(TRIM(INDEX($A108:$AI108,MATCH(Settings!$H$14,$A$1:$AI$1,0))&amp;""),""))</f>
        <v/>
      </c>
      <c r="AW108" s="22">
        <f>IF(AP108="","",IFERROR(IF(TRIM(INDEX($A108:$AI108,MATCH(Settings!$H$19,$A$1:$AI$1,0))&amp;"")="","",VALUE(TRIM(INDEX($A108:$AI108,MATCH(Settings!$H$19,$A$1:$AI$1,0))&amp;""))),""))</f>
        <v/>
      </c>
      <c r="AX108" s="22">
        <f>IF(AP108="","",IFERROR(TRIM(INDEX($A108:$AI108,MATCH(Settings!$H$20,$A$1:$AI$1,0))&amp;""),""))</f>
        <v/>
      </c>
      <c r="AY108" s="24">
        <f>IF(OR(AX108="Paid",AX108="Partially refunded"),IFERROR(VALUE(IFERROR(TRIM(INDEX($A108:$AI108,MATCH(Settings!$H$21,$A$1:$AI$1,0))&amp;""),"")),0)-IFERROR(VALUE(IFERROR(TRIM(INDEX($A108:$AI108,MATCH(Settings!$H$22,$A$1:$AI$1,0))&amp;""),"")),0),0)</f>
        <v/>
      </c>
      <c r="AZ108" s="22">
        <f>IF(AP108="","",IF(UPPER(TRIM(AL108&amp;""))="Y","Paid another way",IF(AX108&lt;&gt;"",AX108,"No online payment")))</f>
        <v/>
      </c>
      <c r="BA108" s="22">
        <f>IF(OR(AZ108="Paid",AZ108="Partially refunded",AZ108="Paid another way"),1,0)</f>
        <v/>
      </c>
      <c r="BB108" s="22">
        <f>IF(AP108="","",IF(IFERROR(TRIM(INDEX($A108:$AI108,MATCH(Settings!$H$15,$A$1:$AI$1,0))&amp;""),"")&lt;&gt;"","Yes","No"))</f>
        <v/>
      </c>
      <c r="BC108" s="22">
        <f>IF(AP108="","",IF(IFERROR(TRIM(INDEX($A108:$AI108,MATCH(Settings!$H$16,$A$1:$AI$1,0))&amp;""),"")&lt;&gt;"","Yes","No"))</f>
        <v/>
      </c>
      <c r="BD108" s="22">
        <f>IF(AP108="","",IF(IFERROR(TRIM(INDEX($A108:$AI108,MATCH(Settings!$H$18,$A$1:$AI$1,0))&amp;""),"")&lt;&gt;"","Yes","No"))</f>
        <v/>
      </c>
      <c r="BE108" s="22">
        <f>IF(AP108="","",IFERROR(TRIM(INDEX($A108:$AI108,MATCH(Settings!$H$17,$A$1:$AI$1,0))&amp;""),""))</f>
        <v/>
      </c>
      <c r="BF108" s="22">
        <f>IF(AP108="","",IF(UPPER(TRIM(AM108&amp;""))="Y","Complete (papers)",IF(IF(BB108="No",", proof of age","")&amp;IF(BC108="No",", physical form","")&amp;IF(BD108="No",", concussion sheet","")="","Complete","Missing: "&amp;MID(IF(BB108="No",", proof of age","")&amp;IF(BC108="No",", physical form","")&amp;IF(BD108="No",", concussion sheet",""),3,200))))</f>
        <v/>
      </c>
      <c r="BG108" s="22">
        <f>IF(LEFT(BF108,8)="Complete",1,0)</f>
        <v/>
      </c>
      <c r="BH108" s="22">
        <f>IF(AP108="","",TRIM(AK108&amp;""))</f>
        <v/>
      </c>
      <c r="BI108" s="22">
        <f>IF(AND(AP108&lt;&gt;"",BH108=""),1,0)</f>
        <v/>
      </c>
      <c r="BJ108" s="22">
        <f>IF(AP108="",0,1)</f>
        <v/>
      </c>
    </row>
    <row r="109">
      <c r="AJ109" s="19" t="n"/>
      <c r="AK109" s="25" t="n"/>
      <c r="AL109" s="26" t="n"/>
      <c r="AM109" s="26" t="n"/>
      <c r="AN109" s="25" t="n"/>
      <c r="AO109" s="19" t="n"/>
      <c r="AP109" s="22">
        <f>TRIM(IFERROR(TRIM(INDEX($A109:$AI109,MATCH(Settings!$H$9,$A$1:$AI$1,0))&amp;""),"")&amp;" "&amp;IFERROR(TRIM(INDEX($A109:$AI109,MATCH(Settings!$H$10,$A$1:$AI$1,0))&amp;""),""))</f>
        <v/>
      </c>
      <c r="AQ109" s="23">
        <f>IF(AP109="","",IFERROR(IF(TRIM(INDEX($A109:$AI109,MATCH(Settings!$H$11,$A$1:$AI$1,0))&amp;"")="","",IF(ISNUMBER(INDEX($A109:$AI109,MATCH(Settings!$H$11,$A$1:$AI$1,0))),INT(INDEX($A109:$AI109,MATCH(Settings!$H$11,$A$1:$AI$1,0))),DATE(VALUE(LEFT(INDEX($A109:$AI109,MATCH(Settings!$H$11,$A$1:$AI$1,0)),4)),VALUE(MID(INDEX($A109:$AI109,MATCH(Settings!$H$11,$A$1:$AI$1,0)),6,2)),VALUE(MID(INDEX($A109:$AI109,MATCH(Settings!$H$11,$A$1:$AI$1,0)),9,2))))),""))</f>
        <v/>
      </c>
      <c r="AR109" s="22">
        <f>IF(OR(AP109="",NOT(ISNUMBER(AQ109)),NOT(ISNUMBER(Settings!$B$4))),"",YEAR(Settings!$B$4)-YEAR(AQ109)-IF(OR(MONTH(Settings!$B$4)&lt;MONTH(AQ109),AND(MONTH(Settings!$B$4)=MONTH(AQ109),DAY(Settings!$B$4)&lt;DAY(AQ109))),1,0))</f>
        <v/>
      </c>
      <c r="AS109" s="22">
        <f>IF(AP109="","",IF(AR109="","No birth date",IF(COUNT(Settings!$B$9:$B$20)=0,"Set your age groups",IF(AR109&lt;MIN(Settings!$B$9:$B$20),"Below youngest group",IF(AR109&gt;MAX(Settings!$C$9:$C$20),"Above oldest group",IF(AR109&lt;=INDEX(Settings!$C$9:$C$20,COUNTIF(Settings!$B$9:$B$20,"&lt;="&amp;AR109)),INDEX(Settings!$A$9:$A$20,COUNTIF(Settings!$B$9:$B$20,"&lt;="&amp;AR109)),"No group for this age"))))))</f>
        <v/>
      </c>
      <c r="AT109" s="22">
        <f>IF(AP109="","",IFERROR(TRIM(INDEX($A109:$AI109,MATCH(Settings!$H$12,$A$1:$AI$1,0))&amp;""),""))</f>
        <v/>
      </c>
      <c r="AU109" s="22">
        <f>IF(AP109="","",IFERROR(TRIM(INDEX($A109:$AI109,MATCH(Settings!$H$13,$A$1:$AI$1,0))&amp;""),""))</f>
        <v/>
      </c>
      <c r="AV109" s="22">
        <f>IF(AP109="","",IFERROR(TRIM(INDEX($A109:$AI109,MATCH(Settings!$H$14,$A$1:$AI$1,0))&amp;""),""))</f>
        <v/>
      </c>
      <c r="AW109" s="22">
        <f>IF(AP109="","",IFERROR(IF(TRIM(INDEX($A109:$AI109,MATCH(Settings!$H$19,$A$1:$AI$1,0))&amp;"")="","",VALUE(TRIM(INDEX($A109:$AI109,MATCH(Settings!$H$19,$A$1:$AI$1,0))&amp;""))),""))</f>
        <v/>
      </c>
      <c r="AX109" s="22">
        <f>IF(AP109="","",IFERROR(TRIM(INDEX($A109:$AI109,MATCH(Settings!$H$20,$A$1:$AI$1,0))&amp;""),""))</f>
        <v/>
      </c>
      <c r="AY109" s="24">
        <f>IF(OR(AX109="Paid",AX109="Partially refunded"),IFERROR(VALUE(IFERROR(TRIM(INDEX($A109:$AI109,MATCH(Settings!$H$21,$A$1:$AI$1,0))&amp;""),"")),0)-IFERROR(VALUE(IFERROR(TRIM(INDEX($A109:$AI109,MATCH(Settings!$H$22,$A$1:$AI$1,0))&amp;""),"")),0),0)</f>
        <v/>
      </c>
      <c r="AZ109" s="22">
        <f>IF(AP109="","",IF(UPPER(TRIM(AL109&amp;""))="Y","Paid another way",IF(AX109&lt;&gt;"",AX109,"No online payment")))</f>
        <v/>
      </c>
      <c r="BA109" s="22">
        <f>IF(OR(AZ109="Paid",AZ109="Partially refunded",AZ109="Paid another way"),1,0)</f>
        <v/>
      </c>
      <c r="BB109" s="22">
        <f>IF(AP109="","",IF(IFERROR(TRIM(INDEX($A109:$AI109,MATCH(Settings!$H$15,$A$1:$AI$1,0))&amp;""),"")&lt;&gt;"","Yes","No"))</f>
        <v/>
      </c>
      <c r="BC109" s="22">
        <f>IF(AP109="","",IF(IFERROR(TRIM(INDEX($A109:$AI109,MATCH(Settings!$H$16,$A$1:$AI$1,0))&amp;""),"")&lt;&gt;"","Yes","No"))</f>
        <v/>
      </c>
      <c r="BD109" s="22">
        <f>IF(AP109="","",IF(IFERROR(TRIM(INDEX($A109:$AI109,MATCH(Settings!$H$18,$A$1:$AI$1,0))&amp;""),"")&lt;&gt;"","Yes","No"))</f>
        <v/>
      </c>
      <c r="BE109" s="22">
        <f>IF(AP109="","",IFERROR(TRIM(INDEX($A109:$AI109,MATCH(Settings!$H$17,$A$1:$AI$1,0))&amp;""),""))</f>
        <v/>
      </c>
      <c r="BF109" s="22">
        <f>IF(AP109="","",IF(UPPER(TRIM(AM109&amp;""))="Y","Complete (papers)",IF(IF(BB109="No",", proof of age","")&amp;IF(BC109="No",", physical form","")&amp;IF(BD109="No",", concussion sheet","")="","Complete","Missing: "&amp;MID(IF(BB109="No",", proof of age","")&amp;IF(BC109="No",", physical form","")&amp;IF(BD109="No",", concussion sheet",""),3,200))))</f>
        <v/>
      </c>
      <c r="BG109" s="22">
        <f>IF(LEFT(BF109,8)="Complete",1,0)</f>
        <v/>
      </c>
      <c r="BH109" s="22">
        <f>IF(AP109="","",TRIM(AK109&amp;""))</f>
        <v/>
      </c>
      <c r="BI109" s="22">
        <f>IF(AND(AP109&lt;&gt;"",BH109=""),1,0)</f>
        <v/>
      </c>
      <c r="BJ109" s="22">
        <f>IF(AP109="",0,1)</f>
        <v/>
      </c>
    </row>
    <row r="110">
      <c r="AJ110" s="19" t="n"/>
      <c r="AK110" s="25" t="n"/>
      <c r="AL110" s="26" t="n"/>
      <c r="AM110" s="26" t="n"/>
      <c r="AN110" s="25" t="n"/>
      <c r="AO110" s="19" t="n"/>
      <c r="AP110" s="22">
        <f>TRIM(IFERROR(TRIM(INDEX($A110:$AI110,MATCH(Settings!$H$9,$A$1:$AI$1,0))&amp;""),"")&amp;" "&amp;IFERROR(TRIM(INDEX($A110:$AI110,MATCH(Settings!$H$10,$A$1:$AI$1,0))&amp;""),""))</f>
        <v/>
      </c>
      <c r="AQ110" s="23">
        <f>IF(AP110="","",IFERROR(IF(TRIM(INDEX($A110:$AI110,MATCH(Settings!$H$11,$A$1:$AI$1,0))&amp;"")="","",IF(ISNUMBER(INDEX($A110:$AI110,MATCH(Settings!$H$11,$A$1:$AI$1,0))),INT(INDEX($A110:$AI110,MATCH(Settings!$H$11,$A$1:$AI$1,0))),DATE(VALUE(LEFT(INDEX($A110:$AI110,MATCH(Settings!$H$11,$A$1:$AI$1,0)),4)),VALUE(MID(INDEX($A110:$AI110,MATCH(Settings!$H$11,$A$1:$AI$1,0)),6,2)),VALUE(MID(INDEX($A110:$AI110,MATCH(Settings!$H$11,$A$1:$AI$1,0)),9,2))))),""))</f>
        <v/>
      </c>
      <c r="AR110" s="22">
        <f>IF(OR(AP110="",NOT(ISNUMBER(AQ110)),NOT(ISNUMBER(Settings!$B$4))),"",YEAR(Settings!$B$4)-YEAR(AQ110)-IF(OR(MONTH(Settings!$B$4)&lt;MONTH(AQ110),AND(MONTH(Settings!$B$4)=MONTH(AQ110),DAY(Settings!$B$4)&lt;DAY(AQ110))),1,0))</f>
        <v/>
      </c>
      <c r="AS110" s="22">
        <f>IF(AP110="","",IF(AR110="","No birth date",IF(COUNT(Settings!$B$9:$B$20)=0,"Set your age groups",IF(AR110&lt;MIN(Settings!$B$9:$B$20),"Below youngest group",IF(AR110&gt;MAX(Settings!$C$9:$C$20),"Above oldest group",IF(AR110&lt;=INDEX(Settings!$C$9:$C$20,COUNTIF(Settings!$B$9:$B$20,"&lt;="&amp;AR110)),INDEX(Settings!$A$9:$A$20,COUNTIF(Settings!$B$9:$B$20,"&lt;="&amp;AR110)),"No group for this age"))))))</f>
        <v/>
      </c>
      <c r="AT110" s="22">
        <f>IF(AP110="","",IFERROR(TRIM(INDEX($A110:$AI110,MATCH(Settings!$H$12,$A$1:$AI$1,0))&amp;""),""))</f>
        <v/>
      </c>
      <c r="AU110" s="22">
        <f>IF(AP110="","",IFERROR(TRIM(INDEX($A110:$AI110,MATCH(Settings!$H$13,$A$1:$AI$1,0))&amp;""),""))</f>
        <v/>
      </c>
      <c r="AV110" s="22">
        <f>IF(AP110="","",IFERROR(TRIM(INDEX($A110:$AI110,MATCH(Settings!$H$14,$A$1:$AI$1,0))&amp;""),""))</f>
        <v/>
      </c>
      <c r="AW110" s="22">
        <f>IF(AP110="","",IFERROR(IF(TRIM(INDEX($A110:$AI110,MATCH(Settings!$H$19,$A$1:$AI$1,0))&amp;"")="","",VALUE(TRIM(INDEX($A110:$AI110,MATCH(Settings!$H$19,$A$1:$AI$1,0))&amp;""))),""))</f>
        <v/>
      </c>
      <c r="AX110" s="22">
        <f>IF(AP110="","",IFERROR(TRIM(INDEX($A110:$AI110,MATCH(Settings!$H$20,$A$1:$AI$1,0))&amp;""),""))</f>
        <v/>
      </c>
      <c r="AY110" s="24">
        <f>IF(OR(AX110="Paid",AX110="Partially refunded"),IFERROR(VALUE(IFERROR(TRIM(INDEX($A110:$AI110,MATCH(Settings!$H$21,$A$1:$AI$1,0))&amp;""),"")),0)-IFERROR(VALUE(IFERROR(TRIM(INDEX($A110:$AI110,MATCH(Settings!$H$22,$A$1:$AI$1,0))&amp;""),"")),0),0)</f>
        <v/>
      </c>
      <c r="AZ110" s="22">
        <f>IF(AP110="","",IF(UPPER(TRIM(AL110&amp;""))="Y","Paid another way",IF(AX110&lt;&gt;"",AX110,"No online payment")))</f>
        <v/>
      </c>
      <c r="BA110" s="22">
        <f>IF(OR(AZ110="Paid",AZ110="Partially refunded",AZ110="Paid another way"),1,0)</f>
        <v/>
      </c>
      <c r="BB110" s="22">
        <f>IF(AP110="","",IF(IFERROR(TRIM(INDEX($A110:$AI110,MATCH(Settings!$H$15,$A$1:$AI$1,0))&amp;""),"")&lt;&gt;"","Yes","No"))</f>
        <v/>
      </c>
      <c r="BC110" s="22">
        <f>IF(AP110="","",IF(IFERROR(TRIM(INDEX($A110:$AI110,MATCH(Settings!$H$16,$A$1:$AI$1,0))&amp;""),"")&lt;&gt;"","Yes","No"))</f>
        <v/>
      </c>
      <c r="BD110" s="22">
        <f>IF(AP110="","",IF(IFERROR(TRIM(INDEX($A110:$AI110,MATCH(Settings!$H$18,$A$1:$AI$1,0))&amp;""),"")&lt;&gt;"","Yes","No"))</f>
        <v/>
      </c>
      <c r="BE110" s="22">
        <f>IF(AP110="","",IFERROR(TRIM(INDEX($A110:$AI110,MATCH(Settings!$H$17,$A$1:$AI$1,0))&amp;""),""))</f>
        <v/>
      </c>
      <c r="BF110" s="22">
        <f>IF(AP110="","",IF(UPPER(TRIM(AM110&amp;""))="Y","Complete (papers)",IF(IF(BB110="No",", proof of age","")&amp;IF(BC110="No",", physical form","")&amp;IF(BD110="No",", concussion sheet","")="","Complete","Missing: "&amp;MID(IF(BB110="No",", proof of age","")&amp;IF(BC110="No",", physical form","")&amp;IF(BD110="No",", concussion sheet",""),3,200))))</f>
        <v/>
      </c>
      <c r="BG110" s="22">
        <f>IF(LEFT(BF110,8)="Complete",1,0)</f>
        <v/>
      </c>
      <c r="BH110" s="22">
        <f>IF(AP110="","",TRIM(AK110&amp;""))</f>
        <v/>
      </c>
      <c r="BI110" s="22">
        <f>IF(AND(AP110&lt;&gt;"",BH110=""),1,0)</f>
        <v/>
      </c>
      <c r="BJ110" s="22">
        <f>IF(AP110="",0,1)</f>
        <v/>
      </c>
    </row>
    <row r="111">
      <c r="AJ111" s="19" t="n"/>
      <c r="AK111" s="25" t="n"/>
      <c r="AL111" s="26" t="n"/>
      <c r="AM111" s="26" t="n"/>
      <c r="AN111" s="25" t="n"/>
      <c r="AO111" s="19" t="n"/>
      <c r="AP111" s="22">
        <f>TRIM(IFERROR(TRIM(INDEX($A111:$AI111,MATCH(Settings!$H$9,$A$1:$AI$1,0))&amp;""),"")&amp;" "&amp;IFERROR(TRIM(INDEX($A111:$AI111,MATCH(Settings!$H$10,$A$1:$AI$1,0))&amp;""),""))</f>
        <v/>
      </c>
      <c r="AQ111" s="23">
        <f>IF(AP111="","",IFERROR(IF(TRIM(INDEX($A111:$AI111,MATCH(Settings!$H$11,$A$1:$AI$1,0))&amp;"")="","",IF(ISNUMBER(INDEX($A111:$AI111,MATCH(Settings!$H$11,$A$1:$AI$1,0))),INT(INDEX($A111:$AI111,MATCH(Settings!$H$11,$A$1:$AI$1,0))),DATE(VALUE(LEFT(INDEX($A111:$AI111,MATCH(Settings!$H$11,$A$1:$AI$1,0)),4)),VALUE(MID(INDEX($A111:$AI111,MATCH(Settings!$H$11,$A$1:$AI$1,0)),6,2)),VALUE(MID(INDEX($A111:$AI111,MATCH(Settings!$H$11,$A$1:$AI$1,0)),9,2))))),""))</f>
        <v/>
      </c>
      <c r="AR111" s="22">
        <f>IF(OR(AP111="",NOT(ISNUMBER(AQ111)),NOT(ISNUMBER(Settings!$B$4))),"",YEAR(Settings!$B$4)-YEAR(AQ111)-IF(OR(MONTH(Settings!$B$4)&lt;MONTH(AQ111),AND(MONTH(Settings!$B$4)=MONTH(AQ111),DAY(Settings!$B$4)&lt;DAY(AQ111))),1,0))</f>
        <v/>
      </c>
      <c r="AS111" s="22">
        <f>IF(AP111="","",IF(AR111="","No birth date",IF(COUNT(Settings!$B$9:$B$20)=0,"Set your age groups",IF(AR111&lt;MIN(Settings!$B$9:$B$20),"Below youngest group",IF(AR111&gt;MAX(Settings!$C$9:$C$20),"Above oldest group",IF(AR111&lt;=INDEX(Settings!$C$9:$C$20,COUNTIF(Settings!$B$9:$B$20,"&lt;="&amp;AR111)),INDEX(Settings!$A$9:$A$20,COUNTIF(Settings!$B$9:$B$20,"&lt;="&amp;AR111)),"No group for this age"))))))</f>
        <v/>
      </c>
      <c r="AT111" s="22">
        <f>IF(AP111="","",IFERROR(TRIM(INDEX($A111:$AI111,MATCH(Settings!$H$12,$A$1:$AI$1,0))&amp;""),""))</f>
        <v/>
      </c>
      <c r="AU111" s="22">
        <f>IF(AP111="","",IFERROR(TRIM(INDEX($A111:$AI111,MATCH(Settings!$H$13,$A$1:$AI$1,0))&amp;""),""))</f>
        <v/>
      </c>
      <c r="AV111" s="22">
        <f>IF(AP111="","",IFERROR(TRIM(INDEX($A111:$AI111,MATCH(Settings!$H$14,$A$1:$AI$1,0))&amp;""),""))</f>
        <v/>
      </c>
      <c r="AW111" s="22">
        <f>IF(AP111="","",IFERROR(IF(TRIM(INDEX($A111:$AI111,MATCH(Settings!$H$19,$A$1:$AI$1,0))&amp;"")="","",VALUE(TRIM(INDEX($A111:$AI111,MATCH(Settings!$H$19,$A$1:$AI$1,0))&amp;""))),""))</f>
        <v/>
      </c>
      <c r="AX111" s="22">
        <f>IF(AP111="","",IFERROR(TRIM(INDEX($A111:$AI111,MATCH(Settings!$H$20,$A$1:$AI$1,0))&amp;""),""))</f>
        <v/>
      </c>
      <c r="AY111" s="24">
        <f>IF(OR(AX111="Paid",AX111="Partially refunded"),IFERROR(VALUE(IFERROR(TRIM(INDEX($A111:$AI111,MATCH(Settings!$H$21,$A$1:$AI$1,0))&amp;""),"")),0)-IFERROR(VALUE(IFERROR(TRIM(INDEX($A111:$AI111,MATCH(Settings!$H$22,$A$1:$AI$1,0))&amp;""),"")),0),0)</f>
        <v/>
      </c>
      <c r="AZ111" s="22">
        <f>IF(AP111="","",IF(UPPER(TRIM(AL111&amp;""))="Y","Paid another way",IF(AX111&lt;&gt;"",AX111,"No online payment")))</f>
        <v/>
      </c>
      <c r="BA111" s="22">
        <f>IF(OR(AZ111="Paid",AZ111="Partially refunded",AZ111="Paid another way"),1,0)</f>
        <v/>
      </c>
      <c r="BB111" s="22">
        <f>IF(AP111="","",IF(IFERROR(TRIM(INDEX($A111:$AI111,MATCH(Settings!$H$15,$A$1:$AI$1,0))&amp;""),"")&lt;&gt;"","Yes","No"))</f>
        <v/>
      </c>
      <c r="BC111" s="22">
        <f>IF(AP111="","",IF(IFERROR(TRIM(INDEX($A111:$AI111,MATCH(Settings!$H$16,$A$1:$AI$1,0))&amp;""),"")&lt;&gt;"","Yes","No"))</f>
        <v/>
      </c>
      <c r="BD111" s="22">
        <f>IF(AP111="","",IF(IFERROR(TRIM(INDEX($A111:$AI111,MATCH(Settings!$H$18,$A$1:$AI$1,0))&amp;""),"")&lt;&gt;"","Yes","No"))</f>
        <v/>
      </c>
      <c r="BE111" s="22">
        <f>IF(AP111="","",IFERROR(TRIM(INDEX($A111:$AI111,MATCH(Settings!$H$17,$A$1:$AI$1,0))&amp;""),""))</f>
        <v/>
      </c>
      <c r="BF111" s="22">
        <f>IF(AP111="","",IF(UPPER(TRIM(AM111&amp;""))="Y","Complete (papers)",IF(IF(BB111="No",", proof of age","")&amp;IF(BC111="No",", physical form","")&amp;IF(BD111="No",", concussion sheet","")="","Complete","Missing: "&amp;MID(IF(BB111="No",", proof of age","")&amp;IF(BC111="No",", physical form","")&amp;IF(BD111="No",", concussion sheet",""),3,200))))</f>
        <v/>
      </c>
      <c r="BG111" s="22">
        <f>IF(LEFT(BF111,8)="Complete",1,0)</f>
        <v/>
      </c>
      <c r="BH111" s="22">
        <f>IF(AP111="","",TRIM(AK111&amp;""))</f>
        <v/>
      </c>
      <c r="BI111" s="22">
        <f>IF(AND(AP111&lt;&gt;"",BH111=""),1,0)</f>
        <v/>
      </c>
      <c r="BJ111" s="22">
        <f>IF(AP111="",0,1)</f>
        <v/>
      </c>
    </row>
    <row r="112">
      <c r="AJ112" s="19" t="n"/>
      <c r="AK112" s="25" t="n"/>
      <c r="AL112" s="26" t="n"/>
      <c r="AM112" s="26" t="n"/>
      <c r="AN112" s="25" t="n"/>
      <c r="AO112" s="19" t="n"/>
      <c r="AP112" s="22">
        <f>TRIM(IFERROR(TRIM(INDEX($A112:$AI112,MATCH(Settings!$H$9,$A$1:$AI$1,0))&amp;""),"")&amp;" "&amp;IFERROR(TRIM(INDEX($A112:$AI112,MATCH(Settings!$H$10,$A$1:$AI$1,0))&amp;""),""))</f>
        <v/>
      </c>
      <c r="AQ112" s="23">
        <f>IF(AP112="","",IFERROR(IF(TRIM(INDEX($A112:$AI112,MATCH(Settings!$H$11,$A$1:$AI$1,0))&amp;"")="","",IF(ISNUMBER(INDEX($A112:$AI112,MATCH(Settings!$H$11,$A$1:$AI$1,0))),INT(INDEX($A112:$AI112,MATCH(Settings!$H$11,$A$1:$AI$1,0))),DATE(VALUE(LEFT(INDEX($A112:$AI112,MATCH(Settings!$H$11,$A$1:$AI$1,0)),4)),VALUE(MID(INDEX($A112:$AI112,MATCH(Settings!$H$11,$A$1:$AI$1,0)),6,2)),VALUE(MID(INDEX($A112:$AI112,MATCH(Settings!$H$11,$A$1:$AI$1,0)),9,2))))),""))</f>
        <v/>
      </c>
      <c r="AR112" s="22">
        <f>IF(OR(AP112="",NOT(ISNUMBER(AQ112)),NOT(ISNUMBER(Settings!$B$4))),"",YEAR(Settings!$B$4)-YEAR(AQ112)-IF(OR(MONTH(Settings!$B$4)&lt;MONTH(AQ112),AND(MONTH(Settings!$B$4)=MONTH(AQ112),DAY(Settings!$B$4)&lt;DAY(AQ112))),1,0))</f>
        <v/>
      </c>
      <c r="AS112" s="22">
        <f>IF(AP112="","",IF(AR112="","No birth date",IF(COUNT(Settings!$B$9:$B$20)=0,"Set your age groups",IF(AR112&lt;MIN(Settings!$B$9:$B$20),"Below youngest group",IF(AR112&gt;MAX(Settings!$C$9:$C$20),"Above oldest group",IF(AR112&lt;=INDEX(Settings!$C$9:$C$20,COUNTIF(Settings!$B$9:$B$20,"&lt;="&amp;AR112)),INDEX(Settings!$A$9:$A$20,COUNTIF(Settings!$B$9:$B$20,"&lt;="&amp;AR112)),"No group for this age"))))))</f>
        <v/>
      </c>
      <c r="AT112" s="22">
        <f>IF(AP112="","",IFERROR(TRIM(INDEX($A112:$AI112,MATCH(Settings!$H$12,$A$1:$AI$1,0))&amp;""),""))</f>
        <v/>
      </c>
      <c r="AU112" s="22">
        <f>IF(AP112="","",IFERROR(TRIM(INDEX($A112:$AI112,MATCH(Settings!$H$13,$A$1:$AI$1,0))&amp;""),""))</f>
        <v/>
      </c>
      <c r="AV112" s="22">
        <f>IF(AP112="","",IFERROR(TRIM(INDEX($A112:$AI112,MATCH(Settings!$H$14,$A$1:$AI$1,0))&amp;""),""))</f>
        <v/>
      </c>
      <c r="AW112" s="22">
        <f>IF(AP112="","",IFERROR(IF(TRIM(INDEX($A112:$AI112,MATCH(Settings!$H$19,$A$1:$AI$1,0))&amp;"")="","",VALUE(TRIM(INDEX($A112:$AI112,MATCH(Settings!$H$19,$A$1:$AI$1,0))&amp;""))),""))</f>
        <v/>
      </c>
      <c r="AX112" s="22">
        <f>IF(AP112="","",IFERROR(TRIM(INDEX($A112:$AI112,MATCH(Settings!$H$20,$A$1:$AI$1,0))&amp;""),""))</f>
        <v/>
      </c>
      <c r="AY112" s="24">
        <f>IF(OR(AX112="Paid",AX112="Partially refunded"),IFERROR(VALUE(IFERROR(TRIM(INDEX($A112:$AI112,MATCH(Settings!$H$21,$A$1:$AI$1,0))&amp;""),"")),0)-IFERROR(VALUE(IFERROR(TRIM(INDEX($A112:$AI112,MATCH(Settings!$H$22,$A$1:$AI$1,0))&amp;""),"")),0),0)</f>
        <v/>
      </c>
      <c r="AZ112" s="22">
        <f>IF(AP112="","",IF(UPPER(TRIM(AL112&amp;""))="Y","Paid another way",IF(AX112&lt;&gt;"",AX112,"No online payment")))</f>
        <v/>
      </c>
      <c r="BA112" s="22">
        <f>IF(OR(AZ112="Paid",AZ112="Partially refunded",AZ112="Paid another way"),1,0)</f>
        <v/>
      </c>
      <c r="BB112" s="22">
        <f>IF(AP112="","",IF(IFERROR(TRIM(INDEX($A112:$AI112,MATCH(Settings!$H$15,$A$1:$AI$1,0))&amp;""),"")&lt;&gt;"","Yes","No"))</f>
        <v/>
      </c>
      <c r="BC112" s="22">
        <f>IF(AP112="","",IF(IFERROR(TRIM(INDEX($A112:$AI112,MATCH(Settings!$H$16,$A$1:$AI$1,0))&amp;""),"")&lt;&gt;"","Yes","No"))</f>
        <v/>
      </c>
      <c r="BD112" s="22">
        <f>IF(AP112="","",IF(IFERROR(TRIM(INDEX($A112:$AI112,MATCH(Settings!$H$18,$A$1:$AI$1,0))&amp;""),"")&lt;&gt;"","Yes","No"))</f>
        <v/>
      </c>
      <c r="BE112" s="22">
        <f>IF(AP112="","",IFERROR(TRIM(INDEX($A112:$AI112,MATCH(Settings!$H$17,$A$1:$AI$1,0))&amp;""),""))</f>
        <v/>
      </c>
      <c r="BF112" s="22">
        <f>IF(AP112="","",IF(UPPER(TRIM(AM112&amp;""))="Y","Complete (papers)",IF(IF(BB112="No",", proof of age","")&amp;IF(BC112="No",", physical form","")&amp;IF(BD112="No",", concussion sheet","")="","Complete","Missing: "&amp;MID(IF(BB112="No",", proof of age","")&amp;IF(BC112="No",", physical form","")&amp;IF(BD112="No",", concussion sheet",""),3,200))))</f>
        <v/>
      </c>
      <c r="BG112" s="22">
        <f>IF(LEFT(BF112,8)="Complete",1,0)</f>
        <v/>
      </c>
      <c r="BH112" s="22">
        <f>IF(AP112="","",TRIM(AK112&amp;""))</f>
        <v/>
      </c>
      <c r="BI112" s="22">
        <f>IF(AND(AP112&lt;&gt;"",BH112=""),1,0)</f>
        <v/>
      </c>
      <c r="BJ112" s="22">
        <f>IF(AP112="",0,1)</f>
        <v/>
      </c>
    </row>
    <row r="113">
      <c r="AJ113" s="19" t="n"/>
      <c r="AK113" s="25" t="n"/>
      <c r="AL113" s="26" t="n"/>
      <c r="AM113" s="26" t="n"/>
      <c r="AN113" s="25" t="n"/>
      <c r="AO113" s="19" t="n"/>
      <c r="AP113" s="22">
        <f>TRIM(IFERROR(TRIM(INDEX($A113:$AI113,MATCH(Settings!$H$9,$A$1:$AI$1,0))&amp;""),"")&amp;" "&amp;IFERROR(TRIM(INDEX($A113:$AI113,MATCH(Settings!$H$10,$A$1:$AI$1,0))&amp;""),""))</f>
        <v/>
      </c>
      <c r="AQ113" s="23">
        <f>IF(AP113="","",IFERROR(IF(TRIM(INDEX($A113:$AI113,MATCH(Settings!$H$11,$A$1:$AI$1,0))&amp;"")="","",IF(ISNUMBER(INDEX($A113:$AI113,MATCH(Settings!$H$11,$A$1:$AI$1,0))),INT(INDEX($A113:$AI113,MATCH(Settings!$H$11,$A$1:$AI$1,0))),DATE(VALUE(LEFT(INDEX($A113:$AI113,MATCH(Settings!$H$11,$A$1:$AI$1,0)),4)),VALUE(MID(INDEX($A113:$AI113,MATCH(Settings!$H$11,$A$1:$AI$1,0)),6,2)),VALUE(MID(INDEX($A113:$AI113,MATCH(Settings!$H$11,$A$1:$AI$1,0)),9,2))))),""))</f>
        <v/>
      </c>
      <c r="AR113" s="22">
        <f>IF(OR(AP113="",NOT(ISNUMBER(AQ113)),NOT(ISNUMBER(Settings!$B$4))),"",YEAR(Settings!$B$4)-YEAR(AQ113)-IF(OR(MONTH(Settings!$B$4)&lt;MONTH(AQ113),AND(MONTH(Settings!$B$4)=MONTH(AQ113),DAY(Settings!$B$4)&lt;DAY(AQ113))),1,0))</f>
        <v/>
      </c>
      <c r="AS113" s="22">
        <f>IF(AP113="","",IF(AR113="","No birth date",IF(COUNT(Settings!$B$9:$B$20)=0,"Set your age groups",IF(AR113&lt;MIN(Settings!$B$9:$B$20),"Below youngest group",IF(AR113&gt;MAX(Settings!$C$9:$C$20),"Above oldest group",IF(AR113&lt;=INDEX(Settings!$C$9:$C$20,COUNTIF(Settings!$B$9:$B$20,"&lt;="&amp;AR113)),INDEX(Settings!$A$9:$A$20,COUNTIF(Settings!$B$9:$B$20,"&lt;="&amp;AR113)),"No group for this age"))))))</f>
        <v/>
      </c>
      <c r="AT113" s="22">
        <f>IF(AP113="","",IFERROR(TRIM(INDEX($A113:$AI113,MATCH(Settings!$H$12,$A$1:$AI$1,0))&amp;""),""))</f>
        <v/>
      </c>
      <c r="AU113" s="22">
        <f>IF(AP113="","",IFERROR(TRIM(INDEX($A113:$AI113,MATCH(Settings!$H$13,$A$1:$AI$1,0))&amp;""),""))</f>
        <v/>
      </c>
      <c r="AV113" s="22">
        <f>IF(AP113="","",IFERROR(TRIM(INDEX($A113:$AI113,MATCH(Settings!$H$14,$A$1:$AI$1,0))&amp;""),""))</f>
        <v/>
      </c>
      <c r="AW113" s="22">
        <f>IF(AP113="","",IFERROR(IF(TRIM(INDEX($A113:$AI113,MATCH(Settings!$H$19,$A$1:$AI$1,0))&amp;"")="","",VALUE(TRIM(INDEX($A113:$AI113,MATCH(Settings!$H$19,$A$1:$AI$1,0))&amp;""))),""))</f>
        <v/>
      </c>
      <c r="AX113" s="22">
        <f>IF(AP113="","",IFERROR(TRIM(INDEX($A113:$AI113,MATCH(Settings!$H$20,$A$1:$AI$1,0))&amp;""),""))</f>
        <v/>
      </c>
      <c r="AY113" s="24">
        <f>IF(OR(AX113="Paid",AX113="Partially refunded"),IFERROR(VALUE(IFERROR(TRIM(INDEX($A113:$AI113,MATCH(Settings!$H$21,$A$1:$AI$1,0))&amp;""),"")),0)-IFERROR(VALUE(IFERROR(TRIM(INDEX($A113:$AI113,MATCH(Settings!$H$22,$A$1:$AI$1,0))&amp;""),"")),0),0)</f>
        <v/>
      </c>
      <c r="AZ113" s="22">
        <f>IF(AP113="","",IF(UPPER(TRIM(AL113&amp;""))="Y","Paid another way",IF(AX113&lt;&gt;"",AX113,"No online payment")))</f>
        <v/>
      </c>
      <c r="BA113" s="22">
        <f>IF(OR(AZ113="Paid",AZ113="Partially refunded",AZ113="Paid another way"),1,0)</f>
        <v/>
      </c>
      <c r="BB113" s="22">
        <f>IF(AP113="","",IF(IFERROR(TRIM(INDEX($A113:$AI113,MATCH(Settings!$H$15,$A$1:$AI$1,0))&amp;""),"")&lt;&gt;"","Yes","No"))</f>
        <v/>
      </c>
      <c r="BC113" s="22">
        <f>IF(AP113="","",IF(IFERROR(TRIM(INDEX($A113:$AI113,MATCH(Settings!$H$16,$A$1:$AI$1,0))&amp;""),"")&lt;&gt;"","Yes","No"))</f>
        <v/>
      </c>
      <c r="BD113" s="22">
        <f>IF(AP113="","",IF(IFERROR(TRIM(INDEX($A113:$AI113,MATCH(Settings!$H$18,$A$1:$AI$1,0))&amp;""),"")&lt;&gt;"","Yes","No"))</f>
        <v/>
      </c>
      <c r="BE113" s="22">
        <f>IF(AP113="","",IFERROR(TRIM(INDEX($A113:$AI113,MATCH(Settings!$H$17,$A$1:$AI$1,0))&amp;""),""))</f>
        <v/>
      </c>
      <c r="BF113" s="22">
        <f>IF(AP113="","",IF(UPPER(TRIM(AM113&amp;""))="Y","Complete (papers)",IF(IF(BB113="No",", proof of age","")&amp;IF(BC113="No",", physical form","")&amp;IF(BD113="No",", concussion sheet","")="","Complete","Missing: "&amp;MID(IF(BB113="No",", proof of age","")&amp;IF(BC113="No",", physical form","")&amp;IF(BD113="No",", concussion sheet",""),3,200))))</f>
        <v/>
      </c>
      <c r="BG113" s="22">
        <f>IF(LEFT(BF113,8)="Complete",1,0)</f>
        <v/>
      </c>
      <c r="BH113" s="22">
        <f>IF(AP113="","",TRIM(AK113&amp;""))</f>
        <v/>
      </c>
      <c r="BI113" s="22">
        <f>IF(AND(AP113&lt;&gt;"",BH113=""),1,0)</f>
        <v/>
      </c>
      <c r="BJ113" s="22">
        <f>IF(AP113="",0,1)</f>
        <v/>
      </c>
    </row>
    <row r="114">
      <c r="AJ114" s="19" t="n"/>
      <c r="AK114" s="25" t="n"/>
      <c r="AL114" s="26" t="n"/>
      <c r="AM114" s="26" t="n"/>
      <c r="AN114" s="25" t="n"/>
      <c r="AO114" s="19" t="n"/>
      <c r="AP114" s="22">
        <f>TRIM(IFERROR(TRIM(INDEX($A114:$AI114,MATCH(Settings!$H$9,$A$1:$AI$1,0))&amp;""),"")&amp;" "&amp;IFERROR(TRIM(INDEX($A114:$AI114,MATCH(Settings!$H$10,$A$1:$AI$1,0))&amp;""),""))</f>
        <v/>
      </c>
      <c r="AQ114" s="23">
        <f>IF(AP114="","",IFERROR(IF(TRIM(INDEX($A114:$AI114,MATCH(Settings!$H$11,$A$1:$AI$1,0))&amp;"")="","",IF(ISNUMBER(INDEX($A114:$AI114,MATCH(Settings!$H$11,$A$1:$AI$1,0))),INT(INDEX($A114:$AI114,MATCH(Settings!$H$11,$A$1:$AI$1,0))),DATE(VALUE(LEFT(INDEX($A114:$AI114,MATCH(Settings!$H$11,$A$1:$AI$1,0)),4)),VALUE(MID(INDEX($A114:$AI114,MATCH(Settings!$H$11,$A$1:$AI$1,0)),6,2)),VALUE(MID(INDEX($A114:$AI114,MATCH(Settings!$H$11,$A$1:$AI$1,0)),9,2))))),""))</f>
        <v/>
      </c>
      <c r="AR114" s="22">
        <f>IF(OR(AP114="",NOT(ISNUMBER(AQ114)),NOT(ISNUMBER(Settings!$B$4))),"",YEAR(Settings!$B$4)-YEAR(AQ114)-IF(OR(MONTH(Settings!$B$4)&lt;MONTH(AQ114),AND(MONTH(Settings!$B$4)=MONTH(AQ114),DAY(Settings!$B$4)&lt;DAY(AQ114))),1,0))</f>
        <v/>
      </c>
      <c r="AS114" s="22">
        <f>IF(AP114="","",IF(AR114="","No birth date",IF(COUNT(Settings!$B$9:$B$20)=0,"Set your age groups",IF(AR114&lt;MIN(Settings!$B$9:$B$20),"Below youngest group",IF(AR114&gt;MAX(Settings!$C$9:$C$20),"Above oldest group",IF(AR114&lt;=INDEX(Settings!$C$9:$C$20,COUNTIF(Settings!$B$9:$B$20,"&lt;="&amp;AR114)),INDEX(Settings!$A$9:$A$20,COUNTIF(Settings!$B$9:$B$20,"&lt;="&amp;AR114)),"No group for this age"))))))</f>
        <v/>
      </c>
      <c r="AT114" s="22">
        <f>IF(AP114="","",IFERROR(TRIM(INDEX($A114:$AI114,MATCH(Settings!$H$12,$A$1:$AI$1,0))&amp;""),""))</f>
        <v/>
      </c>
      <c r="AU114" s="22">
        <f>IF(AP114="","",IFERROR(TRIM(INDEX($A114:$AI114,MATCH(Settings!$H$13,$A$1:$AI$1,0))&amp;""),""))</f>
        <v/>
      </c>
      <c r="AV114" s="22">
        <f>IF(AP114="","",IFERROR(TRIM(INDEX($A114:$AI114,MATCH(Settings!$H$14,$A$1:$AI$1,0))&amp;""),""))</f>
        <v/>
      </c>
      <c r="AW114" s="22">
        <f>IF(AP114="","",IFERROR(IF(TRIM(INDEX($A114:$AI114,MATCH(Settings!$H$19,$A$1:$AI$1,0))&amp;"")="","",VALUE(TRIM(INDEX($A114:$AI114,MATCH(Settings!$H$19,$A$1:$AI$1,0))&amp;""))),""))</f>
        <v/>
      </c>
      <c r="AX114" s="22">
        <f>IF(AP114="","",IFERROR(TRIM(INDEX($A114:$AI114,MATCH(Settings!$H$20,$A$1:$AI$1,0))&amp;""),""))</f>
        <v/>
      </c>
      <c r="AY114" s="24">
        <f>IF(OR(AX114="Paid",AX114="Partially refunded"),IFERROR(VALUE(IFERROR(TRIM(INDEX($A114:$AI114,MATCH(Settings!$H$21,$A$1:$AI$1,0))&amp;""),"")),0)-IFERROR(VALUE(IFERROR(TRIM(INDEX($A114:$AI114,MATCH(Settings!$H$22,$A$1:$AI$1,0))&amp;""),"")),0),0)</f>
        <v/>
      </c>
      <c r="AZ114" s="22">
        <f>IF(AP114="","",IF(UPPER(TRIM(AL114&amp;""))="Y","Paid another way",IF(AX114&lt;&gt;"",AX114,"No online payment")))</f>
        <v/>
      </c>
      <c r="BA114" s="22">
        <f>IF(OR(AZ114="Paid",AZ114="Partially refunded",AZ114="Paid another way"),1,0)</f>
        <v/>
      </c>
      <c r="BB114" s="22">
        <f>IF(AP114="","",IF(IFERROR(TRIM(INDEX($A114:$AI114,MATCH(Settings!$H$15,$A$1:$AI$1,0))&amp;""),"")&lt;&gt;"","Yes","No"))</f>
        <v/>
      </c>
      <c r="BC114" s="22">
        <f>IF(AP114="","",IF(IFERROR(TRIM(INDEX($A114:$AI114,MATCH(Settings!$H$16,$A$1:$AI$1,0))&amp;""),"")&lt;&gt;"","Yes","No"))</f>
        <v/>
      </c>
      <c r="BD114" s="22">
        <f>IF(AP114="","",IF(IFERROR(TRIM(INDEX($A114:$AI114,MATCH(Settings!$H$18,$A$1:$AI$1,0))&amp;""),"")&lt;&gt;"","Yes","No"))</f>
        <v/>
      </c>
      <c r="BE114" s="22">
        <f>IF(AP114="","",IFERROR(TRIM(INDEX($A114:$AI114,MATCH(Settings!$H$17,$A$1:$AI$1,0))&amp;""),""))</f>
        <v/>
      </c>
      <c r="BF114" s="22">
        <f>IF(AP114="","",IF(UPPER(TRIM(AM114&amp;""))="Y","Complete (papers)",IF(IF(BB114="No",", proof of age","")&amp;IF(BC114="No",", physical form","")&amp;IF(BD114="No",", concussion sheet","")="","Complete","Missing: "&amp;MID(IF(BB114="No",", proof of age","")&amp;IF(BC114="No",", physical form","")&amp;IF(BD114="No",", concussion sheet",""),3,200))))</f>
        <v/>
      </c>
      <c r="BG114" s="22">
        <f>IF(LEFT(BF114,8)="Complete",1,0)</f>
        <v/>
      </c>
      <c r="BH114" s="22">
        <f>IF(AP114="","",TRIM(AK114&amp;""))</f>
        <v/>
      </c>
      <c r="BI114" s="22">
        <f>IF(AND(AP114&lt;&gt;"",BH114=""),1,0)</f>
        <v/>
      </c>
      <c r="BJ114" s="22">
        <f>IF(AP114="",0,1)</f>
        <v/>
      </c>
    </row>
    <row r="115">
      <c r="AJ115" s="19" t="n"/>
      <c r="AK115" s="25" t="n"/>
      <c r="AL115" s="26" t="n"/>
      <c r="AM115" s="26" t="n"/>
      <c r="AN115" s="25" t="n"/>
      <c r="AO115" s="19" t="n"/>
      <c r="AP115" s="22">
        <f>TRIM(IFERROR(TRIM(INDEX($A115:$AI115,MATCH(Settings!$H$9,$A$1:$AI$1,0))&amp;""),"")&amp;" "&amp;IFERROR(TRIM(INDEX($A115:$AI115,MATCH(Settings!$H$10,$A$1:$AI$1,0))&amp;""),""))</f>
        <v/>
      </c>
      <c r="AQ115" s="23">
        <f>IF(AP115="","",IFERROR(IF(TRIM(INDEX($A115:$AI115,MATCH(Settings!$H$11,$A$1:$AI$1,0))&amp;"")="","",IF(ISNUMBER(INDEX($A115:$AI115,MATCH(Settings!$H$11,$A$1:$AI$1,0))),INT(INDEX($A115:$AI115,MATCH(Settings!$H$11,$A$1:$AI$1,0))),DATE(VALUE(LEFT(INDEX($A115:$AI115,MATCH(Settings!$H$11,$A$1:$AI$1,0)),4)),VALUE(MID(INDEX($A115:$AI115,MATCH(Settings!$H$11,$A$1:$AI$1,0)),6,2)),VALUE(MID(INDEX($A115:$AI115,MATCH(Settings!$H$11,$A$1:$AI$1,0)),9,2))))),""))</f>
        <v/>
      </c>
      <c r="AR115" s="22">
        <f>IF(OR(AP115="",NOT(ISNUMBER(AQ115)),NOT(ISNUMBER(Settings!$B$4))),"",YEAR(Settings!$B$4)-YEAR(AQ115)-IF(OR(MONTH(Settings!$B$4)&lt;MONTH(AQ115),AND(MONTH(Settings!$B$4)=MONTH(AQ115),DAY(Settings!$B$4)&lt;DAY(AQ115))),1,0))</f>
        <v/>
      </c>
      <c r="AS115" s="22">
        <f>IF(AP115="","",IF(AR115="","No birth date",IF(COUNT(Settings!$B$9:$B$20)=0,"Set your age groups",IF(AR115&lt;MIN(Settings!$B$9:$B$20),"Below youngest group",IF(AR115&gt;MAX(Settings!$C$9:$C$20),"Above oldest group",IF(AR115&lt;=INDEX(Settings!$C$9:$C$20,COUNTIF(Settings!$B$9:$B$20,"&lt;="&amp;AR115)),INDEX(Settings!$A$9:$A$20,COUNTIF(Settings!$B$9:$B$20,"&lt;="&amp;AR115)),"No group for this age"))))))</f>
        <v/>
      </c>
      <c r="AT115" s="22">
        <f>IF(AP115="","",IFERROR(TRIM(INDEX($A115:$AI115,MATCH(Settings!$H$12,$A$1:$AI$1,0))&amp;""),""))</f>
        <v/>
      </c>
      <c r="AU115" s="22">
        <f>IF(AP115="","",IFERROR(TRIM(INDEX($A115:$AI115,MATCH(Settings!$H$13,$A$1:$AI$1,0))&amp;""),""))</f>
        <v/>
      </c>
      <c r="AV115" s="22">
        <f>IF(AP115="","",IFERROR(TRIM(INDEX($A115:$AI115,MATCH(Settings!$H$14,$A$1:$AI$1,0))&amp;""),""))</f>
        <v/>
      </c>
      <c r="AW115" s="22">
        <f>IF(AP115="","",IFERROR(IF(TRIM(INDEX($A115:$AI115,MATCH(Settings!$H$19,$A$1:$AI$1,0))&amp;"")="","",VALUE(TRIM(INDEX($A115:$AI115,MATCH(Settings!$H$19,$A$1:$AI$1,0))&amp;""))),""))</f>
        <v/>
      </c>
      <c r="AX115" s="22">
        <f>IF(AP115="","",IFERROR(TRIM(INDEX($A115:$AI115,MATCH(Settings!$H$20,$A$1:$AI$1,0))&amp;""),""))</f>
        <v/>
      </c>
      <c r="AY115" s="24">
        <f>IF(OR(AX115="Paid",AX115="Partially refunded"),IFERROR(VALUE(IFERROR(TRIM(INDEX($A115:$AI115,MATCH(Settings!$H$21,$A$1:$AI$1,0))&amp;""),"")),0)-IFERROR(VALUE(IFERROR(TRIM(INDEX($A115:$AI115,MATCH(Settings!$H$22,$A$1:$AI$1,0))&amp;""),"")),0),0)</f>
        <v/>
      </c>
      <c r="AZ115" s="22">
        <f>IF(AP115="","",IF(UPPER(TRIM(AL115&amp;""))="Y","Paid another way",IF(AX115&lt;&gt;"",AX115,"No online payment")))</f>
        <v/>
      </c>
      <c r="BA115" s="22">
        <f>IF(OR(AZ115="Paid",AZ115="Partially refunded",AZ115="Paid another way"),1,0)</f>
        <v/>
      </c>
      <c r="BB115" s="22">
        <f>IF(AP115="","",IF(IFERROR(TRIM(INDEX($A115:$AI115,MATCH(Settings!$H$15,$A$1:$AI$1,0))&amp;""),"")&lt;&gt;"","Yes","No"))</f>
        <v/>
      </c>
      <c r="BC115" s="22">
        <f>IF(AP115="","",IF(IFERROR(TRIM(INDEX($A115:$AI115,MATCH(Settings!$H$16,$A$1:$AI$1,0))&amp;""),"")&lt;&gt;"","Yes","No"))</f>
        <v/>
      </c>
      <c r="BD115" s="22">
        <f>IF(AP115="","",IF(IFERROR(TRIM(INDEX($A115:$AI115,MATCH(Settings!$H$18,$A$1:$AI$1,0))&amp;""),"")&lt;&gt;"","Yes","No"))</f>
        <v/>
      </c>
      <c r="BE115" s="22">
        <f>IF(AP115="","",IFERROR(TRIM(INDEX($A115:$AI115,MATCH(Settings!$H$17,$A$1:$AI$1,0))&amp;""),""))</f>
        <v/>
      </c>
      <c r="BF115" s="22">
        <f>IF(AP115="","",IF(UPPER(TRIM(AM115&amp;""))="Y","Complete (papers)",IF(IF(BB115="No",", proof of age","")&amp;IF(BC115="No",", physical form","")&amp;IF(BD115="No",", concussion sheet","")="","Complete","Missing: "&amp;MID(IF(BB115="No",", proof of age","")&amp;IF(BC115="No",", physical form","")&amp;IF(BD115="No",", concussion sheet",""),3,200))))</f>
        <v/>
      </c>
      <c r="BG115" s="22">
        <f>IF(LEFT(BF115,8)="Complete",1,0)</f>
        <v/>
      </c>
      <c r="BH115" s="22">
        <f>IF(AP115="","",TRIM(AK115&amp;""))</f>
        <v/>
      </c>
      <c r="BI115" s="22">
        <f>IF(AND(AP115&lt;&gt;"",BH115=""),1,0)</f>
        <v/>
      </c>
      <c r="BJ115" s="22">
        <f>IF(AP115="",0,1)</f>
        <v/>
      </c>
    </row>
    <row r="116">
      <c r="AJ116" s="19" t="n"/>
      <c r="AK116" s="25" t="n"/>
      <c r="AL116" s="26" t="n"/>
      <c r="AM116" s="26" t="n"/>
      <c r="AN116" s="25" t="n"/>
      <c r="AO116" s="19" t="n"/>
      <c r="AP116" s="22">
        <f>TRIM(IFERROR(TRIM(INDEX($A116:$AI116,MATCH(Settings!$H$9,$A$1:$AI$1,0))&amp;""),"")&amp;" "&amp;IFERROR(TRIM(INDEX($A116:$AI116,MATCH(Settings!$H$10,$A$1:$AI$1,0))&amp;""),""))</f>
        <v/>
      </c>
      <c r="AQ116" s="23">
        <f>IF(AP116="","",IFERROR(IF(TRIM(INDEX($A116:$AI116,MATCH(Settings!$H$11,$A$1:$AI$1,0))&amp;"")="","",IF(ISNUMBER(INDEX($A116:$AI116,MATCH(Settings!$H$11,$A$1:$AI$1,0))),INT(INDEX($A116:$AI116,MATCH(Settings!$H$11,$A$1:$AI$1,0))),DATE(VALUE(LEFT(INDEX($A116:$AI116,MATCH(Settings!$H$11,$A$1:$AI$1,0)),4)),VALUE(MID(INDEX($A116:$AI116,MATCH(Settings!$H$11,$A$1:$AI$1,0)),6,2)),VALUE(MID(INDEX($A116:$AI116,MATCH(Settings!$H$11,$A$1:$AI$1,0)),9,2))))),""))</f>
        <v/>
      </c>
      <c r="AR116" s="22">
        <f>IF(OR(AP116="",NOT(ISNUMBER(AQ116)),NOT(ISNUMBER(Settings!$B$4))),"",YEAR(Settings!$B$4)-YEAR(AQ116)-IF(OR(MONTH(Settings!$B$4)&lt;MONTH(AQ116),AND(MONTH(Settings!$B$4)=MONTH(AQ116),DAY(Settings!$B$4)&lt;DAY(AQ116))),1,0))</f>
        <v/>
      </c>
      <c r="AS116" s="22">
        <f>IF(AP116="","",IF(AR116="","No birth date",IF(COUNT(Settings!$B$9:$B$20)=0,"Set your age groups",IF(AR116&lt;MIN(Settings!$B$9:$B$20),"Below youngest group",IF(AR116&gt;MAX(Settings!$C$9:$C$20),"Above oldest group",IF(AR116&lt;=INDEX(Settings!$C$9:$C$20,COUNTIF(Settings!$B$9:$B$20,"&lt;="&amp;AR116)),INDEX(Settings!$A$9:$A$20,COUNTIF(Settings!$B$9:$B$20,"&lt;="&amp;AR116)),"No group for this age"))))))</f>
        <v/>
      </c>
      <c r="AT116" s="22">
        <f>IF(AP116="","",IFERROR(TRIM(INDEX($A116:$AI116,MATCH(Settings!$H$12,$A$1:$AI$1,0))&amp;""),""))</f>
        <v/>
      </c>
      <c r="AU116" s="22">
        <f>IF(AP116="","",IFERROR(TRIM(INDEX($A116:$AI116,MATCH(Settings!$H$13,$A$1:$AI$1,0))&amp;""),""))</f>
        <v/>
      </c>
      <c r="AV116" s="22">
        <f>IF(AP116="","",IFERROR(TRIM(INDEX($A116:$AI116,MATCH(Settings!$H$14,$A$1:$AI$1,0))&amp;""),""))</f>
        <v/>
      </c>
      <c r="AW116" s="22">
        <f>IF(AP116="","",IFERROR(IF(TRIM(INDEX($A116:$AI116,MATCH(Settings!$H$19,$A$1:$AI$1,0))&amp;"")="","",VALUE(TRIM(INDEX($A116:$AI116,MATCH(Settings!$H$19,$A$1:$AI$1,0))&amp;""))),""))</f>
        <v/>
      </c>
      <c r="AX116" s="22">
        <f>IF(AP116="","",IFERROR(TRIM(INDEX($A116:$AI116,MATCH(Settings!$H$20,$A$1:$AI$1,0))&amp;""),""))</f>
        <v/>
      </c>
      <c r="AY116" s="24">
        <f>IF(OR(AX116="Paid",AX116="Partially refunded"),IFERROR(VALUE(IFERROR(TRIM(INDEX($A116:$AI116,MATCH(Settings!$H$21,$A$1:$AI$1,0))&amp;""),"")),0)-IFERROR(VALUE(IFERROR(TRIM(INDEX($A116:$AI116,MATCH(Settings!$H$22,$A$1:$AI$1,0))&amp;""),"")),0),0)</f>
        <v/>
      </c>
      <c r="AZ116" s="22">
        <f>IF(AP116="","",IF(UPPER(TRIM(AL116&amp;""))="Y","Paid another way",IF(AX116&lt;&gt;"",AX116,"No online payment")))</f>
        <v/>
      </c>
      <c r="BA116" s="22">
        <f>IF(OR(AZ116="Paid",AZ116="Partially refunded",AZ116="Paid another way"),1,0)</f>
        <v/>
      </c>
      <c r="BB116" s="22">
        <f>IF(AP116="","",IF(IFERROR(TRIM(INDEX($A116:$AI116,MATCH(Settings!$H$15,$A$1:$AI$1,0))&amp;""),"")&lt;&gt;"","Yes","No"))</f>
        <v/>
      </c>
      <c r="BC116" s="22">
        <f>IF(AP116="","",IF(IFERROR(TRIM(INDEX($A116:$AI116,MATCH(Settings!$H$16,$A$1:$AI$1,0))&amp;""),"")&lt;&gt;"","Yes","No"))</f>
        <v/>
      </c>
      <c r="BD116" s="22">
        <f>IF(AP116="","",IF(IFERROR(TRIM(INDEX($A116:$AI116,MATCH(Settings!$H$18,$A$1:$AI$1,0))&amp;""),"")&lt;&gt;"","Yes","No"))</f>
        <v/>
      </c>
      <c r="BE116" s="22">
        <f>IF(AP116="","",IFERROR(TRIM(INDEX($A116:$AI116,MATCH(Settings!$H$17,$A$1:$AI$1,0))&amp;""),""))</f>
        <v/>
      </c>
      <c r="BF116" s="22">
        <f>IF(AP116="","",IF(UPPER(TRIM(AM116&amp;""))="Y","Complete (papers)",IF(IF(BB116="No",", proof of age","")&amp;IF(BC116="No",", physical form","")&amp;IF(BD116="No",", concussion sheet","")="","Complete","Missing: "&amp;MID(IF(BB116="No",", proof of age","")&amp;IF(BC116="No",", physical form","")&amp;IF(BD116="No",", concussion sheet",""),3,200))))</f>
        <v/>
      </c>
      <c r="BG116" s="22">
        <f>IF(LEFT(BF116,8)="Complete",1,0)</f>
        <v/>
      </c>
      <c r="BH116" s="22">
        <f>IF(AP116="","",TRIM(AK116&amp;""))</f>
        <v/>
      </c>
      <c r="BI116" s="22">
        <f>IF(AND(AP116&lt;&gt;"",BH116=""),1,0)</f>
        <v/>
      </c>
      <c r="BJ116" s="22">
        <f>IF(AP116="",0,1)</f>
        <v/>
      </c>
    </row>
    <row r="117">
      <c r="AJ117" s="19" t="n"/>
      <c r="AK117" s="25" t="n"/>
      <c r="AL117" s="26" t="n"/>
      <c r="AM117" s="26" t="n"/>
      <c r="AN117" s="25" t="n"/>
      <c r="AO117" s="19" t="n"/>
      <c r="AP117" s="22">
        <f>TRIM(IFERROR(TRIM(INDEX($A117:$AI117,MATCH(Settings!$H$9,$A$1:$AI$1,0))&amp;""),"")&amp;" "&amp;IFERROR(TRIM(INDEX($A117:$AI117,MATCH(Settings!$H$10,$A$1:$AI$1,0))&amp;""),""))</f>
        <v/>
      </c>
      <c r="AQ117" s="23">
        <f>IF(AP117="","",IFERROR(IF(TRIM(INDEX($A117:$AI117,MATCH(Settings!$H$11,$A$1:$AI$1,0))&amp;"")="","",IF(ISNUMBER(INDEX($A117:$AI117,MATCH(Settings!$H$11,$A$1:$AI$1,0))),INT(INDEX($A117:$AI117,MATCH(Settings!$H$11,$A$1:$AI$1,0))),DATE(VALUE(LEFT(INDEX($A117:$AI117,MATCH(Settings!$H$11,$A$1:$AI$1,0)),4)),VALUE(MID(INDEX($A117:$AI117,MATCH(Settings!$H$11,$A$1:$AI$1,0)),6,2)),VALUE(MID(INDEX($A117:$AI117,MATCH(Settings!$H$11,$A$1:$AI$1,0)),9,2))))),""))</f>
        <v/>
      </c>
      <c r="AR117" s="22">
        <f>IF(OR(AP117="",NOT(ISNUMBER(AQ117)),NOT(ISNUMBER(Settings!$B$4))),"",YEAR(Settings!$B$4)-YEAR(AQ117)-IF(OR(MONTH(Settings!$B$4)&lt;MONTH(AQ117),AND(MONTH(Settings!$B$4)=MONTH(AQ117),DAY(Settings!$B$4)&lt;DAY(AQ117))),1,0))</f>
        <v/>
      </c>
      <c r="AS117" s="22">
        <f>IF(AP117="","",IF(AR117="","No birth date",IF(COUNT(Settings!$B$9:$B$20)=0,"Set your age groups",IF(AR117&lt;MIN(Settings!$B$9:$B$20),"Below youngest group",IF(AR117&gt;MAX(Settings!$C$9:$C$20),"Above oldest group",IF(AR117&lt;=INDEX(Settings!$C$9:$C$20,COUNTIF(Settings!$B$9:$B$20,"&lt;="&amp;AR117)),INDEX(Settings!$A$9:$A$20,COUNTIF(Settings!$B$9:$B$20,"&lt;="&amp;AR117)),"No group for this age"))))))</f>
        <v/>
      </c>
      <c r="AT117" s="22">
        <f>IF(AP117="","",IFERROR(TRIM(INDEX($A117:$AI117,MATCH(Settings!$H$12,$A$1:$AI$1,0))&amp;""),""))</f>
        <v/>
      </c>
      <c r="AU117" s="22">
        <f>IF(AP117="","",IFERROR(TRIM(INDEX($A117:$AI117,MATCH(Settings!$H$13,$A$1:$AI$1,0))&amp;""),""))</f>
        <v/>
      </c>
      <c r="AV117" s="22">
        <f>IF(AP117="","",IFERROR(TRIM(INDEX($A117:$AI117,MATCH(Settings!$H$14,$A$1:$AI$1,0))&amp;""),""))</f>
        <v/>
      </c>
      <c r="AW117" s="22">
        <f>IF(AP117="","",IFERROR(IF(TRIM(INDEX($A117:$AI117,MATCH(Settings!$H$19,$A$1:$AI$1,0))&amp;"")="","",VALUE(TRIM(INDEX($A117:$AI117,MATCH(Settings!$H$19,$A$1:$AI$1,0))&amp;""))),""))</f>
        <v/>
      </c>
      <c r="AX117" s="22">
        <f>IF(AP117="","",IFERROR(TRIM(INDEX($A117:$AI117,MATCH(Settings!$H$20,$A$1:$AI$1,0))&amp;""),""))</f>
        <v/>
      </c>
      <c r="AY117" s="24">
        <f>IF(OR(AX117="Paid",AX117="Partially refunded"),IFERROR(VALUE(IFERROR(TRIM(INDEX($A117:$AI117,MATCH(Settings!$H$21,$A$1:$AI$1,0))&amp;""),"")),0)-IFERROR(VALUE(IFERROR(TRIM(INDEX($A117:$AI117,MATCH(Settings!$H$22,$A$1:$AI$1,0))&amp;""),"")),0),0)</f>
        <v/>
      </c>
      <c r="AZ117" s="22">
        <f>IF(AP117="","",IF(UPPER(TRIM(AL117&amp;""))="Y","Paid another way",IF(AX117&lt;&gt;"",AX117,"No online payment")))</f>
        <v/>
      </c>
      <c r="BA117" s="22">
        <f>IF(OR(AZ117="Paid",AZ117="Partially refunded",AZ117="Paid another way"),1,0)</f>
        <v/>
      </c>
      <c r="BB117" s="22">
        <f>IF(AP117="","",IF(IFERROR(TRIM(INDEX($A117:$AI117,MATCH(Settings!$H$15,$A$1:$AI$1,0))&amp;""),"")&lt;&gt;"","Yes","No"))</f>
        <v/>
      </c>
      <c r="BC117" s="22">
        <f>IF(AP117="","",IF(IFERROR(TRIM(INDEX($A117:$AI117,MATCH(Settings!$H$16,$A$1:$AI$1,0))&amp;""),"")&lt;&gt;"","Yes","No"))</f>
        <v/>
      </c>
      <c r="BD117" s="22">
        <f>IF(AP117="","",IF(IFERROR(TRIM(INDEX($A117:$AI117,MATCH(Settings!$H$18,$A$1:$AI$1,0))&amp;""),"")&lt;&gt;"","Yes","No"))</f>
        <v/>
      </c>
      <c r="BE117" s="22">
        <f>IF(AP117="","",IFERROR(TRIM(INDEX($A117:$AI117,MATCH(Settings!$H$17,$A$1:$AI$1,0))&amp;""),""))</f>
        <v/>
      </c>
      <c r="BF117" s="22">
        <f>IF(AP117="","",IF(UPPER(TRIM(AM117&amp;""))="Y","Complete (papers)",IF(IF(BB117="No",", proof of age","")&amp;IF(BC117="No",", physical form","")&amp;IF(BD117="No",", concussion sheet","")="","Complete","Missing: "&amp;MID(IF(BB117="No",", proof of age","")&amp;IF(BC117="No",", physical form","")&amp;IF(BD117="No",", concussion sheet",""),3,200))))</f>
        <v/>
      </c>
      <c r="BG117" s="22">
        <f>IF(LEFT(BF117,8)="Complete",1,0)</f>
        <v/>
      </c>
      <c r="BH117" s="22">
        <f>IF(AP117="","",TRIM(AK117&amp;""))</f>
        <v/>
      </c>
      <c r="BI117" s="22">
        <f>IF(AND(AP117&lt;&gt;"",BH117=""),1,0)</f>
        <v/>
      </c>
      <c r="BJ117" s="22">
        <f>IF(AP117="",0,1)</f>
        <v/>
      </c>
    </row>
    <row r="118">
      <c r="AJ118" s="19" t="n"/>
      <c r="AK118" s="25" t="n"/>
      <c r="AL118" s="26" t="n"/>
      <c r="AM118" s="26" t="n"/>
      <c r="AN118" s="25" t="n"/>
      <c r="AO118" s="19" t="n"/>
      <c r="AP118" s="22">
        <f>TRIM(IFERROR(TRIM(INDEX($A118:$AI118,MATCH(Settings!$H$9,$A$1:$AI$1,0))&amp;""),"")&amp;" "&amp;IFERROR(TRIM(INDEX($A118:$AI118,MATCH(Settings!$H$10,$A$1:$AI$1,0))&amp;""),""))</f>
        <v/>
      </c>
      <c r="AQ118" s="23">
        <f>IF(AP118="","",IFERROR(IF(TRIM(INDEX($A118:$AI118,MATCH(Settings!$H$11,$A$1:$AI$1,0))&amp;"")="","",IF(ISNUMBER(INDEX($A118:$AI118,MATCH(Settings!$H$11,$A$1:$AI$1,0))),INT(INDEX($A118:$AI118,MATCH(Settings!$H$11,$A$1:$AI$1,0))),DATE(VALUE(LEFT(INDEX($A118:$AI118,MATCH(Settings!$H$11,$A$1:$AI$1,0)),4)),VALUE(MID(INDEX($A118:$AI118,MATCH(Settings!$H$11,$A$1:$AI$1,0)),6,2)),VALUE(MID(INDEX($A118:$AI118,MATCH(Settings!$H$11,$A$1:$AI$1,0)),9,2))))),""))</f>
        <v/>
      </c>
      <c r="AR118" s="22">
        <f>IF(OR(AP118="",NOT(ISNUMBER(AQ118)),NOT(ISNUMBER(Settings!$B$4))),"",YEAR(Settings!$B$4)-YEAR(AQ118)-IF(OR(MONTH(Settings!$B$4)&lt;MONTH(AQ118),AND(MONTH(Settings!$B$4)=MONTH(AQ118),DAY(Settings!$B$4)&lt;DAY(AQ118))),1,0))</f>
        <v/>
      </c>
      <c r="AS118" s="22">
        <f>IF(AP118="","",IF(AR118="","No birth date",IF(COUNT(Settings!$B$9:$B$20)=0,"Set your age groups",IF(AR118&lt;MIN(Settings!$B$9:$B$20),"Below youngest group",IF(AR118&gt;MAX(Settings!$C$9:$C$20),"Above oldest group",IF(AR118&lt;=INDEX(Settings!$C$9:$C$20,COUNTIF(Settings!$B$9:$B$20,"&lt;="&amp;AR118)),INDEX(Settings!$A$9:$A$20,COUNTIF(Settings!$B$9:$B$20,"&lt;="&amp;AR118)),"No group for this age"))))))</f>
        <v/>
      </c>
      <c r="AT118" s="22">
        <f>IF(AP118="","",IFERROR(TRIM(INDEX($A118:$AI118,MATCH(Settings!$H$12,$A$1:$AI$1,0))&amp;""),""))</f>
        <v/>
      </c>
      <c r="AU118" s="22">
        <f>IF(AP118="","",IFERROR(TRIM(INDEX($A118:$AI118,MATCH(Settings!$H$13,$A$1:$AI$1,0))&amp;""),""))</f>
        <v/>
      </c>
      <c r="AV118" s="22">
        <f>IF(AP118="","",IFERROR(TRIM(INDEX($A118:$AI118,MATCH(Settings!$H$14,$A$1:$AI$1,0))&amp;""),""))</f>
        <v/>
      </c>
      <c r="AW118" s="22">
        <f>IF(AP118="","",IFERROR(IF(TRIM(INDEX($A118:$AI118,MATCH(Settings!$H$19,$A$1:$AI$1,0))&amp;"")="","",VALUE(TRIM(INDEX($A118:$AI118,MATCH(Settings!$H$19,$A$1:$AI$1,0))&amp;""))),""))</f>
        <v/>
      </c>
      <c r="AX118" s="22">
        <f>IF(AP118="","",IFERROR(TRIM(INDEX($A118:$AI118,MATCH(Settings!$H$20,$A$1:$AI$1,0))&amp;""),""))</f>
        <v/>
      </c>
      <c r="AY118" s="24">
        <f>IF(OR(AX118="Paid",AX118="Partially refunded"),IFERROR(VALUE(IFERROR(TRIM(INDEX($A118:$AI118,MATCH(Settings!$H$21,$A$1:$AI$1,0))&amp;""),"")),0)-IFERROR(VALUE(IFERROR(TRIM(INDEX($A118:$AI118,MATCH(Settings!$H$22,$A$1:$AI$1,0))&amp;""),"")),0),0)</f>
        <v/>
      </c>
      <c r="AZ118" s="22">
        <f>IF(AP118="","",IF(UPPER(TRIM(AL118&amp;""))="Y","Paid another way",IF(AX118&lt;&gt;"",AX118,"No online payment")))</f>
        <v/>
      </c>
      <c r="BA118" s="22">
        <f>IF(OR(AZ118="Paid",AZ118="Partially refunded",AZ118="Paid another way"),1,0)</f>
        <v/>
      </c>
      <c r="BB118" s="22">
        <f>IF(AP118="","",IF(IFERROR(TRIM(INDEX($A118:$AI118,MATCH(Settings!$H$15,$A$1:$AI$1,0))&amp;""),"")&lt;&gt;"","Yes","No"))</f>
        <v/>
      </c>
      <c r="BC118" s="22">
        <f>IF(AP118="","",IF(IFERROR(TRIM(INDEX($A118:$AI118,MATCH(Settings!$H$16,$A$1:$AI$1,0))&amp;""),"")&lt;&gt;"","Yes","No"))</f>
        <v/>
      </c>
      <c r="BD118" s="22">
        <f>IF(AP118="","",IF(IFERROR(TRIM(INDEX($A118:$AI118,MATCH(Settings!$H$18,$A$1:$AI$1,0))&amp;""),"")&lt;&gt;"","Yes","No"))</f>
        <v/>
      </c>
      <c r="BE118" s="22">
        <f>IF(AP118="","",IFERROR(TRIM(INDEX($A118:$AI118,MATCH(Settings!$H$17,$A$1:$AI$1,0))&amp;""),""))</f>
        <v/>
      </c>
      <c r="BF118" s="22">
        <f>IF(AP118="","",IF(UPPER(TRIM(AM118&amp;""))="Y","Complete (papers)",IF(IF(BB118="No",", proof of age","")&amp;IF(BC118="No",", physical form","")&amp;IF(BD118="No",", concussion sheet","")="","Complete","Missing: "&amp;MID(IF(BB118="No",", proof of age","")&amp;IF(BC118="No",", physical form","")&amp;IF(BD118="No",", concussion sheet",""),3,200))))</f>
        <v/>
      </c>
      <c r="BG118" s="22">
        <f>IF(LEFT(BF118,8)="Complete",1,0)</f>
        <v/>
      </c>
      <c r="BH118" s="22">
        <f>IF(AP118="","",TRIM(AK118&amp;""))</f>
        <v/>
      </c>
      <c r="BI118" s="22">
        <f>IF(AND(AP118&lt;&gt;"",BH118=""),1,0)</f>
        <v/>
      </c>
      <c r="BJ118" s="22">
        <f>IF(AP118="",0,1)</f>
        <v/>
      </c>
    </row>
    <row r="119">
      <c r="AJ119" s="19" t="n"/>
      <c r="AK119" s="25" t="n"/>
      <c r="AL119" s="26" t="n"/>
      <c r="AM119" s="26" t="n"/>
      <c r="AN119" s="25" t="n"/>
      <c r="AO119" s="19" t="n"/>
      <c r="AP119" s="22">
        <f>TRIM(IFERROR(TRIM(INDEX($A119:$AI119,MATCH(Settings!$H$9,$A$1:$AI$1,0))&amp;""),"")&amp;" "&amp;IFERROR(TRIM(INDEX($A119:$AI119,MATCH(Settings!$H$10,$A$1:$AI$1,0))&amp;""),""))</f>
        <v/>
      </c>
      <c r="AQ119" s="23">
        <f>IF(AP119="","",IFERROR(IF(TRIM(INDEX($A119:$AI119,MATCH(Settings!$H$11,$A$1:$AI$1,0))&amp;"")="","",IF(ISNUMBER(INDEX($A119:$AI119,MATCH(Settings!$H$11,$A$1:$AI$1,0))),INT(INDEX($A119:$AI119,MATCH(Settings!$H$11,$A$1:$AI$1,0))),DATE(VALUE(LEFT(INDEX($A119:$AI119,MATCH(Settings!$H$11,$A$1:$AI$1,0)),4)),VALUE(MID(INDEX($A119:$AI119,MATCH(Settings!$H$11,$A$1:$AI$1,0)),6,2)),VALUE(MID(INDEX($A119:$AI119,MATCH(Settings!$H$11,$A$1:$AI$1,0)),9,2))))),""))</f>
        <v/>
      </c>
      <c r="AR119" s="22">
        <f>IF(OR(AP119="",NOT(ISNUMBER(AQ119)),NOT(ISNUMBER(Settings!$B$4))),"",YEAR(Settings!$B$4)-YEAR(AQ119)-IF(OR(MONTH(Settings!$B$4)&lt;MONTH(AQ119),AND(MONTH(Settings!$B$4)=MONTH(AQ119),DAY(Settings!$B$4)&lt;DAY(AQ119))),1,0))</f>
        <v/>
      </c>
      <c r="AS119" s="22">
        <f>IF(AP119="","",IF(AR119="","No birth date",IF(COUNT(Settings!$B$9:$B$20)=0,"Set your age groups",IF(AR119&lt;MIN(Settings!$B$9:$B$20),"Below youngest group",IF(AR119&gt;MAX(Settings!$C$9:$C$20),"Above oldest group",IF(AR119&lt;=INDEX(Settings!$C$9:$C$20,COUNTIF(Settings!$B$9:$B$20,"&lt;="&amp;AR119)),INDEX(Settings!$A$9:$A$20,COUNTIF(Settings!$B$9:$B$20,"&lt;="&amp;AR119)),"No group for this age"))))))</f>
        <v/>
      </c>
      <c r="AT119" s="22">
        <f>IF(AP119="","",IFERROR(TRIM(INDEX($A119:$AI119,MATCH(Settings!$H$12,$A$1:$AI$1,0))&amp;""),""))</f>
        <v/>
      </c>
      <c r="AU119" s="22">
        <f>IF(AP119="","",IFERROR(TRIM(INDEX($A119:$AI119,MATCH(Settings!$H$13,$A$1:$AI$1,0))&amp;""),""))</f>
        <v/>
      </c>
      <c r="AV119" s="22">
        <f>IF(AP119="","",IFERROR(TRIM(INDEX($A119:$AI119,MATCH(Settings!$H$14,$A$1:$AI$1,0))&amp;""),""))</f>
        <v/>
      </c>
      <c r="AW119" s="22">
        <f>IF(AP119="","",IFERROR(IF(TRIM(INDEX($A119:$AI119,MATCH(Settings!$H$19,$A$1:$AI$1,0))&amp;"")="","",VALUE(TRIM(INDEX($A119:$AI119,MATCH(Settings!$H$19,$A$1:$AI$1,0))&amp;""))),""))</f>
        <v/>
      </c>
      <c r="AX119" s="22">
        <f>IF(AP119="","",IFERROR(TRIM(INDEX($A119:$AI119,MATCH(Settings!$H$20,$A$1:$AI$1,0))&amp;""),""))</f>
        <v/>
      </c>
      <c r="AY119" s="24">
        <f>IF(OR(AX119="Paid",AX119="Partially refunded"),IFERROR(VALUE(IFERROR(TRIM(INDEX($A119:$AI119,MATCH(Settings!$H$21,$A$1:$AI$1,0))&amp;""),"")),0)-IFERROR(VALUE(IFERROR(TRIM(INDEX($A119:$AI119,MATCH(Settings!$H$22,$A$1:$AI$1,0))&amp;""),"")),0),0)</f>
        <v/>
      </c>
      <c r="AZ119" s="22">
        <f>IF(AP119="","",IF(UPPER(TRIM(AL119&amp;""))="Y","Paid another way",IF(AX119&lt;&gt;"",AX119,"No online payment")))</f>
        <v/>
      </c>
      <c r="BA119" s="22">
        <f>IF(OR(AZ119="Paid",AZ119="Partially refunded",AZ119="Paid another way"),1,0)</f>
        <v/>
      </c>
      <c r="BB119" s="22">
        <f>IF(AP119="","",IF(IFERROR(TRIM(INDEX($A119:$AI119,MATCH(Settings!$H$15,$A$1:$AI$1,0))&amp;""),"")&lt;&gt;"","Yes","No"))</f>
        <v/>
      </c>
      <c r="BC119" s="22">
        <f>IF(AP119="","",IF(IFERROR(TRIM(INDEX($A119:$AI119,MATCH(Settings!$H$16,$A$1:$AI$1,0))&amp;""),"")&lt;&gt;"","Yes","No"))</f>
        <v/>
      </c>
      <c r="BD119" s="22">
        <f>IF(AP119="","",IF(IFERROR(TRIM(INDEX($A119:$AI119,MATCH(Settings!$H$18,$A$1:$AI$1,0))&amp;""),"")&lt;&gt;"","Yes","No"))</f>
        <v/>
      </c>
      <c r="BE119" s="22">
        <f>IF(AP119="","",IFERROR(TRIM(INDEX($A119:$AI119,MATCH(Settings!$H$17,$A$1:$AI$1,0))&amp;""),""))</f>
        <v/>
      </c>
      <c r="BF119" s="22">
        <f>IF(AP119="","",IF(UPPER(TRIM(AM119&amp;""))="Y","Complete (papers)",IF(IF(BB119="No",", proof of age","")&amp;IF(BC119="No",", physical form","")&amp;IF(BD119="No",", concussion sheet","")="","Complete","Missing: "&amp;MID(IF(BB119="No",", proof of age","")&amp;IF(BC119="No",", physical form","")&amp;IF(BD119="No",", concussion sheet",""),3,200))))</f>
        <v/>
      </c>
      <c r="BG119" s="22">
        <f>IF(LEFT(BF119,8)="Complete",1,0)</f>
        <v/>
      </c>
      <c r="BH119" s="22">
        <f>IF(AP119="","",TRIM(AK119&amp;""))</f>
        <v/>
      </c>
      <c r="BI119" s="22">
        <f>IF(AND(AP119&lt;&gt;"",BH119=""),1,0)</f>
        <v/>
      </c>
      <c r="BJ119" s="22">
        <f>IF(AP119="",0,1)</f>
        <v/>
      </c>
    </row>
    <row r="120">
      <c r="AJ120" s="19" t="n"/>
      <c r="AK120" s="25" t="n"/>
      <c r="AL120" s="26" t="n"/>
      <c r="AM120" s="26" t="n"/>
      <c r="AN120" s="25" t="n"/>
      <c r="AO120" s="19" t="n"/>
      <c r="AP120" s="22">
        <f>TRIM(IFERROR(TRIM(INDEX($A120:$AI120,MATCH(Settings!$H$9,$A$1:$AI$1,0))&amp;""),"")&amp;" "&amp;IFERROR(TRIM(INDEX($A120:$AI120,MATCH(Settings!$H$10,$A$1:$AI$1,0))&amp;""),""))</f>
        <v/>
      </c>
      <c r="AQ120" s="23">
        <f>IF(AP120="","",IFERROR(IF(TRIM(INDEX($A120:$AI120,MATCH(Settings!$H$11,$A$1:$AI$1,0))&amp;"")="","",IF(ISNUMBER(INDEX($A120:$AI120,MATCH(Settings!$H$11,$A$1:$AI$1,0))),INT(INDEX($A120:$AI120,MATCH(Settings!$H$11,$A$1:$AI$1,0))),DATE(VALUE(LEFT(INDEX($A120:$AI120,MATCH(Settings!$H$11,$A$1:$AI$1,0)),4)),VALUE(MID(INDEX($A120:$AI120,MATCH(Settings!$H$11,$A$1:$AI$1,0)),6,2)),VALUE(MID(INDEX($A120:$AI120,MATCH(Settings!$H$11,$A$1:$AI$1,0)),9,2))))),""))</f>
        <v/>
      </c>
      <c r="AR120" s="22">
        <f>IF(OR(AP120="",NOT(ISNUMBER(AQ120)),NOT(ISNUMBER(Settings!$B$4))),"",YEAR(Settings!$B$4)-YEAR(AQ120)-IF(OR(MONTH(Settings!$B$4)&lt;MONTH(AQ120),AND(MONTH(Settings!$B$4)=MONTH(AQ120),DAY(Settings!$B$4)&lt;DAY(AQ120))),1,0))</f>
        <v/>
      </c>
      <c r="AS120" s="22">
        <f>IF(AP120="","",IF(AR120="","No birth date",IF(COUNT(Settings!$B$9:$B$20)=0,"Set your age groups",IF(AR120&lt;MIN(Settings!$B$9:$B$20),"Below youngest group",IF(AR120&gt;MAX(Settings!$C$9:$C$20),"Above oldest group",IF(AR120&lt;=INDEX(Settings!$C$9:$C$20,COUNTIF(Settings!$B$9:$B$20,"&lt;="&amp;AR120)),INDEX(Settings!$A$9:$A$20,COUNTIF(Settings!$B$9:$B$20,"&lt;="&amp;AR120)),"No group for this age"))))))</f>
        <v/>
      </c>
      <c r="AT120" s="22">
        <f>IF(AP120="","",IFERROR(TRIM(INDEX($A120:$AI120,MATCH(Settings!$H$12,$A$1:$AI$1,0))&amp;""),""))</f>
        <v/>
      </c>
      <c r="AU120" s="22">
        <f>IF(AP120="","",IFERROR(TRIM(INDEX($A120:$AI120,MATCH(Settings!$H$13,$A$1:$AI$1,0))&amp;""),""))</f>
        <v/>
      </c>
      <c r="AV120" s="22">
        <f>IF(AP120="","",IFERROR(TRIM(INDEX($A120:$AI120,MATCH(Settings!$H$14,$A$1:$AI$1,0))&amp;""),""))</f>
        <v/>
      </c>
      <c r="AW120" s="22">
        <f>IF(AP120="","",IFERROR(IF(TRIM(INDEX($A120:$AI120,MATCH(Settings!$H$19,$A$1:$AI$1,0))&amp;"")="","",VALUE(TRIM(INDEX($A120:$AI120,MATCH(Settings!$H$19,$A$1:$AI$1,0))&amp;""))),""))</f>
        <v/>
      </c>
      <c r="AX120" s="22">
        <f>IF(AP120="","",IFERROR(TRIM(INDEX($A120:$AI120,MATCH(Settings!$H$20,$A$1:$AI$1,0))&amp;""),""))</f>
        <v/>
      </c>
      <c r="AY120" s="24">
        <f>IF(OR(AX120="Paid",AX120="Partially refunded"),IFERROR(VALUE(IFERROR(TRIM(INDEX($A120:$AI120,MATCH(Settings!$H$21,$A$1:$AI$1,0))&amp;""),"")),0)-IFERROR(VALUE(IFERROR(TRIM(INDEX($A120:$AI120,MATCH(Settings!$H$22,$A$1:$AI$1,0))&amp;""),"")),0),0)</f>
        <v/>
      </c>
      <c r="AZ120" s="22">
        <f>IF(AP120="","",IF(UPPER(TRIM(AL120&amp;""))="Y","Paid another way",IF(AX120&lt;&gt;"",AX120,"No online payment")))</f>
        <v/>
      </c>
      <c r="BA120" s="22">
        <f>IF(OR(AZ120="Paid",AZ120="Partially refunded",AZ120="Paid another way"),1,0)</f>
        <v/>
      </c>
      <c r="BB120" s="22">
        <f>IF(AP120="","",IF(IFERROR(TRIM(INDEX($A120:$AI120,MATCH(Settings!$H$15,$A$1:$AI$1,0))&amp;""),"")&lt;&gt;"","Yes","No"))</f>
        <v/>
      </c>
      <c r="BC120" s="22">
        <f>IF(AP120="","",IF(IFERROR(TRIM(INDEX($A120:$AI120,MATCH(Settings!$H$16,$A$1:$AI$1,0))&amp;""),"")&lt;&gt;"","Yes","No"))</f>
        <v/>
      </c>
      <c r="BD120" s="22">
        <f>IF(AP120="","",IF(IFERROR(TRIM(INDEX($A120:$AI120,MATCH(Settings!$H$18,$A$1:$AI$1,0))&amp;""),"")&lt;&gt;"","Yes","No"))</f>
        <v/>
      </c>
      <c r="BE120" s="22">
        <f>IF(AP120="","",IFERROR(TRIM(INDEX($A120:$AI120,MATCH(Settings!$H$17,$A$1:$AI$1,0))&amp;""),""))</f>
        <v/>
      </c>
      <c r="BF120" s="22">
        <f>IF(AP120="","",IF(UPPER(TRIM(AM120&amp;""))="Y","Complete (papers)",IF(IF(BB120="No",", proof of age","")&amp;IF(BC120="No",", physical form","")&amp;IF(BD120="No",", concussion sheet","")="","Complete","Missing: "&amp;MID(IF(BB120="No",", proof of age","")&amp;IF(BC120="No",", physical form","")&amp;IF(BD120="No",", concussion sheet",""),3,200))))</f>
        <v/>
      </c>
      <c r="BG120" s="22">
        <f>IF(LEFT(BF120,8)="Complete",1,0)</f>
        <v/>
      </c>
      <c r="BH120" s="22">
        <f>IF(AP120="","",TRIM(AK120&amp;""))</f>
        <v/>
      </c>
      <c r="BI120" s="22">
        <f>IF(AND(AP120&lt;&gt;"",BH120=""),1,0)</f>
        <v/>
      </c>
      <c r="BJ120" s="22">
        <f>IF(AP120="",0,1)</f>
        <v/>
      </c>
    </row>
    <row r="121">
      <c r="AJ121" s="19" t="n"/>
      <c r="AK121" s="25" t="n"/>
      <c r="AL121" s="26" t="n"/>
      <c r="AM121" s="26" t="n"/>
      <c r="AN121" s="25" t="n"/>
      <c r="AO121" s="19" t="n"/>
      <c r="AP121" s="22">
        <f>TRIM(IFERROR(TRIM(INDEX($A121:$AI121,MATCH(Settings!$H$9,$A$1:$AI$1,0))&amp;""),"")&amp;" "&amp;IFERROR(TRIM(INDEX($A121:$AI121,MATCH(Settings!$H$10,$A$1:$AI$1,0))&amp;""),""))</f>
        <v/>
      </c>
      <c r="AQ121" s="23">
        <f>IF(AP121="","",IFERROR(IF(TRIM(INDEX($A121:$AI121,MATCH(Settings!$H$11,$A$1:$AI$1,0))&amp;"")="","",IF(ISNUMBER(INDEX($A121:$AI121,MATCH(Settings!$H$11,$A$1:$AI$1,0))),INT(INDEX($A121:$AI121,MATCH(Settings!$H$11,$A$1:$AI$1,0))),DATE(VALUE(LEFT(INDEX($A121:$AI121,MATCH(Settings!$H$11,$A$1:$AI$1,0)),4)),VALUE(MID(INDEX($A121:$AI121,MATCH(Settings!$H$11,$A$1:$AI$1,0)),6,2)),VALUE(MID(INDEX($A121:$AI121,MATCH(Settings!$H$11,$A$1:$AI$1,0)),9,2))))),""))</f>
        <v/>
      </c>
      <c r="AR121" s="22">
        <f>IF(OR(AP121="",NOT(ISNUMBER(AQ121)),NOT(ISNUMBER(Settings!$B$4))),"",YEAR(Settings!$B$4)-YEAR(AQ121)-IF(OR(MONTH(Settings!$B$4)&lt;MONTH(AQ121),AND(MONTH(Settings!$B$4)=MONTH(AQ121),DAY(Settings!$B$4)&lt;DAY(AQ121))),1,0))</f>
        <v/>
      </c>
      <c r="AS121" s="22">
        <f>IF(AP121="","",IF(AR121="","No birth date",IF(COUNT(Settings!$B$9:$B$20)=0,"Set your age groups",IF(AR121&lt;MIN(Settings!$B$9:$B$20),"Below youngest group",IF(AR121&gt;MAX(Settings!$C$9:$C$20),"Above oldest group",IF(AR121&lt;=INDEX(Settings!$C$9:$C$20,COUNTIF(Settings!$B$9:$B$20,"&lt;="&amp;AR121)),INDEX(Settings!$A$9:$A$20,COUNTIF(Settings!$B$9:$B$20,"&lt;="&amp;AR121)),"No group for this age"))))))</f>
        <v/>
      </c>
      <c r="AT121" s="22">
        <f>IF(AP121="","",IFERROR(TRIM(INDEX($A121:$AI121,MATCH(Settings!$H$12,$A$1:$AI$1,0))&amp;""),""))</f>
        <v/>
      </c>
      <c r="AU121" s="22">
        <f>IF(AP121="","",IFERROR(TRIM(INDEX($A121:$AI121,MATCH(Settings!$H$13,$A$1:$AI$1,0))&amp;""),""))</f>
        <v/>
      </c>
      <c r="AV121" s="22">
        <f>IF(AP121="","",IFERROR(TRIM(INDEX($A121:$AI121,MATCH(Settings!$H$14,$A$1:$AI$1,0))&amp;""),""))</f>
        <v/>
      </c>
      <c r="AW121" s="22">
        <f>IF(AP121="","",IFERROR(IF(TRIM(INDEX($A121:$AI121,MATCH(Settings!$H$19,$A$1:$AI$1,0))&amp;"")="","",VALUE(TRIM(INDEX($A121:$AI121,MATCH(Settings!$H$19,$A$1:$AI$1,0))&amp;""))),""))</f>
        <v/>
      </c>
      <c r="AX121" s="22">
        <f>IF(AP121="","",IFERROR(TRIM(INDEX($A121:$AI121,MATCH(Settings!$H$20,$A$1:$AI$1,0))&amp;""),""))</f>
        <v/>
      </c>
      <c r="AY121" s="24">
        <f>IF(OR(AX121="Paid",AX121="Partially refunded"),IFERROR(VALUE(IFERROR(TRIM(INDEX($A121:$AI121,MATCH(Settings!$H$21,$A$1:$AI$1,0))&amp;""),"")),0)-IFERROR(VALUE(IFERROR(TRIM(INDEX($A121:$AI121,MATCH(Settings!$H$22,$A$1:$AI$1,0))&amp;""),"")),0),0)</f>
        <v/>
      </c>
      <c r="AZ121" s="22">
        <f>IF(AP121="","",IF(UPPER(TRIM(AL121&amp;""))="Y","Paid another way",IF(AX121&lt;&gt;"",AX121,"No online payment")))</f>
        <v/>
      </c>
      <c r="BA121" s="22">
        <f>IF(OR(AZ121="Paid",AZ121="Partially refunded",AZ121="Paid another way"),1,0)</f>
        <v/>
      </c>
      <c r="BB121" s="22">
        <f>IF(AP121="","",IF(IFERROR(TRIM(INDEX($A121:$AI121,MATCH(Settings!$H$15,$A$1:$AI$1,0))&amp;""),"")&lt;&gt;"","Yes","No"))</f>
        <v/>
      </c>
      <c r="BC121" s="22">
        <f>IF(AP121="","",IF(IFERROR(TRIM(INDEX($A121:$AI121,MATCH(Settings!$H$16,$A$1:$AI$1,0))&amp;""),"")&lt;&gt;"","Yes","No"))</f>
        <v/>
      </c>
      <c r="BD121" s="22">
        <f>IF(AP121="","",IF(IFERROR(TRIM(INDEX($A121:$AI121,MATCH(Settings!$H$18,$A$1:$AI$1,0))&amp;""),"")&lt;&gt;"","Yes","No"))</f>
        <v/>
      </c>
      <c r="BE121" s="22">
        <f>IF(AP121="","",IFERROR(TRIM(INDEX($A121:$AI121,MATCH(Settings!$H$17,$A$1:$AI$1,0))&amp;""),""))</f>
        <v/>
      </c>
      <c r="BF121" s="22">
        <f>IF(AP121="","",IF(UPPER(TRIM(AM121&amp;""))="Y","Complete (papers)",IF(IF(BB121="No",", proof of age","")&amp;IF(BC121="No",", physical form","")&amp;IF(BD121="No",", concussion sheet","")="","Complete","Missing: "&amp;MID(IF(BB121="No",", proof of age","")&amp;IF(BC121="No",", physical form","")&amp;IF(BD121="No",", concussion sheet",""),3,200))))</f>
        <v/>
      </c>
      <c r="BG121" s="22">
        <f>IF(LEFT(BF121,8)="Complete",1,0)</f>
        <v/>
      </c>
      <c r="BH121" s="22">
        <f>IF(AP121="","",TRIM(AK121&amp;""))</f>
        <v/>
      </c>
      <c r="BI121" s="22">
        <f>IF(AND(AP121&lt;&gt;"",BH121=""),1,0)</f>
        <v/>
      </c>
      <c r="BJ121" s="22">
        <f>IF(AP121="",0,1)</f>
        <v/>
      </c>
    </row>
    <row r="122">
      <c r="AJ122" s="19" t="n"/>
      <c r="AK122" s="25" t="n"/>
      <c r="AL122" s="26" t="n"/>
      <c r="AM122" s="26" t="n"/>
      <c r="AN122" s="25" t="n"/>
      <c r="AO122" s="19" t="n"/>
      <c r="AP122" s="22">
        <f>TRIM(IFERROR(TRIM(INDEX($A122:$AI122,MATCH(Settings!$H$9,$A$1:$AI$1,0))&amp;""),"")&amp;" "&amp;IFERROR(TRIM(INDEX($A122:$AI122,MATCH(Settings!$H$10,$A$1:$AI$1,0))&amp;""),""))</f>
        <v/>
      </c>
      <c r="AQ122" s="23">
        <f>IF(AP122="","",IFERROR(IF(TRIM(INDEX($A122:$AI122,MATCH(Settings!$H$11,$A$1:$AI$1,0))&amp;"")="","",IF(ISNUMBER(INDEX($A122:$AI122,MATCH(Settings!$H$11,$A$1:$AI$1,0))),INT(INDEX($A122:$AI122,MATCH(Settings!$H$11,$A$1:$AI$1,0))),DATE(VALUE(LEFT(INDEX($A122:$AI122,MATCH(Settings!$H$11,$A$1:$AI$1,0)),4)),VALUE(MID(INDEX($A122:$AI122,MATCH(Settings!$H$11,$A$1:$AI$1,0)),6,2)),VALUE(MID(INDEX($A122:$AI122,MATCH(Settings!$H$11,$A$1:$AI$1,0)),9,2))))),""))</f>
        <v/>
      </c>
      <c r="AR122" s="22">
        <f>IF(OR(AP122="",NOT(ISNUMBER(AQ122)),NOT(ISNUMBER(Settings!$B$4))),"",YEAR(Settings!$B$4)-YEAR(AQ122)-IF(OR(MONTH(Settings!$B$4)&lt;MONTH(AQ122),AND(MONTH(Settings!$B$4)=MONTH(AQ122),DAY(Settings!$B$4)&lt;DAY(AQ122))),1,0))</f>
        <v/>
      </c>
      <c r="AS122" s="22">
        <f>IF(AP122="","",IF(AR122="","No birth date",IF(COUNT(Settings!$B$9:$B$20)=0,"Set your age groups",IF(AR122&lt;MIN(Settings!$B$9:$B$20),"Below youngest group",IF(AR122&gt;MAX(Settings!$C$9:$C$20),"Above oldest group",IF(AR122&lt;=INDEX(Settings!$C$9:$C$20,COUNTIF(Settings!$B$9:$B$20,"&lt;="&amp;AR122)),INDEX(Settings!$A$9:$A$20,COUNTIF(Settings!$B$9:$B$20,"&lt;="&amp;AR122)),"No group for this age"))))))</f>
        <v/>
      </c>
      <c r="AT122" s="22">
        <f>IF(AP122="","",IFERROR(TRIM(INDEX($A122:$AI122,MATCH(Settings!$H$12,$A$1:$AI$1,0))&amp;""),""))</f>
        <v/>
      </c>
      <c r="AU122" s="22">
        <f>IF(AP122="","",IFERROR(TRIM(INDEX($A122:$AI122,MATCH(Settings!$H$13,$A$1:$AI$1,0))&amp;""),""))</f>
        <v/>
      </c>
      <c r="AV122" s="22">
        <f>IF(AP122="","",IFERROR(TRIM(INDEX($A122:$AI122,MATCH(Settings!$H$14,$A$1:$AI$1,0))&amp;""),""))</f>
        <v/>
      </c>
      <c r="AW122" s="22">
        <f>IF(AP122="","",IFERROR(IF(TRIM(INDEX($A122:$AI122,MATCH(Settings!$H$19,$A$1:$AI$1,0))&amp;"")="","",VALUE(TRIM(INDEX($A122:$AI122,MATCH(Settings!$H$19,$A$1:$AI$1,0))&amp;""))),""))</f>
        <v/>
      </c>
      <c r="AX122" s="22">
        <f>IF(AP122="","",IFERROR(TRIM(INDEX($A122:$AI122,MATCH(Settings!$H$20,$A$1:$AI$1,0))&amp;""),""))</f>
        <v/>
      </c>
      <c r="AY122" s="24">
        <f>IF(OR(AX122="Paid",AX122="Partially refunded"),IFERROR(VALUE(IFERROR(TRIM(INDEX($A122:$AI122,MATCH(Settings!$H$21,$A$1:$AI$1,0))&amp;""),"")),0)-IFERROR(VALUE(IFERROR(TRIM(INDEX($A122:$AI122,MATCH(Settings!$H$22,$A$1:$AI$1,0))&amp;""),"")),0),0)</f>
        <v/>
      </c>
      <c r="AZ122" s="22">
        <f>IF(AP122="","",IF(UPPER(TRIM(AL122&amp;""))="Y","Paid another way",IF(AX122&lt;&gt;"",AX122,"No online payment")))</f>
        <v/>
      </c>
      <c r="BA122" s="22">
        <f>IF(OR(AZ122="Paid",AZ122="Partially refunded",AZ122="Paid another way"),1,0)</f>
        <v/>
      </c>
      <c r="BB122" s="22">
        <f>IF(AP122="","",IF(IFERROR(TRIM(INDEX($A122:$AI122,MATCH(Settings!$H$15,$A$1:$AI$1,0))&amp;""),"")&lt;&gt;"","Yes","No"))</f>
        <v/>
      </c>
      <c r="BC122" s="22">
        <f>IF(AP122="","",IF(IFERROR(TRIM(INDEX($A122:$AI122,MATCH(Settings!$H$16,$A$1:$AI$1,0))&amp;""),"")&lt;&gt;"","Yes","No"))</f>
        <v/>
      </c>
      <c r="BD122" s="22">
        <f>IF(AP122="","",IF(IFERROR(TRIM(INDEX($A122:$AI122,MATCH(Settings!$H$18,$A$1:$AI$1,0))&amp;""),"")&lt;&gt;"","Yes","No"))</f>
        <v/>
      </c>
      <c r="BE122" s="22">
        <f>IF(AP122="","",IFERROR(TRIM(INDEX($A122:$AI122,MATCH(Settings!$H$17,$A$1:$AI$1,0))&amp;""),""))</f>
        <v/>
      </c>
      <c r="BF122" s="22">
        <f>IF(AP122="","",IF(UPPER(TRIM(AM122&amp;""))="Y","Complete (papers)",IF(IF(BB122="No",", proof of age","")&amp;IF(BC122="No",", physical form","")&amp;IF(BD122="No",", concussion sheet","")="","Complete","Missing: "&amp;MID(IF(BB122="No",", proof of age","")&amp;IF(BC122="No",", physical form","")&amp;IF(BD122="No",", concussion sheet",""),3,200))))</f>
        <v/>
      </c>
      <c r="BG122" s="22">
        <f>IF(LEFT(BF122,8)="Complete",1,0)</f>
        <v/>
      </c>
      <c r="BH122" s="22">
        <f>IF(AP122="","",TRIM(AK122&amp;""))</f>
        <v/>
      </c>
      <c r="BI122" s="22">
        <f>IF(AND(AP122&lt;&gt;"",BH122=""),1,0)</f>
        <v/>
      </c>
      <c r="BJ122" s="22">
        <f>IF(AP122="",0,1)</f>
        <v/>
      </c>
    </row>
    <row r="123">
      <c r="AJ123" s="19" t="n"/>
      <c r="AK123" s="25" t="n"/>
      <c r="AL123" s="26" t="n"/>
      <c r="AM123" s="26" t="n"/>
      <c r="AN123" s="25" t="n"/>
      <c r="AO123" s="19" t="n"/>
      <c r="AP123" s="22">
        <f>TRIM(IFERROR(TRIM(INDEX($A123:$AI123,MATCH(Settings!$H$9,$A$1:$AI$1,0))&amp;""),"")&amp;" "&amp;IFERROR(TRIM(INDEX($A123:$AI123,MATCH(Settings!$H$10,$A$1:$AI$1,0))&amp;""),""))</f>
        <v/>
      </c>
      <c r="AQ123" s="23">
        <f>IF(AP123="","",IFERROR(IF(TRIM(INDEX($A123:$AI123,MATCH(Settings!$H$11,$A$1:$AI$1,0))&amp;"")="","",IF(ISNUMBER(INDEX($A123:$AI123,MATCH(Settings!$H$11,$A$1:$AI$1,0))),INT(INDEX($A123:$AI123,MATCH(Settings!$H$11,$A$1:$AI$1,0))),DATE(VALUE(LEFT(INDEX($A123:$AI123,MATCH(Settings!$H$11,$A$1:$AI$1,0)),4)),VALUE(MID(INDEX($A123:$AI123,MATCH(Settings!$H$11,$A$1:$AI$1,0)),6,2)),VALUE(MID(INDEX($A123:$AI123,MATCH(Settings!$H$11,$A$1:$AI$1,0)),9,2))))),""))</f>
        <v/>
      </c>
      <c r="AR123" s="22">
        <f>IF(OR(AP123="",NOT(ISNUMBER(AQ123)),NOT(ISNUMBER(Settings!$B$4))),"",YEAR(Settings!$B$4)-YEAR(AQ123)-IF(OR(MONTH(Settings!$B$4)&lt;MONTH(AQ123),AND(MONTH(Settings!$B$4)=MONTH(AQ123),DAY(Settings!$B$4)&lt;DAY(AQ123))),1,0))</f>
        <v/>
      </c>
      <c r="AS123" s="22">
        <f>IF(AP123="","",IF(AR123="","No birth date",IF(COUNT(Settings!$B$9:$B$20)=0,"Set your age groups",IF(AR123&lt;MIN(Settings!$B$9:$B$20),"Below youngest group",IF(AR123&gt;MAX(Settings!$C$9:$C$20),"Above oldest group",IF(AR123&lt;=INDEX(Settings!$C$9:$C$20,COUNTIF(Settings!$B$9:$B$20,"&lt;="&amp;AR123)),INDEX(Settings!$A$9:$A$20,COUNTIF(Settings!$B$9:$B$20,"&lt;="&amp;AR123)),"No group for this age"))))))</f>
        <v/>
      </c>
      <c r="AT123" s="22">
        <f>IF(AP123="","",IFERROR(TRIM(INDEX($A123:$AI123,MATCH(Settings!$H$12,$A$1:$AI$1,0))&amp;""),""))</f>
        <v/>
      </c>
      <c r="AU123" s="22">
        <f>IF(AP123="","",IFERROR(TRIM(INDEX($A123:$AI123,MATCH(Settings!$H$13,$A$1:$AI$1,0))&amp;""),""))</f>
        <v/>
      </c>
      <c r="AV123" s="22">
        <f>IF(AP123="","",IFERROR(TRIM(INDEX($A123:$AI123,MATCH(Settings!$H$14,$A$1:$AI$1,0))&amp;""),""))</f>
        <v/>
      </c>
      <c r="AW123" s="22">
        <f>IF(AP123="","",IFERROR(IF(TRIM(INDEX($A123:$AI123,MATCH(Settings!$H$19,$A$1:$AI$1,0))&amp;"")="","",VALUE(TRIM(INDEX($A123:$AI123,MATCH(Settings!$H$19,$A$1:$AI$1,0))&amp;""))),""))</f>
        <v/>
      </c>
      <c r="AX123" s="22">
        <f>IF(AP123="","",IFERROR(TRIM(INDEX($A123:$AI123,MATCH(Settings!$H$20,$A$1:$AI$1,0))&amp;""),""))</f>
        <v/>
      </c>
      <c r="AY123" s="24">
        <f>IF(OR(AX123="Paid",AX123="Partially refunded"),IFERROR(VALUE(IFERROR(TRIM(INDEX($A123:$AI123,MATCH(Settings!$H$21,$A$1:$AI$1,0))&amp;""),"")),0)-IFERROR(VALUE(IFERROR(TRIM(INDEX($A123:$AI123,MATCH(Settings!$H$22,$A$1:$AI$1,0))&amp;""),"")),0),0)</f>
        <v/>
      </c>
      <c r="AZ123" s="22">
        <f>IF(AP123="","",IF(UPPER(TRIM(AL123&amp;""))="Y","Paid another way",IF(AX123&lt;&gt;"",AX123,"No online payment")))</f>
        <v/>
      </c>
      <c r="BA123" s="22">
        <f>IF(OR(AZ123="Paid",AZ123="Partially refunded",AZ123="Paid another way"),1,0)</f>
        <v/>
      </c>
      <c r="BB123" s="22">
        <f>IF(AP123="","",IF(IFERROR(TRIM(INDEX($A123:$AI123,MATCH(Settings!$H$15,$A$1:$AI$1,0))&amp;""),"")&lt;&gt;"","Yes","No"))</f>
        <v/>
      </c>
      <c r="BC123" s="22">
        <f>IF(AP123="","",IF(IFERROR(TRIM(INDEX($A123:$AI123,MATCH(Settings!$H$16,$A$1:$AI$1,0))&amp;""),"")&lt;&gt;"","Yes","No"))</f>
        <v/>
      </c>
      <c r="BD123" s="22">
        <f>IF(AP123="","",IF(IFERROR(TRIM(INDEX($A123:$AI123,MATCH(Settings!$H$18,$A$1:$AI$1,0))&amp;""),"")&lt;&gt;"","Yes","No"))</f>
        <v/>
      </c>
      <c r="BE123" s="22">
        <f>IF(AP123="","",IFERROR(TRIM(INDEX($A123:$AI123,MATCH(Settings!$H$17,$A$1:$AI$1,0))&amp;""),""))</f>
        <v/>
      </c>
      <c r="BF123" s="22">
        <f>IF(AP123="","",IF(UPPER(TRIM(AM123&amp;""))="Y","Complete (papers)",IF(IF(BB123="No",", proof of age","")&amp;IF(BC123="No",", physical form","")&amp;IF(BD123="No",", concussion sheet","")="","Complete","Missing: "&amp;MID(IF(BB123="No",", proof of age","")&amp;IF(BC123="No",", physical form","")&amp;IF(BD123="No",", concussion sheet",""),3,200))))</f>
        <v/>
      </c>
      <c r="BG123" s="22">
        <f>IF(LEFT(BF123,8)="Complete",1,0)</f>
        <v/>
      </c>
      <c r="BH123" s="22">
        <f>IF(AP123="","",TRIM(AK123&amp;""))</f>
        <v/>
      </c>
      <c r="BI123" s="22">
        <f>IF(AND(AP123&lt;&gt;"",BH123=""),1,0)</f>
        <v/>
      </c>
      <c r="BJ123" s="22">
        <f>IF(AP123="",0,1)</f>
        <v/>
      </c>
    </row>
    <row r="124">
      <c r="AJ124" s="19" t="n"/>
      <c r="AK124" s="25" t="n"/>
      <c r="AL124" s="26" t="n"/>
      <c r="AM124" s="26" t="n"/>
      <c r="AN124" s="25" t="n"/>
      <c r="AO124" s="19" t="n"/>
      <c r="AP124" s="22">
        <f>TRIM(IFERROR(TRIM(INDEX($A124:$AI124,MATCH(Settings!$H$9,$A$1:$AI$1,0))&amp;""),"")&amp;" "&amp;IFERROR(TRIM(INDEX($A124:$AI124,MATCH(Settings!$H$10,$A$1:$AI$1,0))&amp;""),""))</f>
        <v/>
      </c>
      <c r="AQ124" s="23">
        <f>IF(AP124="","",IFERROR(IF(TRIM(INDEX($A124:$AI124,MATCH(Settings!$H$11,$A$1:$AI$1,0))&amp;"")="","",IF(ISNUMBER(INDEX($A124:$AI124,MATCH(Settings!$H$11,$A$1:$AI$1,0))),INT(INDEX($A124:$AI124,MATCH(Settings!$H$11,$A$1:$AI$1,0))),DATE(VALUE(LEFT(INDEX($A124:$AI124,MATCH(Settings!$H$11,$A$1:$AI$1,0)),4)),VALUE(MID(INDEX($A124:$AI124,MATCH(Settings!$H$11,$A$1:$AI$1,0)),6,2)),VALUE(MID(INDEX($A124:$AI124,MATCH(Settings!$H$11,$A$1:$AI$1,0)),9,2))))),""))</f>
        <v/>
      </c>
      <c r="AR124" s="22">
        <f>IF(OR(AP124="",NOT(ISNUMBER(AQ124)),NOT(ISNUMBER(Settings!$B$4))),"",YEAR(Settings!$B$4)-YEAR(AQ124)-IF(OR(MONTH(Settings!$B$4)&lt;MONTH(AQ124),AND(MONTH(Settings!$B$4)=MONTH(AQ124),DAY(Settings!$B$4)&lt;DAY(AQ124))),1,0))</f>
        <v/>
      </c>
      <c r="AS124" s="22">
        <f>IF(AP124="","",IF(AR124="","No birth date",IF(COUNT(Settings!$B$9:$B$20)=0,"Set your age groups",IF(AR124&lt;MIN(Settings!$B$9:$B$20),"Below youngest group",IF(AR124&gt;MAX(Settings!$C$9:$C$20),"Above oldest group",IF(AR124&lt;=INDEX(Settings!$C$9:$C$20,COUNTIF(Settings!$B$9:$B$20,"&lt;="&amp;AR124)),INDEX(Settings!$A$9:$A$20,COUNTIF(Settings!$B$9:$B$20,"&lt;="&amp;AR124)),"No group for this age"))))))</f>
        <v/>
      </c>
      <c r="AT124" s="22">
        <f>IF(AP124="","",IFERROR(TRIM(INDEX($A124:$AI124,MATCH(Settings!$H$12,$A$1:$AI$1,0))&amp;""),""))</f>
        <v/>
      </c>
      <c r="AU124" s="22">
        <f>IF(AP124="","",IFERROR(TRIM(INDEX($A124:$AI124,MATCH(Settings!$H$13,$A$1:$AI$1,0))&amp;""),""))</f>
        <v/>
      </c>
      <c r="AV124" s="22">
        <f>IF(AP124="","",IFERROR(TRIM(INDEX($A124:$AI124,MATCH(Settings!$H$14,$A$1:$AI$1,0))&amp;""),""))</f>
        <v/>
      </c>
      <c r="AW124" s="22">
        <f>IF(AP124="","",IFERROR(IF(TRIM(INDEX($A124:$AI124,MATCH(Settings!$H$19,$A$1:$AI$1,0))&amp;"")="","",VALUE(TRIM(INDEX($A124:$AI124,MATCH(Settings!$H$19,$A$1:$AI$1,0))&amp;""))),""))</f>
        <v/>
      </c>
      <c r="AX124" s="22">
        <f>IF(AP124="","",IFERROR(TRIM(INDEX($A124:$AI124,MATCH(Settings!$H$20,$A$1:$AI$1,0))&amp;""),""))</f>
        <v/>
      </c>
      <c r="AY124" s="24">
        <f>IF(OR(AX124="Paid",AX124="Partially refunded"),IFERROR(VALUE(IFERROR(TRIM(INDEX($A124:$AI124,MATCH(Settings!$H$21,$A$1:$AI$1,0))&amp;""),"")),0)-IFERROR(VALUE(IFERROR(TRIM(INDEX($A124:$AI124,MATCH(Settings!$H$22,$A$1:$AI$1,0))&amp;""),"")),0),0)</f>
        <v/>
      </c>
      <c r="AZ124" s="22">
        <f>IF(AP124="","",IF(UPPER(TRIM(AL124&amp;""))="Y","Paid another way",IF(AX124&lt;&gt;"",AX124,"No online payment")))</f>
        <v/>
      </c>
      <c r="BA124" s="22">
        <f>IF(OR(AZ124="Paid",AZ124="Partially refunded",AZ124="Paid another way"),1,0)</f>
        <v/>
      </c>
      <c r="BB124" s="22">
        <f>IF(AP124="","",IF(IFERROR(TRIM(INDEX($A124:$AI124,MATCH(Settings!$H$15,$A$1:$AI$1,0))&amp;""),"")&lt;&gt;"","Yes","No"))</f>
        <v/>
      </c>
      <c r="BC124" s="22">
        <f>IF(AP124="","",IF(IFERROR(TRIM(INDEX($A124:$AI124,MATCH(Settings!$H$16,$A$1:$AI$1,0))&amp;""),"")&lt;&gt;"","Yes","No"))</f>
        <v/>
      </c>
      <c r="BD124" s="22">
        <f>IF(AP124="","",IF(IFERROR(TRIM(INDEX($A124:$AI124,MATCH(Settings!$H$18,$A$1:$AI$1,0))&amp;""),"")&lt;&gt;"","Yes","No"))</f>
        <v/>
      </c>
      <c r="BE124" s="22">
        <f>IF(AP124="","",IFERROR(TRIM(INDEX($A124:$AI124,MATCH(Settings!$H$17,$A$1:$AI$1,0))&amp;""),""))</f>
        <v/>
      </c>
      <c r="BF124" s="22">
        <f>IF(AP124="","",IF(UPPER(TRIM(AM124&amp;""))="Y","Complete (papers)",IF(IF(BB124="No",", proof of age","")&amp;IF(BC124="No",", physical form","")&amp;IF(BD124="No",", concussion sheet","")="","Complete","Missing: "&amp;MID(IF(BB124="No",", proof of age","")&amp;IF(BC124="No",", physical form","")&amp;IF(BD124="No",", concussion sheet",""),3,200))))</f>
        <v/>
      </c>
      <c r="BG124" s="22">
        <f>IF(LEFT(BF124,8)="Complete",1,0)</f>
        <v/>
      </c>
      <c r="BH124" s="22">
        <f>IF(AP124="","",TRIM(AK124&amp;""))</f>
        <v/>
      </c>
      <c r="BI124" s="22">
        <f>IF(AND(AP124&lt;&gt;"",BH124=""),1,0)</f>
        <v/>
      </c>
      <c r="BJ124" s="22">
        <f>IF(AP124="",0,1)</f>
        <v/>
      </c>
    </row>
    <row r="125">
      <c r="AJ125" s="19" t="n"/>
      <c r="AK125" s="25" t="n"/>
      <c r="AL125" s="26" t="n"/>
      <c r="AM125" s="26" t="n"/>
      <c r="AN125" s="25" t="n"/>
      <c r="AO125" s="19" t="n"/>
      <c r="AP125" s="22">
        <f>TRIM(IFERROR(TRIM(INDEX($A125:$AI125,MATCH(Settings!$H$9,$A$1:$AI$1,0))&amp;""),"")&amp;" "&amp;IFERROR(TRIM(INDEX($A125:$AI125,MATCH(Settings!$H$10,$A$1:$AI$1,0))&amp;""),""))</f>
        <v/>
      </c>
      <c r="AQ125" s="23">
        <f>IF(AP125="","",IFERROR(IF(TRIM(INDEX($A125:$AI125,MATCH(Settings!$H$11,$A$1:$AI$1,0))&amp;"")="","",IF(ISNUMBER(INDEX($A125:$AI125,MATCH(Settings!$H$11,$A$1:$AI$1,0))),INT(INDEX($A125:$AI125,MATCH(Settings!$H$11,$A$1:$AI$1,0))),DATE(VALUE(LEFT(INDEX($A125:$AI125,MATCH(Settings!$H$11,$A$1:$AI$1,0)),4)),VALUE(MID(INDEX($A125:$AI125,MATCH(Settings!$H$11,$A$1:$AI$1,0)),6,2)),VALUE(MID(INDEX($A125:$AI125,MATCH(Settings!$H$11,$A$1:$AI$1,0)),9,2))))),""))</f>
        <v/>
      </c>
      <c r="AR125" s="22">
        <f>IF(OR(AP125="",NOT(ISNUMBER(AQ125)),NOT(ISNUMBER(Settings!$B$4))),"",YEAR(Settings!$B$4)-YEAR(AQ125)-IF(OR(MONTH(Settings!$B$4)&lt;MONTH(AQ125),AND(MONTH(Settings!$B$4)=MONTH(AQ125),DAY(Settings!$B$4)&lt;DAY(AQ125))),1,0))</f>
        <v/>
      </c>
      <c r="AS125" s="22">
        <f>IF(AP125="","",IF(AR125="","No birth date",IF(COUNT(Settings!$B$9:$B$20)=0,"Set your age groups",IF(AR125&lt;MIN(Settings!$B$9:$B$20),"Below youngest group",IF(AR125&gt;MAX(Settings!$C$9:$C$20),"Above oldest group",IF(AR125&lt;=INDEX(Settings!$C$9:$C$20,COUNTIF(Settings!$B$9:$B$20,"&lt;="&amp;AR125)),INDEX(Settings!$A$9:$A$20,COUNTIF(Settings!$B$9:$B$20,"&lt;="&amp;AR125)),"No group for this age"))))))</f>
        <v/>
      </c>
      <c r="AT125" s="22">
        <f>IF(AP125="","",IFERROR(TRIM(INDEX($A125:$AI125,MATCH(Settings!$H$12,$A$1:$AI$1,0))&amp;""),""))</f>
        <v/>
      </c>
      <c r="AU125" s="22">
        <f>IF(AP125="","",IFERROR(TRIM(INDEX($A125:$AI125,MATCH(Settings!$H$13,$A$1:$AI$1,0))&amp;""),""))</f>
        <v/>
      </c>
      <c r="AV125" s="22">
        <f>IF(AP125="","",IFERROR(TRIM(INDEX($A125:$AI125,MATCH(Settings!$H$14,$A$1:$AI$1,0))&amp;""),""))</f>
        <v/>
      </c>
      <c r="AW125" s="22">
        <f>IF(AP125="","",IFERROR(IF(TRIM(INDEX($A125:$AI125,MATCH(Settings!$H$19,$A$1:$AI$1,0))&amp;"")="","",VALUE(TRIM(INDEX($A125:$AI125,MATCH(Settings!$H$19,$A$1:$AI$1,0))&amp;""))),""))</f>
        <v/>
      </c>
      <c r="AX125" s="22">
        <f>IF(AP125="","",IFERROR(TRIM(INDEX($A125:$AI125,MATCH(Settings!$H$20,$A$1:$AI$1,0))&amp;""),""))</f>
        <v/>
      </c>
      <c r="AY125" s="24">
        <f>IF(OR(AX125="Paid",AX125="Partially refunded"),IFERROR(VALUE(IFERROR(TRIM(INDEX($A125:$AI125,MATCH(Settings!$H$21,$A$1:$AI$1,0))&amp;""),"")),0)-IFERROR(VALUE(IFERROR(TRIM(INDEX($A125:$AI125,MATCH(Settings!$H$22,$A$1:$AI$1,0))&amp;""),"")),0),0)</f>
        <v/>
      </c>
      <c r="AZ125" s="22">
        <f>IF(AP125="","",IF(UPPER(TRIM(AL125&amp;""))="Y","Paid another way",IF(AX125&lt;&gt;"",AX125,"No online payment")))</f>
        <v/>
      </c>
      <c r="BA125" s="22">
        <f>IF(OR(AZ125="Paid",AZ125="Partially refunded",AZ125="Paid another way"),1,0)</f>
        <v/>
      </c>
      <c r="BB125" s="22">
        <f>IF(AP125="","",IF(IFERROR(TRIM(INDEX($A125:$AI125,MATCH(Settings!$H$15,$A$1:$AI$1,0))&amp;""),"")&lt;&gt;"","Yes","No"))</f>
        <v/>
      </c>
      <c r="BC125" s="22">
        <f>IF(AP125="","",IF(IFERROR(TRIM(INDEX($A125:$AI125,MATCH(Settings!$H$16,$A$1:$AI$1,0))&amp;""),"")&lt;&gt;"","Yes","No"))</f>
        <v/>
      </c>
      <c r="BD125" s="22">
        <f>IF(AP125="","",IF(IFERROR(TRIM(INDEX($A125:$AI125,MATCH(Settings!$H$18,$A$1:$AI$1,0))&amp;""),"")&lt;&gt;"","Yes","No"))</f>
        <v/>
      </c>
      <c r="BE125" s="22">
        <f>IF(AP125="","",IFERROR(TRIM(INDEX($A125:$AI125,MATCH(Settings!$H$17,$A$1:$AI$1,0))&amp;""),""))</f>
        <v/>
      </c>
      <c r="BF125" s="22">
        <f>IF(AP125="","",IF(UPPER(TRIM(AM125&amp;""))="Y","Complete (papers)",IF(IF(BB125="No",", proof of age","")&amp;IF(BC125="No",", physical form","")&amp;IF(BD125="No",", concussion sheet","")="","Complete","Missing: "&amp;MID(IF(BB125="No",", proof of age","")&amp;IF(BC125="No",", physical form","")&amp;IF(BD125="No",", concussion sheet",""),3,200))))</f>
        <v/>
      </c>
      <c r="BG125" s="22">
        <f>IF(LEFT(BF125,8)="Complete",1,0)</f>
        <v/>
      </c>
      <c r="BH125" s="22">
        <f>IF(AP125="","",TRIM(AK125&amp;""))</f>
        <v/>
      </c>
      <c r="BI125" s="22">
        <f>IF(AND(AP125&lt;&gt;"",BH125=""),1,0)</f>
        <v/>
      </c>
      <c r="BJ125" s="22">
        <f>IF(AP125="",0,1)</f>
        <v/>
      </c>
    </row>
    <row r="126">
      <c r="AJ126" s="19" t="n"/>
      <c r="AK126" s="25" t="n"/>
      <c r="AL126" s="26" t="n"/>
      <c r="AM126" s="26" t="n"/>
      <c r="AN126" s="25" t="n"/>
      <c r="AO126" s="19" t="n"/>
      <c r="AP126" s="22">
        <f>TRIM(IFERROR(TRIM(INDEX($A126:$AI126,MATCH(Settings!$H$9,$A$1:$AI$1,0))&amp;""),"")&amp;" "&amp;IFERROR(TRIM(INDEX($A126:$AI126,MATCH(Settings!$H$10,$A$1:$AI$1,0))&amp;""),""))</f>
        <v/>
      </c>
      <c r="AQ126" s="23">
        <f>IF(AP126="","",IFERROR(IF(TRIM(INDEX($A126:$AI126,MATCH(Settings!$H$11,$A$1:$AI$1,0))&amp;"")="","",IF(ISNUMBER(INDEX($A126:$AI126,MATCH(Settings!$H$11,$A$1:$AI$1,0))),INT(INDEX($A126:$AI126,MATCH(Settings!$H$11,$A$1:$AI$1,0))),DATE(VALUE(LEFT(INDEX($A126:$AI126,MATCH(Settings!$H$11,$A$1:$AI$1,0)),4)),VALUE(MID(INDEX($A126:$AI126,MATCH(Settings!$H$11,$A$1:$AI$1,0)),6,2)),VALUE(MID(INDEX($A126:$AI126,MATCH(Settings!$H$11,$A$1:$AI$1,0)),9,2))))),""))</f>
        <v/>
      </c>
      <c r="AR126" s="22">
        <f>IF(OR(AP126="",NOT(ISNUMBER(AQ126)),NOT(ISNUMBER(Settings!$B$4))),"",YEAR(Settings!$B$4)-YEAR(AQ126)-IF(OR(MONTH(Settings!$B$4)&lt;MONTH(AQ126),AND(MONTH(Settings!$B$4)=MONTH(AQ126),DAY(Settings!$B$4)&lt;DAY(AQ126))),1,0))</f>
        <v/>
      </c>
      <c r="AS126" s="22">
        <f>IF(AP126="","",IF(AR126="","No birth date",IF(COUNT(Settings!$B$9:$B$20)=0,"Set your age groups",IF(AR126&lt;MIN(Settings!$B$9:$B$20),"Below youngest group",IF(AR126&gt;MAX(Settings!$C$9:$C$20),"Above oldest group",IF(AR126&lt;=INDEX(Settings!$C$9:$C$20,COUNTIF(Settings!$B$9:$B$20,"&lt;="&amp;AR126)),INDEX(Settings!$A$9:$A$20,COUNTIF(Settings!$B$9:$B$20,"&lt;="&amp;AR126)),"No group for this age"))))))</f>
        <v/>
      </c>
      <c r="AT126" s="22">
        <f>IF(AP126="","",IFERROR(TRIM(INDEX($A126:$AI126,MATCH(Settings!$H$12,$A$1:$AI$1,0))&amp;""),""))</f>
        <v/>
      </c>
      <c r="AU126" s="22">
        <f>IF(AP126="","",IFERROR(TRIM(INDEX($A126:$AI126,MATCH(Settings!$H$13,$A$1:$AI$1,0))&amp;""),""))</f>
        <v/>
      </c>
      <c r="AV126" s="22">
        <f>IF(AP126="","",IFERROR(TRIM(INDEX($A126:$AI126,MATCH(Settings!$H$14,$A$1:$AI$1,0))&amp;""),""))</f>
        <v/>
      </c>
      <c r="AW126" s="22">
        <f>IF(AP126="","",IFERROR(IF(TRIM(INDEX($A126:$AI126,MATCH(Settings!$H$19,$A$1:$AI$1,0))&amp;"")="","",VALUE(TRIM(INDEX($A126:$AI126,MATCH(Settings!$H$19,$A$1:$AI$1,0))&amp;""))),""))</f>
        <v/>
      </c>
      <c r="AX126" s="22">
        <f>IF(AP126="","",IFERROR(TRIM(INDEX($A126:$AI126,MATCH(Settings!$H$20,$A$1:$AI$1,0))&amp;""),""))</f>
        <v/>
      </c>
      <c r="AY126" s="24">
        <f>IF(OR(AX126="Paid",AX126="Partially refunded"),IFERROR(VALUE(IFERROR(TRIM(INDEX($A126:$AI126,MATCH(Settings!$H$21,$A$1:$AI$1,0))&amp;""),"")),0)-IFERROR(VALUE(IFERROR(TRIM(INDEX($A126:$AI126,MATCH(Settings!$H$22,$A$1:$AI$1,0))&amp;""),"")),0),0)</f>
        <v/>
      </c>
      <c r="AZ126" s="22">
        <f>IF(AP126="","",IF(UPPER(TRIM(AL126&amp;""))="Y","Paid another way",IF(AX126&lt;&gt;"",AX126,"No online payment")))</f>
        <v/>
      </c>
      <c r="BA126" s="22">
        <f>IF(OR(AZ126="Paid",AZ126="Partially refunded",AZ126="Paid another way"),1,0)</f>
        <v/>
      </c>
      <c r="BB126" s="22">
        <f>IF(AP126="","",IF(IFERROR(TRIM(INDEX($A126:$AI126,MATCH(Settings!$H$15,$A$1:$AI$1,0))&amp;""),"")&lt;&gt;"","Yes","No"))</f>
        <v/>
      </c>
      <c r="BC126" s="22">
        <f>IF(AP126="","",IF(IFERROR(TRIM(INDEX($A126:$AI126,MATCH(Settings!$H$16,$A$1:$AI$1,0))&amp;""),"")&lt;&gt;"","Yes","No"))</f>
        <v/>
      </c>
      <c r="BD126" s="22">
        <f>IF(AP126="","",IF(IFERROR(TRIM(INDEX($A126:$AI126,MATCH(Settings!$H$18,$A$1:$AI$1,0))&amp;""),"")&lt;&gt;"","Yes","No"))</f>
        <v/>
      </c>
      <c r="BE126" s="22">
        <f>IF(AP126="","",IFERROR(TRIM(INDEX($A126:$AI126,MATCH(Settings!$H$17,$A$1:$AI$1,0))&amp;""),""))</f>
        <v/>
      </c>
      <c r="BF126" s="22">
        <f>IF(AP126="","",IF(UPPER(TRIM(AM126&amp;""))="Y","Complete (papers)",IF(IF(BB126="No",", proof of age","")&amp;IF(BC126="No",", physical form","")&amp;IF(BD126="No",", concussion sheet","")="","Complete","Missing: "&amp;MID(IF(BB126="No",", proof of age","")&amp;IF(BC126="No",", physical form","")&amp;IF(BD126="No",", concussion sheet",""),3,200))))</f>
        <v/>
      </c>
      <c r="BG126" s="22">
        <f>IF(LEFT(BF126,8)="Complete",1,0)</f>
        <v/>
      </c>
      <c r="BH126" s="22">
        <f>IF(AP126="","",TRIM(AK126&amp;""))</f>
        <v/>
      </c>
      <c r="BI126" s="22">
        <f>IF(AND(AP126&lt;&gt;"",BH126=""),1,0)</f>
        <v/>
      </c>
      <c r="BJ126" s="22">
        <f>IF(AP126="",0,1)</f>
        <v/>
      </c>
    </row>
    <row r="127">
      <c r="AJ127" s="19" t="n"/>
      <c r="AK127" s="25" t="n"/>
      <c r="AL127" s="26" t="n"/>
      <c r="AM127" s="26" t="n"/>
      <c r="AN127" s="25" t="n"/>
      <c r="AO127" s="19" t="n"/>
      <c r="AP127" s="22">
        <f>TRIM(IFERROR(TRIM(INDEX($A127:$AI127,MATCH(Settings!$H$9,$A$1:$AI$1,0))&amp;""),"")&amp;" "&amp;IFERROR(TRIM(INDEX($A127:$AI127,MATCH(Settings!$H$10,$A$1:$AI$1,0))&amp;""),""))</f>
        <v/>
      </c>
      <c r="AQ127" s="23">
        <f>IF(AP127="","",IFERROR(IF(TRIM(INDEX($A127:$AI127,MATCH(Settings!$H$11,$A$1:$AI$1,0))&amp;"")="","",IF(ISNUMBER(INDEX($A127:$AI127,MATCH(Settings!$H$11,$A$1:$AI$1,0))),INT(INDEX($A127:$AI127,MATCH(Settings!$H$11,$A$1:$AI$1,0))),DATE(VALUE(LEFT(INDEX($A127:$AI127,MATCH(Settings!$H$11,$A$1:$AI$1,0)),4)),VALUE(MID(INDEX($A127:$AI127,MATCH(Settings!$H$11,$A$1:$AI$1,0)),6,2)),VALUE(MID(INDEX($A127:$AI127,MATCH(Settings!$H$11,$A$1:$AI$1,0)),9,2))))),""))</f>
        <v/>
      </c>
      <c r="AR127" s="22">
        <f>IF(OR(AP127="",NOT(ISNUMBER(AQ127)),NOT(ISNUMBER(Settings!$B$4))),"",YEAR(Settings!$B$4)-YEAR(AQ127)-IF(OR(MONTH(Settings!$B$4)&lt;MONTH(AQ127),AND(MONTH(Settings!$B$4)=MONTH(AQ127),DAY(Settings!$B$4)&lt;DAY(AQ127))),1,0))</f>
        <v/>
      </c>
      <c r="AS127" s="22">
        <f>IF(AP127="","",IF(AR127="","No birth date",IF(COUNT(Settings!$B$9:$B$20)=0,"Set your age groups",IF(AR127&lt;MIN(Settings!$B$9:$B$20),"Below youngest group",IF(AR127&gt;MAX(Settings!$C$9:$C$20),"Above oldest group",IF(AR127&lt;=INDEX(Settings!$C$9:$C$20,COUNTIF(Settings!$B$9:$B$20,"&lt;="&amp;AR127)),INDEX(Settings!$A$9:$A$20,COUNTIF(Settings!$B$9:$B$20,"&lt;="&amp;AR127)),"No group for this age"))))))</f>
        <v/>
      </c>
      <c r="AT127" s="22">
        <f>IF(AP127="","",IFERROR(TRIM(INDEX($A127:$AI127,MATCH(Settings!$H$12,$A$1:$AI$1,0))&amp;""),""))</f>
        <v/>
      </c>
      <c r="AU127" s="22">
        <f>IF(AP127="","",IFERROR(TRIM(INDEX($A127:$AI127,MATCH(Settings!$H$13,$A$1:$AI$1,0))&amp;""),""))</f>
        <v/>
      </c>
      <c r="AV127" s="22">
        <f>IF(AP127="","",IFERROR(TRIM(INDEX($A127:$AI127,MATCH(Settings!$H$14,$A$1:$AI$1,0))&amp;""),""))</f>
        <v/>
      </c>
      <c r="AW127" s="22">
        <f>IF(AP127="","",IFERROR(IF(TRIM(INDEX($A127:$AI127,MATCH(Settings!$H$19,$A$1:$AI$1,0))&amp;"")="","",VALUE(TRIM(INDEX($A127:$AI127,MATCH(Settings!$H$19,$A$1:$AI$1,0))&amp;""))),""))</f>
        <v/>
      </c>
      <c r="AX127" s="22">
        <f>IF(AP127="","",IFERROR(TRIM(INDEX($A127:$AI127,MATCH(Settings!$H$20,$A$1:$AI$1,0))&amp;""),""))</f>
        <v/>
      </c>
      <c r="AY127" s="24">
        <f>IF(OR(AX127="Paid",AX127="Partially refunded"),IFERROR(VALUE(IFERROR(TRIM(INDEX($A127:$AI127,MATCH(Settings!$H$21,$A$1:$AI$1,0))&amp;""),"")),0)-IFERROR(VALUE(IFERROR(TRIM(INDEX($A127:$AI127,MATCH(Settings!$H$22,$A$1:$AI$1,0))&amp;""),"")),0),0)</f>
        <v/>
      </c>
      <c r="AZ127" s="22">
        <f>IF(AP127="","",IF(UPPER(TRIM(AL127&amp;""))="Y","Paid another way",IF(AX127&lt;&gt;"",AX127,"No online payment")))</f>
        <v/>
      </c>
      <c r="BA127" s="22">
        <f>IF(OR(AZ127="Paid",AZ127="Partially refunded",AZ127="Paid another way"),1,0)</f>
        <v/>
      </c>
      <c r="BB127" s="22">
        <f>IF(AP127="","",IF(IFERROR(TRIM(INDEX($A127:$AI127,MATCH(Settings!$H$15,$A$1:$AI$1,0))&amp;""),"")&lt;&gt;"","Yes","No"))</f>
        <v/>
      </c>
      <c r="BC127" s="22">
        <f>IF(AP127="","",IF(IFERROR(TRIM(INDEX($A127:$AI127,MATCH(Settings!$H$16,$A$1:$AI$1,0))&amp;""),"")&lt;&gt;"","Yes","No"))</f>
        <v/>
      </c>
      <c r="BD127" s="22">
        <f>IF(AP127="","",IF(IFERROR(TRIM(INDEX($A127:$AI127,MATCH(Settings!$H$18,$A$1:$AI$1,0))&amp;""),"")&lt;&gt;"","Yes","No"))</f>
        <v/>
      </c>
      <c r="BE127" s="22">
        <f>IF(AP127="","",IFERROR(TRIM(INDEX($A127:$AI127,MATCH(Settings!$H$17,$A$1:$AI$1,0))&amp;""),""))</f>
        <v/>
      </c>
      <c r="BF127" s="22">
        <f>IF(AP127="","",IF(UPPER(TRIM(AM127&amp;""))="Y","Complete (papers)",IF(IF(BB127="No",", proof of age","")&amp;IF(BC127="No",", physical form","")&amp;IF(BD127="No",", concussion sheet","")="","Complete","Missing: "&amp;MID(IF(BB127="No",", proof of age","")&amp;IF(BC127="No",", physical form","")&amp;IF(BD127="No",", concussion sheet",""),3,200))))</f>
        <v/>
      </c>
      <c r="BG127" s="22">
        <f>IF(LEFT(BF127,8)="Complete",1,0)</f>
        <v/>
      </c>
      <c r="BH127" s="22">
        <f>IF(AP127="","",TRIM(AK127&amp;""))</f>
        <v/>
      </c>
      <c r="BI127" s="22">
        <f>IF(AND(AP127&lt;&gt;"",BH127=""),1,0)</f>
        <v/>
      </c>
      <c r="BJ127" s="22">
        <f>IF(AP127="",0,1)</f>
        <v/>
      </c>
    </row>
    <row r="128">
      <c r="AJ128" s="19" t="n"/>
      <c r="AK128" s="25" t="n"/>
      <c r="AL128" s="26" t="n"/>
      <c r="AM128" s="26" t="n"/>
      <c r="AN128" s="25" t="n"/>
      <c r="AO128" s="19" t="n"/>
      <c r="AP128" s="22">
        <f>TRIM(IFERROR(TRIM(INDEX($A128:$AI128,MATCH(Settings!$H$9,$A$1:$AI$1,0))&amp;""),"")&amp;" "&amp;IFERROR(TRIM(INDEX($A128:$AI128,MATCH(Settings!$H$10,$A$1:$AI$1,0))&amp;""),""))</f>
        <v/>
      </c>
      <c r="AQ128" s="23">
        <f>IF(AP128="","",IFERROR(IF(TRIM(INDEX($A128:$AI128,MATCH(Settings!$H$11,$A$1:$AI$1,0))&amp;"")="","",IF(ISNUMBER(INDEX($A128:$AI128,MATCH(Settings!$H$11,$A$1:$AI$1,0))),INT(INDEX($A128:$AI128,MATCH(Settings!$H$11,$A$1:$AI$1,0))),DATE(VALUE(LEFT(INDEX($A128:$AI128,MATCH(Settings!$H$11,$A$1:$AI$1,0)),4)),VALUE(MID(INDEX($A128:$AI128,MATCH(Settings!$H$11,$A$1:$AI$1,0)),6,2)),VALUE(MID(INDEX($A128:$AI128,MATCH(Settings!$H$11,$A$1:$AI$1,0)),9,2))))),""))</f>
        <v/>
      </c>
      <c r="AR128" s="22">
        <f>IF(OR(AP128="",NOT(ISNUMBER(AQ128)),NOT(ISNUMBER(Settings!$B$4))),"",YEAR(Settings!$B$4)-YEAR(AQ128)-IF(OR(MONTH(Settings!$B$4)&lt;MONTH(AQ128),AND(MONTH(Settings!$B$4)=MONTH(AQ128),DAY(Settings!$B$4)&lt;DAY(AQ128))),1,0))</f>
        <v/>
      </c>
      <c r="AS128" s="22">
        <f>IF(AP128="","",IF(AR128="","No birth date",IF(COUNT(Settings!$B$9:$B$20)=0,"Set your age groups",IF(AR128&lt;MIN(Settings!$B$9:$B$20),"Below youngest group",IF(AR128&gt;MAX(Settings!$C$9:$C$20),"Above oldest group",IF(AR128&lt;=INDEX(Settings!$C$9:$C$20,COUNTIF(Settings!$B$9:$B$20,"&lt;="&amp;AR128)),INDEX(Settings!$A$9:$A$20,COUNTIF(Settings!$B$9:$B$20,"&lt;="&amp;AR128)),"No group for this age"))))))</f>
        <v/>
      </c>
      <c r="AT128" s="22">
        <f>IF(AP128="","",IFERROR(TRIM(INDEX($A128:$AI128,MATCH(Settings!$H$12,$A$1:$AI$1,0))&amp;""),""))</f>
        <v/>
      </c>
      <c r="AU128" s="22">
        <f>IF(AP128="","",IFERROR(TRIM(INDEX($A128:$AI128,MATCH(Settings!$H$13,$A$1:$AI$1,0))&amp;""),""))</f>
        <v/>
      </c>
      <c r="AV128" s="22">
        <f>IF(AP128="","",IFERROR(TRIM(INDEX($A128:$AI128,MATCH(Settings!$H$14,$A$1:$AI$1,0))&amp;""),""))</f>
        <v/>
      </c>
      <c r="AW128" s="22">
        <f>IF(AP128="","",IFERROR(IF(TRIM(INDEX($A128:$AI128,MATCH(Settings!$H$19,$A$1:$AI$1,0))&amp;"")="","",VALUE(TRIM(INDEX($A128:$AI128,MATCH(Settings!$H$19,$A$1:$AI$1,0))&amp;""))),""))</f>
        <v/>
      </c>
      <c r="AX128" s="22">
        <f>IF(AP128="","",IFERROR(TRIM(INDEX($A128:$AI128,MATCH(Settings!$H$20,$A$1:$AI$1,0))&amp;""),""))</f>
        <v/>
      </c>
      <c r="AY128" s="24">
        <f>IF(OR(AX128="Paid",AX128="Partially refunded"),IFERROR(VALUE(IFERROR(TRIM(INDEX($A128:$AI128,MATCH(Settings!$H$21,$A$1:$AI$1,0))&amp;""),"")),0)-IFERROR(VALUE(IFERROR(TRIM(INDEX($A128:$AI128,MATCH(Settings!$H$22,$A$1:$AI$1,0))&amp;""),"")),0),0)</f>
        <v/>
      </c>
      <c r="AZ128" s="22">
        <f>IF(AP128="","",IF(UPPER(TRIM(AL128&amp;""))="Y","Paid another way",IF(AX128&lt;&gt;"",AX128,"No online payment")))</f>
        <v/>
      </c>
      <c r="BA128" s="22">
        <f>IF(OR(AZ128="Paid",AZ128="Partially refunded",AZ128="Paid another way"),1,0)</f>
        <v/>
      </c>
      <c r="BB128" s="22">
        <f>IF(AP128="","",IF(IFERROR(TRIM(INDEX($A128:$AI128,MATCH(Settings!$H$15,$A$1:$AI$1,0))&amp;""),"")&lt;&gt;"","Yes","No"))</f>
        <v/>
      </c>
      <c r="BC128" s="22">
        <f>IF(AP128="","",IF(IFERROR(TRIM(INDEX($A128:$AI128,MATCH(Settings!$H$16,$A$1:$AI$1,0))&amp;""),"")&lt;&gt;"","Yes","No"))</f>
        <v/>
      </c>
      <c r="BD128" s="22">
        <f>IF(AP128="","",IF(IFERROR(TRIM(INDEX($A128:$AI128,MATCH(Settings!$H$18,$A$1:$AI$1,0))&amp;""),"")&lt;&gt;"","Yes","No"))</f>
        <v/>
      </c>
      <c r="BE128" s="22">
        <f>IF(AP128="","",IFERROR(TRIM(INDEX($A128:$AI128,MATCH(Settings!$H$17,$A$1:$AI$1,0))&amp;""),""))</f>
        <v/>
      </c>
      <c r="BF128" s="22">
        <f>IF(AP128="","",IF(UPPER(TRIM(AM128&amp;""))="Y","Complete (papers)",IF(IF(BB128="No",", proof of age","")&amp;IF(BC128="No",", physical form","")&amp;IF(BD128="No",", concussion sheet","")="","Complete","Missing: "&amp;MID(IF(BB128="No",", proof of age","")&amp;IF(BC128="No",", physical form","")&amp;IF(BD128="No",", concussion sheet",""),3,200))))</f>
        <v/>
      </c>
      <c r="BG128" s="22">
        <f>IF(LEFT(BF128,8)="Complete",1,0)</f>
        <v/>
      </c>
      <c r="BH128" s="22">
        <f>IF(AP128="","",TRIM(AK128&amp;""))</f>
        <v/>
      </c>
      <c r="BI128" s="22">
        <f>IF(AND(AP128&lt;&gt;"",BH128=""),1,0)</f>
        <v/>
      </c>
      <c r="BJ128" s="22">
        <f>IF(AP128="",0,1)</f>
        <v/>
      </c>
    </row>
    <row r="129">
      <c r="AJ129" s="19" t="n"/>
      <c r="AK129" s="25" t="n"/>
      <c r="AL129" s="26" t="n"/>
      <c r="AM129" s="26" t="n"/>
      <c r="AN129" s="25" t="n"/>
      <c r="AO129" s="19" t="n"/>
      <c r="AP129" s="22">
        <f>TRIM(IFERROR(TRIM(INDEX($A129:$AI129,MATCH(Settings!$H$9,$A$1:$AI$1,0))&amp;""),"")&amp;" "&amp;IFERROR(TRIM(INDEX($A129:$AI129,MATCH(Settings!$H$10,$A$1:$AI$1,0))&amp;""),""))</f>
        <v/>
      </c>
      <c r="AQ129" s="23">
        <f>IF(AP129="","",IFERROR(IF(TRIM(INDEX($A129:$AI129,MATCH(Settings!$H$11,$A$1:$AI$1,0))&amp;"")="","",IF(ISNUMBER(INDEX($A129:$AI129,MATCH(Settings!$H$11,$A$1:$AI$1,0))),INT(INDEX($A129:$AI129,MATCH(Settings!$H$11,$A$1:$AI$1,0))),DATE(VALUE(LEFT(INDEX($A129:$AI129,MATCH(Settings!$H$11,$A$1:$AI$1,0)),4)),VALUE(MID(INDEX($A129:$AI129,MATCH(Settings!$H$11,$A$1:$AI$1,0)),6,2)),VALUE(MID(INDEX($A129:$AI129,MATCH(Settings!$H$11,$A$1:$AI$1,0)),9,2))))),""))</f>
        <v/>
      </c>
      <c r="AR129" s="22">
        <f>IF(OR(AP129="",NOT(ISNUMBER(AQ129)),NOT(ISNUMBER(Settings!$B$4))),"",YEAR(Settings!$B$4)-YEAR(AQ129)-IF(OR(MONTH(Settings!$B$4)&lt;MONTH(AQ129),AND(MONTH(Settings!$B$4)=MONTH(AQ129),DAY(Settings!$B$4)&lt;DAY(AQ129))),1,0))</f>
        <v/>
      </c>
      <c r="AS129" s="22">
        <f>IF(AP129="","",IF(AR129="","No birth date",IF(COUNT(Settings!$B$9:$B$20)=0,"Set your age groups",IF(AR129&lt;MIN(Settings!$B$9:$B$20),"Below youngest group",IF(AR129&gt;MAX(Settings!$C$9:$C$20),"Above oldest group",IF(AR129&lt;=INDEX(Settings!$C$9:$C$20,COUNTIF(Settings!$B$9:$B$20,"&lt;="&amp;AR129)),INDEX(Settings!$A$9:$A$20,COUNTIF(Settings!$B$9:$B$20,"&lt;="&amp;AR129)),"No group for this age"))))))</f>
        <v/>
      </c>
      <c r="AT129" s="22">
        <f>IF(AP129="","",IFERROR(TRIM(INDEX($A129:$AI129,MATCH(Settings!$H$12,$A$1:$AI$1,0))&amp;""),""))</f>
        <v/>
      </c>
      <c r="AU129" s="22">
        <f>IF(AP129="","",IFERROR(TRIM(INDEX($A129:$AI129,MATCH(Settings!$H$13,$A$1:$AI$1,0))&amp;""),""))</f>
        <v/>
      </c>
      <c r="AV129" s="22">
        <f>IF(AP129="","",IFERROR(TRIM(INDEX($A129:$AI129,MATCH(Settings!$H$14,$A$1:$AI$1,0))&amp;""),""))</f>
        <v/>
      </c>
      <c r="AW129" s="22">
        <f>IF(AP129="","",IFERROR(IF(TRIM(INDEX($A129:$AI129,MATCH(Settings!$H$19,$A$1:$AI$1,0))&amp;"")="","",VALUE(TRIM(INDEX($A129:$AI129,MATCH(Settings!$H$19,$A$1:$AI$1,0))&amp;""))),""))</f>
        <v/>
      </c>
      <c r="AX129" s="22">
        <f>IF(AP129="","",IFERROR(TRIM(INDEX($A129:$AI129,MATCH(Settings!$H$20,$A$1:$AI$1,0))&amp;""),""))</f>
        <v/>
      </c>
      <c r="AY129" s="24">
        <f>IF(OR(AX129="Paid",AX129="Partially refunded"),IFERROR(VALUE(IFERROR(TRIM(INDEX($A129:$AI129,MATCH(Settings!$H$21,$A$1:$AI$1,0))&amp;""),"")),0)-IFERROR(VALUE(IFERROR(TRIM(INDEX($A129:$AI129,MATCH(Settings!$H$22,$A$1:$AI$1,0))&amp;""),"")),0),0)</f>
        <v/>
      </c>
      <c r="AZ129" s="22">
        <f>IF(AP129="","",IF(UPPER(TRIM(AL129&amp;""))="Y","Paid another way",IF(AX129&lt;&gt;"",AX129,"No online payment")))</f>
        <v/>
      </c>
      <c r="BA129" s="22">
        <f>IF(OR(AZ129="Paid",AZ129="Partially refunded",AZ129="Paid another way"),1,0)</f>
        <v/>
      </c>
      <c r="BB129" s="22">
        <f>IF(AP129="","",IF(IFERROR(TRIM(INDEX($A129:$AI129,MATCH(Settings!$H$15,$A$1:$AI$1,0))&amp;""),"")&lt;&gt;"","Yes","No"))</f>
        <v/>
      </c>
      <c r="BC129" s="22">
        <f>IF(AP129="","",IF(IFERROR(TRIM(INDEX($A129:$AI129,MATCH(Settings!$H$16,$A$1:$AI$1,0))&amp;""),"")&lt;&gt;"","Yes","No"))</f>
        <v/>
      </c>
      <c r="BD129" s="22">
        <f>IF(AP129="","",IF(IFERROR(TRIM(INDEX($A129:$AI129,MATCH(Settings!$H$18,$A$1:$AI$1,0))&amp;""),"")&lt;&gt;"","Yes","No"))</f>
        <v/>
      </c>
      <c r="BE129" s="22">
        <f>IF(AP129="","",IFERROR(TRIM(INDEX($A129:$AI129,MATCH(Settings!$H$17,$A$1:$AI$1,0))&amp;""),""))</f>
        <v/>
      </c>
      <c r="BF129" s="22">
        <f>IF(AP129="","",IF(UPPER(TRIM(AM129&amp;""))="Y","Complete (papers)",IF(IF(BB129="No",", proof of age","")&amp;IF(BC129="No",", physical form","")&amp;IF(BD129="No",", concussion sheet","")="","Complete","Missing: "&amp;MID(IF(BB129="No",", proof of age","")&amp;IF(BC129="No",", physical form","")&amp;IF(BD129="No",", concussion sheet",""),3,200))))</f>
        <v/>
      </c>
      <c r="BG129" s="22">
        <f>IF(LEFT(BF129,8)="Complete",1,0)</f>
        <v/>
      </c>
      <c r="BH129" s="22">
        <f>IF(AP129="","",TRIM(AK129&amp;""))</f>
        <v/>
      </c>
      <c r="BI129" s="22">
        <f>IF(AND(AP129&lt;&gt;"",BH129=""),1,0)</f>
        <v/>
      </c>
      <c r="BJ129" s="22">
        <f>IF(AP129="",0,1)</f>
        <v/>
      </c>
    </row>
    <row r="130">
      <c r="AJ130" s="19" t="n"/>
      <c r="AK130" s="25" t="n"/>
      <c r="AL130" s="26" t="n"/>
      <c r="AM130" s="26" t="n"/>
      <c r="AN130" s="25" t="n"/>
      <c r="AO130" s="19" t="n"/>
      <c r="AP130" s="22">
        <f>TRIM(IFERROR(TRIM(INDEX($A130:$AI130,MATCH(Settings!$H$9,$A$1:$AI$1,0))&amp;""),"")&amp;" "&amp;IFERROR(TRIM(INDEX($A130:$AI130,MATCH(Settings!$H$10,$A$1:$AI$1,0))&amp;""),""))</f>
        <v/>
      </c>
      <c r="AQ130" s="23">
        <f>IF(AP130="","",IFERROR(IF(TRIM(INDEX($A130:$AI130,MATCH(Settings!$H$11,$A$1:$AI$1,0))&amp;"")="","",IF(ISNUMBER(INDEX($A130:$AI130,MATCH(Settings!$H$11,$A$1:$AI$1,0))),INT(INDEX($A130:$AI130,MATCH(Settings!$H$11,$A$1:$AI$1,0))),DATE(VALUE(LEFT(INDEX($A130:$AI130,MATCH(Settings!$H$11,$A$1:$AI$1,0)),4)),VALUE(MID(INDEX($A130:$AI130,MATCH(Settings!$H$11,$A$1:$AI$1,0)),6,2)),VALUE(MID(INDEX($A130:$AI130,MATCH(Settings!$H$11,$A$1:$AI$1,0)),9,2))))),""))</f>
        <v/>
      </c>
      <c r="AR130" s="22">
        <f>IF(OR(AP130="",NOT(ISNUMBER(AQ130)),NOT(ISNUMBER(Settings!$B$4))),"",YEAR(Settings!$B$4)-YEAR(AQ130)-IF(OR(MONTH(Settings!$B$4)&lt;MONTH(AQ130),AND(MONTH(Settings!$B$4)=MONTH(AQ130),DAY(Settings!$B$4)&lt;DAY(AQ130))),1,0))</f>
        <v/>
      </c>
      <c r="AS130" s="22">
        <f>IF(AP130="","",IF(AR130="","No birth date",IF(COUNT(Settings!$B$9:$B$20)=0,"Set your age groups",IF(AR130&lt;MIN(Settings!$B$9:$B$20),"Below youngest group",IF(AR130&gt;MAX(Settings!$C$9:$C$20),"Above oldest group",IF(AR130&lt;=INDEX(Settings!$C$9:$C$20,COUNTIF(Settings!$B$9:$B$20,"&lt;="&amp;AR130)),INDEX(Settings!$A$9:$A$20,COUNTIF(Settings!$B$9:$B$20,"&lt;="&amp;AR130)),"No group for this age"))))))</f>
        <v/>
      </c>
      <c r="AT130" s="22">
        <f>IF(AP130="","",IFERROR(TRIM(INDEX($A130:$AI130,MATCH(Settings!$H$12,$A$1:$AI$1,0))&amp;""),""))</f>
        <v/>
      </c>
      <c r="AU130" s="22">
        <f>IF(AP130="","",IFERROR(TRIM(INDEX($A130:$AI130,MATCH(Settings!$H$13,$A$1:$AI$1,0))&amp;""),""))</f>
        <v/>
      </c>
      <c r="AV130" s="22">
        <f>IF(AP130="","",IFERROR(TRIM(INDEX($A130:$AI130,MATCH(Settings!$H$14,$A$1:$AI$1,0))&amp;""),""))</f>
        <v/>
      </c>
      <c r="AW130" s="22">
        <f>IF(AP130="","",IFERROR(IF(TRIM(INDEX($A130:$AI130,MATCH(Settings!$H$19,$A$1:$AI$1,0))&amp;"")="","",VALUE(TRIM(INDEX($A130:$AI130,MATCH(Settings!$H$19,$A$1:$AI$1,0))&amp;""))),""))</f>
        <v/>
      </c>
      <c r="AX130" s="22">
        <f>IF(AP130="","",IFERROR(TRIM(INDEX($A130:$AI130,MATCH(Settings!$H$20,$A$1:$AI$1,0))&amp;""),""))</f>
        <v/>
      </c>
      <c r="AY130" s="24">
        <f>IF(OR(AX130="Paid",AX130="Partially refunded"),IFERROR(VALUE(IFERROR(TRIM(INDEX($A130:$AI130,MATCH(Settings!$H$21,$A$1:$AI$1,0))&amp;""),"")),0)-IFERROR(VALUE(IFERROR(TRIM(INDEX($A130:$AI130,MATCH(Settings!$H$22,$A$1:$AI$1,0))&amp;""),"")),0),0)</f>
        <v/>
      </c>
      <c r="AZ130" s="22">
        <f>IF(AP130="","",IF(UPPER(TRIM(AL130&amp;""))="Y","Paid another way",IF(AX130&lt;&gt;"",AX130,"No online payment")))</f>
        <v/>
      </c>
      <c r="BA130" s="22">
        <f>IF(OR(AZ130="Paid",AZ130="Partially refunded",AZ130="Paid another way"),1,0)</f>
        <v/>
      </c>
      <c r="BB130" s="22">
        <f>IF(AP130="","",IF(IFERROR(TRIM(INDEX($A130:$AI130,MATCH(Settings!$H$15,$A$1:$AI$1,0))&amp;""),"")&lt;&gt;"","Yes","No"))</f>
        <v/>
      </c>
      <c r="BC130" s="22">
        <f>IF(AP130="","",IF(IFERROR(TRIM(INDEX($A130:$AI130,MATCH(Settings!$H$16,$A$1:$AI$1,0))&amp;""),"")&lt;&gt;"","Yes","No"))</f>
        <v/>
      </c>
      <c r="BD130" s="22">
        <f>IF(AP130="","",IF(IFERROR(TRIM(INDEX($A130:$AI130,MATCH(Settings!$H$18,$A$1:$AI$1,0))&amp;""),"")&lt;&gt;"","Yes","No"))</f>
        <v/>
      </c>
      <c r="BE130" s="22">
        <f>IF(AP130="","",IFERROR(TRIM(INDEX($A130:$AI130,MATCH(Settings!$H$17,$A$1:$AI$1,0))&amp;""),""))</f>
        <v/>
      </c>
      <c r="BF130" s="22">
        <f>IF(AP130="","",IF(UPPER(TRIM(AM130&amp;""))="Y","Complete (papers)",IF(IF(BB130="No",", proof of age","")&amp;IF(BC130="No",", physical form","")&amp;IF(BD130="No",", concussion sheet","")="","Complete","Missing: "&amp;MID(IF(BB130="No",", proof of age","")&amp;IF(BC130="No",", physical form","")&amp;IF(BD130="No",", concussion sheet",""),3,200))))</f>
        <v/>
      </c>
      <c r="BG130" s="22">
        <f>IF(LEFT(BF130,8)="Complete",1,0)</f>
        <v/>
      </c>
      <c r="BH130" s="22">
        <f>IF(AP130="","",TRIM(AK130&amp;""))</f>
        <v/>
      </c>
      <c r="BI130" s="22">
        <f>IF(AND(AP130&lt;&gt;"",BH130=""),1,0)</f>
        <v/>
      </c>
      <c r="BJ130" s="22">
        <f>IF(AP130="",0,1)</f>
        <v/>
      </c>
    </row>
    <row r="131">
      <c r="AJ131" s="19" t="n"/>
      <c r="AK131" s="25" t="n"/>
      <c r="AL131" s="26" t="n"/>
      <c r="AM131" s="26" t="n"/>
      <c r="AN131" s="25" t="n"/>
      <c r="AO131" s="19" t="n"/>
      <c r="AP131" s="22">
        <f>TRIM(IFERROR(TRIM(INDEX($A131:$AI131,MATCH(Settings!$H$9,$A$1:$AI$1,0))&amp;""),"")&amp;" "&amp;IFERROR(TRIM(INDEX($A131:$AI131,MATCH(Settings!$H$10,$A$1:$AI$1,0))&amp;""),""))</f>
        <v/>
      </c>
      <c r="AQ131" s="23">
        <f>IF(AP131="","",IFERROR(IF(TRIM(INDEX($A131:$AI131,MATCH(Settings!$H$11,$A$1:$AI$1,0))&amp;"")="","",IF(ISNUMBER(INDEX($A131:$AI131,MATCH(Settings!$H$11,$A$1:$AI$1,0))),INT(INDEX($A131:$AI131,MATCH(Settings!$H$11,$A$1:$AI$1,0))),DATE(VALUE(LEFT(INDEX($A131:$AI131,MATCH(Settings!$H$11,$A$1:$AI$1,0)),4)),VALUE(MID(INDEX($A131:$AI131,MATCH(Settings!$H$11,$A$1:$AI$1,0)),6,2)),VALUE(MID(INDEX($A131:$AI131,MATCH(Settings!$H$11,$A$1:$AI$1,0)),9,2))))),""))</f>
        <v/>
      </c>
      <c r="AR131" s="22">
        <f>IF(OR(AP131="",NOT(ISNUMBER(AQ131)),NOT(ISNUMBER(Settings!$B$4))),"",YEAR(Settings!$B$4)-YEAR(AQ131)-IF(OR(MONTH(Settings!$B$4)&lt;MONTH(AQ131),AND(MONTH(Settings!$B$4)=MONTH(AQ131),DAY(Settings!$B$4)&lt;DAY(AQ131))),1,0))</f>
        <v/>
      </c>
      <c r="AS131" s="22">
        <f>IF(AP131="","",IF(AR131="","No birth date",IF(COUNT(Settings!$B$9:$B$20)=0,"Set your age groups",IF(AR131&lt;MIN(Settings!$B$9:$B$20),"Below youngest group",IF(AR131&gt;MAX(Settings!$C$9:$C$20),"Above oldest group",IF(AR131&lt;=INDEX(Settings!$C$9:$C$20,COUNTIF(Settings!$B$9:$B$20,"&lt;="&amp;AR131)),INDEX(Settings!$A$9:$A$20,COUNTIF(Settings!$B$9:$B$20,"&lt;="&amp;AR131)),"No group for this age"))))))</f>
        <v/>
      </c>
      <c r="AT131" s="22">
        <f>IF(AP131="","",IFERROR(TRIM(INDEX($A131:$AI131,MATCH(Settings!$H$12,$A$1:$AI$1,0))&amp;""),""))</f>
        <v/>
      </c>
      <c r="AU131" s="22">
        <f>IF(AP131="","",IFERROR(TRIM(INDEX($A131:$AI131,MATCH(Settings!$H$13,$A$1:$AI$1,0))&amp;""),""))</f>
        <v/>
      </c>
      <c r="AV131" s="22">
        <f>IF(AP131="","",IFERROR(TRIM(INDEX($A131:$AI131,MATCH(Settings!$H$14,$A$1:$AI$1,0))&amp;""),""))</f>
        <v/>
      </c>
      <c r="AW131" s="22">
        <f>IF(AP131="","",IFERROR(IF(TRIM(INDEX($A131:$AI131,MATCH(Settings!$H$19,$A$1:$AI$1,0))&amp;"")="","",VALUE(TRIM(INDEX($A131:$AI131,MATCH(Settings!$H$19,$A$1:$AI$1,0))&amp;""))),""))</f>
        <v/>
      </c>
      <c r="AX131" s="22">
        <f>IF(AP131="","",IFERROR(TRIM(INDEX($A131:$AI131,MATCH(Settings!$H$20,$A$1:$AI$1,0))&amp;""),""))</f>
        <v/>
      </c>
      <c r="AY131" s="24">
        <f>IF(OR(AX131="Paid",AX131="Partially refunded"),IFERROR(VALUE(IFERROR(TRIM(INDEX($A131:$AI131,MATCH(Settings!$H$21,$A$1:$AI$1,0))&amp;""),"")),0)-IFERROR(VALUE(IFERROR(TRIM(INDEX($A131:$AI131,MATCH(Settings!$H$22,$A$1:$AI$1,0))&amp;""),"")),0),0)</f>
        <v/>
      </c>
      <c r="AZ131" s="22">
        <f>IF(AP131="","",IF(UPPER(TRIM(AL131&amp;""))="Y","Paid another way",IF(AX131&lt;&gt;"",AX131,"No online payment")))</f>
        <v/>
      </c>
      <c r="BA131" s="22">
        <f>IF(OR(AZ131="Paid",AZ131="Partially refunded",AZ131="Paid another way"),1,0)</f>
        <v/>
      </c>
      <c r="BB131" s="22">
        <f>IF(AP131="","",IF(IFERROR(TRIM(INDEX($A131:$AI131,MATCH(Settings!$H$15,$A$1:$AI$1,0))&amp;""),"")&lt;&gt;"","Yes","No"))</f>
        <v/>
      </c>
      <c r="BC131" s="22">
        <f>IF(AP131="","",IF(IFERROR(TRIM(INDEX($A131:$AI131,MATCH(Settings!$H$16,$A$1:$AI$1,0))&amp;""),"")&lt;&gt;"","Yes","No"))</f>
        <v/>
      </c>
      <c r="BD131" s="22">
        <f>IF(AP131="","",IF(IFERROR(TRIM(INDEX($A131:$AI131,MATCH(Settings!$H$18,$A$1:$AI$1,0))&amp;""),"")&lt;&gt;"","Yes","No"))</f>
        <v/>
      </c>
      <c r="BE131" s="22">
        <f>IF(AP131="","",IFERROR(TRIM(INDEX($A131:$AI131,MATCH(Settings!$H$17,$A$1:$AI$1,0))&amp;""),""))</f>
        <v/>
      </c>
      <c r="BF131" s="22">
        <f>IF(AP131="","",IF(UPPER(TRIM(AM131&amp;""))="Y","Complete (papers)",IF(IF(BB131="No",", proof of age","")&amp;IF(BC131="No",", physical form","")&amp;IF(BD131="No",", concussion sheet","")="","Complete","Missing: "&amp;MID(IF(BB131="No",", proof of age","")&amp;IF(BC131="No",", physical form","")&amp;IF(BD131="No",", concussion sheet",""),3,200))))</f>
        <v/>
      </c>
      <c r="BG131" s="22">
        <f>IF(LEFT(BF131,8)="Complete",1,0)</f>
        <v/>
      </c>
      <c r="BH131" s="22">
        <f>IF(AP131="","",TRIM(AK131&amp;""))</f>
        <v/>
      </c>
      <c r="BI131" s="22">
        <f>IF(AND(AP131&lt;&gt;"",BH131=""),1,0)</f>
        <v/>
      </c>
      <c r="BJ131" s="22">
        <f>IF(AP131="",0,1)</f>
        <v/>
      </c>
    </row>
    <row r="132">
      <c r="AJ132" s="19" t="n"/>
      <c r="AK132" s="25" t="n"/>
      <c r="AL132" s="26" t="n"/>
      <c r="AM132" s="26" t="n"/>
      <c r="AN132" s="25" t="n"/>
      <c r="AO132" s="19" t="n"/>
      <c r="AP132" s="22">
        <f>TRIM(IFERROR(TRIM(INDEX($A132:$AI132,MATCH(Settings!$H$9,$A$1:$AI$1,0))&amp;""),"")&amp;" "&amp;IFERROR(TRIM(INDEX($A132:$AI132,MATCH(Settings!$H$10,$A$1:$AI$1,0))&amp;""),""))</f>
        <v/>
      </c>
      <c r="AQ132" s="23">
        <f>IF(AP132="","",IFERROR(IF(TRIM(INDEX($A132:$AI132,MATCH(Settings!$H$11,$A$1:$AI$1,0))&amp;"")="","",IF(ISNUMBER(INDEX($A132:$AI132,MATCH(Settings!$H$11,$A$1:$AI$1,0))),INT(INDEX($A132:$AI132,MATCH(Settings!$H$11,$A$1:$AI$1,0))),DATE(VALUE(LEFT(INDEX($A132:$AI132,MATCH(Settings!$H$11,$A$1:$AI$1,0)),4)),VALUE(MID(INDEX($A132:$AI132,MATCH(Settings!$H$11,$A$1:$AI$1,0)),6,2)),VALUE(MID(INDEX($A132:$AI132,MATCH(Settings!$H$11,$A$1:$AI$1,0)),9,2))))),""))</f>
        <v/>
      </c>
      <c r="AR132" s="22">
        <f>IF(OR(AP132="",NOT(ISNUMBER(AQ132)),NOT(ISNUMBER(Settings!$B$4))),"",YEAR(Settings!$B$4)-YEAR(AQ132)-IF(OR(MONTH(Settings!$B$4)&lt;MONTH(AQ132),AND(MONTH(Settings!$B$4)=MONTH(AQ132),DAY(Settings!$B$4)&lt;DAY(AQ132))),1,0))</f>
        <v/>
      </c>
      <c r="AS132" s="22">
        <f>IF(AP132="","",IF(AR132="","No birth date",IF(COUNT(Settings!$B$9:$B$20)=0,"Set your age groups",IF(AR132&lt;MIN(Settings!$B$9:$B$20),"Below youngest group",IF(AR132&gt;MAX(Settings!$C$9:$C$20),"Above oldest group",IF(AR132&lt;=INDEX(Settings!$C$9:$C$20,COUNTIF(Settings!$B$9:$B$20,"&lt;="&amp;AR132)),INDEX(Settings!$A$9:$A$20,COUNTIF(Settings!$B$9:$B$20,"&lt;="&amp;AR132)),"No group for this age"))))))</f>
        <v/>
      </c>
      <c r="AT132" s="22">
        <f>IF(AP132="","",IFERROR(TRIM(INDEX($A132:$AI132,MATCH(Settings!$H$12,$A$1:$AI$1,0))&amp;""),""))</f>
        <v/>
      </c>
      <c r="AU132" s="22">
        <f>IF(AP132="","",IFERROR(TRIM(INDEX($A132:$AI132,MATCH(Settings!$H$13,$A$1:$AI$1,0))&amp;""),""))</f>
        <v/>
      </c>
      <c r="AV132" s="22">
        <f>IF(AP132="","",IFERROR(TRIM(INDEX($A132:$AI132,MATCH(Settings!$H$14,$A$1:$AI$1,0))&amp;""),""))</f>
        <v/>
      </c>
      <c r="AW132" s="22">
        <f>IF(AP132="","",IFERROR(IF(TRIM(INDEX($A132:$AI132,MATCH(Settings!$H$19,$A$1:$AI$1,0))&amp;"")="","",VALUE(TRIM(INDEX($A132:$AI132,MATCH(Settings!$H$19,$A$1:$AI$1,0))&amp;""))),""))</f>
        <v/>
      </c>
      <c r="AX132" s="22">
        <f>IF(AP132="","",IFERROR(TRIM(INDEX($A132:$AI132,MATCH(Settings!$H$20,$A$1:$AI$1,0))&amp;""),""))</f>
        <v/>
      </c>
      <c r="AY132" s="24">
        <f>IF(OR(AX132="Paid",AX132="Partially refunded"),IFERROR(VALUE(IFERROR(TRIM(INDEX($A132:$AI132,MATCH(Settings!$H$21,$A$1:$AI$1,0))&amp;""),"")),0)-IFERROR(VALUE(IFERROR(TRIM(INDEX($A132:$AI132,MATCH(Settings!$H$22,$A$1:$AI$1,0))&amp;""),"")),0),0)</f>
        <v/>
      </c>
      <c r="AZ132" s="22">
        <f>IF(AP132="","",IF(UPPER(TRIM(AL132&amp;""))="Y","Paid another way",IF(AX132&lt;&gt;"",AX132,"No online payment")))</f>
        <v/>
      </c>
      <c r="BA132" s="22">
        <f>IF(OR(AZ132="Paid",AZ132="Partially refunded",AZ132="Paid another way"),1,0)</f>
        <v/>
      </c>
      <c r="BB132" s="22">
        <f>IF(AP132="","",IF(IFERROR(TRIM(INDEX($A132:$AI132,MATCH(Settings!$H$15,$A$1:$AI$1,0))&amp;""),"")&lt;&gt;"","Yes","No"))</f>
        <v/>
      </c>
      <c r="BC132" s="22">
        <f>IF(AP132="","",IF(IFERROR(TRIM(INDEX($A132:$AI132,MATCH(Settings!$H$16,$A$1:$AI$1,0))&amp;""),"")&lt;&gt;"","Yes","No"))</f>
        <v/>
      </c>
      <c r="BD132" s="22">
        <f>IF(AP132="","",IF(IFERROR(TRIM(INDEX($A132:$AI132,MATCH(Settings!$H$18,$A$1:$AI$1,0))&amp;""),"")&lt;&gt;"","Yes","No"))</f>
        <v/>
      </c>
      <c r="BE132" s="22">
        <f>IF(AP132="","",IFERROR(TRIM(INDEX($A132:$AI132,MATCH(Settings!$H$17,$A$1:$AI$1,0))&amp;""),""))</f>
        <v/>
      </c>
      <c r="BF132" s="22">
        <f>IF(AP132="","",IF(UPPER(TRIM(AM132&amp;""))="Y","Complete (papers)",IF(IF(BB132="No",", proof of age","")&amp;IF(BC132="No",", physical form","")&amp;IF(BD132="No",", concussion sheet","")="","Complete","Missing: "&amp;MID(IF(BB132="No",", proof of age","")&amp;IF(BC132="No",", physical form","")&amp;IF(BD132="No",", concussion sheet",""),3,200))))</f>
        <v/>
      </c>
      <c r="BG132" s="22">
        <f>IF(LEFT(BF132,8)="Complete",1,0)</f>
        <v/>
      </c>
      <c r="BH132" s="22">
        <f>IF(AP132="","",TRIM(AK132&amp;""))</f>
        <v/>
      </c>
      <c r="BI132" s="22">
        <f>IF(AND(AP132&lt;&gt;"",BH132=""),1,0)</f>
        <v/>
      </c>
      <c r="BJ132" s="22">
        <f>IF(AP132="",0,1)</f>
        <v/>
      </c>
    </row>
    <row r="133">
      <c r="AJ133" s="19" t="n"/>
      <c r="AK133" s="25" t="n"/>
      <c r="AL133" s="26" t="n"/>
      <c r="AM133" s="26" t="n"/>
      <c r="AN133" s="25" t="n"/>
      <c r="AO133" s="19" t="n"/>
      <c r="AP133" s="22">
        <f>TRIM(IFERROR(TRIM(INDEX($A133:$AI133,MATCH(Settings!$H$9,$A$1:$AI$1,0))&amp;""),"")&amp;" "&amp;IFERROR(TRIM(INDEX($A133:$AI133,MATCH(Settings!$H$10,$A$1:$AI$1,0))&amp;""),""))</f>
        <v/>
      </c>
      <c r="AQ133" s="23">
        <f>IF(AP133="","",IFERROR(IF(TRIM(INDEX($A133:$AI133,MATCH(Settings!$H$11,$A$1:$AI$1,0))&amp;"")="","",IF(ISNUMBER(INDEX($A133:$AI133,MATCH(Settings!$H$11,$A$1:$AI$1,0))),INT(INDEX($A133:$AI133,MATCH(Settings!$H$11,$A$1:$AI$1,0))),DATE(VALUE(LEFT(INDEX($A133:$AI133,MATCH(Settings!$H$11,$A$1:$AI$1,0)),4)),VALUE(MID(INDEX($A133:$AI133,MATCH(Settings!$H$11,$A$1:$AI$1,0)),6,2)),VALUE(MID(INDEX($A133:$AI133,MATCH(Settings!$H$11,$A$1:$AI$1,0)),9,2))))),""))</f>
        <v/>
      </c>
      <c r="AR133" s="22">
        <f>IF(OR(AP133="",NOT(ISNUMBER(AQ133)),NOT(ISNUMBER(Settings!$B$4))),"",YEAR(Settings!$B$4)-YEAR(AQ133)-IF(OR(MONTH(Settings!$B$4)&lt;MONTH(AQ133),AND(MONTH(Settings!$B$4)=MONTH(AQ133),DAY(Settings!$B$4)&lt;DAY(AQ133))),1,0))</f>
        <v/>
      </c>
      <c r="AS133" s="22">
        <f>IF(AP133="","",IF(AR133="","No birth date",IF(COUNT(Settings!$B$9:$B$20)=0,"Set your age groups",IF(AR133&lt;MIN(Settings!$B$9:$B$20),"Below youngest group",IF(AR133&gt;MAX(Settings!$C$9:$C$20),"Above oldest group",IF(AR133&lt;=INDEX(Settings!$C$9:$C$20,COUNTIF(Settings!$B$9:$B$20,"&lt;="&amp;AR133)),INDEX(Settings!$A$9:$A$20,COUNTIF(Settings!$B$9:$B$20,"&lt;="&amp;AR133)),"No group for this age"))))))</f>
        <v/>
      </c>
      <c r="AT133" s="22">
        <f>IF(AP133="","",IFERROR(TRIM(INDEX($A133:$AI133,MATCH(Settings!$H$12,$A$1:$AI$1,0))&amp;""),""))</f>
        <v/>
      </c>
      <c r="AU133" s="22">
        <f>IF(AP133="","",IFERROR(TRIM(INDEX($A133:$AI133,MATCH(Settings!$H$13,$A$1:$AI$1,0))&amp;""),""))</f>
        <v/>
      </c>
      <c r="AV133" s="22">
        <f>IF(AP133="","",IFERROR(TRIM(INDEX($A133:$AI133,MATCH(Settings!$H$14,$A$1:$AI$1,0))&amp;""),""))</f>
        <v/>
      </c>
      <c r="AW133" s="22">
        <f>IF(AP133="","",IFERROR(IF(TRIM(INDEX($A133:$AI133,MATCH(Settings!$H$19,$A$1:$AI$1,0))&amp;"")="","",VALUE(TRIM(INDEX($A133:$AI133,MATCH(Settings!$H$19,$A$1:$AI$1,0))&amp;""))),""))</f>
        <v/>
      </c>
      <c r="AX133" s="22">
        <f>IF(AP133="","",IFERROR(TRIM(INDEX($A133:$AI133,MATCH(Settings!$H$20,$A$1:$AI$1,0))&amp;""),""))</f>
        <v/>
      </c>
      <c r="AY133" s="24">
        <f>IF(OR(AX133="Paid",AX133="Partially refunded"),IFERROR(VALUE(IFERROR(TRIM(INDEX($A133:$AI133,MATCH(Settings!$H$21,$A$1:$AI$1,0))&amp;""),"")),0)-IFERROR(VALUE(IFERROR(TRIM(INDEX($A133:$AI133,MATCH(Settings!$H$22,$A$1:$AI$1,0))&amp;""),"")),0),0)</f>
        <v/>
      </c>
      <c r="AZ133" s="22">
        <f>IF(AP133="","",IF(UPPER(TRIM(AL133&amp;""))="Y","Paid another way",IF(AX133&lt;&gt;"",AX133,"No online payment")))</f>
        <v/>
      </c>
      <c r="BA133" s="22">
        <f>IF(OR(AZ133="Paid",AZ133="Partially refunded",AZ133="Paid another way"),1,0)</f>
        <v/>
      </c>
      <c r="BB133" s="22">
        <f>IF(AP133="","",IF(IFERROR(TRIM(INDEX($A133:$AI133,MATCH(Settings!$H$15,$A$1:$AI$1,0))&amp;""),"")&lt;&gt;"","Yes","No"))</f>
        <v/>
      </c>
      <c r="BC133" s="22">
        <f>IF(AP133="","",IF(IFERROR(TRIM(INDEX($A133:$AI133,MATCH(Settings!$H$16,$A$1:$AI$1,0))&amp;""),"")&lt;&gt;"","Yes","No"))</f>
        <v/>
      </c>
      <c r="BD133" s="22">
        <f>IF(AP133="","",IF(IFERROR(TRIM(INDEX($A133:$AI133,MATCH(Settings!$H$18,$A$1:$AI$1,0))&amp;""),"")&lt;&gt;"","Yes","No"))</f>
        <v/>
      </c>
      <c r="BE133" s="22">
        <f>IF(AP133="","",IFERROR(TRIM(INDEX($A133:$AI133,MATCH(Settings!$H$17,$A$1:$AI$1,0))&amp;""),""))</f>
        <v/>
      </c>
      <c r="BF133" s="22">
        <f>IF(AP133="","",IF(UPPER(TRIM(AM133&amp;""))="Y","Complete (papers)",IF(IF(BB133="No",", proof of age","")&amp;IF(BC133="No",", physical form","")&amp;IF(BD133="No",", concussion sheet","")="","Complete","Missing: "&amp;MID(IF(BB133="No",", proof of age","")&amp;IF(BC133="No",", physical form","")&amp;IF(BD133="No",", concussion sheet",""),3,200))))</f>
        <v/>
      </c>
      <c r="BG133" s="22">
        <f>IF(LEFT(BF133,8)="Complete",1,0)</f>
        <v/>
      </c>
      <c r="BH133" s="22">
        <f>IF(AP133="","",TRIM(AK133&amp;""))</f>
        <v/>
      </c>
      <c r="BI133" s="22">
        <f>IF(AND(AP133&lt;&gt;"",BH133=""),1,0)</f>
        <v/>
      </c>
      <c r="BJ133" s="22">
        <f>IF(AP133="",0,1)</f>
        <v/>
      </c>
    </row>
    <row r="134">
      <c r="AJ134" s="19" t="n"/>
      <c r="AK134" s="25" t="n"/>
      <c r="AL134" s="26" t="n"/>
      <c r="AM134" s="26" t="n"/>
      <c r="AN134" s="25" t="n"/>
      <c r="AO134" s="19" t="n"/>
      <c r="AP134" s="22">
        <f>TRIM(IFERROR(TRIM(INDEX($A134:$AI134,MATCH(Settings!$H$9,$A$1:$AI$1,0))&amp;""),"")&amp;" "&amp;IFERROR(TRIM(INDEX($A134:$AI134,MATCH(Settings!$H$10,$A$1:$AI$1,0))&amp;""),""))</f>
        <v/>
      </c>
      <c r="AQ134" s="23">
        <f>IF(AP134="","",IFERROR(IF(TRIM(INDEX($A134:$AI134,MATCH(Settings!$H$11,$A$1:$AI$1,0))&amp;"")="","",IF(ISNUMBER(INDEX($A134:$AI134,MATCH(Settings!$H$11,$A$1:$AI$1,0))),INT(INDEX($A134:$AI134,MATCH(Settings!$H$11,$A$1:$AI$1,0))),DATE(VALUE(LEFT(INDEX($A134:$AI134,MATCH(Settings!$H$11,$A$1:$AI$1,0)),4)),VALUE(MID(INDEX($A134:$AI134,MATCH(Settings!$H$11,$A$1:$AI$1,0)),6,2)),VALUE(MID(INDEX($A134:$AI134,MATCH(Settings!$H$11,$A$1:$AI$1,0)),9,2))))),""))</f>
        <v/>
      </c>
      <c r="AR134" s="22">
        <f>IF(OR(AP134="",NOT(ISNUMBER(AQ134)),NOT(ISNUMBER(Settings!$B$4))),"",YEAR(Settings!$B$4)-YEAR(AQ134)-IF(OR(MONTH(Settings!$B$4)&lt;MONTH(AQ134),AND(MONTH(Settings!$B$4)=MONTH(AQ134),DAY(Settings!$B$4)&lt;DAY(AQ134))),1,0))</f>
        <v/>
      </c>
      <c r="AS134" s="22">
        <f>IF(AP134="","",IF(AR134="","No birth date",IF(COUNT(Settings!$B$9:$B$20)=0,"Set your age groups",IF(AR134&lt;MIN(Settings!$B$9:$B$20),"Below youngest group",IF(AR134&gt;MAX(Settings!$C$9:$C$20),"Above oldest group",IF(AR134&lt;=INDEX(Settings!$C$9:$C$20,COUNTIF(Settings!$B$9:$B$20,"&lt;="&amp;AR134)),INDEX(Settings!$A$9:$A$20,COUNTIF(Settings!$B$9:$B$20,"&lt;="&amp;AR134)),"No group for this age"))))))</f>
        <v/>
      </c>
      <c r="AT134" s="22">
        <f>IF(AP134="","",IFERROR(TRIM(INDEX($A134:$AI134,MATCH(Settings!$H$12,$A$1:$AI$1,0))&amp;""),""))</f>
        <v/>
      </c>
      <c r="AU134" s="22">
        <f>IF(AP134="","",IFERROR(TRIM(INDEX($A134:$AI134,MATCH(Settings!$H$13,$A$1:$AI$1,0))&amp;""),""))</f>
        <v/>
      </c>
      <c r="AV134" s="22">
        <f>IF(AP134="","",IFERROR(TRIM(INDEX($A134:$AI134,MATCH(Settings!$H$14,$A$1:$AI$1,0))&amp;""),""))</f>
        <v/>
      </c>
      <c r="AW134" s="22">
        <f>IF(AP134="","",IFERROR(IF(TRIM(INDEX($A134:$AI134,MATCH(Settings!$H$19,$A$1:$AI$1,0))&amp;"")="","",VALUE(TRIM(INDEX($A134:$AI134,MATCH(Settings!$H$19,$A$1:$AI$1,0))&amp;""))),""))</f>
        <v/>
      </c>
      <c r="AX134" s="22">
        <f>IF(AP134="","",IFERROR(TRIM(INDEX($A134:$AI134,MATCH(Settings!$H$20,$A$1:$AI$1,0))&amp;""),""))</f>
        <v/>
      </c>
      <c r="AY134" s="24">
        <f>IF(OR(AX134="Paid",AX134="Partially refunded"),IFERROR(VALUE(IFERROR(TRIM(INDEX($A134:$AI134,MATCH(Settings!$H$21,$A$1:$AI$1,0))&amp;""),"")),0)-IFERROR(VALUE(IFERROR(TRIM(INDEX($A134:$AI134,MATCH(Settings!$H$22,$A$1:$AI$1,0))&amp;""),"")),0),0)</f>
        <v/>
      </c>
      <c r="AZ134" s="22">
        <f>IF(AP134="","",IF(UPPER(TRIM(AL134&amp;""))="Y","Paid another way",IF(AX134&lt;&gt;"",AX134,"No online payment")))</f>
        <v/>
      </c>
      <c r="BA134" s="22">
        <f>IF(OR(AZ134="Paid",AZ134="Partially refunded",AZ134="Paid another way"),1,0)</f>
        <v/>
      </c>
      <c r="BB134" s="22">
        <f>IF(AP134="","",IF(IFERROR(TRIM(INDEX($A134:$AI134,MATCH(Settings!$H$15,$A$1:$AI$1,0))&amp;""),"")&lt;&gt;"","Yes","No"))</f>
        <v/>
      </c>
      <c r="BC134" s="22">
        <f>IF(AP134="","",IF(IFERROR(TRIM(INDEX($A134:$AI134,MATCH(Settings!$H$16,$A$1:$AI$1,0))&amp;""),"")&lt;&gt;"","Yes","No"))</f>
        <v/>
      </c>
      <c r="BD134" s="22">
        <f>IF(AP134="","",IF(IFERROR(TRIM(INDEX($A134:$AI134,MATCH(Settings!$H$18,$A$1:$AI$1,0))&amp;""),"")&lt;&gt;"","Yes","No"))</f>
        <v/>
      </c>
      <c r="BE134" s="22">
        <f>IF(AP134="","",IFERROR(TRIM(INDEX($A134:$AI134,MATCH(Settings!$H$17,$A$1:$AI$1,0))&amp;""),""))</f>
        <v/>
      </c>
      <c r="BF134" s="22">
        <f>IF(AP134="","",IF(UPPER(TRIM(AM134&amp;""))="Y","Complete (papers)",IF(IF(BB134="No",", proof of age","")&amp;IF(BC134="No",", physical form","")&amp;IF(BD134="No",", concussion sheet","")="","Complete","Missing: "&amp;MID(IF(BB134="No",", proof of age","")&amp;IF(BC134="No",", physical form","")&amp;IF(BD134="No",", concussion sheet",""),3,200))))</f>
        <v/>
      </c>
      <c r="BG134" s="22">
        <f>IF(LEFT(BF134,8)="Complete",1,0)</f>
        <v/>
      </c>
      <c r="BH134" s="22">
        <f>IF(AP134="","",TRIM(AK134&amp;""))</f>
        <v/>
      </c>
      <c r="BI134" s="22">
        <f>IF(AND(AP134&lt;&gt;"",BH134=""),1,0)</f>
        <v/>
      </c>
      <c r="BJ134" s="22">
        <f>IF(AP134="",0,1)</f>
        <v/>
      </c>
    </row>
    <row r="135">
      <c r="AJ135" s="19" t="n"/>
      <c r="AK135" s="25" t="n"/>
      <c r="AL135" s="26" t="n"/>
      <c r="AM135" s="26" t="n"/>
      <c r="AN135" s="25" t="n"/>
      <c r="AO135" s="19" t="n"/>
      <c r="AP135" s="22">
        <f>TRIM(IFERROR(TRIM(INDEX($A135:$AI135,MATCH(Settings!$H$9,$A$1:$AI$1,0))&amp;""),"")&amp;" "&amp;IFERROR(TRIM(INDEX($A135:$AI135,MATCH(Settings!$H$10,$A$1:$AI$1,0))&amp;""),""))</f>
        <v/>
      </c>
      <c r="AQ135" s="23">
        <f>IF(AP135="","",IFERROR(IF(TRIM(INDEX($A135:$AI135,MATCH(Settings!$H$11,$A$1:$AI$1,0))&amp;"")="","",IF(ISNUMBER(INDEX($A135:$AI135,MATCH(Settings!$H$11,$A$1:$AI$1,0))),INT(INDEX($A135:$AI135,MATCH(Settings!$H$11,$A$1:$AI$1,0))),DATE(VALUE(LEFT(INDEX($A135:$AI135,MATCH(Settings!$H$11,$A$1:$AI$1,0)),4)),VALUE(MID(INDEX($A135:$AI135,MATCH(Settings!$H$11,$A$1:$AI$1,0)),6,2)),VALUE(MID(INDEX($A135:$AI135,MATCH(Settings!$H$11,$A$1:$AI$1,0)),9,2))))),""))</f>
        <v/>
      </c>
      <c r="AR135" s="22">
        <f>IF(OR(AP135="",NOT(ISNUMBER(AQ135)),NOT(ISNUMBER(Settings!$B$4))),"",YEAR(Settings!$B$4)-YEAR(AQ135)-IF(OR(MONTH(Settings!$B$4)&lt;MONTH(AQ135),AND(MONTH(Settings!$B$4)=MONTH(AQ135),DAY(Settings!$B$4)&lt;DAY(AQ135))),1,0))</f>
        <v/>
      </c>
      <c r="AS135" s="22">
        <f>IF(AP135="","",IF(AR135="","No birth date",IF(COUNT(Settings!$B$9:$B$20)=0,"Set your age groups",IF(AR135&lt;MIN(Settings!$B$9:$B$20),"Below youngest group",IF(AR135&gt;MAX(Settings!$C$9:$C$20),"Above oldest group",IF(AR135&lt;=INDEX(Settings!$C$9:$C$20,COUNTIF(Settings!$B$9:$B$20,"&lt;="&amp;AR135)),INDEX(Settings!$A$9:$A$20,COUNTIF(Settings!$B$9:$B$20,"&lt;="&amp;AR135)),"No group for this age"))))))</f>
        <v/>
      </c>
      <c r="AT135" s="22">
        <f>IF(AP135="","",IFERROR(TRIM(INDEX($A135:$AI135,MATCH(Settings!$H$12,$A$1:$AI$1,0))&amp;""),""))</f>
        <v/>
      </c>
      <c r="AU135" s="22">
        <f>IF(AP135="","",IFERROR(TRIM(INDEX($A135:$AI135,MATCH(Settings!$H$13,$A$1:$AI$1,0))&amp;""),""))</f>
        <v/>
      </c>
      <c r="AV135" s="22">
        <f>IF(AP135="","",IFERROR(TRIM(INDEX($A135:$AI135,MATCH(Settings!$H$14,$A$1:$AI$1,0))&amp;""),""))</f>
        <v/>
      </c>
      <c r="AW135" s="22">
        <f>IF(AP135="","",IFERROR(IF(TRIM(INDEX($A135:$AI135,MATCH(Settings!$H$19,$A$1:$AI$1,0))&amp;"")="","",VALUE(TRIM(INDEX($A135:$AI135,MATCH(Settings!$H$19,$A$1:$AI$1,0))&amp;""))),""))</f>
        <v/>
      </c>
      <c r="AX135" s="22">
        <f>IF(AP135="","",IFERROR(TRIM(INDEX($A135:$AI135,MATCH(Settings!$H$20,$A$1:$AI$1,0))&amp;""),""))</f>
        <v/>
      </c>
      <c r="AY135" s="24">
        <f>IF(OR(AX135="Paid",AX135="Partially refunded"),IFERROR(VALUE(IFERROR(TRIM(INDEX($A135:$AI135,MATCH(Settings!$H$21,$A$1:$AI$1,0))&amp;""),"")),0)-IFERROR(VALUE(IFERROR(TRIM(INDEX($A135:$AI135,MATCH(Settings!$H$22,$A$1:$AI$1,0))&amp;""),"")),0),0)</f>
        <v/>
      </c>
      <c r="AZ135" s="22">
        <f>IF(AP135="","",IF(UPPER(TRIM(AL135&amp;""))="Y","Paid another way",IF(AX135&lt;&gt;"",AX135,"No online payment")))</f>
        <v/>
      </c>
      <c r="BA135" s="22">
        <f>IF(OR(AZ135="Paid",AZ135="Partially refunded",AZ135="Paid another way"),1,0)</f>
        <v/>
      </c>
      <c r="BB135" s="22">
        <f>IF(AP135="","",IF(IFERROR(TRIM(INDEX($A135:$AI135,MATCH(Settings!$H$15,$A$1:$AI$1,0))&amp;""),"")&lt;&gt;"","Yes","No"))</f>
        <v/>
      </c>
      <c r="BC135" s="22">
        <f>IF(AP135="","",IF(IFERROR(TRIM(INDEX($A135:$AI135,MATCH(Settings!$H$16,$A$1:$AI$1,0))&amp;""),"")&lt;&gt;"","Yes","No"))</f>
        <v/>
      </c>
      <c r="BD135" s="22">
        <f>IF(AP135="","",IF(IFERROR(TRIM(INDEX($A135:$AI135,MATCH(Settings!$H$18,$A$1:$AI$1,0))&amp;""),"")&lt;&gt;"","Yes","No"))</f>
        <v/>
      </c>
      <c r="BE135" s="22">
        <f>IF(AP135="","",IFERROR(TRIM(INDEX($A135:$AI135,MATCH(Settings!$H$17,$A$1:$AI$1,0))&amp;""),""))</f>
        <v/>
      </c>
      <c r="BF135" s="22">
        <f>IF(AP135="","",IF(UPPER(TRIM(AM135&amp;""))="Y","Complete (papers)",IF(IF(BB135="No",", proof of age","")&amp;IF(BC135="No",", physical form","")&amp;IF(BD135="No",", concussion sheet","")="","Complete","Missing: "&amp;MID(IF(BB135="No",", proof of age","")&amp;IF(BC135="No",", physical form","")&amp;IF(BD135="No",", concussion sheet",""),3,200))))</f>
        <v/>
      </c>
      <c r="BG135" s="22">
        <f>IF(LEFT(BF135,8)="Complete",1,0)</f>
        <v/>
      </c>
      <c r="BH135" s="22">
        <f>IF(AP135="","",TRIM(AK135&amp;""))</f>
        <v/>
      </c>
      <c r="BI135" s="22">
        <f>IF(AND(AP135&lt;&gt;"",BH135=""),1,0)</f>
        <v/>
      </c>
      <c r="BJ135" s="22">
        <f>IF(AP135="",0,1)</f>
        <v/>
      </c>
    </row>
    <row r="136">
      <c r="AJ136" s="19" t="n"/>
      <c r="AK136" s="25" t="n"/>
      <c r="AL136" s="26" t="n"/>
      <c r="AM136" s="26" t="n"/>
      <c r="AN136" s="25" t="n"/>
      <c r="AO136" s="19" t="n"/>
      <c r="AP136" s="22">
        <f>TRIM(IFERROR(TRIM(INDEX($A136:$AI136,MATCH(Settings!$H$9,$A$1:$AI$1,0))&amp;""),"")&amp;" "&amp;IFERROR(TRIM(INDEX($A136:$AI136,MATCH(Settings!$H$10,$A$1:$AI$1,0))&amp;""),""))</f>
        <v/>
      </c>
      <c r="AQ136" s="23">
        <f>IF(AP136="","",IFERROR(IF(TRIM(INDEX($A136:$AI136,MATCH(Settings!$H$11,$A$1:$AI$1,0))&amp;"")="","",IF(ISNUMBER(INDEX($A136:$AI136,MATCH(Settings!$H$11,$A$1:$AI$1,0))),INT(INDEX($A136:$AI136,MATCH(Settings!$H$11,$A$1:$AI$1,0))),DATE(VALUE(LEFT(INDEX($A136:$AI136,MATCH(Settings!$H$11,$A$1:$AI$1,0)),4)),VALUE(MID(INDEX($A136:$AI136,MATCH(Settings!$H$11,$A$1:$AI$1,0)),6,2)),VALUE(MID(INDEX($A136:$AI136,MATCH(Settings!$H$11,$A$1:$AI$1,0)),9,2))))),""))</f>
        <v/>
      </c>
      <c r="AR136" s="22">
        <f>IF(OR(AP136="",NOT(ISNUMBER(AQ136)),NOT(ISNUMBER(Settings!$B$4))),"",YEAR(Settings!$B$4)-YEAR(AQ136)-IF(OR(MONTH(Settings!$B$4)&lt;MONTH(AQ136),AND(MONTH(Settings!$B$4)=MONTH(AQ136),DAY(Settings!$B$4)&lt;DAY(AQ136))),1,0))</f>
        <v/>
      </c>
      <c r="AS136" s="22">
        <f>IF(AP136="","",IF(AR136="","No birth date",IF(COUNT(Settings!$B$9:$B$20)=0,"Set your age groups",IF(AR136&lt;MIN(Settings!$B$9:$B$20),"Below youngest group",IF(AR136&gt;MAX(Settings!$C$9:$C$20),"Above oldest group",IF(AR136&lt;=INDEX(Settings!$C$9:$C$20,COUNTIF(Settings!$B$9:$B$20,"&lt;="&amp;AR136)),INDEX(Settings!$A$9:$A$20,COUNTIF(Settings!$B$9:$B$20,"&lt;="&amp;AR136)),"No group for this age"))))))</f>
        <v/>
      </c>
      <c r="AT136" s="22">
        <f>IF(AP136="","",IFERROR(TRIM(INDEX($A136:$AI136,MATCH(Settings!$H$12,$A$1:$AI$1,0))&amp;""),""))</f>
        <v/>
      </c>
      <c r="AU136" s="22">
        <f>IF(AP136="","",IFERROR(TRIM(INDEX($A136:$AI136,MATCH(Settings!$H$13,$A$1:$AI$1,0))&amp;""),""))</f>
        <v/>
      </c>
      <c r="AV136" s="22">
        <f>IF(AP136="","",IFERROR(TRIM(INDEX($A136:$AI136,MATCH(Settings!$H$14,$A$1:$AI$1,0))&amp;""),""))</f>
        <v/>
      </c>
      <c r="AW136" s="22">
        <f>IF(AP136="","",IFERROR(IF(TRIM(INDEX($A136:$AI136,MATCH(Settings!$H$19,$A$1:$AI$1,0))&amp;"")="","",VALUE(TRIM(INDEX($A136:$AI136,MATCH(Settings!$H$19,$A$1:$AI$1,0))&amp;""))),""))</f>
        <v/>
      </c>
      <c r="AX136" s="22">
        <f>IF(AP136="","",IFERROR(TRIM(INDEX($A136:$AI136,MATCH(Settings!$H$20,$A$1:$AI$1,0))&amp;""),""))</f>
        <v/>
      </c>
      <c r="AY136" s="24">
        <f>IF(OR(AX136="Paid",AX136="Partially refunded"),IFERROR(VALUE(IFERROR(TRIM(INDEX($A136:$AI136,MATCH(Settings!$H$21,$A$1:$AI$1,0))&amp;""),"")),0)-IFERROR(VALUE(IFERROR(TRIM(INDEX($A136:$AI136,MATCH(Settings!$H$22,$A$1:$AI$1,0))&amp;""),"")),0),0)</f>
        <v/>
      </c>
      <c r="AZ136" s="22">
        <f>IF(AP136="","",IF(UPPER(TRIM(AL136&amp;""))="Y","Paid another way",IF(AX136&lt;&gt;"",AX136,"No online payment")))</f>
        <v/>
      </c>
      <c r="BA136" s="22">
        <f>IF(OR(AZ136="Paid",AZ136="Partially refunded",AZ136="Paid another way"),1,0)</f>
        <v/>
      </c>
      <c r="BB136" s="22">
        <f>IF(AP136="","",IF(IFERROR(TRIM(INDEX($A136:$AI136,MATCH(Settings!$H$15,$A$1:$AI$1,0))&amp;""),"")&lt;&gt;"","Yes","No"))</f>
        <v/>
      </c>
      <c r="BC136" s="22">
        <f>IF(AP136="","",IF(IFERROR(TRIM(INDEX($A136:$AI136,MATCH(Settings!$H$16,$A$1:$AI$1,0))&amp;""),"")&lt;&gt;"","Yes","No"))</f>
        <v/>
      </c>
      <c r="BD136" s="22">
        <f>IF(AP136="","",IF(IFERROR(TRIM(INDEX($A136:$AI136,MATCH(Settings!$H$18,$A$1:$AI$1,0))&amp;""),"")&lt;&gt;"","Yes","No"))</f>
        <v/>
      </c>
      <c r="BE136" s="22">
        <f>IF(AP136="","",IFERROR(TRIM(INDEX($A136:$AI136,MATCH(Settings!$H$17,$A$1:$AI$1,0))&amp;""),""))</f>
        <v/>
      </c>
      <c r="BF136" s="22">
        <f>IF(AP136="","",IF(UPPER(TRIM(AM136&amp;""))="Y","Complete (papers)",IF(IF(BB136="No",", proof of age","")&amp;IF(BC136="No",", physical form","")&amp;IF(BD136="No",", concussion sheet","")="","Complete","Missing: "&amp;MID(IF(BB136="No",", proof of age","")&amp;IF(BC136="No",", physical form","")&amp;IF(BD136="No",", concussion sheet",""),3,200))))</f>
        <v/>
      </c>
      <c r="BG136" s="22">
        <f>IF(LEFT(BF136,8)="Complete",1,0)</f>
        <v/>
      </c>
      <c r="BH136" s="22">
        <f>IF(AP136="","",TRIM(AK136&amp;""))</f>
        <v/>
      </c>
      <c r="BI136" s="22">
        <f>IF(AND(AP136&lt;&gt;"",BH136=""),1,0)</f>
        <v/>
      </c>
      <c r="BJ136" s="22">
        <f>IF(AP136="",0,1)</f>
        <v/>
      </c>
    </row>
    <row r="137">
      <c r="AJ137" s="19" t="n"/>
      <c r="AK137" s="25" t="n"/>
      <c r="AL137" s="26" t="n"/>
      <c r="AM137" s="26" t="n"/>
      <c r="AN137" s="25" t="n"/>
      <c r="AO137" s="19" t="n"/>
      <c r="AP137" s="22">
        <f>TRIM(IFERROR(TRIM(INDEX($A137:$AI137,MATCH(Settings!$H$9,$A$1:$AI$1,0))&amp;""),"")&amp;" "&amp;IFERROR(TRIM(INDEX($A137:$AI137,MATCH(Settings!$H$10,$A$1:$AI$1,0))&amp;""),""))</f>
        <v/>
      </c>
      <c r="AQ137" s="23">
        <f>IF(AP137="","",IFERROR(IF(TRIM(INDEX($A137:$AI137,MATCH(Settings!$H$11,$A$1:$AI$1,0))&amp;"")="","",IF(ISNUMBER(INDEX($A137:$AI137,MATCH(Settings!$H$11,$A$1:$AI$1,0))),INT(INDEX($A137:$AI137,MATCH(Settings!$H$11,$A$1:$AI$1,0))),DATE(VALUE(LEFT(INDEX($A137:$AI137,MATCH(Settings!$H$11,$A$1:$AI$1,0)),4)),VALUE(MID(INDEX($A137:$AI137,MATCH(Settings!$H$11,$A$1:$AI$1,0)),6,2)),VALUE(MID(INDEX($A137:$AI137,MATCH(Settings!$H$11,$A$1:$AI$1,0)),9,2))))),""))</f>
        <v/>
      </c>
      <c r="AR137" s="22">
        <f>IF(OR(AP137="",NOT(ISNUMBER(AQ137)),NOT(ISNUMBER(Settings!$B$4))),"",YEAR(Settings!$B$4)-YEAR(AQ137)-IF(OR(MONTH(Settings!$B$4)&lt;MONTH(AQ137),AND(MONTH(Settings!$B$4)=MONTH(AQ137),DAY(Settings!$B$4)&lt;DAY(AQ137))),1,0))</f>
        <v/>
      </c>
      <c r="AS137" s="22">
        <f>IF(AP137="","",IF(AR137="","No birth date",IF(COUNT(Settings!$B$9:$B$20)=0,"Set your age groups",IF(AR137&lt;MIN(Settings!$B$9:$B$20),"Below youngest group",IF(AR137&gt;MAX(Settings!$C$9:$C$20),"Above oldest group",IF(AR137&lt;=INDEX(Settings!$C$9:$C$20,COUNTIF(Settings!$B$9:$B$20,"&lt;="&amp;AR137)),INDEX(Settings!$A$9:$A$20,COUNTIF(Settings!$B$9:$B$20,"&lt;="&amp;AR137)),"No group for this age"))))))</f>
        <v/>
      </c>
      <c r="AT137" s="22">
        <f>IF(AP137="","",IFERROR(TRIM(INDEX($A137:$AI137,MATCH(Settings!$H$12,$A$1:$AI$1,0))&amp;""),""))</f>
        <v/>
      </c>
      <c r="AU137" s="22">
        <f>IF(AP137="","",IFERROR(TRIM(INDEX($A137:$AI137,MATCH(Settings!$H$13,$A$1:$AI$1,0))&amp;""),""))</f>
        <v/>
      </c>
      <c r="AV137" s="22">
        <f>IF(AP137="","",IFERROR(TRIM(INDEX($A137:$AI137,MATCH(Settings!$H$14,$A$1:$AI$1,0))&amp;""),""))</f>
        <v/>
      </c>
      <c r="AW137" s="22">
        <f>IF(AP137="","",IFERROR(IF(TRIM(INDEX($A137:$AI137,MATCH(Settings!$H$19,$A$1:$AI$1,0))&amp;"")="","",VALUE(TRIM(INDEX($A137:$AI137,MATCH(Settings!$H$19,$A$1:$AI$1,0))&amp;""))),""))</f>
        <v/>
      </c>
      <c r="AX137" s="22">
        <f>IF(AP137="","",IFERROR(TRIM(INDEX($A137:$AI137,MATCH(Settings!$H$20,$A$1:$AI$1,0))&amp;""),""))</f>
        <v/>
      </c>
      <c r="AY137" s="24">
        <f>IF(OR(AX137="Paid",AX137="Partially refunded"),IFERROR(VALUE(IFERROR(TRIM(INDEX($A137:$AI137,MATCH(Settings!$H$21,$A$1:$AI$1,0))&amp;""),"")),0)-IFERROR(VALUE(IFERROR(TRIM(INDEX($A137:$AI137,MATCH(Settings!$H$22,$A$1:$AI$1,0))&amp;""),"")),0),0)</f>
        <v/>
      </c>
      <c r="AZ137" s="22">
        <f>IF(AP137="","",IF(UPPER(TRIM(AL137&amp;""))="Y","Paid another way",IF(AX137&lt;&gt;"",AX137,"No online payment")))</f>
        <v/>
      </c>
      <c r="BA137" s="22">
        <f>IF(OR(AZ137="Paid",AZ137="Partially refunded",AZ137="Paid another way"),1,0)</f>
        <v/>
      </c>
      <c r="BB137" s="22">
        <f>IF(AP137="","",IF(IFERROR(TRIM(INDEX($A137:$AI137,MATCH(Settings!$H$15,$A$1:$AI$1,0))&amp;""),"")&lt;&gt;"","Yes","No"))</f>
        <v/>
      </c>
      <c r="BC137" s="22">
        <f>IF(AP137="","",IF(IFERROR(TRIM(INDEX($A137:$AI137,MATCH(Settings!$H$16,$A$1:$AI$1,0))&amp;""),"")&lt;&gt;"","Yes","No"))</f>
        <v/>
      </c>
      <c r="BD137" s="22">
        <f>IF(AP137="","",IF(IFERROR(TRIM(INDEX($A137:$AI137,MATCH(Settings!$H$18,$A$1:$AI$1,0))&amp;""),"")&lt;&gt;"","Yes","No"))</f>
        <v/>
      </c>
      <c r="BE137" s="22">
        <f>IF(AP137="","",IFERROR(TRIM(INDEX($A137:$AI137,MATCH(Settings!$H$17,$A$1:$AI$1,0))&amp;""),""))</f>
        <v/>
      </c>
      <c r="BF137" s="22">
        <f>IF(AP137="","",IF(UPPER(TRIM(AM137&amp;""))="Y","Complete (papers)",IF(IF(BB137="No",", proof of age","")&amp;IF(BC137="No",", physical form","")&amp;IF(BD137="No",", concussion sheet","")="","Complete","Missing: "&amp;MID(IF(BB137="No",", proof of age","")&amp;IF(BC137="No",", physical form","")&amp;IF(BD137="No",", concussion sheet",""),3,200))))</f>
        <v/>
      </c>
      <c r="BG137" s="22">
        <f>IF(LEFT(BF137,8)="Complete",1,0)</f>
        <v/>
      </c>
      <c r="BH137" s="22">
        <f>IF(AP137="","",TRIM(AK137&amp;""))</f>
        <v/>
      </c>
      <c r="BI137" s="22">
        <f>IF(AND(AP137&lt;&gt;"",BH137=""),1,0)</f>
        <v/>
      </c>
      <c r="BJ137" s="22">
        <f>IF(AP137="",0,1)</f>
        <v/>
      </c>
    </row>
    <row r="138">
      <c r="AJ138" s="19" t="n"/>
      <c r="AK138" s="25" t="n"/>
      <c r="AL138" s="26" t="n"/>
      <c r="AM138" s="26" t="n"/>
      <c r="AN138" s="25" t="n"/>
      <c r="AO138" s="19" t="n"/>
      <c r="AP138" s="22">
        <f>TRIM(IFERROR(TRIM(INDEX($A138:$AI138,MATCH(Settings!$H$9,$A$1:$AI$1,0))&amp;""),"")&amp;" "&amp;IFERROR(TRIM(INDEX($A138:$AI138,MATCH(Settings!$H$10,$A$1:$AI$1,0))&amp;""),""))</f>
        <v/>
      </c>
      <c r="AQ138" s="23">
        <f>IF(AP138="","",IFERROR(IF(TRIM(INDEX($A138:$AI138,MATCH(Settings!$H$11,$A$1:$AI$1,0))&amp;"")="","",IF(ISNUMBER(INDEX($A138:$AI138,MATCH(Settings!$H$11,$A$1:$AI$1,0))),INT(INDEX($A138:$AI138,MATCH(Settings!$H$11,$A$1:$AI$1,0))),DATE(VALUE(LEFT(INDEX($A138:$AI138,MATCH(Settings!$H$11,$A$1:$AI$1,0)),4)),VALUE(MID(INDEX($A138:$AI138,MATCH(Settings!$H$11,$A$1:$AI$1,0)),6,2)),VALUE(MID(INDEX($A138:$AI138,MATCH(Settings!$H$11,$A$1:$AI$1,0)),9,2))))),""))</f>
        <v/>
      </c>
      <c r="AR138" s="22">
        <f>IF(OR(AP138="",NOT(ISNUMBER(AQ138)),NOT(ISNUMBER(Settings!$B$4))),"",YEAR(Settings!$B$4)-YEAR(AQ138)-IF(OR(MONTH(Settings!$B$4)&lt;MONTH(AQ138),AND(MONTH(Settings!$B$4)=MONTH(AQ138),DAY(Settings!$B$4)&lt;DAY(AQ138))),1,0))</f>
        <v/>
      </c>
      <c r="AS138" s="22">
        <f>IF(AP138="","",IF(AR138="","No birth date",IF(COUNT(Settings!$B$9:$B$20)=0,"Set your age groups",IF(AR138&lt;MIN(Settings!$B$9:$B$20),"Below youngest group",IF(AR138&gt;MAX(Settings!$C$9:$C$20),"Above oldest group",IF(AR138&lt;=INDEX(Settings!$C$9:$C$20,COUNTIF(Settings!$B$9:$B$20,"&lt;="&amp;AR138)),INDEX(Settings!$A$9:$A$20,COUNTIF(Settings!$B$9:$B$20,"&lt;="&amp;AR138)),"No group for this age"))))))</f>
        <v/>
      </c>
      <c r="AT138" s="22">
        <f>IF(AP138="","",IFERROR(TRIM(INDEX($A138:$AI138,MATCH(Settings!$H$12,$A$1:$AI$1,0))&amp;""),""))</f>
        <v/>
      </c>
      <c r="AU138" s="22">
        <f>IF(AP138="","",IFERROR(TRIM(INDEX($A138:$AI138,MATCH(Settings!$H$13,$A$1:$AI$1,0))&amp;""),""))</f>
        <v/>
      </c>
      <c r="AV138" s="22">
        <f>IF(AP138="","",IFERROR(TRIM(INDEX($A138:$AI138,MATCH(Settings!$H$14,$A$1:$AI$1,0))&amp;""),""))</f>
        <v/>
      </c>
      <c r="AW138" s="22">
        <f>IF(AP138="","",IFERROR(IF(TRIM(INDEX($A138:$AI138,MATCH(Settings!$H$19,$A$1:$AI$1,0))&amp;"")="","",VALUE(TRIM(INDEX($A138:$AI138,MATCH(Settings!$H$19,$A$1:$AI$1,0))&amp;""))),""))</f>
        <v/>
      </c>
      <c r="AX138" s="22">
        <f>IF(AP138="","",IFERROR(TRIM(INDEX($A138:$AI138,MATCH(Settings!$H$20,$A$1:$AI$1,0))&amp;""),""))</f>
        <v/>
      </c>
      <c r="AY138" s="24">
        <f>IF(OR(AX138="Paid",AX138="Partially refunded"),IFERROR(VALUE(IFERROR(TRIM(INDEX($A138:$AI138,MATCH(Settings!$H$21,$A$1:$AI$1,0))&amp;""),"")),0)-IFERROR(VALUE(IFERROR(TRIM(INDEX($A138:$AI138,MATCH(Settings!$H$22,$A$1:$AI$1,0))&amp;""),"")),0),0)</f>
        <v/>
      </c>
      <c r="AZ138" s="22">
        <f>IF(AP138="","",IF(UPPER(TRIM(AL138&amp;""))="Y","Paid another way",IF(AX138&lt;&gt;"",AX138,"No online payment")))</f>
        <v/>
      </c>
      <c r="BA138" s="22">
        <f>IF(OR(AZ138="Paid",AZ138="Partially refunded",AZ138="Paid another way"),1,0)</f>
        <v/>
      </c>
      <c r="BB138" s="22">
        <f>IF(AP138="","",IF(IFERROR(TRIM(INDEX($A138:$AI138,MATCH(Settings!$H$15,$A$1:$AI$1,0))&amp;""),"")&lt;&gt;"","Yes","No"))</f>
        <v/>
      </c>
      <c r="BC138" s="22">
        <f>IF(AP138="","",IF(IFERROR(TRIM(INDEX($A138:$AI138,MATCH(Settings!$H$16,$A$1:$AI$1,0))&amp;""),"")&lt;&gt;"","Yes","No"))</f>
        <v/>
      </c>
      <c r="BD138" s="22">
        <f>IF(AP138="","",IF(IFERROR(TRIM(INDEX($A138:$AI138,MATCH(Settings!$H$18,$A$1:$AI$1,0))&amp;""),"")&lt;&gt;"","Yes","No"))</f>
        <v/>
      </c>
      <c r="BE138" s="22">
        <f>IF(AP138="","",IFERROR(TRIM(INDEX($A138:$AI138,MATCH(Settings!$H$17,$A$1:$AI$1,0))&amp;""),""))</f>
        <v/>
      </c>
      <c r="BF138" s="22">
        <f>IF(AP138="","",IF(UPPER(TRIM(AM138&amp;""))="Y","Complete (papers)",IF(IF(BB138="No",", proof of age","")&amp;IF(BC138="No",", physical form","")&amp;IF(BD138="No",", concussion sheet","")="","Complete","Missing: "&amp;MID(IF(BB138="No",", proof of age","")&amp;IF(BC138="No",", physical form","")&amp;IF(BD138="No",", concussion sheet",""),3,200))))</f>
        <v/>
      </c>
      <c r="BG138" s="22">
        <f>IF(LEFT(BF138,8)="Complete",1,0)</f>
        <v/>
      </c>
      <c r="BH138" s="22">
        <f>IF(AP138="","",TRIM(AK138&amp;""))</f>
        <v/>
      </c>
      <c r="BI138" s="22">
        <f>IF(AND(AP138&lt;&gt;"",BH138=""),1,0)</f>
        <v/>
      </c>
      <c r="BJ138" s="22">
        <f>IF(AP138="",0,1)</f>
        <v/>
      </c>
    </row>
    <row r="139">
      <c r="AJ139" s="19" t="n"/>
      <c r="AK139" s="25" t="n"/>
      <c r="AL139" s="26" t="n"/>
      <c r="AM139" s="26" t="n"/>
      <c r="AN139" s="25" t="n"/>
      <c r="AO139" s="19" t="n"/>
      <c r="AP139" s="22">
        <f>TRIM(IFERROR(TRIM(INDEX($A139:$AI139,MATCH(Settings!$H$9,$A$1:$AI$1,0))&amp;""),"")&amp;" "&amp;IFERROR(TRIM(INDEX($A139:$AI139,MATCH(Settings!$H$10,$A$1:$AI$1,0))&amp;""),""))</f>
        <v/>
      </c>
      <c r="AQ139" s="23">
        <f>IF(AP139="","",IFERROR(IF(TRIM(INDEX($A139:$AI139,MATCH(Settings!$H$11,$A$1:$AI$1,0))&amp;"")="","",IF(ISNUMBER(INDEX($A139:$AI139,MATCH(Settings!$H$11,$A$1:$AI$1,0))),INT(INDEX($A139:$AI139,MATCH(Settings!$H$11,$A$1:$AI$1,0))),DATE(VALUE(LEFT(INDEX($A139:$AI139,MATCH(Settings!$H$11,$A$1:$AI$1,0)),4)),VALUE(MID(INDEX($A139:$AI139,MATCH(Settings!$H$11,$A$1:$AI$1,0)),6,2)),VALUE(MID(INDEX($A139:$AI139,MATCH(Settings!$H$11,$A$1:$AI$1,0)),9,2))))),""))</f>
        <v/>
      </c>
      <c r="AR139" s="22">
        <f>IF(OR(AP139="",NOT(ISNUMBER(AQ139)),NOT(ISNUMBER(Settings!$B$4))),"",YEAR(Settings!$B$4)-YEAR(AQ139)-IF(OR(MONTH(Settings!$B$4)&lt;MONTH(AQ139),AND(MONTH(Settings!$B$4)=MONTH(AQ139),DAY(Settings!$B$4)&lt;DAY(AQ139))),1,0))</f>
        <v/>
      </c>
      <c r="AS139" s="22">
        <f>IF(AP139="","",IF(AR139="","No birth date",IF(COUNT(Settings!$B$9:$B$20)=0,"Set your age groups",IF(AR139&lt;MIN(Settings!$B$9:$B$20),"Below youngest group",IF(AR139&gt;MAX(Settings!$C$9:$C$20),"Above oldest group",IF(AR139&lt;=INDEX(Settings!$C$9:$C$20,COUNTIF(Settings!$B$9:$B$20,"&lt;="&amp;AR139)),INDEX(Settings!$A$9:$A$20,COUNTIF(Settings!$B$9:$B$20,"&lt;="&amp;AR139)),"No group for this age"))))))</f>
        <v/>
      </c>
      <c r="AT139" s="22">
        <f>IF(AP139="","",IFERROR(TRIM(INDEX($A139:$AI139,MATCH(Settings!$H$12,$A$1:$AI$1,0))&amp;""),""))</f>
        <v/>
      </c>
      <c r="AU139" s="22">
        <f>IF(AP139="","",IFERROR(TRIM(INDEX($A139:$AI139,MATCH(Settings!$H$13,$A$1:$AI$1,0))&amp;""),""))</f>
        <v/>
      </c>
      <c r="AV139" s="22">
        <f>IF(AP139="","",IFERROR(TRIM(INDEX($A139:$AI139,MATCH(Settings!$H$14,$A$1:$AI$1,0))&amp;""),""))</f>
        <v/>
      </c>
      <c r="AW139" s="22">
        <f>IF(AP139="","",IFERROR(IF(TRIM(INDEX($A139:$AI139,MATCH(Settings!$H$19,$A$1:$AI$1,0))&amp;"")="","",VALUE(TRIM(INDEX($A139:$AI139,MATCH(Settings!$H$19,$A$1:$AI$1,0))&amp;""))),""))</f>
        <v/>
      </c>
      <c r="AX139" s="22">
        <f>IF(AP139="","",IFERROR(TRIM(INDEX($A139:$AI139,MATCH(Settings!$H$20,$A$1:$AI$1,0))&amp;""),""))</f>
        <v/>
      </c>
      <c r="AY139" s="24">
        <f>IF(OR(AX139="Paid",AX139="Partially refunded"),IFERROR(VALUE(IFERROR(TRIM(INDEX($A139:$AI139,MATCH(Settings!$H$21,$A$1:$AI$1,0))&amp;""),"")),0)-IFERROR(VALUE(IFERROR(TRIM(INDEX($A139:$AI139,MATCH(Settings!$H$22,$A$1:$AI$1,0))&amp;""),"")),0),0)</f>
        <v/>
      </c>
      <c r="AZ139" s="22">
        <f>IF(AP139="","",IF(UPPER(TRIM(AL139&amp;""))="Y","Paid another way",IF(AX139&lt;&gt;"",AX139,"No online payment")))</f>
        <v/>
      </c>
      <c r="BA139" s="22">
        <f>IF(OR(AZ139="Paid",AZ139="Partially refunded",AZ139="Paid another way"),1,0)</f>
        <v/>
      </c>
      <c r="BB139" s="22">
        <f>IF(AP139="","",IF(IFERROR(TRIM(INDEX($A139:$AI139,MATCH(Settings!$H$15,$A$1:$AI$1,0))&amp;""),"")&lt;&gt;"","Yes","No"))</f>
        <v/>
      </c>
      <c r="BC139" s="22">
        <f>IF(AP139="","",IF(IFERROR(TRIM(INDEX($A139:$AI139,MATCH(Settings!$H$16,$A$1:$AI$1,0))&amp;""),"")&lt;&gt;"","Yes","No"))</f>
        <v/>
      </c>
      <c r="BD139" s="22">
        <f>IF(AP139="","",IF(IFERROR(TRIM(INDEX($A139:$AI139,MATCH(Settings!$H$18,$A$1:$AI$1,0))&amp;""),"")&lt;&gt;"","Yes","No"))</f>
        <v/>
      </c>
      <c r="BE139" s="22">
        <f>IF(AP139="","",IFERROR(TRIM(INDEX($A139:$AI139,MATCH(Settings!$H$17,$A$1:$AI$1,0))&amp;""),""))</f>
        <v/>
      </c>
      <c r="BF139" s="22">
        <f>IF(AP139="","",IF(UPPER(TRIM(AM139&amp;""))="Y","Complete (papers)",IF(IF(BB139="No",", proof of age","")&amp;IF(BC139="No",", physical form","")&amp;IF(BD139="No",", concussion sheet","")="","Complete","Missing: "&amp;MID(IF(BB139="No",", proof of age","")&amp;IF(BC139="No",", physical form","")&amp;IF(BD139="No",", concussion sheet",""),3,200))))</f>
        <v/>
      </c>
      <c r="BG139" s="22">
        <f>IF(LEFT(BF139,8)="Complete",1,0)</f>
        <v/>
      </c>
      <c r="BH139" s="22">
        <f>IF(AP139="","",TRIM(AK139&amp;""))</f>
        <v/>
      </c>
      <c r="BI139" s="22">
        <f>IF(AND(AP139&lt;&gt;"",BH139=""),1,0)</f>
        <v/>
      </c>
      <c r="BJ139" s="22">
        <f>IF(AP139="",0,1)</f>
        <v/>
      </c>
    </row>
    <row r="140">
      <c r="AJ140" s="19" t="n"/>
      <c r="AK140" s="25" t="n"/>
      <c r="AL140" s="26" t="n"/>
      <c r="AM140" s="26" t="n"/>
      <c r="AN140" s="25" t="n"/>
      <c r="AO140" s="19" t="n"/>
      <c r="AP140" s="22">
        <f>TRIM(IFERROR(TRIM(INDEX($A140:$AI140,MATCH(Settings!$H$9,$A$1:$AI$1,0))&amp;""),"")&amp;" "&amp;IFERROR(TRIM(INDEX($A140:$AI140,MATCH(Settings!$H$10,$A$1:$AI$1,0))&amp;""),""))</f>
        <v/>
      </c>
      <c r="AQ140" s="23">
        <f>IF(AP140="","",IFERROR(IF(TRIM(INDEX($A140:$AI140,MATCH(Settings!$H$11,$A$1:$AI$1,0))&amp;"")="","",IF(ISNUMBER(INDEX($A140:$AI140,MATCH(Settings!$H$11,$A$1:$AI$1,0))),INT(INDEX($A140:$AI140,MATCH(Settings!$H$11,$A$1:$AI$1,0))),DATE(VALUE(LEFT(INDEX($A140:$AI140,MATCH(Settings!$H$11,$A$1:$AI$1,0)),4)),VALUE(MID(INDEX($A140:$AI140,MATCH(Settings!$H$11,$A$1:$AI$1,0)),6,2)),VALUE(MID(INDEX($A140:$AI140,MATCH(Settings!$H$11,$A$1:$AI$1,0)),9,2))))),""))</f>
        <v/>
      </c>
      <c r="AR140" s="22">
        <f>IF(OR(AP140="",NOT(ISNUMBER(AQ140)),NOT(ISNUMBER(Settings!$B$4))),"",YEAR(Settings!$B$4)-YEAR(AQ140)-IF(OR(MONTH(Settings!$B$4)&lt;MONTH(AQ140),AND(MONTH(Settings!$B$4)=MONTH(AQ140),DAY(Settings!$B$4)&lt;DAY(AQ140))),1,0))</f>
        <v/>
      </c>
      <c r="AS140" s="22">
        <f>IF(AP140="","",IF(AR140="","No birth date",IF(COUNT(Settings!$B$9:$B$20)=0,"Set your age groups",IF(AR140&lt;MIN(Settings!$B$9:$B$20),"Below youngest group",IF(AR140&gt;MAX(Settings!$C$9:$C$20),"Above oldest group",IF(AR140&lt;=INDEX(Settings!$C$9:$C$20,COUNTIF(Settings!$B$9:$B$20,"&lt;="&amp;AR140)),INDEX(Settings!$A$9:$A$20,COUNTIF(Settings!$B$9:$B$20,"&lt;="&amp;AR140)),"No group for this age"))))))</f>
        <v/>
      </c>
      <c r="AT140" s="22">
        <f>IF(AP140="","",IFERROR(TRIM(INDEX($A140:$AI140,MATCH(Settings!$H$12,$A$1:$AI$1,0))&amp;""),""))</f>
        <v/>
      </c>
      <c r="AU140" s="22">
        <f>IF(AP140="","",IFERROR(TRIM(INDEX($A140:$AI140,MATCH(Settings!$H$13,$A$1:$AI$1,0))&amp;""),""))</f>
        <v/>
      </c>
      <c r="AV140" s="22">
        <f>IF(AP140="","",IFERROR(TRIM(INDEX($A140:$AI140,MATCH(Settings!$H$14,$A$1:$AI$1,0))&amp;""),""))</f>
        <v/>
      </c>
      <c r="AW140" s="22">
        <f>IF(AP140="","",IFERROR(IF(TRIM(INDEX($A140:$AI140,MATCH(Settings!$H$19,$A$1:$AI$1,0))&amp;"")="","",VALUE(TRIM(INDEX($A140:$AI140,MATCH(Settings!$H$19,$A$1:$AI$1,0))&amp;""))),""))</f>
        <v/>
      </c>
      <c r="AX140" s="22">
        <f>IF(AP140="","",IFERROR(TRIM(INDEX($A140:$AI140,MATCH(Settings!$H$20,$A$1:$AI$1,0))&amp;""),""))</f>
        <v/>
      </c>
      <c r="AY140" s="24">
        <f>IF(OR(AX140="Paid",AX140="Partially refunded"),IFERROR(VALUE(IFERROR(TRIM(INDEX($A140:$AI140,MATCH(Settings!$H$21,$A$1:$AI$1,0))&amp;""),"")),0)-IFERROR(VALUE(IFERROR(TRIM(INDEX($A140:$AI140,MATCH(Settings!$H$22,$A$1:$AI$1,0))&amp;""),"")),0),0)</f>
        <v/>
      </c>
      <c r="AZ140" s="22">
        <f>IF(AP140="","",IF(UPPER(TRIM(AL140&amp;""))="Y","Paid another way",IF(AX140&lt;&gt;"",AX140,"No online payment")))</f>
        <v/>
      </c>
      <c r="BA140" s="22">
        <f>IF(OR(AZ140="Paid",AZ140="Partially refunded",AZ140="Paid another way"),1,0)</f>
        <v/>
      </c>
      <c r="BB140" s="22">
        <f>IF(AP140="","",IF(IFERROR(TRIM(INDEX($A140:$AI140,MATCH(Settings!$H$15,$A$1:$AI$1,0))&amp;""),"")&lt;&gt;"","Yes","No"))</f>
        <v/>
      </c>
      <c r="BC140" s="22">
        <f>IF(AP140="","",IF(IFERROR(TRIM(INDEX($A140:$AI140,MATCH(Settings!$H$16,$A$1:$AI$1,0))&amp;""),"")&lt;&gt;"","Yes","No"))</f>
        <v/>
      </c>
      <c r="BD140" s="22">
        <f>IF(AP140="","",IF(IFERROR(TRIM(INDEX($A140:$AI140,MATCH(Settings!$H$18,$A$1:$AI$1,0))&amp;""),"")&lt;&gt;"","Yes","No"))</f>
        <v/>
      </c>
      <c r="BE140" s="22">
        <f>IF(AP140="","",IFERROR(TRIM(INDEX($A140:$AI140,MATCH(Settings!$H$17,$A$1:$AI$1,0))&amp;""),""))</f>
        <v/>
      </c>
      <c r="BF140" s="22">
        <f>IF(AP140="","",IF(UPPER(TRIM(AM140&amp;""))="Y","Complete (papers)",IF(IF(BB140="No",", proof of age","")&amp;IF(BC140="No",", physical form","")&amp;IF(BD140="No",", concussion sheet","")="","Complete","Missing: "&amp;MID(IF(BB140="No",", proof of age","")&amp;IF(BC140="No",", physical form","")&amp;IF(BD140="No",", concussion sheet",""),3,200))))</f>
        <v/>
      </c>
      <c r="BG140" s="22">
        <f>IF(LEFT(BF140,8)="Complete",1,0)</f>
        <v/>
      </c>
      <c r="BH140" s="22">
        <f>IF(AP140="","",TRIM(AK140&amp;""))</f>
        <v/>
      </c>
      <c r="BI140" s="22">
        <f>IF(AND(AP140&lt;&gt;"",BH140=""),1,0)</f>
        <v/>
      </c>
      <c r="BJ140" s="22">
        <f>IF(AP140="",0,1)</f>
        <v/>
      </c>
    </row>
    <row r="141">
      <c r="AJ141" s="19" t="n"/>
      <c r="AK141" s="25" t="n"/>
      <c r="AL141" s="26" t="n"/>
      <c r="AM141" s="26" t="n"/>
      <c r="AN141" s="25" t="n"/>
      <c r="AO141" s="19" t="n"/>
      <c r="AP141" s="22">
        <f>TRIM(IFERROR(TRIM(INDEX($A141:$AI141,MATCH(Settings!$H$9,$A$1:$AI$1,0))&amp;""),"")&amp;" "&amp;IFERROR(TRIM(INDEX($A141:$AI141,MATCH(Settings!$H$10,$A$1:$AI$1,0))&amp;""),""))</f>
        <v/>
      </c>
      <c r="AQ141" s="23">
        <f>IF(AP141="","",IFERROR(IF(TRIM(INDEX($A141:$AI141,MATCH(Settings!$H$11,$A$1:$AI$1,0))&amp;"")="","",IF(ISNUMBER(INDEX($A141:$AI141,MATCH(Settings!$H$11,$A$1:$AI$1,0))),INT(INDEX($A141:$AI141,MATCH(Settings!$H$11,$A$1:$AI$1,0))),DATE(VALUE(LEFT(INDEX($A141:$AI141,MATCH(Settings!$H$11,$A$1:$AI$1,0)),4)),VALUE(MID(INDEX($A141:$AI141,MATCH(Settings!$H$11,$A$1:$AI$1,0)),6,2)),VALUE(MID(INDEX($A141:$AI141,MATCH(Settings!$H$11,$A$1:$AI$1,0)),9,2))))),""))</f>
        <v/>
      </c>
      <c r="AR141" s="22">
        <f>IF(OR(AP141="",NOT(ISNUMBER(AQ141)),NOT(ISNUMBER(Settings!$B$4))),"",YEAR(Settings!$B$4)-YEAR(AQ141)-IF(OR(MONTH(Settings!$B$4)&lt;MONTH(AQ141),AND(MONTH(Settings!$B$4)=MONTH(AQ141),DAY(Settings!$B$4)&lt;DAY(AQ141))),1,0))</f>
        <v/>
      </c>
      <c r="AS141" s="22">
        <f>IF(AP141="","",IF(AR141="","No birth date",IF(COUNT(Settings!$B$9:$B$20)=0,"Set your age groups",IF(AR141&lt;MIN(Settings!$B$9:$B$20),"Below youngest group",IF(AR141&gt;MAX(Settings!$C$9:$C$20),"Above oldest group",IF(AR141&lt;=INDEX(Settings!$C$9:$C$20,COUNTIF(Settings!$B$9:$B$20,"&lt;="&amp;AR141)),INDEX(Settings!$A$9:$A$20,COUNTIF(Settings!$B$9:$B$20,"&lt;="&amp;AR141)),"No group for this age"))))))</f>
        <v/>
      </c>
      <c r="AT141" s="22">
        <f>IF(AP141="","",IFERROR(TRIM(INDEX($A141:$AI141,MATCH(Settings!$H$12,$A$1:$AI$1,0))&amp;""),""))</f>
        <v/>
      </c>
      <c r="AU141" s="22">
        <f>IF(AP141="","",IFERROR(TRIM(INDEX($A141:$AI141,MATCH(Settings!$H$13,$A$1:$AI$1,0))&amp;""),""))</f>
        <v/>
      </c>
      <c r="AV141" s="22">
        <f>IF(AP141="","",IFERROR(TRIM(INDEX($A141:$AI141,MATCH(Settings!$H$14,$A$1:$AI$1,0))&amp;""),""))</f>
        <v/>
      </c>
      <c r="AW141" s="22">
        <f>IF(AP141="","",IFERROR(IF(TRIM(INDEX($A141:$AI141,MATCH(Settings!$H$19,$A$1:$AI$1,0))&amp;"")="","",VALUE(TRIM(INDEX($A141:$AI141,MATCH(Settings!$H$19,$A$1:$AI$1,0))&amp;""))),""))</f>
        <v/>
      </c>
      <c r="AX141" s="22">
        <f>IF(AP141="","",IFERROR(TRIM(INDEX($A141:$AI141,MATCH(Settings!$H$20,$A$1:$AI$1,0))&amp;""),""))</f>
        <v/>
      </c>
      <c r="AY141" s="24">
        <f>IF(OR(AX141="Paid",AX141="Partially refunded"),IFERROR(VALUE(IFERROR(TRIM(INDEX($A141:$AI141,MATCH(Settings!$H$21,$A$1:$AI$1,0))&amp;""),"")),0)-IFERROR(VALUE(IFERROR(TRIM(INDEX($A141:$AI141,MATCH(Settings!$H$22,$A$1:$AI$1,0))&amp;""),"")),0),0)</f>
        <v/>
      </c>
      <c r="AZ141" s="22">
        <f>IF(AP141="","",IF(UPPER(TRIM(AL141&amp;""))="Y","Paid another way",IF(AX141&lt;&gt;"",AX141,"No online payment")))</f>
        <v/>
      </c>
      <c r="BA141" s="22">
        <f>IF(OR(AZ141="Paid",AZ141="Partially refunded",AZ141="Paid another way"),1,0)</f>
        <v/>
      </c>
      <c r="BB141" s="22">
        <f>IF(AP141="","",IF(IFERROR(TRIM(INDEX($A141:$AI141,MATCH(Settings!$H$15,$A$1:$AI$1,0))&amp;""),"")&lt;&gt;"","Yes","No"))</f>
        <v/>
      </c>
      <c r="BC141" s="22">
        <f>IF(AP141="","",IF(IFERROR(TRIM(INDEX($A141:$AI141,MATCH(Settings!$H$16,$A$1:$AI$1,0))&amp;""),"")&lt;&gt;"","Yes","No"))</f>
        <v/>
      </c>
      <c r="BD141" s="22">
        <f>IF(AP141="","",IF(IFERROR(TRIM(INDEX($A141:$AI141,MATCH(Settings!$H$18,$A$1:$AI$1,0))&amp;""),"")&lt;&gt;"","Yes","No"))</f>
        <v/>
      </c>
      <c r="BE141" s="22">
        <f>IF(AP141="","",IFERROR(TRIM(INDEX($A141:$AI141,MATCH(Settings!$H$17,$A$1:$AI$1,0))&amp;""),""))</f>
        <v/>
      </c>
      <c r="BF141" s="22">
        <f>IF(AP141="","",IF(UPPER(TRIM(AM141&amp;""))="Y","Complete (papers)",IF(IF(BB141="No",", proof of age","")&amp;IF(BC141="No",", physical form","")&amp;IF(BD141="No",", concussion sheet","")="","Complete","Missing: "&amp;MID(IF(BB141="No",", proof of age","")&amp;IF(BC141="No",", physical form","")&amp;IF(BD141="No",", concussion sheet",""),3,200))))</f>
        <v/>
      </c>
      <c r="BG141" s="22">
        <f>IF(LEFT(BF141,8)="Complete",1,0)</f>
        <v/>
      </c>
      <c r="BH141" s="22">
        <f>IF(AP141="","",TRIM(AK141&amp;""))</f>
        <v/>
      </c>
      <c r="BI141" s="22">
        <f>IF(AND(AP141&lt;&gt;"",BH141=""),1,0)</f>
        <v/>
      </c>
      <c r="BJ141" s="22">
        <f>IF(AP141="",0,1)</f>
        <v/>
      </c>
    </row>
    <row r="142">
      <c r="AJ142" s="19" t="n"/>
      <c r="AK142" s="25" t="n"/>
      <c r="AL142" s="26" t="n"/>
      <c r="AM142" s="26" t="n"/>
      <c r="AN142" s="25" t="n"/>
      <c r="AO142" s="19" t="n"/>
      <c r="AP142" s="22">
        <f>TRIM(IFERROR(TRIM(INDEX($A142:$AI142,MATCH(Settings!$H$9,$A$1:$AI$1,0))&amp;""),"")&amp;" "&amp;IFERROR(TRIM(INDEX($A142:$AI142,MATCH(Settings!$H$10,$A$1:$AI$1,0))&amp;""),""))</f>
        <v/>
      </c>
      <c r="AQ142" s="23">
        <f>IF(AP142="","",IFERROR(IF(TRIM(INDEX($A142:$AI142,MATCH(Settings!$H$11,$A$1:$AI$1,0))&amp;"")="","",IF(ISNUMBER(INDEX($A142:$AI142,MATCH(Settings!$H$11,$A$1:$AI$1,0))),INT(INDEX($A142:$AI142,MATCH(Settings!$H$11,$A$1:$AI$1,0))),DATE(VALUE(LEFT(INDEX($A142:$AI142,MATCH(Settings!$H$11,$A$1:$AI$1,0)),4)),VALUE(MID(INDEX($A142:$AI142,MATCH(Settings!$H$11,$A$1:$AI$1,0)),6,2)),VALUE(MID(INDEX($A142:$AI142,MATCH(Settings!$H$11,$A$1:$AI$1,0)),9,2))))),""))</f>
        <v/>
      </c>
      <c r="AR142" s="22">
        <f>IF(OR(AP142="",NOT(ISNUMBER(AQ142)),NOT(ISNUMBER(Settings!$B$4))),"",YEAR(Settings!$B$4)-YEAR(AQ142)-IF(OR(MONTH(Settings!$B$4)&lt;MONTH(AQ142),AND(MONTH(Settings!$B$4)=MONTH(AQ142),DAY(Settings!$B$4)&lt;DAY(AQ142))),1,0))</f>
        <v/>
      </c>
      <c r="AS142" s="22">
        <f>IF(AP142="","",IF(AR142="","No birth date",IF(COUNT(Settings!$B$9:$B$20)=0,"Set your age groups",IF(AR142&lt;MIN(Settings!$B$9:$B$20),"Below youngest group",IF(AR142&gt;MAX(Settings!$C$9:$C$20),"Above oldest group",IF(AR142&lt;=INDEX(Settings!$C$9:$C$20,COUNTIF(Settings!$B$9:$B$20,"&lt;="&amp;AR142)),INDEX(Settings!$A$9:$A$20,COUNTIF(Settings!$B$9:$B$20,"&lt;="&amp;AR142)),"No group for this age"))))))</f>
        <v/>
      </c>
      <c r="AT142" s="22">
        <f>IF(AP142="","",IFERROR(TRIM(INDEX($A142:$AI142,MATCH(Settings!$H$12,$A$1:$AI$1,0))&amp;""),""))</f>
        <v/>
      </c>
      <c r="AU142" s="22">
        <f>IF(AP142="","",IFERROR(TRIM(INDEX($A142:$AI142,MATCH(Settings!$H$13,$A$1:$AI$1,0))&amp;""),""))</f>
        <v/>
      </c>
      <c r="AV142" s="22">
        <f>IF(AP142="","",IFERROR(TRIM(INDEX($A142:$AI142,MATCH(Settings!$H$14,$A$1:$AI$1,0))&amp;""),""))</f>
        <v/>
      </c>
      <c r="AW142" s="22">
        <f>IF(AP142="","",IFERROR(IF(TRIM(INDEX($A142:$AI142,MATCH(Settings!$H$19,$A$1:$AI$1,0))&amp;"")="","",VALUE(TRIM(INDEX($A142:$AI142,MATCH(Settings!$H$19,$A$1:$AI$1,0))&amp;""))),""))</f>
        <v/>
      </c>
      <c r="AX142" s="22">
        <f>IF(AP142="","",IFERROR(TRIM(INDEX($A142:$AI142,MATCH(Settings!$H$20,$A$1:$AI$1,0))&amp;""),""))</f>
        <v/>
      </c>
      <c r="AY142" s="24">
        <f>IF(OR(AX142="Paid",AX142="Partially refunded"),IFERROR(VALUE(IFERROR(TRIM(INDEX($A142:$AI142,MATCH(Settings!$H$21,$A$1:$AI$1,0))&amp;""),"")),0)-IFERROR(VALUE(IFERROR(TRIM(INDEX($A142:$AI142,MATCH(Settings!$H$22,$A$1:$AI$1,0))&amp;""),"")),0),0)</f>
        <v/>
      </c>
      <c r="AZ142" s="22">
        <f>IF(AP142="","",IF(UPPER(TRIM(AL142&amp;""))="Y","Paid another way",IF(AX142&lt;&gt;"",AX142,"No online payment")))</f>
        <v/>
      </c>
      <c r="BA142" s="22">
        <f>IF(OR(AZ142="Paid",AZ142="Partially refunded",AZ142="Paid another way"),1,0)</f>
        <v/>
      </c>
      <c r="BB142" s="22">
        <f>IF(AP142="","",IF(IFERROR(TRIM(INDEX($A142:$AI142,MATCH(Settings!$H$15,$A$1:$AI$1,0))&amp;""),"")&lt;&gt;"","Yes","No"))</f>
        <v/>
      </c>
      <c r="BC142" s="22">
        <f>IF(AP142="","",IF(IFERROR(TRIM(INDEX($A142:$AI142,MATCH(Settings!$H$16,$A$1:$AI$1,0))&amp;""),"")&lt;&gt;"","Yes","No"))</f>
        <v/>
      </c>
      <c r="BD142" s="22">
        <f>IF(AP142="","",IF(IFERROR(TRIM(INDEX($A142:$AI142,MATCH(Settings!$H$18,$A$1:$AI$1,0))&amp;""),"")&lt;&gt;"","Yes","No"))</f>
        <v/>
      </c>
      <c r="BE142" s="22">
        <f>IF(AP142="","",IFERROR(TRIM(INDEX($A142:$AI142,MATCH(Settings!$H$17,$A$1:$AI$1,0))&amp;""),""))</f>
        <v/>
      </c>
      <c r="BF142" s="22">
        <f>IF(AP142="","",IF(UPPER(TRIM(AM142&amp;""))="Y","Complete (papers)",IF(IF(BB142="No",", proof of age","")&amp;IF(BC142="No",", physical form","")&amp;IF(BD142="No",", concussion sheet","")="","Complete","Missing: "&amp;MID(IF(BB142="No",", proof of age","")&amp;IF(BC142="No",", physical form","")&amp;IF(BD142="No",", concussion sheet",""),3,200))))</f>
        <v/>
      </c>
      <c r="BG142" s="22">
        <f>IF(LEFT(BF142,8)="Complete",1,0)</f>
        <v/>
      </c>
      <c r="BH142" s="22">
        <f>IF(AP142="","",TRIM(AK142&amp;""))</f>
        <v/>
      </c>
      <c r="BI142" s="22">
        <f>IF(AND(AP142&lt;&gt;"",BH142=""),1,0)</f>
        <v/>
      </c>
      <c r="BJ142" s="22">
        <f>IF(AP142="",0,1)</f>
        <v/>
      </c>
    </row>
    <row r="143">
      <c r="AJ143" s="19" t="n"/>
      <c r="AK143" s="25" t="n"/>
      <c r="AL143" s="26" t="n"/>
      <c r="AM143" s="26" t="n"/>
      <c r="AN143" s="25" t="n"/>
      <c r="AO143" s="19" t="n"/>
      <c r="AP143" s="22">
        <f>TRIM(IFERROR(TRIM(INDEX($A143:$AI143,MATCH(Settings!$H$9,$A$1:$AI$1,0))&amp;""),"")&amp;" "&amp;IFERROR(TRIM(INDEX($A143:$AI143,MATCH(Settings!$H$10,$A$1:$AI$1,0))&amp;""),""))</f>
        <v/>
      </c>
      <c r="AQ143" s="23">
        <f>IF(AP143="","",IFERROR(IF(TRIM(INDEX($A143:$AI143,MATCH(Settings!$H$11,$A$1:$AI$1,0))&amp;"")="","",IF(ISNUMBER(INDEX($A143:$AI143,MATCH(Settings!$H$11,$A$1:$AI$1,0))),INT(INDEX($A143:$AI143,MATCH(Settings!$H$11,$A$1:$AI$1,0))),DATE(VALUE(LEFT(INDEX($A143:$AI143,MATCH(Settings!$H$11,$A$1:$AI$1,0)),4)),VALUE(MID(INDEX($A143:$AI143,MATCH(Settings!$H$11,$A$1:$AI$1,0)),6,2)),VALUE(MID(INDEX($A143:$AI143,MATCH(Settings!$H$11,$A$1:$AI$1,0)),9,2))))),""))</f>
        <v/>
      </c>
      <c r="AR143" s="22">
        <f>IF(OR(AP143="",NOT(ISNUMBER(AQ143)),NOT(ISNUMBER(Settings!$B$4))),"",YEAR(Settings!$B$4)-YEAR(AQ143)-IF(OR(MONTH(Settings!$B$4)&lt;MONTH(AQ143),AND(MONTH(Settings!$B$4)=MONTH(AQ143),DAY(Settings!$B$4)&lt;DAY(AQ143))),1,0))</f>
        <v/>
      </c>
      <c r="AS143" s="22">
        <f>IF(AP143="","",IF(AR143="","No birth date",IF(COUNT(Settings!$B$9:$B$20)=0,"Set your age groups",IF(AR143&lt;MIN(Settings!$B$9:$B$20),"Below youngest group",IF(AR143&gt;MAX(Settings!$C$9:$C$20),"Above oldest group",IF(AR143&lt;=INDEX(Settings!$C$9:$C$20,COUNTIF(Settings!$B$9:$B$20,"&lt;="&amp;AR143)),INDEX(Settings!$A$9:$A$20,COUNTIF(Settings!$B$9:$B$20,"&lt;="&amp;AR143)),"No group for this age"))))))</f>
        <v/>
      </c>
      <c r="AT143" s="22">
        <f>IF(AP143="","",IFERROR(TRIM(INDEX($A143:$AI143,MATCH(Settings!$H$12,$A$1:$AI$1,0))&amp;""),""))</f>
        <v/>
      </c>
      <c r="AU143" s="22">
        <f>IF(AP143="","",IFERROR(TRIM(INDEX($A143:$AI143,MATCH(Settings!$H$13,$A$1:$AI$1,0))&amp;""),""))</f>
        <v/>
      </c>
      <c r="AV143" s="22">
        <f>IF(AP143="","",IFERROR(TRIM(INDEX($A143:$AI143,MATCH(Settings!$H$14,$A$1:$AI$1,0))&amp;""),""))</f>
        <v/>
      </c>
      <c r="AW143" s="22">
        <f>IF(AP143="","",IFERROR(IF(TRIM(INDEX($A143:$AI143,MATCH(Settings!$H$19,$A$1:$AI$1,0))&amp;"")="","",VALUE(TRIM(INDEX($A143:$AI143,MATCH(Settings!$H$19,$A$1:$AI$1,0))&amp;""))),""))</f>
        <v/>
      </c>
      <c r="AX143" s="22">
        <f>IF(AP143="","",IFERROR(TRIM(INDEX($A143:$AI143,MATCH(Settings!$H$20,$A$1:$AI$1,0))&amp;""),""))</f>
        <v/>
      </c>
      <c r="AY143" s="24">
        <f>IF(OR(AX143="Paid",AX143="Partially refunded"),IFERROR(VALUE(IFERROR(TRIM(INDEX($A143:$AI143,MATCH(Settings!$H$21,$A$1:$AI$1,0))&amp;""),"")),0)-IFERROR(VALUE(IFERROR(TRIM(INDEX($A143:$AI143,MATCH(Settings!$H$22,$A$1:$AI$1,0))&amp;""),"")),0),0)</f>
        <v/>
      </c>
      <c r="AZ143" s="22">
        <f>IF(AP143="","",IF(UPPER(TRIM(AL143&amp;""))="Y","Paid another way",IF(AX143&lt;&gt;"",AX143,"No online payment")))</f>
        <v/>
      </c>
      <c r="BA143" s="22">
        <f>IF(OR(AZ143="Paid",AZ143="Partially refunded",AZ143="Paid another way"),1,0)</f>
        <v/>
      </c>
      <c r="BB143" s="22">
        <f>IF(AP143="","",IF(IFERROR(TRIM(INDEX($A143:$AI143,MATCH(Settings!$H$15,$A$1:$AI$1,0))&amp;""),"")&lt;&gt;"","Yes","No"))</f>
        <v/>
      </c>
      <c r="BC143" s="22">
        <f>IF(AP143="","",IF(IFERROR(TRIM(INDEX($A143:$AI143,MATCH(Settings!$H$16,$A$1:$AI$1,0))&amp;""),"")&lt;&gt;"","Yes","No"))</f>
        <v/>
      </c>
      <c r="BD143" s="22">
        <f>IF(AP143="","",IF(IFERROR(TRIM(INDEX($A143:$AI143,MATCH(Settings!$H$18,$A$1:$AI$1,0))&amp;""),"")&lt;&gt;"","Yes","No"))</f>
        <v/>
      </c>
      <c r="BE143" s="22">
        <f>IF(AP143="","",IFERROR(TRIM(INDEX($A143:$AI143,MATCH(Settings!$H$17,$A$1:$AI$1,0))&amp;""),""))</f>
        <v/>
      </c>
      <c r="BF143" s="22">
        <f>IF(AP143="","",IF(UPPER(TRIM(AM143&amp;""))="Y","Complete (papers)",IF(IF(BB143="No",", proof of age","")&amp;IF(BC143="No",", physical form","")&amp;IF(BD143="No",", concussion sheet","")="","Complete","Missing: "&amp;MID(IF(BB143="No",", proof of age","")&amp;IF(BC143="No",", physical form","")&amp;IF(BD143="No",", concussion sheet",""),3,200))))</f>
        <v/>
      </c>
      <c r="BG143" s="22">
        <f>IF(LEFT(BF143,8)="Complete",1,0)</f>
        <v/>
      </c>
      <c r="BH143" s="22">
        <f>IF(AP143="","",TRIM(AK143&amp;""))</f>
        <v/>
      </c>
      <c r="BI143" s="22">
        <f>IF(AND(AP143&lt;&gt;"",BH143=""),1,0)</f>
        <v/>
      </c>
      <c r="BJ143" s="22">
        <f>IF(AP143="",0,1)</f>
        <v/>
      </c>
    </row>
    <row r="144">
      <c r="AJ144" s="19" t="n"/>
      <c r="AK144" s="25" t="n"/>
      <c r="AL144" s="26" t="n"/>
      <c r="AM144" s="26" t="n"/>
      <c r="AN144" s="25" t="n"/>
      <c r="AO144" s="19" t="n"/>
      <c r="AP144" s="22">
        <f>TRIM(IFERROR(TRIM(INDEX($A144:$AI144,MATCH(Settings!$H$9,$A$1:$AI$1,0))&amp;""),"")&amp;" "&amp;IFERROR(TRIM(INDEX($A144:$AI144,MATCH(Settings!$H$10,$A$1:$AI$1,0))&amp;""),""))</f>
        <v/>
      </c>
      <c r="AQ144" s="23">
        <f>IF(AP144="","",IFERROR(IF(TRIM(INDEX($A144:$AI144,MATCH(Settings!$H$11,$A$1:$AI$1,0))&amp;"")="","",IF(ISNUMBER(INDEX($A144:$AI144,MATCH(Settings!$H$11,$A$1:$AI$1,0))),INT(INDEX($A144:$AI144,MATCH(Settings!$H$11,$A$1:$AI$1,0))),DATE(VALUE(LEFT(INDEX($A144:$AI144,MATCH(Settings!$H$11,$A$1:$AI$1,0)),4)),VALUE(MID(INDEX($A144:$AI144,MATCH(Settings!$H$11,$A$1:$AI$1,0)),6,2)),VALUE(MID(INDEX($A144:$AI144,MATCH(Settings!$H$11,$A$1:$AI$1,0)),9,2))))),""))</f>
        <v/>
      </c>
      <c r="AR144" s="22">
        <f>IF(OR(AP144="",NOT(ISNUMBER(AQ144)),NOT(ISNUMBER(Settings!$B$4))),"",YEAR(Settings!$B$4)-YEAR(AQ144)-IF(OR(MONTH(Settings!$B$4)&lt;MONTH(AQ144),AND(MONTH(Settings!$B$4)=MONTH(AQ144),DAY(Settings!$B$4)&lt;DAY(AQ144))),1,0))</f>
        <v/>
      </c>
      <c r="AS144" s="22">
        <f>IF(AP144="","",IF(AR144="","No birth date",IF(COUNT(Settings!$B$9:$B$20)=0,"Set your age groups",IF(AR144&lt;MIN(Settings!$B$9:$B$20),"Below youngest group",IF(AR144&gt;MAX(Settings!$C$9:$C$20),"Above oldest group",IF(AR144&lt;=INDEX(Settings!$C$9:$C$20,COUNTIF(Settings!$B$9:$B$20,"&lt;="&amp;AR144)),INDEX(Settings!$A$9:$A$20,COUNTIF(Settings!$B$9:$B$20,"&lt;="&amp;AR144)),"No group for this age"))))))</f>
        <v/>
      </c>
      <c r="AT144" s="22">
        <f>IF(AP144="","",IFERROR(TRIM(INDEX($A144:$AI144,MATCH(Settings!$H$12,$A$1:$AI$1,0))&amp;""),""))</f>
        <v/>
      </c>
      <c r="AU144" s="22">
        <f>IF(AP144="","",IFERROR(TRIM(INDEX($A144:$AI144,MATCH(Settings!$H$13,$A$1:$AI$1,0))&amp;""),""))</f>
        <v/>
      </c>
      <c r="AV144" s="22">
        <f>IF(AP144="","",IFERROR(TRIM(INDEX($A144:$AI144,MATCH(Settings!$H$14,$A$1:$AI$1,0))&amp;""),""))</f>
        <v/>
      </c>
      <c r="AW144" s="22">
        <f>IF(AP144="","",IFERROR(IF(TRIM(INDEX($A144:$AI144,MATCH(Settings!$H$19,$A$1:$AI$1,0))&amp;"")="","",VALUE(TRIM(INDEX($A144:$AI144,MATCH(Settings!$H$19,$A$1:$AI$1,0))&amp;""))),""))</f>
        <v/>
      </c>
      <c r="AX144" s="22">
        <f>IF(AP144="","",IFERROR(TRIM(INDEX($A144:$AI144,MATCH(Settings!$H$20,$A$1:$AI$1,0))&amp;""),""))</f>
        <v/>
      </c>
      <c r="AY144" s="24">
        <f>IF(OR(AX144="Paid",AX144="Partially refunded"),IFERROR(VALUE(IFERROR(TRIM(INDEX($A144:$AI144,MATCH(Settings!$H$21,$A$1:$AI$1,0))&amp;""),"")),0)-IFERROR(VALUE(IFERROR(TRIM(INDEX($A144:$AI144,MATCH(Settings!$H$22,$A$1:$AI$1,0))&amp;""),"")),0),0)</f>
        <v/>
      </c>
      <c r="AZ144" s="22">
        <f>IF(AP144="","",IF(UPPER(TRIM(AL144&amp;""))="Y","Paid another way",IF(AX144&lt;&gt;"",AX144,"No online payment")))</f>
        <v/>
      </c>
      <c r="BA144" s="22">
        <f>IF(OR(AZ144="Paid",AZ144="Partially refunded",AZ144="Paid another way"),1,0)</f>
        <v/>
      </c>
      <c r="BB144" s="22">
        <f>IF(AP144="","",IF(IFERROR(TRIM(INDEX($A144:$AI144,MATCH(Settings!$H$15,$A$1:$AI$1,0))&amp;""),"")&lt;&gt;"","Yes","No"))</f>
        <v/>
      </c>
      <c r="BC144" s="22">
        <f>IF(AP144="","",IF(IFERROR(TRIM(INDEX($A144:$AI144,MATCH(Settings!$H$16,$A$1:$AI$1,0))&amp;""),"")&lt;&gt;"","Yes","No"))</f>
        <v/>
      </c>
      <c r="BD144" s="22">
        <f>IF(AP144="","",IF(IFERROR(TRIM(INDEX($A144:$AI144,MATCH(Settings!$H$18,$A$1:$AI$1,0))&amp;""),"")&lt;&gt;"","Yes","No"))</f>
        <v/>
      </c>
      <c r="BE144" s="22">
        <f>IF(AP144="","",IFERROR(TRIM(INDEX($A144:$AI144,MATCH(Settings!$H$17,$A$1:$AI$1,0))&amp;""),""))</f>
        <v/>
      </c>
      <c r="BF144" s="22">
        <f>IF(AP144="","",IF(UPPER(TRIM(AM144&amp;""))="Y","Complete (papers)",IF(IF(BB144="No",", proof of age","")&amp;IF(BC144="No",", physical form","")&amp;IF(BD144="No",", concussion sheet","")="","Complete","Missing: "&amp;MID(IF(BB144="No",", proof of age","")&amp;IF(BC144="No",", physical form","")&amp;IF(BD144="No",", concussion sheet",""),3,200))))</f>
        <v/>
      </c>
      <c r="BG144" s="22">
        <f>IF(LEFT(BF144,8)="Complete",1,0)</f>
        <v/>
      </c>
      <c r="BH144" s="22">
        <f>IF(AP144="","",TRIM(AK144&amp;""))</f>
        <v/>
      </c>
      <c r="BI144" s="22">
        <f>IF(AND(AP144&lt;&gt;"",BH144=""),1,0)</f>
        <v/>
      </c>
      <c r="BJ144" s="22">
        <f>IF(AP144="",0,1)</f>
        <v/>
      </c>
    </row>
    <row r="145">
      <c r="AJ145" s="19" t="n"/>
      <c r="AK145" s="25" t="n"/>
      <c r="AL145" s="26" t="n"/>
      <c r="AM145" s="26" t="n"/>
      <c r="AN145" s="25" t="n"/>
      <c r="AO145" s="19" t="n"/>
      <c r="AP145" s="22">
        <f>TRIM(IFERROR(TRIM(INDEX($A145:$AI145,MATCH(Settings!$H$9,$A$1:$AI$1,0))&amp;""),"")&amp;" "&amp;IFERROR(TRIM(INDEX($A145:$AI145,MATCH(Settings!$H$10,$A$1:$AI$1,0))&amp;""),""))</f>
        <v/>
      </c>
      <c r="AQ145" s="23">
        <f>IF(AP145="","",IFERROR(IF(TRIM(INDEX($A145:$AI145,MATCH(Settings!$H$11,$A$1:$AI$1,0))&amp;"")="","",IF(ISNUMBER(INDEX($A145:$AI145,MATCH(Settings!$H$11,$A$1:$AI$1,0))),INT(INDEX($A145:$AI145,MATCH(Settings!$H$11,$A$1:$AI$1,0))),DATE(VALUE(LEFT(INDEX($A145:$AI145,MATCH(Settings!$H$11,$A$1:$AI$1,0)),4)),VALUE(MID(INDEX($A145:$AI145,MATCH(Settings!$H$11,$A$1:$AI$1,0)),6,2)),VALUE(MID(INDEX($A145:$AI145,MATCH(Settings!$H$11,$A$1:$AI$1,0)),9,2))))),""))</f>
        <v/>
      </c>
      <c r="AR145" s="22">
        <f>IF(OR(AP145="",NOT(ISNUMBER(AQ145)),NOT(ISNUMBER(Settings!$B$4))),"",YEAR(Settings!$B$4)-YEAR(AQ145)-IF(OR(MONTH(Settings!$B$4)&lt;MONTH(AQ145),AND(MONTH(Settings!$B$4)=MONTH(AQ145),DAY(Settings!$B$4)&lt;DAY(AQ145))),1,0))</f>
        <v/>
      </c>
      <c r="AS145" s="22">
        <f>IF(AP145="","",IF(AR145="","No birth date",IF(COUNT(Settings!$B$9:$B$20)=0,"Set your age groups",IF(AR145&lt;MIN(Settings!$B$9:$B$20),"Below youngest group",IF(AR145&gt;MAX(Settings!$C$9:$C$20),"Above oldest group",IF(AR145&lt;=INDEX(Settings!$C$9:$C$20,COUNTIF(Settings!$B$9:$B$20,"&lt;="&amp;AR145)),INDEX(Settings!$A$9:$A$20,COUNTIF(Settings!$B$9:$B$20,"&lt;="&amp;AR145)),"No group for this age"))))))</f>
        <v/>
      </c>
      <c r="AT145" s="22">
        <f>IF(AP145="","",IFERROR(TRIM(INDEX($A145:$AI145,MATCH(Settings!$H$12,$A$1:$AI$1,0))&amp;""),""))</f>
        <v/>
      </c>
      <c r="AU145" s="22">
        <f>IF(AP145="","",IFERROR(TRIM(INDEX($A145:$AI145,MATCH(Settings!$H$13,$A$1:$AI$1,0))&amp;""),""))</f>
        <v/>
      </c>
      <c r="AV145" s="22">
        <f>IF(AP145="","",IFERROR(TRIM(INDEX($A145:$AI145,MATCH(Settings!$H$14,$A$1:$AI$1,0))&amp;""),""))</f>
        <v/>
      </c>
      <c r="AW145" s="22">
        <f>IF(AP145="","",IFERROR(IF(TRIM(INDEX($A145:$AI145,MATCH(Settings!$H$19,$A$1:$AI$1,0))&amp;"")="","",VALUE(TRIM(INDEX($A145:$AI145,MATCH(Settings!$H$19,$A$1:$AI$1,0))&amp;""))),""))</f>
        <v/>
      </c>
      <c r="AX145" s="22">
        <f>IF(AP145="","",IFERROR(TRIM(INDEX($A145:$AI145,MATCH(Settings!$H$20,$A$1:$AI$1,0))&amp;""),""))</f>
        <v/>
      </c>
      <c r="AY145" s="24">
        <f>IF(OR(AX145="Paid",AX145="Partially refunded"),IFERROR(VALUE(IFERROR(TRIM(INDEX($A145:$AI145,MATCH(Settings!$H$21,$A$1:$AI$1,0))&amp;""),"")),0)-IFERROR(VALUE(IFERROR(TRIM(INDEX($A145:$AI145,MATCH(Settings!$H$22,$A$1:$AI$1,0))&amp;""),"")),0),0)</f>
        <v/>
      </c>
      <c r="AZ145" s="22">
        <f>IF(AP145="","",IF(UPPER(TRIM(AL145&amp;""))="Y","Paid another way",IF(AX145&lt;&gt;"",AX145,"No online payment")))</f>
        <v/>
      </c>
      <c r="BA145" s="22">
        <f>IF(OR(AZ145="Paid",AZ145="Partially refunded",AZ145="Paid another way"),1,0)</f>
        <v/>
      </c>
      <c r="BB145" s="22">
        <f>IF(AP145="","",IF(IFERROR(TRIM(INDEX($A145:$AI145,MATCH(Settings!$H$15,$A$1:$AI$1,0))&amp;""),"")&lt;&gt;"","Yes","No"))</f>
        <v/>
      </c>
      <c r="BC145" s="22">
        <f>IF(AP145="","",IF(IFERROR(TRIM(INDEX($A145:$AI145,MATCH(Settings!$H$16,$A$1:$AI$1,0))&amp;""),"")&lt;&gt;"","Yes","No"))</f>
        <v/>
      </c>
      <c r="BD145" s="22">
        <f>IF(AP145="","",IF(IFERROR(TRIM(INDEX($A145:$AI145,MATCH(Settings!$H$18,$A$1:$AI$1,0))&amp;""),"")&lt;&gt;"","Yes","No"))</f>
        <v/>
      </c>
      <c r="BE145" s="22">
        <f>IF(AP145="","",IFERROR(TRIM(INDEX($A145:$AI145,MATCH(Settings!$H$17,$A$1:$AI$1,0))&amp;""),""))</f>
        <v/>
      </c>
      <c r="BF145" s="22">
        <f>IF(AP145="","",IF(UPPER(TRIM(AM145&amp;""))="Y","Complete (papers)",IF(IF(BB145="No",", proof of age","")&amp;IF(BC145="No",", physical form","")&amp;IF(BD145="No",", concussion sheet","")="","Complete","Missing: "&amp;MID(IF(BB145="No",", proof of age","")&amp;IF(BC145="No",", physical form","")&amp;IF(BD145="No",", concussion sheet",""),3,200))))</f>
        <v/>
      </c>
      <c r="BG145" s="22">
        <f>IF(LEFT(BF145,8)="Complete",1,0)</f>
        <v/>
      </c>
      <c r="BH145" s="22">
        <f>IF(AP145="","",TRIM(AK145&amp;""))</f>
        <v/>
      </c>
      <c r="BI145" s="22">
        <f>IF(AND(AP145&lt;&gt;"",BH145=""),1,0)</f>
        <v/>
      </c>
      <c r="BJ145" s="22">
        <f>IF(AP145="",0,1)</f>
        <v/>
      </c>
    </row>
    <row r="146">
      <c r="AJ146" s="19" t="n"/>
      <c r="AK146" s="25" t="n"/>
      <c r="AL146" s="26" t="n"/>
      <c r="AM146" s="26" t="n"/>
      <c r="AN146" s="25" t="n"/>
      <c r="AO146" s="19" t="n"/>
      <c r="AP146" s="22">
        <f>TRIM(IFERROR(TRIM(INDEX($A146:$AI146,MATCH(Settings!$H$9,$A$1:$AI$1,0))&amp;""),"")&amp;" "&amp;IFERROR(TRIM(INDEX($A146:$AI146,MATCH(Settings!$H$10,$A$1:$AI$1,0))&amp;""),""))</f>
        <v/>
      </c>
      <c r="AQ146" s="23">
        <f>IF(AP146="","",IFERROR(IF(TRIM(INDEX($A146:$AI146,MATCH(Settings!$H$11,$A$1:$AI$1,0))&amp;"")="","",IF(ISNUMBER(INDEX($A146:$AI146,MATCH(Settings!$H$11,$A$1:$AI$1,0))),INT(INDEX($A146:$AI146,MATCH(Settings!$H$11,$A$1:$AI$1,0))),DATE(VALUE(LEFT(INDEX($A146:$AI146,MATCH(Settings!$H$11,$A$1:$AI$1,0)),4)),VALUE(MID(INDEX($A146:$AI146,MATCH(Settings!$H$11,$A$1:$AI$1,0)),6,2)),VALUE(MID(INDEX($A146:$AI146,MATCH(Settings!$H$11,$A$1:$AI$1,0)),9,2))))),""))</f>
        <v/>
      </c>
      <c r="AR146" s="22">
        <f>IF(OR(AP146="",NOT(ISNUMBER(AQ146)),NOT(ISNUMBER(Settings!$B$4))),"",YEAR(Settings!$B$4)-YEAR(AQ146)-IF(OR(MONTH(Settings!$B$4)&lt;MONTH(AQ146),AND(MONTH(Settings!$B$4)=MONTH(AQ146),DAY(Settings!$B$4)&lt;DAY(AQ146))),1,0))</f>
        <v/>
      </c>
      <c r="AS146" s="22">
        <f>IF(AP146="","",IF(AR146="","No birth date",IF(COUNT(Settings!$B$9:$B$20)=0,"Set your age groups",IF(AR146&lt;MIN(Settings!$B$9:$B$20),"Below youngest group",IF(AR146&gt;MAX(Settings!$C$9:$C$20),"Above oldest group",IF(AR146&lt;=INDEX(Settings!$C$9:$C$20,COUNTIF(Settings!$B$9:$B$20,"&lt;="&amp;AR146)),INDEX(Settings!$A$9:$A$20,COUNTIF(Settings!$B$9:$B$20,"&lt;="&amp;AR146)),"No group for this age"))))))</f>
        <v/>
      </c>
      <c r="AT146" s="22">
        <f>IF(AP146="","",IFERROR(TRIM(INDEX($A146:$AI146,MATCH(Settings!$H$12,$A$1:$AI$1,0))&amp;""),""))</f>
        <v/>
      </c>
      <c r="AU146" s="22">
        <f>IF(AP146="","",IFERROR(TRIM(INDEX($A146:$AI146,MATCH(Settings!$H$13,$A$1:$AI$1,0))&amp;""),""))</f>
        <v/>
      </c>
      <c r="AV146" s="22">
        <f>IF(AP146="","",IFERROR(TRIM(INDEX($A146:$AI146,MATCH(Settings!$H$14,$A$1:$AI$1,0))&amp;""),""))</f>
        <v/>
      </c>
      <c r="AW146" s="22">
        <f>IF(AP146="","",IFERROR(IF(TRIM(INDEX($A146:$AI146,MATCH(Settings!$H$19,$A$1:$AI$1,0))&amp;"")="","",VALUE(TRIM(INDEX($A146:$AI146,MATCH(Settings!$H$19,$A$1:$AI$1,0))&amp;""))),""))</f>
        <v/>
      </c>
      <c r="AX146" s="22">
        <f>IF(AP146="","",IFERROR(TRIM(INDEX($A146:$AI146,MATCH(Settings!$H$20,$A$1:$AI$1,0))&amp;""),""))</f>
        <v/>
      </c>
      <c r="AY146" s="24">
        <f>IF(OR(AX146="Paid",AX146="Partially refunded"),IFERROR(VALUE(IFERROR(TRIM(INDEX($A146:$AI146,MATCH(Settings!$H$21,$A$1:$AI$1,0))&amp;""),"")),0)-IFERROR(VALUE(IFERROR(TRIM(INDEX($A146:$AI146,MATCH(Settings!$H$22,$A$1:$AI$1,0))&amp;""),"")),0),0)</f>
        <v/>
      </c>
      <c r="AZ146" s="22">
        <f>IF(AP146="","",IF(UPPER(TRIM(AL146&amp;""))="Y","Paid another way",IF(AX146&lt;&gt;"",AX146,"No online payment")))</f>
        <v/>
      </c>
      <c r="BA146" s="22">
        <f>IF(OR(AZ146="Paid",AZ146="Partially refunded",AZ146="Paid another way"),1,0)</f>
        <v/>
      </c>
      <c r="BB146" s="22">
        <f>IF(AP146="","",IF(IFERROR(TRIM(INDEX($A146:$AI146,MATCH(Settings!$H$15,$A$1:$AI$1,0))&amp;""),"")&lt;&gt;"","Yes","No"))</f>
        <v/>
      </c>
      <c r="BC146" s="22">
        <f>IF(AP146="","",IF(IFERROR(TRIM(INDEX($A146:$AI146,MATCH(Settings!$H$16,$A$1:$AI$1,0))&amp;""),"")&lt;&gt;"","Yes","No"))</f>
        <v/>
      </c>
      <c r="BD146" s="22">
        <f>IF(AP146="","",IF(IFERROR(TRIM(INDEX($A146:$AI146,MATCH(Settings!$H$18,$A$1:$AI$1,0))&amp;""),"")&lt;&gt;"","Yes","No"))</f>
        <v/>
      </c>
      <c r="BE146" s="22">
        <f>IF(AP146="","",IFERROR(TRIM(INDEX($A146:$AI146,MATCH(Settings!$H$17,$A$1:$AI$1,0))&amp;""),""))</f>
        <v/>
      </c>
      <c r="BF146" s="22">
        <f>IF(AP146="","",IF(UPPER(TRIM(AM146&amp;""))="Y","Complete (papers)",IF(IF(BB146="No",", proof of age","")&amp;IF(BC146="No",", physical form","")&amp;IF(BD146="No",", concussion sheet","")="","Complete","Missing: "&amp;MID(IF(BB146="No",", proof of age","")&amp;IF(BC146="No",", physical form","")&amp;IF(BD146="No",", concussion sheet",""),3,200))))</f>
        <v/>
      </c>
      <c r="BG146" s="22">
        <f>IF(LEFT(BF146,8)="Complete",1,0)</f>
        <v/>
      </c>
      <c r="BH146" s="22">
        <f>IF(AP146="","",TRIM(AK146&amp;""))</f>
        <v/>
      </c>
      <c r="BI146" s="22">
        <f>IF(AND(AP146&lt;&gt;"",BH146=""),1,0)</f>
        <v/>
      </c>
      <c r="BJ146" s="22">
        <f>IF(AP146="",0,1)</f>
        <v/>
      </c>
    </row>
    <row r="147">
      <c r="AJ147" s="19" t="n"/>
      <c r="AK147" s="25" t="n"/>
      <c r="AL147" s="26" t="n"/>
      <c r="AM147" s="26" t="n"/>
      <c r="AN147" s="25" t="n"/>
      <c r="AO147" s="19" t="n"/>
      <c r="AP147" s="22">
        <f>TRIM(IFERROR(TRIM(INDEX($A147:$AI147,MATCH(Settings!$H$9,$A$1:$AI$1,0))&amp;""),"")&amp;" "&amp;IFERROR(TRIM(INDEX($A147:$AI147,MATCH(Settings!$H$10,$A$1:$AI$1,0))&amp;""),""))</f>
        <v/>
      </c>
      <c r="AQ147" s="23">
        <f>IF(AP147="","",IFERROR(IF(TRIM(INDEX($A147:$AI147,MATCH(Settings!$H$11,$A$1:$AI$1,0))&amp;"")="","",IF(ISNUMBER(INDEX($A147:$AI147,MATCH(Settings!$H$11,$A$1:$AI$1,0))),INT(INDEX($A147:$AI147,MATCH(Settings!$H$11,$A$1:$AI$1,0))),DATE(VALUE(LEFT(INDEX($A147:$AI147,MATCH(Settings!$H$11,$A$1:$AI$1,0)),4)),VALUE(MID(INDEX($A147:$AI147,MATCH(Settings!$H$11,$A$1:$AI$1,0)),6,2)),VALUE(MID(INDEX($A147:$AI147,MATCH(Settings!$H$11,$A$1:$AI$1,0)),9,2))))),""))</f>
        <v/>
      </c>
      <c r="AR147" s="22">
        <f>IF(OR(AP147="",NOT(ISNUMBER(AQ147)),NOT(ISNUMBER(Settings!$B$4))),"",YEAR(Settings!$B$4)-YEAR(AQ147)-IF(OR(MONTH(Settings!$B$4)&lt;MONTH(AQ147),AND(MONTH(Settings!$B$4)=MONTH(AQ147),DAY(Settings!$B$4)&lt;DAY(AQ147))),1,0))</f>
        <v/>
      </c>
      <c r="AS147" s="22">
        <f>IF(AP147="","",IF(AR147="","No birth date",IF(COUNT(Settings!$B$9:$B$20)=0,"Set your age groups",IF(AR147&lt;MIN(Settings!$B$9:$B$20),"Below youngest group",IF(AR147&gt;MAX(Settings!$C$9:$C$20),"Above oldest group",IF(AR147&lt;=INDEX(Settings!$C$9:$C$20,COUNTIF(Settings!$B$9:$B$20,"&lt;="&amp;AR147)),INDEX(Settings!$A$9:$A$20,COUNTIF(Settings!$B$9:$B$20,"&lt;="&amp;AR147)),"No group for this age"))))))</f>
        <v/>
      </c>
      <c r="AT147" s="22">
        <f>IF(AP147="","",IFERROR(TRIM(INDEX($A147:$AI147,MATCH(Settings!$H$12,$A$1:$AI$1,0))&amp;""),""))</f>
        <v/>
      </c>
      <c r="AU147" s="22">
        <f>IF(AP147="","",IFERROR(TRIM(INDEX($A147:$AI147,MATCH(Settings!$H$13,$A$1:$AI$1,0))&amp;""),""))</f>
        <v/>
      </c>
      <c r="AV147" s="22">
        <f>IF(AP147="","",IFERROR(TRIM(INDEX($A147:$AI147,MATCH(Settings!$H$14,$A$1:$AI$1,0))&amp;""),""))</f>
        <v/>
      </c>
      <c r="AW147" s="22">
        <f>IF(AP147="","",IFERROR(IF(TRIM(INDEX($A147:$AI147,MATCH(Settings!$H$19,$A$1:$AI$1,0))&amp;"")="","",VALUE(TRIM(INDEX($A147:$AI147,MATCH(Settings!$H$19,$A$1:$AI$1,0))&amp;""))),""))</f>
        <v/>
      </c>
      <c r="AX147" s="22">
        <f>IF(AP147="","",IFERROR(TRIM(INDEX($A147:$AI147,MATCH(Settings!$H$20,$A$1:$AI$1,0))&amp;""),""))</f>
        <v/>
      </c>
      <c r="AY147" s="24">
        <f>IF(OR(AX147="Paid",AX147="Partially refunded"),IFERROR(VALUE(IFERROR(TRIM(INDEX($A147:$AI147,MATCH(Settings!$H$21,$A$1:$AI$1,0))&amp;""),"")),0)-IFERROR(VALUE(IFERROR(TRIM(INDEX($A147:$AI147,MATCH(Settings!$H$22,$A$1:$AI$1,0))&amp;""),"")),0),0)</f>
        <v/>
      </c>
      <c r="AZ147" s="22">
        <f>IF(AP147="","",IF(UPPER(TRIM(AL147&amp;""))="Y","Paid another way",IF(AX147&lt;&gt;"",AX147,"No online payment")))</f>
        <v/>
      </c>
      <c r="BA147" s="22">
        <f>IF(OR(AZ147="Paid",AZ147="Partially refunded",AZ147="Paid another way"),1,0)</f>
        <v/>
      </c>
      <c r="BB147" s="22">
        <f>IF(AP147="","",IF(IFERROR(TRIM(INDEX($A147:$AI147,MATCH(Settings!$H$15,$A$1:$AI$1,0))&amp;""),"")&lt;&gt;"","Yes","No"))</f>
        <v/>
      </c>
      <c r="BC147" s="22">
        <f>IF(AP147="","",IF(IFERROR(TRIM(INDEX($A147:$AI147,MATCH(Settings!$H$16,$A$1:$AI$1,0))&amp;""),"")&lt;&gt;"","Yes","No"))</f>
        <v/>
      </c>
      <c r="BD147" s="22">
        <f>IF(AP147="","",IF(IFERROR(TRIM(INDEX($A147:$AI147,MATCH(Settings!$H$18,$A$1:$AI$1,0))&amp;""),"")&lt;&gt;"","Yes","No"))</f>
        <v/>
      </c>
      <c r="BE147" s="22">
        <f>IF(AP147="","",IFERROR(TRIM(INDEX($A147:$AI147,MATCH(Settings!$H$17,$A$1:$AI$1,0))&amp;""),""))</f>
        <v/>
      </c>
      <c r="BF147" s="22">
        <f>IF(AP147="","",IF(UPPER(TRIM(AM147&amp;""))="Y","Complete (papers)",IF(IF(BB147="No",", proof of age","")&amp;IF(BC147="No",", physical form","")&amp;IF(BD147="No",", concussion sheet","")="","Complete","Missing: "&amp;MID(IF(BB147="No",", proof of age","")&amp;IF(BC147="No",", physical form","")&amp;IF(BD147="No",", concussion sheet",""),3,200))))</f>
        <v/>
      </c>
      <c r="BG147" s="22">
        <f>IF(LEFT(BF147,8)="Complete",1,0)</f>
        <v/>
      </c>
      <c r="BH147" s="22">
        <f>IF(AP147="","",TRIM(AK147&amp;""))</f>
        <v/>
      </c>
      <c r="BI147" s="22">
        <f>IF(AND(AP147&lt;&gt;"",BH147=""),1,0)</f>
        <v/>
      </c>
      <c r="BJ147" s="22">
        <f>IF(AP147="",0,1)</f>
        <v/>
      </c>
    </row>
    <row r="148">
      <c r="AJ148" s="19" t="n"/>
      <c r="AK148" s="25" t="n"/>
      <c r="AL148" s="26" t="n"/>
      <c r="AM148" s="26" t="n"/>
      <c r="AN148" s="25" t="n"/>
      <c r="AO148" s="19" t="n"/>
      <c r="AP148" s="22">
        <f>TRIM(IFERROR(TRIM(INDEX($A148:$AI148,MATCH(Settings!$H$9,$A$1:$AI$1,0))&amp;""),"")&amp;" "&amp;IFERROR(TRIM(INDEX($A148:$AI148,MATCH(Settings!$H$10,$A$1:$AI$1,0))&amp;""),""))</f>
        <v/>
      </c>
      <c r="AQ148" s="23">
        <f>IF(AP148="","",IFERROR(IF(TRIM(INDEX($A148:$AI148,MATCH(Settings!$H$11,$A$1:$AI$1,0))&amp;"")="","",IF(ISNUMBER(INDEX($A148:$AI148,MATCH(Settings!$H$11,$A$1:$AI$1,0))),INT(INDEX($A148:$AI148,MATCH(Settings!$H$11,$A$1:$AI$1,0))),DATE(VALUE(LEFT(INDEX($A148:$AI148,MATCH(Settings!$H$11,$A$1:$AI$1,0)),4)),VALUE(MID(INDEX($A148:$AI148,MATCH(Settings!$H$11,$A$1:$AI$1,0)),6,2)),VALUE(MID(INDEX($A148:$AI148,MATCH(Settings!$H$11,$A$1:$AI$1,0)),9,2))))),""))</f>
        <v/>
      </c>
      <c r="AR148" s="22">
        <f>IF(OR(AP148="",NOT(ISNUMBER(AQ148)),NOT(ISNUMBER(Settings!$B$4))),"",YEAR(Settings!$B$4)-YEAR(AQ148)-IF(OR(MONTH(Settings!$B$4)&lt;MONTH(AQ148),AND(MONTH(Settings!$B$4)=MONTH(AQ148),DAY(Settings!$B$4)&lt;DAY(AQ148))),1,0))</f>
        <v/>
      </c>
      <c r="AS148" s="22">
        <f>IF(AP148="","",IF(AR148="","No birth date",IF(COUNT(Settings!$B$9:$B$20)=0,"Set your age groups",IF(AR148&lt;MIN(Settings!$B$9:$B$20),"Below youngest group",IF(AR148&gt;MAX(Settings!$C$9:$C$20),"Above oldest group",IF(AR148&lt;=INDEX(Settings!$C$9:$C$20,COUNTIF(Settings!$B$9:$B$20,"&lt;="&amp;AR148)),INDEX(Settings!$A$9:$A$20,COUNTIF(Settings!$B$9:$B$20,"&lt;="&amp;AR148)),"No group for this age"))))))</f>
        <v/>
      </c>
      <c r="AT148" s="22">
        <f>IF(AP148="","",IFERROR(TRIM(INDEX($A148:$AI148,MATCH(Settings!$H$12,$A$1:$AI$1,0))&amp;""),""))</f>
        <v/>
      </c>
      <c r="AU148" s="22">
        <f>IF(AP148="","",IFERROR(TRIM(INDEX($A148:$AI148,MATCH(Settings!$H$13,$A$1:$AI$1,0))&amp;""),""))</f>
        <v/>
      </c>
      <c r="AV148" s="22">
        <f>IF(AP148="","",IFERROR(TRIM(INDEX($A148:$AI148,MATCH(Settings!$H$14,$A$1:$AI$1,0))&amp;""),""))</f>
        <v/>
      </c>
      <c r="AW148" s="22">
        <f>IF(AP148="","",IFERROR(IF(TRIM(INDEX($A148:$AI148,MATCH(Settings!$H$19,$A$1:$AI$1,0))&amp;"")="","",VALUE(TRIM(INDEX($A148:$AI148,MATCH(Settings!$H$19,$A$1:$AI$1,0))&amp;""))),""))</f>
        <v/>
      </c>
      <c r="AX148" s="22">
        <f>IF(AP148="","",IFERROR(TRIM(INDEX($A148:$AI148,MATCH(Settings!$H$20,$A$1:$AI$1,0))&amp;""),""))</f>
        <v/>
      </c>
      <c r="AY148" s="24">
        <f>IF(OR(AX148="Paid",AX148="Partially refunded"),IFERROR(VALUE(IFERROR(TRIM(INDEX($A148:$AI148,MATCH(Settings!$H$21,$A$1:$AI$1,0))&amp;""),"")),0)-IFERROR(VALUE(IFERROR(TRIM(INDEX($A148:$AI148,MATCH(Settings!$H$22,$A$1:$AI$1,0))&amp;""),"")),0),0)</f>
        <v/>
      </c>
      <c r="AZ148" s="22">
        <f>IF(AP148="","",IF(UPPER(TRIM(AL148&amp;""))="Y","Paid another way",IF(AX148&lt;&gt;"",AX148,"No online payment")))</f>
        <v/>
      </c>
      <c r="BA148" s="22">
        <f>IF(OR(AZ148="Paid",AZ148="Partially refunded",AZ148="Paid another way"),1,0)</f>
        <v/>
      </c>
      <c r="BB148" s="22">
        <f>IF(AP148="","",IF(IFERROR(TRIM(INDEX($A148:$AI148,MATCH(Settings!$H$15,$A$1:$AI$1,0))&amp;""),"")&lt;&gt;"","Yes","No"))</f>
        <v/>
      </c>
      <c r="BC148" s="22">
        <f>IF(AP148="","",IF(IFERROR(TRIM(INDEX($A148:$AI148,MATCH(Settings!$H$16,$A$1:$AI$1,0))&amp;""),"")&lt;&gt;"","Yes","No"))</f>
        <v/>
      </c>
      <c r="BD148" s="22">
        <f>IF(AP148="","",IF(IFERROR(TRIM(INDEX($A148:$AI148,MATCH(Settings!$H$18,$A$1:$AI$1,0))&amp;""),"")&lt;&gt;"","Yes","No"))</f>
        <v/>
      </c>
      <c r="BE148" s="22">
        <f>IF(AP148="","",IFERROR(TRIM(INDEX($A148:$AI148,MATCH(Settings!$H$17,$A$1:$AI$1,0))&amp;""),""))</f>
        <v/>
      </c>
      <c r="BF148" s="22">
        <f>IF(AP148="","",IF(UPPER(TRIM(AM148&amp;""))="Y","Complete (papers)",IF(IF(BB148="No",", proof of age","")&amp;IF(BC148="No",", physical form","")&amp;IF(BD148="No",", concussion sheet","")="","Complete","Missing: "&amp;MID(IF(BB148="No",", proof of age","")&amp;IF(BC148="No",", physical form","")&amp;IF(BD148="No",", concussion sheet",""),3,200))))</f>
        <v/>
      </c>
      <c r="BG148" s="22">
        <f>IF(LEFT(BF148,8)="Complete",1,0)</f>
        <v/>
      </c>
      <c r="BH148" s="22">
        <f>IF(AP148="","",TRIM(AK148&amp;""))</f>
        <v/>
      </c>
      <c r="BI148" s="22">
        <f>IF(AND(AP148&lt;&gt;"",BH148=""),1,0)</f>
        <v/>
      </c>
      <c r="BJ148" s="22">
        <f>IF(AP148="",0,1)</f>
        <v/>
      </c>
    </row>
    <row r="149">
      <c r="AJ149" s="19" t="n"/>
      <c r="AK149" s="25" t="n"/>
      <c r="AL149" s="26" t="n"/>
      <c r="AM149" s="26" t="n"/>
      <c r="AN149" s="25" t="n"/>
      <c r="AO149" s="19" t="n"/>
      <c r="AP149" s="22">
        <f>TRIM(IFERROR(TRIM(INDEX($A149:$AI149,MATCH(Settings!$H$9,$A$1:$AI$1,0))&amp;""),"")&amp;" "&amp;IFERROR(TRIM(INDEX($A149:$AI149,MATCH(Settings!$H$10,$A$1:$AI$1,0))&amp;""),""))</f>
        <v/>
      </c>
      <c r="AQ149" s="23">
        <f>IF(AP149="","",IFERROR(IF(TRIM(INDEX($A149:$AI149,MATCH(Settings!$H$11,$A$1:$AI$1,0))&amp;"")="","",IF(ISNUMBER(INDEX($A149:$AI149,MATCH(Settings!$H$11,$A$1:$AI$1,0))),INT(INDEX($A149:$AI149,MATCH(Settings!$H$11,$A$1:$AI$1,0))),DATE(VALUE(LEFT(INDEX($A149:$AI149,MATCH(Settings!$H$11,$A$1:$AI$1,0)),4)),VALUE(MID(INDEX($A149:$AI149,MATCH(Settings!$H$11,$A$1:$AI$1,0)),6,2)),VALUE(MID(INDEX($A149:$AI149,MATCH(Settings!$H$11,$A$1:$AI$1,0)),9,2))))),""))</f>
        <v/>
      </c>
      <c r="AR149" s="22">
        <f>IF(OR(AP149="",NOT(ISNUMBER(AQ149)),NOT(ISNUMBER(Settings!$B$4))),"",YEAR(Settings!$B$4)-YEAR(AQ149)-IF(OR(MONTH(Settings!$B$4)&lt;MONTH(AQ149),AND(MONTH(Settings!$B$4)=MONTH(AQ149),DAY(Settings!$B$4)&lt;DAY(AQ149))),1,0))</f>
        <v/>
      </c>
      <c r="AS149" s="22">
        <f>IF(AP149="","",IF(AR149="","No birth date",IF(COUNT(Settings!$B$9:$B$20)=0,"Set your age groups",IF(AR149&lt;MIN(Settings!$B$9:$B$20),"Below youngest group",IF(AR149&gt;MAX(Settings!$C$9:$C$20),"Above oldest group",IF(AR149&lt;=INDEX(Settings!$C$9:$C$20,COUNTIF(Settings!$B$9:$B$20,"&lt;="&amp;AR149)),INDEX(Settings!$A$9:$A$20,COUNTIF(Settings!$B$9:$B$20,"&lt;="&amp;AR149)),"No group for this age"))))))</f>
        <v/>
      </c>
      <c r="AT149" s="22">
        <f>IF(AP149="","",IFERROR(TRIM(INDEX($A149:$AI149,MATCH(Settings!$H$12,$A$1:$AI$1,0))&amp;""),""))</f>
        <v/>
      </c>
      <c r="AU149" s="22">
        <f>IF(AP149="","",IFERROR(TRIM(INDEX($A149:$AI149,MATCH(Settings!$H$13,$A$1:$AI$1,0))&amp;""),""))</f>
        <v/>
      </c>
      <c r="AV149" s="22">
        <f>IF(AP149="","",IFERROR(TRIM(INDEX($A149:$AI149,MATCH(Settings!$H$14,$A$1:$AI$1,0))&amp;""),""))</f>
        <v/>
      </c>
      <c r="AW149" s="22">
        <f>IF(AP149="","",IFERROR(IF(TRIM(INDEX($A149:$AI149,MATCH(Settings!$H$19,$A$1:$AI$1,0))&amp;"")="","",VALUE(TRIM(INDEX($A149:$AI149,MATCH(Settings!$H$19,$A$1:$AI$1,0))&amp;""))),""))</f>
        <v/>
      </c>
      <c r="AX149" s="22">
        <f>IF(AP149="","",IFERROR(TRIM(INDEX($A149:$AI149,MATCH(Settings!$H$20,$A$1:$AI$1,0))&amp;""),""))</f>
        <v/>
      </c>
      <c r="AY149" s="24">
        <f>IF(OR(AX149="Paid",AX149="Partially refunded"),IFERROR(VALUE(IFERROR(TRIM(INDEX($A149:$AI149,MATCH(Settings!$H$21,$A$1:$AI$1,0))&amp;""),"")),0)-IFERROR(VALUE(IFERROR(TRIM(INDEX($A149:$AI149,MATCH(Settings!$H$22,$A$1:$AI$1,0))&amp;""),"")),0),0)</f>
        <v/>
      </c>
      <c r="AZ149" s="22">
        <f>IF(AP149="","",IF(UPPER(TRIM(AL149&amp;""))="Y","Paid another way",IF(AX149&lt;&gt;"",AX149,"No online payment")))</f>
        <v/>
      </c>
      <c r="BA149" s="22">
        <f>IF(OR(AZ149="Paid",AZ149="Partially refunded",AZ149="Paid another way"),1,0)</f>
        <v/>
      </c>
      <c r="BB149" s="22">
        <f>IF(AP149="","",IF(IFERROR(TRIM(INDEX($A149:$AI149,MATCH(Settings!$H$15,$A$1:$AI$1,0))&amp;""),"")&lt;&gt;"","Yes","No"))</f>
        <v/>
      </c>
      <c r="BC149" s="22">
        <f>IF(AP149="","",IF(IFERROR(TRIM(INDEX($A149:$AI149,MATCH(Settings!$H$16,$A$1:$AI$1,0))&amp;""),"")&lt;&gt;"","Yes","No"))</f>
        <v/>
      </c>
      <c r="BD149" s="22">
        <f>IF(AP149="","",IF(IFERROR(TRIM(INDEX($A149:$AI149,MATCH(Settings!$H$18,$A$1:$AI$1,0))&amp;""),"")&lt;&gt;"","Yes","No"))</f>
        <v/>
      </c>
      <c r="BE149" s="22">
        <f>IF(AP149="","",IFERROR(TRIM(INDEX($A149:$AI149,MATCH(Settings!$H$17,$A$1:$AI$1,0))&amp;""),""))</f>
        <v/>
      </c>
      <c r="BF149" s="22">
        <f>IF(AP149="","",IF(UPPER(TRIM(AM149&amp;""))="Y","Complete (papers)",IF(IF(BB149="No",", proof of age","")&amp;IF(BC149="No",", physical form","")&amp;IF(BD149="No",", concussion sheet","")="","Complete","Missing: "&amp;MID(IF(BB149="No",", proof of age","")&amp;IF(BC149="No",", physical form","")&amp;IF(BD149="No",", concussion sheet",""),3,200))))</f>
        <v/>
      </c>
      <c r="BG149" s="22">
        <f>IF(LEFT(BF149,8)="Complete",1,0)</f>
        <v/>
      </c>
      <c r="BH149" s="22">
        <f>IF(AP149="","",TRIM(AK149&amp;""))</f>
        <v/>
      </c>
      <c r="BI149" s="22">
        <f>IF(AND(AP149&lt;&gt;"",BH149=""),1,0)</f>
        <v/>
      </c>
      <c r="BJ149" s="22">
        <f>IF(AP149="",0,1)</f>
        <v/>
      </c>
    </row>
    <row r="150">
      <c r="AJ150" s="19" t="n"/>
      <c r="AK150" s="25" t="n"/>
      <c r="AL150" s="26" t="n"/>
      <c r="AM150" s="26" t="n"/>
      <c r="AN150" s="25" t="n"/>
      <c r="AO150" s="19" t="n"/>
      <c r="AP150" s="22">
        <f>TRIM(IFERROR(TRIM(INDEX($A150:$AI150,MATCH(Settings!$H$9,$A$1:$AI$1,0))&amp;""),"")&amp;" "&amp;IFERROR(TRIM(INDEX($A150:$AI150,MATCH(Settings!$H$10,$A$1:$AI$1,0))&amp;""),""))</f>
        <v/>
      </c>
      <c r="AQ150" s="23">
        <f>IF(AP150="","",IFERROR(IF(TRIM(INDEX($A150:$AI150,MATCH(Settings!$H$11,$A$1:$AI$1,0))&amp;"")="","",IF(ISNUMBER(INDEX($A150:$AI150,MATCH(Settings!$H$11,$A$1:$AI$1,0))),INT(INDEX($A150:$AI150,MATCH(Settings!$H$11,$A$1:$AI$1,0))),DATE(VALUE(LEFT(INDEX($A150:$AI150,MATCH(Settings!$H$11,$A$1:$AI$1,0)),4)),VALUE(MID(INDEX($A150:$AI150,MATCH(Settings!$H$11,$A$1:$AI$1,0)),6,2)),VALUE(MID(INDEX($A150:$AI150,MATCH(Settings!$H$11,$A$1:$AI$1,0)),9,2))))),""))</f>
        <v/>
      </c>
      <c r="AR150" s="22">
        <f>IF(OR(AP150="",NOT(ISNUMBER(AQ150)),NOT(ISNUMBER(Settings!$B$4))),"",YEAR(Settings!$B$4)-YEAR(AQ150)-IF(OR(MONTH(Settings!$B$4)&lt;MONTH(AQ150),AND(MONTH(Settings!$B$4)=MONTH(AQ150),DAY(Settings!$B$4)&lt;DAY(AQ150))),1,0))</f>
        <v/>
      </c>
      <c r="AS150" s="22">
        <f>IF(AP150="","",IF(AR150="","No birth date",IF(COUNT(Settings!$B$9:$B$20)=0,"Set your age groups",IF(AR150&lt;MIN(Settings!$B$9:$B$20),"Below youngest group",IF(AR150&gt;MAX(Settings!$C$9:$C$20),"Above oldest group",IF(AR150&lt;=INDEX(Settings!$C$9:$C$20,COUNTIF(Settings!$B$9:$B$20,"&lt;="&amp;AR150)),INDEX(Settings!$A$9:$A$20,COUNTIF(Settings!$B$9:$B$20,"&lt;="&amp;AR150)),"No group for this age"))))))</f>
        <v/>
      </c>
      <c r="AT150" s="22">
        <f>IF(AP150="","",IFERROR(TRIM(INDEX($A150:$AI150,MATCH(Settings!$H$12,$A$1:$AI$1,0))&amp;""),""))</f>
        <v/>
      </c>
      <c r="AU150" s="22">
        <f>IF(AP150="","",IFERROR(TRIM(INDEX($A150:$AI150,MATCH(Settings!$H$13,$A$1:$AI$1,0))&amp;""),""))</f>
        <v/>
      </c>
      <c r="AV150" s="22">
        <f>IF(AP150="","",IFERROR(TRIM(INDEX($A150:$AI150,MATCH(Settings!$H$14,$A$1:$AI$1,0))&amp;""),""))</f>
        <v/>
      </c>
      <c r="AW150" s="22">
        <f>IF(AP150="","",IFERROR(IF(TRIM(INDEX($A150:$AI150,MATCH(Settings!$H$19,$A$1:$AI$1,0))&amp;"")="","",VALUE(TRIM(INDEX($A150:$AI150,MATCH(Settings!$H$19,$A$1:$AI$1,0))&amp;""))),""))</f>
        <v/>
      </c>
      <c r="AX150" s="22">
        <f>IF(AP150="","",IFERROR(TRIM(INDEX($A150:$AI150,MATCH(Settings!$H$20,$A$1:$AI$1,0))&amp;""),""))</f>
        <v/>
      </c>
      <c r="AY150" s="24">
        <f>IF(OR(AX150="Paid",AX150="Partially refunded"),IFERROR(VALUE(IFERROR(TRIM(INDEX($A150:$AI150,MATCH(Settings!$H$21,$A$1:$AI$1,0))&amp;""),"")),0)-IFERROR(VALUE(IFERROR(TRIM(INDEX($A150:$AI150,MATCH(Settings!$H$22,$A$1:$AI$1,0))&amp;""),"")),0),0)</f>
        <v/>
      </c>
      <c r="AZ150" s="22">
        <f>IF(AP150="","",IF(UPPER(TRIM(AL150&amp;""))="Y","Paid another way",IF(AX150&lt;&gt;"",AX150,"No online payment")))</f>
        <v/>
      </c>
      <c r="BA150" s="22">
        <f>IF(OR(AZ150="Paid",AZ150="Partially refunded",AZ150="Paid another way"),1,0)</f>
        <v/>
      </c>
      <c r="BB150" s="22">
        <f>IF(AP150="","",IF(IFERROR(TRIM(INDEX($A150:$AI150,MATCH(Settings!$H$15,$A$1:$AI$1,0))&amp;""),"")&lt;&gt;"","Yes","No"))</f>
        <v/>
      </c>
      <c r="BC150" s="22">
        <f>IF(AP150="","",IF(IFERROR(TRIM(INDEX($A150:$AI150,MATCH(Settings!$H$16,$A$1:$AI$1,0))&amp;""),"")&lt;&gt;"","Yes","No"))</f>
        <v/>
      </c>
      <c r="BD150" s="22">
        <f>IF(AP150="","",IF(IFERROR(TRIM(INDEX($A150:$AI150,MATCH(Settings!$H$18,$A$1:$AI$1,0))&amp;""),"")&lt;&gt;"","Yes","No"))</f>
        <v/>
      </c>
      <c r="BE150" s="22">
        <f>IF(AP150="","",IFERROR(TRIM(INDEX($A150:$AI150,MATCH(Settings!$H$17,$A$1:$AI$1,0))&amp;""),""))</f>
        <v/>
      </c>
      <c r="BF150" s="22">
        <f>IF(AP150="","",IF(UPPER(TRIM(AM150&amp;""))="Y","Complete (papers)",IF(IF(BB150="No",", proof of age","")&amp;IF(BC150="No",", physical form","")&amp;IF(BD150="No",", concussion sheet","")="","Complete","Missing: "&amp;MID(IF(BB150="No",", proof of age","")&amp;IF(BC150="No",", physical form","")&amp;IF(BD150="No",", concussion sheet",""),3,200))))</f>
        <v/>
      </c>
      <c r="BG150" s="22">
        <f>IF(LEFT(BF150,8)="Complete",1,0)</f>
        <v/>
      </c>
      <c r="BH150" s="22">
        <f>IF(AP150="","",TRIM(AK150&amp;""))</f>
        <v/>
      </c>
      <c r="BI150" s="22">
        <f>IF(AND(AP150&lt;&gt;"",BH150=""),1,0)</f>
        <v/>
      </c>
      <c r="BJ150" s="22">
        <f>IF(AP150="",0,1)</f>
        <v/>
      </c>
    </row>
    <row r="151">
      <c r="AJ151" s="19" t="n"/>
      <c r="AK151" s="25" t="n"/>
      <c r="AL151" s="26" t="n"/>
      <c r="AM151" s="26" t="n"/>
      <c r="AN151" s="25" t="n"/>
      <c r="AO151" s="19" t="n"/>
      <c r="AP151" s="22">
        <f>TRIM(IFERROR(TRIM(INDEX($A151:$AI151,MATCH(Settings!$H$9,$A$1:$AI$1,0))&amp;""),"")&amp;" "&amp;IFERROR(TRIM(INDEX($A151:$AI151,MATCH(Settings!$H$10,$A$1:$AI$1,0))&amp;""),""))</f>
        <v/>
      </c>
      <c r="AQ151" s="23">
        <f>IF(AP151="","",IFERROR(IF(TRIM(INDEX($A151:$AI151,MATCH(Settings!$H$11,$A$1:$AI$1,0))&amp;"")="","",IF(ISNUMBER(INDEX($A151:$AI151,MATCH(Settings!$H$11,$A$1:$AI$1,0))),INT(INDEX($A151:$AI151,MATCH(Settings!$H$11,$A$1:$AI$1,0))),DATE(VALUE(LEFT(INDEX($A151:$AI151,MATCH(Settings!$H$11,$A$1:$AI$1,0)),4)),VALUE(MID(INDEX($A151:$AI151,MATCH(Settings!$H$11,$A$1:$AI$1,0)),6,2)),VALUE(MID(INDEX($A151:$AI151,MATCH(Settings!$H$11,$A$1:$AI$1,0)),9,2))))),""))</f>
        <v/>
      </c>
      <c r="AR151" s="22">
        <f>IF(OR(AP151="",NOT(ISNUMBER(AQ151)),NOT(ISNUMBER(Settings!$B$4))),"",YEAR(Settings!$B$4)-YEAR(AQ151)-IF(OR(MONTH(Settings!$B$4)&lt;MONTH(AQ151),AND(MONTH(Settings!$B$4)=MONTH(AQ151),DAY(Settings!$B$4)&lt;DAY(AQ151))),1,0))</f>
        <v/>
      </c>
      <c r="AS151" s="22">
        <f>IF(AP151="","",IF(AR151="","No birth date",IF(COUNT(Settings!$B$9:$B$20)=0,"Set your age groups",IF(AR151&lt;MIN(Settings!$B$9:$B$20),"Below youngest group",IF(AR151&gt;MAX(Settings!$C$9:$C$20),"Above oldest group",IF(AR151&lt;=INDEX(Settings!$C$9:$C$20,COUNTIF(Settings!$B$9:$B$20,"&lt;="&amp;AR151)),INDEX(Settings!$A$9:$A$20,COUNTIF(Settings!$B$9:$B$20,"&lt;="&amp;AR151)),"No group for this age"))))))</f>
        <v/>
      </c>
      <c r="AT151" s="22">
        <f>IF(AP151="","",IFERROR(TRIM(INDEX($A151:$AI151,MATCH(Settings!$H$12,$A$1:$AI$1,0))&amp;""),""))</f>
        <v/>
      </c>
      <c r="AU151" s="22">
        <f>IF(AP151="","",IFERROR(TRIM(INDEX($A151:$AI151,MATCH(Settings!$H$13,$A$1:$AI$1,0))&amp;""),""))</f>
        <v/>
      </c>
      <c r="AV151" s="22">
        <f>IF(AP151="","",IFERROR(TRIM(INDEX($A151:$AI151,MATCH(Settings!$H$14,$A$1:$AI$1,0))&amp;""),""))</f>
        <v/>
      </c>
      <c r="AW151" s="22">
        <f>IF(AP151="","",IFERROR(IF(TRIM(INDEX($A151:$AI151,MATCH(Settings!$H$19,$A$1:$AI$1,0))&amp;"")="","",VALUE(TRIM(INDEX($A151:$AI151,MATCH(Settings!$H$19,$A$1:$AI$1,0))&amp;""))),""))</f>
        <v/>
      </c>
      <c r="AX151" s="22">
        <f>IF(AP151="","",IFERROR(TRIM(INDEX($A151:$AI151,MATCH(Settings!$H$20,$A$1:$AI$1,0))&amp;""),""))</f>
        <v/>
      </c>
      <c r="AY151" s="24">
        <f>IF(OR(AX151="Paid",AX151="Partially refunded"),IFERROR(VALUE(IFERROR(TRIM(INDEX($A151:$AI151,MATCH(Settings!$H$21,$A$1:$AI$1,0))&amp;""),"")),0)-IFERROR(VALUE(IFERROR(TRIM(INDEX($A151:$AI151,MATCH(Settings!$H$22,$A$1:$AI$1,0))&amp;""),"")),0),0)</f>
        <v/>
      </c>
      <c r="AZ151" s="22">
        <f>IF(AP151="","",IF(UPPER(TRIM(AL151&amp;""))="Y","Paid another way",IF(AX151&lt;&gt;"",AX151,"No online payment")))</f>
        <v/>
      </c>
      <c r="BA151" s="22">
        <f>IF(OR(AZ151="Paid",AZ151="Partially refunded",AZ151="Paid another way"),1,0)</f>
        <v/>
      </c>
      <c r="BB151" s="22">
        <f>IF(AP151="","",IF(IFERROR(TRIM(INDEX($A151:$AI151,MATCH(Settings!$H$15,$A$1:$AI$1,0))&amp;""),"")&lt;&gt;"","Yes","No"))</f>
        <v/>
      </c>
      <c r="BC151" s="22">
        <f>IF(AP151="","",IF(IFERROR(TRIM(INDEX($A151:$AI151,MATCH(Settings!$H$16,$A$1:$AI$1,0))&amp;""),"")&lt;&gt;"","Yes","No"))</f>
        <v/>
      </c>
      <c r="BD151" s="22">
        <f>IF(AP151="","",IF(IFERROR(TRIM(INDEX($A151:$AI151,MATCH(Settings!$H$18,$A$1:$AI$1,0))&amp;""),"")&lt;&gt;"","Yes","No"))</f>
        <v/>
      </c>
      <c r="BE151" s="22">
        <f>IF(AP151="","",IFERROR(TRIM(INDEX($A151:$AI151,MATCH(Settings!$H$17,$A$1:$AI$1,0))&amp;""),""))</f>
        <v/>
      </c>
      <c r="BF151" s="22">
        <f>IF(AP151="","",IF(UPPER(TRIM(AM151&amp;""))="Y","Complete (papers)",IF(IF(BB151="No",", proof of age","")&amp;IF(BC151="No",", physical form","")&amp;IF(BD151="No",", concussion sheet","")="","Complete","Missing: "&amp;MID(IF(BB151="No",", proof of age","")&amp;IF(BC151="No",", physical form","")&amp;IF(BD151="No",", concussion sheet",""),3,200))))</f>
        <v/>
      </c>
      <c r="BG151" s="22">
        <f>IF(LEFT(BF151,8)="Complete",1,0)</f>
        <v/>
      </c>
      <c r="BH151" s="22">
        <f>IF(AP151="","",TRIM(AK151&amp;""))</f>
        <v/>
      </c>
      <c r="BI151" s="22">
        <f>IF(AND(AP151&lt;&gt;"",BH151=""),1,0)</f>
        <v/>
      </c>
      <c r="BJ151" s="22">
        <f>IF(AP151="",0,1)</f>
        <v/>
      </c>
    </row>
    <row r="152">
      <c r="AJ152" s="19" t="n"/>
      <c r="AK152" s="25" t="n"/>
      <c r="AL152" s="26" t="n"/>
      <c r="AM152" s="26" t="n"/>
      <c r="AN152" s="25" t="n"/>
      <c r="AO152" s="19" t="n"/>
      <c r="AP152" s="22">
        <f>TRIM(IFERROR(TRIM(INDEX($A152:$AI152,MATCH(Settings!$H$9,$A$1:$AI$1,0))&amp;""),"")&amp;" "&amp;IFERROR(TRIM(INDEX($A152:$AI152,MATCH(Settings!$H$10,$A$1:$AI$1,0))&amp;""),""))</f>
        <v/>
      </c>
      <c r="AQ152" s="23">
        <f>IF(AP152="","",IFERROR(IF(TRIM(INDEX($A152:$AI152,MATCH(Settings!$H$11,$A$1:$AI$1,0))&amp;"")="","",IF(ISNUMBER(INDEX($A152:$AI152,MATCH(Settings!$H$11,$A$1:$AI$1,0))),INT(INDEX($A152:$AI152,MATCH(Settings!$H$11,$A$1:$AI$1,0))),DATE(VALUE(LEFT(INDEX($A152:$AI152,MATCH(Settings!$H$11,$A$1:$AI$1,0)),4)),VALUE(MID(INDEX($A152:$AI152,MATCH(Settings!$H$11,$A$1:$AI$1,0)),6,2)),VALUE(MID(INDEX($A152:$AI152,MATCH(Settings!$H$11,$A$1:$AI$1,0)),9,2))))),""))</f>
        <v/>
      </c>
      <c r="AR152" s="22">
        <f>IF(OR(AP152="",NOT(ISNUMBER(AQ152)),NOT(ISNUMBER(Settings!$B$4))),"",YEAR(Settings!$B$4)-YEAR(AQ152)-IF(OR(MONTH(Settings!$B$4)&lt;MONTH(AQ152),AND(MONTH(Settings!$B$4)=MONTH(AQ152),DAY(Settings!$B$4)&lt;DAY(AQ152))),1,0))</f>
        <v/>
      </c>
      <c r="AS152" s="22">
        <f>IF(AP152="","",IF(AR152="","No birth date",IF(COUNT(Settings!$B$9:$B$20)=0,"Set your age groups",IF(AR152&lt;MIN(Settings!$B$9:$B$20),"Below youngest group",IF(AR152&gt;MAX(Settings!$C$9:$C$20),"Above oldest group",IF(AR152&lt;=INDEX(Settings!$C$9:$C$20,COUNTIF(Settings!$B$9:$B$20,"&lt;="&amp;AR152)),INDEX(Settings!$A$9:$A$20,COUNTIF(Settings!$B$9:$B$20,"&lt;="&amp;AR152)),"No group for this age"))))))</f>
        <v/>
      </c>
      <c r="AT152" s="22">
        <f>IF(AP152="","",IFERROR(TRIM(INDEX($A152:$AI152,MATCH(Settings!$H$12,$A$1:$AI$1,0))&amp;""),""))</f>
        <v/>
      </c>
      <c r="AU152" s="22">
        <f>IF(AP152="","",IFERROR(TRIM(INDEX($A152:$AI152,MATCH(Settings!$H$13,$A$1:$AI$1,0))&amp;""),""))</f>
        <v/>
      </c>
      <c r="AV152" s="22">
        <f>IF(AP152="","",IFERROR(TRIM(INDEX($A152:$AI152,MATCH(Settings!$H$14,$A$1:$AI$1,0))&amp;""),""))</f>
        <v/>
      </c>
      <c r="AW152" s="22">
        <f>IF(AP152="","",IFERROR(IF(TRIM(INDEX($A152:$AI152,MATCH(Settings!$H$19,$A$1:$AI$1,0))&amp;"")="","",VALUE(TRIM(INDEX($A152:$AI152,MATCH(Settings!$H$19,$A$1:$AI$1,0))&amp;""))),""))</f>
        <v/>
      </c>
      <c r="AX152" s="22">
        <f>IF(AP152="","",IFERROR(TRIM(INDEX($A152:$AI152,MATCH(Settings!$H$20,$A$1:$AI$1,0))&amp;""),""))</f>
        <v/>
      </c>
      <c r="AY152" s="24">
        <f>IF(OR(AX152="Paid",AX152="Partially refunded"),IFERROR(VALUE(IFERROR(TRIM(INDEX($A152:$AI152,MATCH(Settings!$H$21,$A$1:$AI$1,0))&amp;""),"")),0)-IFERROR(VALUE(IFERROR(TRIM(INDEX($A152:$AI152,MATCH(Settings!$H$22,$A$1:$AI$1,0))&amp;""),"")),0),0)</f>
        <v/>
      </c>
      <c r="AZ152" s="22">
        <f>IF(AP152="","",IF(UPPER(TRIM(AL152&amp;""))="Y","Paid another way",IF(AX152&lt;&gt;"",AX152,"No online payment")))</f>
        <v/>
      </c>
      <c r="BA152" s="22">
        <f>IF(OR(AZ152="Paid",AZ152="Partially refunded",AZ152="Paid another way"),1,0)</f>
        <v/>
      </c>
      <c r="BB152" s="22">
        <f>IF(AP152="","",IF(IFERROR(TRIM(INDEX($A152:$AI152,MATCH(Settings!$H$15,$A$1:$AI$1,0))&amp;""),"")&lt;&gt;"","Yes","No"))</f>
        <v/>
      </c>
      <c r="BC152" s="22">
        <f>IF(AP152="","",IF(IFERROR(TRIM(INDEX($A152:$AI152,MATCH(Settings!$H$16,$A$1:$AI$1,0))&amp;""),"")&lt;&gt;"","Yes","No"))</f>
        <v/>
      </c>
      <c r="BD152" s="22">
        <f>IF(AP152="","",IF(IFERROR(TRIM(INDEX($A152:$AI152,MATCH(Settings!$H$18,$A$1:$AI$1,0))&amp;""),"")&lt;&gt;"","Yes","No"))</f>
        <v/>
      </c>
      <c r="BE152" s="22">
        <f>IF(AP152="","",IFERROR(TRIM(INDEX($A152:$AI152,MATCH(Settings!$H$17,$A$1:$AI$1,0))&amp;""),""))</f>
        <v/>
      </c>
      <c r="BF152" s="22">
        <f>IF(AP152="","",IF(UPPER(TRIM(AM152&amp;""))="Y","Complete (papers)",IF(IF(BB152="No",", proof of age","")&amp;IF(BC152="No",", physical form","")&amp;IF(BD152="No",", concussion sheet","")="","Complete","Missing: "&amp;MID(IF(BB152="No",", proof of age","")&amp;IF(BC152="No",", physical form","")&amp;IF(BD152="No",", concussion sheet",""),3,200))))</f>
        <v/>
      </c>
      <c r="BG152" s="22">
        <f>IF(LEFT(BF152,8)="Complete",1,0)</f>
        <v/>
      </c>
      <c r="BH152" s="22">
        <f>IF(AP152="","",TRIM(AK152&amp;""))</f>
        <v/>
      </c>
      <c r="BI152" s="22">
        <f>IF(AND(AP152&lt;&gt;"",BH152=""),1,0)</f>
        <v/>
      </c>
      <c r="BJ152" s="22">
        <f>IF(AP152="",0,1)</f>
        <v/>
      </c>
    </row>
    <row r="153">
      <c r="AJ153" s="19" t="n"/>
      <c r="AK153" s="25" t="n"/>
      <c r="AL153" s="26" t="n"/>
      <c r="AM153" s="26" t="n"/>
      <c r="AN153" s="25" t="n"/>
      <c r="AO153" s="19" t="n"/>
      <c r="AP153" s="22">
        <f>TRIM(IFERROR(TRIM(INDEX($A153:$AI153,MATCH(Settings!$H$9,$A$1:$AI$1,0))&amp;""),"")&amp;" "&amp;IFERROR(TRIM(INDEX($A153:$AI153,MATCH(Settings!$H$10,$A$1:$AI$1,0))&amp;""),""))</f>
        <v/>
      </c>
      <c r="AQ153" s="23">
        <f>IF(AP153="","",IFERROR(IF(TRIM(INDEX($A153:$AI153,MATCH(Settings!$H$11,$A$1:$AI$1,0))&amp;"")="","",IF(ISNUMBER(INDEX($A153:$AI153,MATCH(Settings!$H$11,$A$1:$AI$1,0))),INT(INDEX($A153:$AI153,MATCH(Settings!$H$11,$A$1:$AI$1,0))),DATE(VALUE(LEFT(INDEX($A153:$AI153,MATCH(Settings!$H$11,$A$1:$AI$1,0)),4)),VALUE(MID(INDEX($A153:$AI153,MATCH(Settings!$H$11,$A$1:$AI$1,0)),6,2)),VALUE(MID(INDEX($A153:$AI153,MATCH(Settings!$H$11,$A$1:$AI$1,0)),9,2))))),""))</f>
        <v/>
      </c>
      <c r="AR153" s="22">
        <f>IF(OR(AP153="",NOT(ISNUMBER(AQ153)),NOT(ISNUMBER(Settings!$B$4))),"",YEAR(Settings!$B$4)-YEAR(AQ153)-IF(OR(MONTH(Settings!$B$4)&lt;MONTH(AQ153),AND(MONTH(Settings!$B$4)=MONTH(AQ153),DAY(Settings!$B$4)&lt;DAY(AQ153))),1,0))</f>
        <v/>
      </c>
      <c r="AS153" s="22">
        <f>IF(AP153="","",IF(AR153="","No birth date",IF(COUNT(Settings!$B$9:$B$20)=0,"Set your age groups",IF(AR153&lt;MIN(Settings!$B$9:$B$20),"Below youngest group",IF(AR153&gt;MAX(Settings!$C$9:$C$20),"Above oldest group",IF(AR153&lt;=INDEX(Settings!$C$9:$C$20,COUNTIF(Settings!$B$9:$B$20,"&lt;="&amp;AR153)),INDEX(Settings!$A$9:$A$20,COUNTIF(Settings!$B$9:$B$20,"&lt;="&amp;AR153)),"No group for this age"))))))</f>
        <v/>
      </c>
      <c r="AT153" s="22">
        <f>IF(AP153="","",IFERROR(TRIM(INDEX($A153:$AI153,MATCH(Settings!$H$12,$A$1:$AI$1,0))&amp;""),""))</f>
        <v/>
      </c>
      <c r="AU153" s="22">
        <f>IF(AP153="","",IFERROR(TRIM(INDEX($A153:$AI153,MATCH(Settings!$H$13,$A$1:$AI$1,0))&amp;""),""))</f>
        <v/>
      </c>
      <c r="AV153" s="22">
        <f>IF(AP153="","",IFERROR(TRIM(INDEX($A153:$AI153,MATCH(Settings!$H$14,$A$1:$AI$1,0))&amp;""),""))</f>
        <v/>
      </c>
      <c r="AW153" s="22">
        <f>IF(AP153="","",IFERROR(IF(TRIM(INDEX($A153:$AI153,MATCH(Settings!$H$19,$A$1:$AI$1,0))&amp;"")="","",VALUE(TRIM(INDEX($A153:$AI153,MATCH(Settings!$H$19,$A$1:$AI$1,0))&amp;""))),""))</f>
        <v/>
      </c>
      <c r="AX153" s="22">
        <f>IF(AP153="","",IFERROR(TRIM(INDEX($A153:$AI153,MATCH(Settings!$H$20,$A$1:$AI$1,0))&amp;""),""))</f>
        <v/>
      </c>
      <c r="AY153" s="24">
        <f>IF(OR(AX153="Paid",AX153="Partially refunded"),IFERROR(VALUE(IFERROR(TRIM(INDEX($A153:$AI153,MATCH(Settings!$H$21,$A$1:$AI$1,0))&amp;""),"")),0)-IFERROR(VALUE(IFERROR(TRIM(INDEX($A153:$AI153,MATCH(Settings!$H$22,$A$1:$AI$1,0))&amp;""),"")),0),0)</f>
        <v/>
      </c>
      <c r="AZ153" s="22">
        <f>IF(AP153="","",IF(UPPER(TRIM(AL153&amp;""))="Y","Paid another way",IF(AX153&lt;&gt;"",AX153,"No online payment")))</f>
        <v/>
      </c>
      <c r="BA153" s="22">
        <f>IF(OR(AZ153="Paid",AZ153="Partially refunded",AZ153="Paid another way"),1,0)</f>
        <v/>
      </c>
      <c r="BB153" s="22">
        <f>IF(AP153="","",IF(IFERROR(TRIM(INDEX($A153:$AI153,MATCH(Settings!$H$15,$A$1:$AI$1,0))&amp;""),"")&lt;&gt;"","Yes","No"))</f>
        <v/>
      </c>
      <c r="BC153" s="22">
        <f>IF(AP153="","",IF(IFERROR(TRIM(INDEX($A153:$AI153,MATCH(Settings!$H$16,$A$1:$AI$1,0))&amp;""),"")&lt;&gt;"","Yes","No"))</f>
        <v/>
      </c>
      <c r="BD153" s="22">
        <f>IF(AP153="","",IF(IFERROR(TRIM(INDEX($A153:$AI153,MATCH(Settings!$H$18,$A$1:$AI$1,0))&amp;""),"")&lt;&gt;"","Yes","No"))</f>
        <v/>
      </c>
      <c r="BE153" s="22">
        <f>IF(AP153="","",IFERROR(TRIM(INDEX($A153:$AI153,MATCH(Settings!$H$17,$A$1:$AI$1,0))&amp;""),""))</f>
        <v/>
      </c>
      <c r="BF153" s="22">
        <f>IF(AP153="","",IF(UPPER(TRIM(AM153&amp;""))="Y","Complete (papers)",IF(IF(BB153="No",", proof of age","")&amp;IF(BC153="No",", physical form","")&amp;IF(BD153="No",", concussion sheet","")="","Complete","Missing: "&amp;MID(IF(BB153="No",", proof of age","")&amp;IF(BC153="No",", physical form","")&amp;IF(BD153="No",", concussion sheet",""),3,200))))</f>
        <v/>
      </c>
      <c r="BG153" s="22">
        <f>IF(LEFT(BF153,8)="Complete",1,0)</f>
        <v/>
      </c>
      <c r="BH153" s="22">
        <f>IF(AP153="","",TRIM(AK153&amp;""))</f>
        <v/>
      </c>
      <c r="BI153" s="22">
        <f>IF(AND(AP153&lt;&gt;"",BH153=""),1,0)</f>
        <v/>
      </c>
      <c r="BJ153" s="22">
        <f>IF(AP153="",0,1)</f>
        <v/>
      </c>
    </row>
    <row r="154">
      <c r="AJ154" s="19" t="n"/>
      <c r="AK154" s="25" t="n"/>
      <c r="AL154" s="26" t="n"/>
      <c r="AM154" s="26" t="n"/>
      <c r="AN154" s="25" t="n"/>
      <c r="AO154" s="19" t="n"/>
      <c r="AP154" s="22">
        <f>TRIM(IFERROR(TRIM(INDEX($A154:$AI154,MATCH(Settings!$H$9,$A$1:$AI$1,0))&amp;""),"")&amp;" "&amp;IFERROR(TRIM(INDEX($A154:$AI154,MATCH(Settings!$H$10,$A$1:$AI$1,0))&amp;""),""))</f>
        <v/>
      </c>
      <c r="AQ154" s="23">
        <f>IF(AP154="","",IFERROR(IF(TRIM(INDEX($A154:$AI154,MATCH(Settings!$H$11,$A$1:$AI$1,0))&amp;"")="","",IF(ISNUMBER(INDEX($A154:$AI154,MATCH(Settings!$H$11,$A$1:$AI$1,0))),INT(INDEX($A154:$AI154,MATCH(Settings!$H$11,$A$1:$AI$1,0))),DATE(VALUE(LEFT(INDEX($A154:$AI154,MATCH(Settings!$H$11,$A$1:$AI$1,0)),4)),VALUE(MID(INDEX($A154:$AI154,MATCH(Settings!$H$11,$A$1:$AI$1,0)),6,2)),VALUE(MID(INDEX($A154:$AI154,MATCH(Settings!$H$11,$A$1:$AI$1,0)),9,2))))),""))</f>
        <v/>
      </c>
      <c r="AR154" s="22">
        <f>IF(OR(AP154="",NOT(ISNUMBER(AQ154)),NOT(ISNUMBER(Settings!$B$4))),"",YEAR(Settings!$B$4)-YEAR(AQ154)-IF(OR(MONTH(Settings!$B$4)&lt;MONTH(AQ154),AND(MONTH(Settings!$B$4)=MONTH(AQ154),DAY(Settings!$B$4)&lt;DAY(AQ154))),1,0))</f>
        <v/>
      </c>
      <c r="AS154" s="22">
        <f>IF(AP154="","",IF(AR154="","No birth date",IF(COUNT(Settings!$B$9:$B$20)=0,"Set your age groups",IF(AR154&lt;MIN(Settings!$B$9:$B$20),"Below youngest group",IF(AR154&gt;MAX(Settings!$C$9:$C$20),"Above oldest group",IF(AR154&lt;=INDEX(Settings!$C$9:$C$20,COUNTIF(Settings!$B$9:$B$20,"&lt;="&amp;AR154)),INDEX(Settings!$A$9:$A$20,COUNTIF(Settings!$B$9:$B$20,"&lt;="&amp;AR154)),"No group for this age"))))))</f>
        <v/>
      </c>
      <c r="AT154" s="22">
        <f>IF(AP154="","",IFERROR(TRIM(INDEX($A154:$AI154,MATCH(Settings!$H$12,$A$1:$AI$1,0))&amp;""),""))</f>
        <v/>
      </c>
      <c r="AU154" s="22">
        <f>IF(AP154="","",IFERROR(TRIM(INDEX($A154:$AI154,MATCH(Settings!$H$13,$A$1:$AI$1,0))&amp;""),""))</f>
        <v/>
      </c>
      <c r="AV154" s="22">
        <f>IF(AP154="","",IFERROR(TRIM(INDEX($A154:$AI154,MATCH(Settings!$H$14,$A$1:$AI$1,0))&amp;""),""))</f>
        <v/>
      </c>
      <c r="AW154" s="22">
        <f>IF(AP154="","",IFERROR(IF(TRIM(INDEX($A154:$AI154,MATCH(Settings!$H$19,$A$1:$AI$1,0))&amp;"")="","",VALUE(TRIM(INDEX($A154:$AI154,MATCH(Settings!$H$19,$A$1:$AI$1,0))&amp;""))),""))</f>
        <v/>
      </c>
      <c r="AX154" s="22">
        <f>IF(AP154="","",IFERROR(TRIM(INDEX($A154:$AI154,MATCH(Settings!$H$20,$A$1:$AI$1,0))&amp;""),""))</f>
        <v/>
      </c>
      <c r="AY154" s="24">
        <f>IF(OR(AX154="Paid",AX154="Partially refunded"),IFERROR(VALUE(IFERROR(TRIM(INDEX($A154:$AI154,MATCH(Settings!$H$21,$A$1:$AI$1,0))&amp;""),"")),0)-IFERROR(VALUE(IFERROR(TRIM(INDEX($A154:$AI154,MATCH(Settings!$H$22,$A$1:$AI$1,0))&amp;""),"")),0),0)</f>
        <v/>
      </c>
      <c r="AZ154" s="22">
        <f>IF(AP154="","",IF(UPPER(TRIM(AL154&amp;""))="Y","Paid another way",IF(AX154&lt;&gt;"",AX154,"No online payment")))</f>
        <v/>
      </c>
      <c r="BA154" s="22">
        <f>IF(OR(AZ154="Paid",AZ154="Partially refunded",AZ154="Paid another way"),1,0)</f>
        <v/>
      </c>
      <c r="BB154" s="22">
        <f>IF(AP154="","",IF(IFERROR(TRIM(INDEX($A154:$AI154,MATCH(Settings!$H$15,$A$1:$AI$1,0))&amp;""),"")&lt;&gt;"","Yes","No"))</f>
        <v/>
      </c>
      <c r="BC154" s="22">
        <f>IF(AP154="","",IF(IFERROR(TRIM(INDEX($A154:$AI154,MATCH(Settings!$H$16,$A$1:$AI$1,0))&amp;""),"")&lt;&gt;"","Yes","No"))</f>
        <v/>
      </c>
      <c r="BD154" s="22">
        <f>IF(AP154="","",IF(IFERROR(TRIM(INDEX($A154:$AI154,MATCH(Settings!$H$18,$A$1:$AI$1,0))&amp;""),"")&lt;&gt;"","Yes","No"))</f>
        <v/>
      </c>
      <c r="BE154" s="22">
        <f>IF(AP154="","",IFERROR(TRIM(INDEX($A154:$AI154,MATCH(Settings!$H$17,$A$1:$AI$1,0))&amp;""),""))</f>
        <v/>
      </c>
      <c r="BF154" s="22">
        <f>IF(AP154="","",IF(UPPER(TRIM(AM154&amp;""))="Y","Complete (papers)",IF(IF(BB154="No",", proof of age","")&amp;IF(BC154="No",", physical form","")&amp;IF(BD154="No",", concussion sheet","")="","Complete","Missing: "&amp;MID(IF(BB154="No",", proof of age","")&amp;IF(BC154="No",", physical form","")&amp;IF(BD154="No",", concussion sheet",""),3,200))))</f>
        <v/>
      </c>
      <c r="BG154" s="22">
        <f>IF(LEFT(BF154,8)="Complete",1,0)</f>
        <v/>
      </c>
      <c r="BH154" s="22">
        <f>IF(AP154="","",TRIM(AK154&amp;""))</f>
        <v/>
      </c>
      <c r="BI154" s="22">
        <f>IF(AND(AP154&lt;&gt;"",BH154=""),1,0)</f>
        <v/>
      </c>
      <c r="BJ154" s="22">
        <f>IF(AP154="",0,1)</f>
        <v/>
      </c>
    </row>
    <row r="155">
      <c r="AJ155" s="19" t="n"/>
      <c r="AK155" s="25" t="n"/>
      <c r="AL155" s="26" t="n"/>
      <c r="AM155" s="26" t="n"/>
      <c r="AN155" s="25" t="n"/>
      <c r="AO155" s="19" t="n"/>
      <c r="AP155" s="22">
        <f>TRIM(IFERROR(TRIM(INDEX($A155:$AI155,MATCH(Settings!$H$9,$A$1:$AI$1,0))&amp;""),"")&amp;" "&amp;IFERROR(TRIM(INDEX($A155:$AI155,MATCH(Settings!$H$10,$A$1:$AI$1,0))&amp;""),""))</f>
        <v/>
      </c>
      <c r="AQ155" s="23">
        <f>IF(AP155="","",IFERROR(IF(TRIM(INDEX($A155:$AI155,MATCH(Settings!$H$11,$A$1:$AI$1,0))&amp;"")="","",IF(ISNUMBER(INDEX($A155:$AI155,MATCH(Settings!$H$11,$A$1:$AI$1,0))),INT(INDEX($A155:$AI155,MATCH(Settings!$H$11,$A$1:$AI$1,0))),DATE(VALUE(LEFT(INDEX($A155:$AI155,MATCH(Settings!$H$11,$A$1:$AI$1,0)),4)),VALUE(MID(INDEX($A155:$AI155,MATCH(Settings!$H$11,$A$1:$AI$1,0)),6,2)),VALUE(MID(INDEX($A155:$AI155,MATCH(Settings!$H$11,$A$1:$AI$1,0)),9,2))))),""))</f>
        <v/>
      </c>
      <c r="AR155" s="22">
        <f>IF(OR(AP155="",NOT(ISNUMBER(AQ155)),NOT(ISNUMBER(Settings!$B$4))),"",YEAR(Settings!$B$4)-YEAR(AQ155)-IF(OR(MONTH(Settings!$B$4)&lt;MONTH(AQ155),AND(MONTH(Settings!$B$4)=MONTH(AQ155),DAY(Settings!$B$4)&lt;DAY(AQ155))),1,0))</f>
        <v/>
      </c>
      <c r="AS155" s="22">
        <f>IF(AP155="","",IF(AR155="","No birth date",IF(COUNT(Settings!$B$9:$B$20)=0,"Set your age groups",IF(AR155&lt;MIN(Settings!$B$9:$B$20),"Below youngest group",IF(AR155&gt;MAX(Settings!$C$9:$C$20),"Above oldest group",IF(AR155&lt;=INDEX(Settings!$C$9:$C$20,COUNTIF(Settings!$B$9:$B$20,"&lt;="&amp;AR155)),INDEX(Settings!$A$9:$A$20,COUNTIF(Settings!$B$9:$B$20,"&lt;="&amp;AR155)),"No group for this age"))))))</f>
        <v/>
      </c>
      <c r="AT155" s="22">
        <f>IF(AP155="","",IFERROR(TRIM(INDEX($A155:$AI155,MATCH(Settings!$H$12,$A$1:$AI$1,0))&amp;""),""))</f>
        <v/>
      </c>
      <c r="AU155" s="22">
        <f>IF(AP155="","",IFERROR(TRIM(INDEX($A155:$AI155,MATCH(Settings!$H$13,$A$1:$AI$1,0))&amp;""),""))</f>
        <v/>
      </c>
      <c r="AV155" s="22">
        <f>IF(AP155="","",IFERROR(TRIM(INDEX($A155:$AI155,MATCH(Settings!$H$14,$A$1:$AI$1,0))&amp;""),""))</f>
        <v/>
      </c>
      <c r="AW155" s="22">
        <f>IF(AP155="","",IFERROR(IF(TRIM(INDEX($A155:$AI155,MATCH(Settings!$H$19,$A$1:$AI$1,0))&amp;"")="","",VALUE(TRIM(INDEX($A155:$AI155,MATCH(Settings!$H$19,$A$1:$AI$1,0))&amp;""))),""))</f>
        <v/>
      </c>
      <c r="AX155" s="22">
        <f>IF(AP155="","",IFERROR(TRIM(INDEX($A155:$AI155,MATCH(Settings!$H$20,$A$1:$AI$1,0))&amp;""),""))</f>
        <v/>
      </c>
      <c r="AY155" s="24">
        <f>IF(OR(AX155="Paid",AX155="Partially refunded"),IFERROR(VALUE(IFERROR(TRIM(INDEX($A155:$AI155,MATCH(Settings!$H$21,$A$1:$AI$1,0))&amp;""),"")),0)-IFERROR(VALUE(IFERROR(TRIM(INDEX($A155:$AI155,MATCH(Settings!$H$22,$A$1:$AI$1,0))&amp;""),"")),0),0)</f>
        <v/>
      </c>
      <c r="AZ155" s="22">
        <f>IF(AP155="","",IF(UPPER(TRIM(AL155&amp;""))="Y","Paid another way",IF(AX155&lt;&gt;"",AX155,"No online payment")))</f>
        <v/>
      </c>
      <c r="BA155" s="22">
        <f>IF(OR(AZ155="Paid",AZ155="Partially refunded",AZ155="Paid another way"),1,0)</f>
        <v/>
      </c>
      <c r="BB155" s="22">
        <f>IF(AP155="","",IF(IFERROR(TRIM(INDEX($A155:$AI155,MATCH(Settings!$H$15,$A$1:$AI$1,0))&amp;""),"")&lt;&gt;"","Yes","No"))</f>
        <v/>
      </c>
      <c r="BC155" s="22">
        <f>IF(AP155="","",IF(IFERROR(TRIM(INDEX($A155:$AI155,MATCH(Settings!$H$16,$A$1:$AI$1,0))&amp;""),"")&lt;&gt;"","Yes","No"))</f>
        <v/>
      </c>
      <c r="BD155" s="22">
        <f>IF(AP155="","",IF(IFERROR(TRIM(INDEX($A155:$AI155,MATCH(Settings!$H$18,$A$1:$AI$1,0))&amp;""),"")&lt;&gt;"","Yes","No"))</f>
        <v/>
      </c>
      <c r="BE155" s="22">
        <f>IF(AP155="","",IFERROR(TRIM(INDEX($A155:$AI155,MATCH(Settings!$H$17,$A$1:$AI$1,0))&amp;""),""))</f>
        <v/>
      </c>
      <c r="BF155" s="22">
        <f>IF(AP155="","",IF(UPPER(TRIM(AM155&amp;""))="Y","Complete (papers)",IF(IF(BB155="No",", proof of age","")&amp;IF(BC155="No",", physical form","")&amp;IF(BD155="No",", concussion sheet","")="","Complete","Missing: "&amp;MID(IF(BB155="No",", proof of age","")&amp;IF(BC155="No",", physical form","")&amp;IF(BD155="No",", concussion sheet",""),3,200))))</f>
        <v/>
      </c>
      <c r="BG155" s="22">
        <f>IF(LEFT(BF155,8)="Complete",1,0)</f>
        <v/>
      </c>
      <c r="BH155" s="22">
        <f>IF(AP155="","",TRIM(AK155&amp;""))</f>
        <v/>
      </c>
      <c r="BI155" s="22">
        <f>IF(AND(AP155&lt;&gt;"",BH155=""),1,0)</f>
        <v/>
      </c>
      <c r="BJ155" s="22">
        <f>IF(AP155="",0,1)</f>
        <v/>
      </c>
    </row>
    <row r="156">
      <c r="AJ156" s="19" t="n"/>
      <c r="AK156" s="25" t="n"/>
      <c r="AL156" s="26" t="n"/>
      <c r="AM156" s="26" t="n"/>
      <c r="AN156" s="25" t="n"/>
      <c r="AO156" s="19" t="n"/>
      <c r="AP156" s="22">
        <f>TRIM(IFERROR(TRIM(INDEX($A156:$AI156,MATCH(Settings!$H$9,$A$1:$AI$1,0))&amp;""),"")&amp;" "&amp;IFERROR(TRIM(INDEX($A156:$AI156,MATCH(Settings!$H$10,$A$1:$AI$1,0))&amp;""),""))</f>
        <v/>
      </c>
      <c r="AQ156" s="23">
        <f>IF(AP156="","",IFERROR(IF(TRIM(INDEX($A156:$AI156,MATCH(Settings!$H$11,$A$1:$AI$1,0))&amp;"")="","",IF(ISNUMBER(INDEX($A156:$AI156,MATCH(Settings!$H$11,$A$1:$AI$1,0))),INT(INDEX($A156:$AI156,MATCH(Settings!$H$11,$A$1:$AI$1,0))),DATE(VALUE(LEFT(INDEX($A156:$AI156,MATCH(Settings!$H$11,$A$1:$AI$1,0)),4)),VALUE(MID(INDEX($A156:$AI156,MATCH(Settings!$H$11,$A$1:$AI$1,0)),6,2)),VALUE(MID(INDEX($A156:$AI156,MATCH(Settings!$H$11,$A$1:$AI$1,0)),9,2))))),""))</f>
        <v/>
      </c>
      <c r="AR156" s="22">
        <f>IF(OR(AP156="",NOT(ISNUMBER(AQ156)),NOT(ISNUMBER(Settings!$B$4))),"",YEAR(Settings!$B$4)-YEAR(AQ156)-IF(OR(MONTH(Settings!$B$4)&lt;MONTH(AQ156),AND(MONTH(Settings!$B$4)=MONTH(AQ156),DAY(Settings!$B$4)&lt;DAY(AQ156))),1,0))</f>
        <v/>
      </c>
      <c r="AS156" s="22">
        <f>IF(AP156="","",IF(AR156="","No birth date",IF(COUNT(Settings!$B$9:$B$20)=0,"Set your age groups",IF(AR156&lt;MIN(Settings!$B$9:$B$20),"Below youngest group",IF(AR156&gt;MAX(Settings!$C$9:$C$20),"Above oldest group",IF(AR156&lt;=INDEX(Settings!$C$9:$C$20,COUNTIF(Settings!$B$9:$B$20,"&lt;="&amp;AR156)),INDEX(Settings!$A$9:$A$20,COUNTIF(Settings!$B$9:$B$20,"&lt;="&amp;AR156)),"No group for this age"))))))</f>
        <v/>
      </c>
      <c r="AT156" s="22">
        <f>IF(AP156="","",IFERROR(TRIM(INDEX($A156:$AI156,MATCH(Settings!$H$12,$A$1:$AI$1,0))&amp;""),""))</f>
        <v/>
      </c>
      <c r="AU156" s="22">
        <f>IF(AP156="","",IFERROR(TRIM(INDEX($A156:$AI156,MATCH(Settings!$H$13,$A$1:$AI$1,0))&amp;""),""))</f>
        <v/>
      </c>
      <c r="AV156" s="22">
        <f>IF(AP156="","",IFERROR(TRIM(INDEX($A156:$AI156,MATCH(Settings!$H$14,$A$1:$AI$1,0))&amp;""),""))</f>
        <v/>
      </c>
      <c r="AW156" s="22">
        <f>IF(AP156="","",IFERROR(IF(TRIM(INDEX($A156:$AI156,MATCH(Settings!$H$19,$A$1:$AI$1,0))&amp;"")="","",VALUE(TRIM(INDEX($A156:$AI156,MATCH(Settings!$H$19,$A$1:$AI$1,0))&amp;""))),""))</f>
        <v/>
      </c>
      <c r="AX156" s="22">
        <f>IF(AP156="","",IFERROR(TRIM(INDEX($A156:$AI156,MATCH(Settings!$H$20,$A$1:$AI$1,0))&amp;""),""))</f>
        <v/>
      </c>
      <c r="AY156" s="24">
        <f>IF(OR(AX156="Paid",AX156="Partially refunded"),IFERROR(VALUE(IFERROR(TRIM(INDEX($A156:$AI156,MATCH(Settings!$H$21,$A$1:$AI$1,0))&amp;""),"")),0)-IFERROR(VALUE(IFERROR(TRIM(INDEX($A156:$AI156,MATCH(Settings!$H$22,$A$1:$AI$1,0))&amp;""),"")),0),0)</f>
        <v/>
      </c>
      <c r="AZ156" s="22">
        <f>IF(AP156="","",IF(UPPER(TRIM(AL156&amp;""))="Y","Paid another way",IF(AX156&lt;&gt;"",AX156,"No online payment")))</f>
        <v/>
      </c>
      <c r="BA156" s="22">
        <f>IF(OR(AZ156="Paid",AZ156="Partially refunded",AZ156="Paid another way"),1,0)</f>
        <v/>
      </c>
      <c r="BB156" s="22">
        <f>IF(AP156="","",IF(IFERROR(TRIM(INDEX($A156:$AI156,MATCH(Settings!$H$15,$A$1:$AI$1,0))&amp;""),"")&lt;&gt;"","Yes","No"))</f>
        <v/>
      </c>
      <c r="BC156" s="22">
        <f>IF(AP156="","",IF(IFERROR(TRIM(INDEX($A156:$AI156,MATCH(Settings!$H$16,$A$1:$AI$1,0))&amp;""),"")&lt;&gt;"","Yes","No"))</f>
        <v/>
      </c>
      <c r="BD156" s="22">
        <f>IF(AP156="","",IF(IFERROR(TRIM(INDEX($A156:$AI156,MATCH(Settings!$H$18,$A$1:$AI$1,0))&amp;""),"")&lt;&gt;"","Yes","No"))</f>
        <v/>
      </c>
      <c r="BE156" s="22">
        <f>IF(AP156="","",IFERROR(TRIM(INDEX($A156:$AI156,MATCH(Settings!$H$17,$A$1:$AI$1,0))&amp;""),""))</f>
        <v/>
      </c>
      <c r="BF156" s="22">
        <f>IF(AP156="","",IF(UPPER(TRIM(AM156&amp;""))="Y","Complete (papers)",IF(IF(BB156="No",", proof of age","")&amp;IF(BC156="No",", physical form","")&amp;IF(BD156="No",", concussion sheet","")="","Complete","Missing: "&amp;MID(IF(BB156="No",", proof of age","")&amp;IF(BC156="No",", physical form","")&amp;IF(BD156="No",", concussion sheet",""),3,200))))</f>
        <v/>
      </c>
      <c r="BG156" s="22">
        <f>IF(LEFT(BF156,8)="Complete",1,0)</f>
        <v/>
      </c>
      <c r="BH156" s="22">
        <f>IF(AP156="","",TRIM(AK156&amp;""))</f>
        <v/>
      </c>
      <c r="BI156" s="22">
        <f>IF(AND(AP156&lt;&gt;"",BH156=""),1,0)</f>
        <v/>
      </c>
      <c r="BJ156" s="22">
        <f>IF(AP156="",0,1)</f>
        <v/>
      </c>
    </row>
    <row r="157">
      <c r="AJ157" s="19" t="n"/>
      <c r="AK157" s="25" t="n"/>
      <c r="AL157" s="26" t="n"/>
      <c r="AM157" s="26" t="n"/>
      <c r="AN157" s="25" t="n"/>
      <c r="AO157" s="19" t="n"/>
      <c r="AP157" s="22">
        <f>TRIM(IFERROR(TRIM(INDEX($A157:$AI157,MATCH(Settings!$H$9,$A$1:$AI$1,0))&amp;""),"")&amp;" "&amp;IFERROR(TRIM(INDEX($A157:$AI157,MATCH(Settings!$H$10,$A$1:$AI$1,0))&amp;""),""))</f>
        <v/>
      </c>
      <c r="AQ157" s="23">
        <f>IF(AP157="","",IFERROR(IF(TRIM(INDEX($A157:$AI157,MATCH(Settings!$H$11,$A$1:$AI$1,0))&amp;"")="","",IF(ISNUMBER(INDEX($A157:$AI157,MATCH(Settings!$H$11,$A$1:$AI$1,0))),INT(INDEX($A157:$AI157,MATCH(Settings!$H$11,$A$1:$AI$1,0))),DATE(VALUE(LEFT(INDEX($A157:$AI157,MATCH(Settings!$H$11,$A$1:$AI$1,0)),4)),VALUE(MID(INDEX($A157:$AI157,MATCH(Settings!$H$11,$A$1:$AI$1,0)),6,2)),VALUE(MID(INDEX($A157:$AI157,MATCH(Settings!$H$11,$A$1:$AI$1,0)),9,2))))),""))</f>
        <v/>
      </c>
      <c r="AR157" s="22">
        <f>IF(OR(AP157="",NOT(ISNUMBER(AQ157)),NOT(ISNUMBER(Settings!$B$4))),"",YEAR(Settings!$B$4)-YEAR(AQ157)-IF(OR(MONTH(Settings!$B$4)&lt;MONTH(AQ157),AND(MONTH(Settings!$B$4)=MONTH(AQ157),DAY(Settings!$B$4)&lt;DAY(AQ157))),1,0))</f>
        <v/>
      </c>
      <c r="AS157" s="22">
        <f>IF(AP157="","",IF(AR157="","No birth date",IF(COUNT(Settings!$B$9:$B$20)=0,"Set your age groups",IF(AR157&lt;MIN(Settings!$B$9:$B$20),"Below youngest group",IF(AR157&gt;MAX(Settings!$C$9:$C$20),"Above oldest group",IF(AR157&lt;=INDEX(Settings!$C$9:$C$20,COUNTIF(Settings!$B$9:$B$20,"&lt;="&amp;AR157)),INDEX(Settings!$A$9:$A$20,COUNTIF(Settings!$B$9:$B$20,"&lt;="&amp;AR157)),"No group for this age"))))))</f>
        <v/>
      </c>
      <c r="AT157" s="22">
        <f>IF(AP157="","",IFERROR(TRIM(INDEX($A157:$AI157,MATCH(Settings!$H$12,$A$1:$AI$1,0))&amp;""),""))</f>
        <v/>
      </c>
      <c r="AU157" s="22">
        <f>IF(AP157="","",IFERROR(TRIM(INDEX($A157:$AI157,MATCH(Settings!$H$13,$A$1:$AI$1,0))&amp;""),""))</f>
        <v/>
      </c>
      <c r="AV157" s="22">
        <f>IF(AP157="","",IFERROR(TRIM(INDEX($A157:$AI157,MATCH(Settings!$H$14,$A$1:$AI$1,0))&amp;""),""))</f>
        <v/>
      </c>
      <c r="AW157" s="22">
        <f>IF(AP157="","",IFERROR(IF(TRIM(INDEX($A157:$AI157,MATCH(Settings!$H$19,$A$1:$AI$1,0))&amp;"")="","",VALUE(TRIM(INDEX($A157:$AI157,MATCH(Settings!$H$19,$A$1:$AI$1,0))&amp;""))),""))</f>
        <v/>
      </c>
      <c r="AX157" s="22">
        <f>IF(AP157="","",IFERROR(TRIM(INDEX($A157:$AI157,MATCH(Settings!$H$20,$A$1:$AI$1,0))&amp;""),""))</f>
        <v/>
      </c>
      <c r="AY157" s="24">
        <f>IF(OR(AX157="Paid",AX157="Partially refunded"),IFERROR(VALUE(IFERROR(TRIM(INDEX($A157:$AI157,MATCH(Settings!$H$21,$A$1:$AI$1,0))&amp;""),"")),0)-IFERROR(VALUE(IFERROR(TRIM(INDEX($A157:$AI157,MATCH(Settings!$H$22,$A$1:$AI$1,0))&amp;""),"")),0),0)</f>
        <v/>
      </c>
      <c r="AZ157" s="22">
        <f>IF(AP157="","",IF(UPPER(TRIM(AL157&amp;""))="Y","Paid another way",IF(AX157&lt;&gt;"",AX157,"No online payment")))</f>
        <v/>
      </c>
      <c r="BA157" s="22">
        <f>IF(OR(AZ157="Paid",AZ157="Partially refunded",AZ157="Paid another way"),1,0)</f>
        <v/>
      </c>
      <c r="BB157" s="22">
        <f>IF(AP157="","",IF(IFERROR(TRIM(INDEX($A157:$AI157,MATCH(Settings!$H$15,$A$1:$AI$1,0))&amp;""),"")&lt;&gt;"","Yes","No"))</f>
        <v/>
      </c>
      <c r="BC157" s="22">
        <f>IF(AP157="","",IF(IFERROR(TRIM(INDEX($A157:$AI157,MATCH(Settings!$H$16,$A$1:$AI$1,0))&amp;""),"")&lt;&gt;"","Yes","No"))</f>
        <v/>
      </c>
      <c r="BD157" s="22">
        <f>IF(AP157="","",IF(IFERROR(TRIM(INDEX($A157:$AI157,MATCH(Settings!$H$18,$A$1:$AI$1,0))&amp;""),"")&lt;&gt;"","Yes","No"))</f>
        <v/>
      </c>
      <c r="BE157" s="22">
        <f>IF(AP157="","",IFERROR(TRIM(INDEX($A157:$AI157,MATCH(Settings!$H$17,$A$1:$AI$1,0))&amp;""),""))</f>
        <v/>
      </c>
      <c r="BF157" s="22">
        <f>IF(AP157="","",IF(UPPER(TRIM(AM157&amp;""))="Y","Complete (papers)",IF(IF(BB157="No",", proof of age","")&amp;IF(BC157="No",", physical form","")&amp;IF(BD157="No",", concussion sheet","")="","Complete","Missing: "&amp;MID(IF(BB157="No",", proof of age","")&amp;IF(BC157="No",", physical form","")&amp;IF(BD157="No",", concussion sheet",""),3,200))))</f>
        <v/>
      </c>
      <c r="BG157" s="22">
        <f>IF(LEFT(BF157,8)="Complete",1,0)</f>
        <v/>
      </c>
      <c r="BH157" s="22">
        <f>IF(AP157="","",TRIM(AK157&amp;""))</f>
        <v/>
      </c>
      <c r="BI157" s="22">
        <f>IF(AND(AP157&lt;&gt;"",BH157=""),1,0)</f>
        <v/>
      </c>
      <c r="BJ157" s="22">
        <f>IF(AP157="",0,1)</f>
        <v/>
      </c>
    </row>
    <row r="158">
      <c r="AJ158" s="19" t="n"/>
      <c r="AK158" s="25" t="n"/>
      <c r="AL158" s="26" t="n"/>
      <c r="AM158" s="26" t="n"/>
      <c r="AN158" s="25" t="n"/>
      <c r="AO158" s="19" t="n"/>
      <c r="AP158" s="22">
        <f>TRIM(IFERROR(TRIM(INDEX($A158:$AI158,MATCH(Settings!$H$9,$A$1:$AI$1,0))&amp;""),"")&amp;" "&amp;IFERROR(TRIM(INDEX($A158:$AI158,MATCH(Settings!$H$10,$A$1:$AI$1,0))&amp;""),""))</f>
        <v/>
      </c>
      <c r="AQ158" s="23">
        <f>IF(AP158="","",IFERROR(IF(TRIM(INDEX($A158:$AI158,MATCH(Settings!$H$11,$A$1:$AI$1,0))&amp;"")="","",IF(ISNUMBER(INDEX($A158:$AI158,MATCH(Settings!$H$11,$A$1:$AI$1,0))),INT(INDEX($A158:$AI158,MATCH(Settings!$H$11,$A$1:$AI$1,0))),DATE(VALUE(LEFT(INDEX($A158:$AI158,MATCH(Settings!$H$11,$A$1:$AI$1,0)),4)),VALUE(MID(INDEX($A158:$AI158,MATCH(Settings!$H$11,$A$1:$AI$1,0)),6,2)),VALUE(MID(INDEX($A158:$AI158,MATCH(Settings!$H$11,$A$1:$AI$1,0)),9,2))))),""))</f>
        <v/>
      </c>
      <c r="AR158" s="22">
        <f>IF(OR(AP158="",NOT(ISNUMBER(AQ158)),NOT(ISNUMBER(Settings!$B$4))),"",YEAR(Settings!$B$4)-YEAR(AQ158)-IF(OR(MONTH(Settings!$B$4)&lt;MONTH(AQ158),AND(MONTH(Settings!$B$4)=MONTH(AQ158),DAY(Settings!$B$4)&lt;DAY(AQ158))),1,0))</f>
        <v/>
      </c>
      <c r="AS158" s="22">
        <f>IF(AP158="","",IF(AR158="","No birth date",IF(COUNT(Settings!$B$9:$B$20)=0,"Set your age groups",IF(AR158&lt;MIN(Settings!$B$9:$B$20),"Below youngest group",IF(AR158&gt;MAX(Settings!$C$9:$C$20),"Above oldest group",IF(AR158&lt;=INDEX(Settings!$C$9:$C$20,COUNTIF(Settings!$B$9:$B$20,"&lt;="&amp;AR158)),INDEX(Settings!$A$9:$A$20,COUNTIF(Settings!$B$9:$B$20,"&lt;="&amp;AR158)),"No group for this age"))))))</f>
        <v/>
      </c>
      <c r="AT158" s="22">
        <f>IF(AP158="","",IFERROR(TRIM(INDEX($A158:$AI158,MATCH(Settings!$H$12,$A$1:$AI$1,0))&amp;""),""))</f>
        <v/>
      </c>
      <c r="AU158" s="22">
        <f>IF(AP158="","",IFERROR(TRIM(INDEX($A158:$AI158,MATCH(Settings!$H$13,$A$1:$AI$1,0))&amp;""),""))</f>
        <v/>
      </c>
      <c r="AV158" s="22">
        <f>IF(AP158="","",IFERROR(TRIM(INDEX($A158:$AI158,MATCH(Settings!$H$14,$A$1:$AI$1,0))&amp;""),""))</f>
        <v/>
      </c>
      <c r="AW158" s="22">
        <f>IF(AP158="","",IFERROR(IF(TRIM(INDEX($A158:$AI158,MATCH(Settings!$H$19,$A$1:$AI$1,0))&amp;"")="","",VALUE(TRIM(INDEX($A158:$AI158,MATCH(Settings!$H$19,$A$1:$AI$1,0))&amp;""))),""))</f>
        <v/>
      </c>
      <c r="AX158" s="22">
        <f>IF(AP158="","",IFERROR(TRIM(INDEX($A158:$AI158,MATCH(Settings!$H$20,$A$1:$AI$1,0))&amp;""),""))</f>
        <v/>
      </c>
      <c r="AY158" s="24">
        <f>IF(OR(AX158="Paid",AX158="Partially refunded"),IFERROR(VALUE(IFERROR(TRIM(INDEX($A158:$AI158,MATCH(Settings!$H$21,$A$1:$AI$1,0))&amp;""),"")),0)-IFERROR(VALUE(IFERROR(TRIM(INDEX($A158:$AI158,MATCH(Settings!$H$22,$A$1:$AI$1,0))&amp;""),"")),0),0)</f>
        <v/>
      </c>
      <c r="AZ158" s="22">
        <f>IF(AP158="","",IF(UPPER(TRIM(AL158&amp;""))="Y","Paid another way",IF(AX158&lt;&gt;"",AX158,"No online payment")))</f>
        <v/>
      </c>
      <c r="BA158" s="22">
        <f>IF(OR(AZ158="Paid",AZ158="Partially refunded",AZ158="Paid another way"),1,0)</f>
        <v/>
      </c>
      <c r="BB158" s="22">
        <f>IF(AP158="","",IF(IFERROR(TRIM(INDEX($A158:$AI158,MATCH(Settings!$H$15,$A$1:$AI$1,0))&amp;""),"")&lt;&gt;"","Yes","No"))</f>
        <v/>
      </c>
      <c r="BC158" s="22">
        <f>IF(AP158="","",IF(IFERROR(TRIM(INDEX($A158:$AI158,MATCH(Settings!$H$16,$A$1:$AI$1,0))&amp;""),"")&lt;&gt;"","Yes","No"))</f>
        <v/>
      </c>
      <c r="BD158" s="22">
        <f>IF(AP158="","",IF(IFERROR(TRIM(INDEX($A158:$AI158,MATCH(Settings!$H$18,$A$1:$AI$1,0))&amp;""),"")&lt;&gt;"","Yes","No"))</f>
        <v/>
      </c>
      <c r="BE158" s="22">
        <f>IF(AP158="","",IFERROR(TRIM(INDEX($A158:$AI158,MATCH(Settings!$H$17,$A$1:$AI$1,0))&amp;""),""))</f>
        <v/>
      </c>
      <c r="BF158" s="22">
        <f>IF(AP158="","",IF(UPPER(TRIM(AM158&amp;""))="Y","Complete (papers)",IF(IF(BB158="No",", proof of age","")&amp;IF(BC158="No",", physical form","")&amp;IF(BD158="No",", concussion sheet","")="","Complete","Missing: "&amp;MID(IF(BB158="No",", proof of age","")&amp;IF(BC158="No",", physical form","")&amp;IF(BD158="No",", concussion sheet",""),3,200))))</f>
        <v/>
      </c>
      <c r="BG158" s="22">
        <f>IF(LEFT(BF158,8)="Complete",1,0)</f>
        <v/>
      </c>
      <c r="BH158" s="22">
        <f>IF(AP158="","",TRIM(AK158&amp;""))</f>
        <v/>
      </c>
      <c r="BI158" s="22">
        <f>IF(AND(AP158&lt;&gt;"",BH158=""),1,0)</f>
        <v/>
      </c>
      <c r="BJ158" s="22">
        <f>IF(AP158="",0,1)</f>
        <v/>
      </c>
    </row>
    <row r="159">
      <c r="AJ159" s="19" t="n"/>
      <c r="AK159" s="25" t="n"/>
      <c r="AL159" s="26" t="n"/>
      <c r="AM159" s="26" t="n"/>
      <c r="AN159" s="25" t="n"/>
      <c r="AO159" s="19" t="n"/>
      <c r="AP159" s="22">
        <f>TRIM(IFERROR(TRIM(INDEX($A159:$AI159,MATCH(Settings!$H$9,$A$1:$AI$1,0))&amp;""),"")&amp;" "&amp;IFERROR(TRIM(INDEX($A159:$AI159,MATCH(Settings!$H$10,$A$1:$AI$1,0))&amp;""),""))</f>
        <v/>
      </c>
      <c r="AQ159" s="23">
        <f>IF(AP159="","",IFERROR(IF(TRIM(INDEX($A159:$AI159,MATCH(Settings!$H$11,$A$1:$AI$1,0))&amp;"")="","",IF(ISNUMBER(INDEX($A159:$AI159,MATCH(Settings!$H$11,$A$1:$AI$1,0))),INT(INDEX($A159:$AI159,MATCH(Settings!$H$11,$A$1:$AI$1,0))),DATE(VALUE(LEFT(INDEX($A159:$AI159,MATCH(Settings!$H$11,$A$1:$AI$1,0)),4)),VALUE(MID(INDEX($A159:$AI159,MATCH(Settings!$H$11,$A$1:$AI$1,0)),6,2)),VALUE(MID(INDEX($A159:$AI159,MATCH(Settings!$H$11,$A$1:$AI$1,0)),9,2))))),""))</f>
        <v/>
      </c>
      <c r="AR159" s="22">
        <f>IF(OR(AP159="",NOT(ISNUMBER(AQ159)),NOT(ISNUMBER(Settings!$B$4))),"",YEAR(Settings!$B$4)-YEAR(AQ159)-IF(OR(MONTH(Settings!$B$4)&lt;MONTH(AQ159),AND(MONTH(Settings!$B$4)=MONTH(AQ159),DAY(Settings!$B$4)&lt;DAY(AQ159))),1,0))</f>
        <v/>
      </c>
      <c r="AS159" s="22">
        <f>IF(AP159="","",IF(AR159="","No birth date",IF(COUNT(Settings!$B$9:$B$20)=0,"Set your age groups",IF(AR159&lt;MIN(Settings!$B$9:$B$20),"Below youngest group",IF(AR159&gt;MAX(Settings!$C$9:$C$20),"Above oldest group",IF(AR159&lt;=INDEX(Settings!$C$9:$C$20,COUNTIF(Settings!$B$9:$B$20,"&lt;="&amp;AR159)),INDEX(Settings!$A$9:$A$20,COUNTIF(Settings!$B$9:$B$20,"&lt;="&amp;AR159)),"No group for this age"))))))</f>
        <v/>
      </c>
      <c r="AT159" s="22">
        <f>IF(AP159="","",IFERROR(TRIM(INDEX($A159:$AI159,MATCH(Settings!$H$12,$A$1:$AI$1,0))&amp;""),""))</f>
        <v/>
      </c>
      <c r="AU159" s="22">
        <f>IF(AP159="","",IFERROR(TRIM(INDEX($A159:$AI159,MATCH(Settings!$H$13,$A$1:$AI$1,0))&amp;""),""))</f>
        <v/>
      </c>
      <c r="AV159" s="22">
        <f>IF(AP159="","",IFERROR(TRIM(INDEX($A159:$AI159,MATCH(Settings!$H$14,$A$1:$AI$1,0))&amp;""),""))</f>
        <v/>
      </c>
      <c r="AW159" s="22">
        <f>IF(AP159="","",IFERROR(IF(TRIM(INDEX($A159:$AI159,MATCH(Settings!$H$19,$A$1:$AI$1,0))&amp;"")="","",VALUE(TRIM(INDEX($A159:$AI159,MATCH(Settings!$H$19,$A$1:$AI$1,0))&amp;""))),""))</f>
        <v/>
      </c>
      <c r="AX159" s="22">
        <f>IF(AP159="","",IFERROR(TRIM(INDEX($A159:$AI159,MATCH(Settings!$H$20,$A$1:$AI$1,0))&amp;""),""))</f>
        <v/>
      </c>
      <c r="AY159" s="24">
        <f>IF(OR(AX159="Paid",AX159="Partially refunded"),IFERROR(VALUE(IFERROR(TRIM(INDEX($A159:$AI159,MATCH(Settings!$H$21,$A$1:$AI$1,0))&amp;""),"")),0)-IFERROR(VALUE(IFERROR(TRIM(INDEX($A159:$AI159,MATCH(Settings!$H$22,$A$1:$AI$1,0))&amp;""),"")),0),0)</f>
        <v/>
      </c>
      <c r="AZ159" s="22">
        <f>IF(AP159="","",IF(UPPER(TRIM(AL159&amp;""))="Y","Paid another way",IF(AX159&lt;&gt;"",AX159,"No online payment")))</f>
        <v/>
      </c>
      <c r="BA159" s="22">
        <f>IF(OR(AZ159="Paid",AZ159="Partially refunded",AZ159="Paid another way"),1,0)</f>
        <v/>
      </c>
      <c r="BB159" s="22">
        <f>IF(AP159="","",IF(IFERROR(TRIM(INDEX($A159:$AI159,MATCH(Settings!$H$15,$A$1:$AI$1,0))&amp;""),"")&lt;&gt;"","Yes","No"))</f>
        <v/>
      </c>
      <c r="BC159" s="22">
        <f>IF(AP159="","",IF(IFERROR(TRIM(INDEX($A159:$AI159,MATCH(Settings!$H$16,$A$1:$AI$1,0))&amp;""),"")&lt;&gt;"","Yes","No"))</f>
        <v/>
      </c>
      <c r="BD159" s="22">
        <f>IF(AP159="","",IF(IFERROR(TRIM(INDEX($A159:$AI159,MATCH(Settings!$H$18,$A$1:$AI$1,0))&amp;""),"")&lt;&gt;"","Yes","No"))</f>
        <v/>
      </c>
      <c r="BE159" s="22">
        <f>IF(AP159="","",IFERROR(TRIM(INDEX($A159:$AI159,MATCH(Settings!$H$17,$A$1:$AI$1,0))&amp;""),""))</f>
        <v/>
      </c>
      <c r="BF159" s="22">
        <f>IF(AP159="","",IF(UPPER(TRIM(AM159&amp;""))="Y","Complete (papers)",IF(IF(BB159="No",", proof of age","")&amp;IF(BC159="No",", physical form","")&amp;IF(BD159="No",", concussion sheet","")="","Complete","Missing: "&amp;MID(IF(BB159="No",", proof of age","")&amp;IF(BC159="No",", physical form","")&amp;IF(BD159="No",", concussion sheet",""),3,200))))</f>
        <v/>
      </c>
      <c r="BG159" s="22">
        <f>IF(LEFT(BF159,8)="Complete",1,0)</f>
        <v/>
      </c>
      <c r="BH159" s="22">
        <f>IF(AP159="","",TRIM(AK159&amp;""))</f>
        <v/>
      </c>
      <c r="BI159" s="22">
        <f>IF(AND(AP159&lt;&gt;"",BH159=""),1,0)</f>
        <v/>
      </c>
      <c r="BJ159" s="22">
        <f>IF(AP159="",0,1)</f>
        <v/>
      </c>
    </row>
    <row r="160">
      <c r="AJ160" s="19" t="n"/>
      <c r="AK160" s="25" t="n"/>
      <c r="AL160" s="26" t="n"/>
      <c r="AM160" s="26" t="n"/>
      <c r="AN160" s="25" t="n"/>
      <c r="AO160" s="19" t="n"/>
      <c r="AP160" s="22">
        <f>TRIM(IFERROR(TRIM(INDEX($A160:$AI160,MATCH(Settings!$H$9,$A$1:$AI$1,0))&amp;""),"")&amp;" "&amp;IFERROR(TRIM(INDEX($A160:$AI160,MATCH(Settings!$H$10,$A$1:$AI$1,0))&amp;""),""))</f>
        <v/>
      </c>
      <c r="AQ160" s="23">
        <f>IF(AP160="","",IFERROR(IF(TRIM(INDEX($A160:$AI160,MATCH(Settings!$H$11,$A$1:$AI$1,0))&amp;"")="","",IF(ISNUMBER(INDEX($A160:$AI160,MATCH(Settings!$H$11,$A$1:$AI$1,0))),INT(INDEX($A160:$AI160,MATCH(Settings!$H$11,$A$1:$AI$1,0))),DATE(VALUE(LEFT(INDEX($A160:$AI160,MATCH(Settings!$H$11,$A$1:$AI$1,0)),4)),VALUE(MID(INDEX($A160:$AI160,MATCH(Settings!$H$11,$A$1:$AI$1,0)),6,2)),VALUE(MID(INDEX($A160:$AI160,MATCH(Settings!$H$11,$A$1:$AI$1,0)),9,2))))),""))</f>
        <v/>
      </c>
      <c r="AR160" s="22">
        <f>IF(OR(AP160="",NOT(ISNUMBER(AQ160)),NOT(ISNUMBER(Settings!$B$4))),"",YEAR(Settings!$B$4)-YEAR(AQ160)-IF(OR(MONTH(Settings!$B$4)&lt;MONTH(AQ160),AND(MONTH(Settings!$B$4)=MONTH(AQ160),DAY(Settings!$B$4)&lt;DAY(AQ160))),1,0))</f>
        <v/>
      </c>
      <c r="AS160" s="22">
        <f>IF(AP160="","",IF(AR160="","No birth date",IF(COUNT(Settings!$B$9:$B$20)=0,"Set your age groups",IF(AR160&lt;MIN(Settings!$B$9:$B$20),"Below youngest group",IF(AR160&gt;MAX(Settings!$C$9:$C$20),"Above oldest group",IF(AR160&lt;=INDEX(Settings!$C$9:$C$20,COUNTIF(Settings!$B$9:$B$20,"&lt;="&amp;AR160)),INDEX(Settings!$A$9:$A$20,COUNTIF(Settings!$B$9:$B$20,"&lt;="&amp;AR160)),"No group for this age"))))))</f>
        <v/>
      </c>
      <c r="AT160" s="22">
        <f>IF(AP160="","",IFERROR(TRIM(INDEX($A160:$AI160,MATCH(Settings!$H$12,$A$1:$AI$1,0))&amp;""),""))</f>
        <v/>
      </c>
      <c r="AU160" s="22">
        <f>IF(AP160="","",IFERROR(TRIM(INDEX($A160:$AI160,MATCH(Settings!$H$13,$A$1:$AI$1,0))&amp;""),""))</f>
        <v/>
      </c>
      <c r="AV160" s="22">
        <f>IF(AP160="","",IFERROR(TRIM(INDEX($A160:$AI160,MATCH(Settings!$H$14,$A$1:$AI$1,0))&amp;""),""))</f>
        <v/>
      </c>
      <c r="AW160" s="22">
        <f>IF(AP160="","",IFERROR(IF(TRIM(INDEX($A160:$AI160,MATCH(Settings!$H$19,$A$1:$AI$1,0))&amp;"")="","",VALUE(TRIM(INDEX($A160:$AI160,MATCH(Settings!$H$19,$A$1:$AI$1,0))&amp;""))),""))</f>
        <v/>
      </c>
      <c r="AX160" s="22">
        <f>IF(AP160="","",IFERROR(TRIM(INDEX($A160:$AI160,MATCH(Settings!$H$20,$A$1:$AI$1,0))&amp;""),""))</f>
        <v/>
      </c>
      <c r="AY160" s="24">
        <f>IF(OR(AX160="Paid",AX160="Partially refunded"),IFERROR(VALUE(IFERROR(TRIM(INDEX($A160:$AI160,MATCH(Settings!$H$21,$A$1:$AI$1,0))&amp;""),"")),0)-IFERROR(VALUE(IFERROR(TRIM(INDEX($A160:$AI160,MATCH(Settings!$H$22,$A$1:$AI$1,0))&amp;""),"")),0),0)</f>
        <v/>
      </c>
      <c r="AZ160" s="22">
        <f>IF(AP160="","",IF(UPPER(TRIM(AL160&amp;""))="Y","Paid another way",IF(AX160&lt;&gt;"",AX160,"No online payment")))</f>
        <v/>
      </c>
      <c r="BA160" s="22">
        <f>IF(OR(AZ160="Paid",AZ160="Partially refunded",AZ160="Paid another way"),1,0)</f>
        <v/>
      </c>
      <c r="BB160" s="22">
        <f>IF(AP160="","",IF(IFERROR(TRIM(INDEX($A160:$AI160,MATCH(Settings!$H$15,$A$1:$AI$1,0))&amp;""),"")&lt;&gt;"","Yes","No"))</f>
        <v/>
      </c>
      <c r="BC160" s="22">
        <f>IF(AP160="","",IF(IFERROR(TRIM(INDEX($A160:$AI160,MATCH(Settings!$H$16,$A$1:$AI$1,0))&amp;""),"")&lt;&gt;"","Yes","No"))</f>
        <v/>
      </c>
      <c r="BD160" s="22">
        <f>IF(AP160="","",IF(IFERROR(TRIM(INDEX($A160:$AI160,MATCH(Settings!$H$18,$A$1:$AI$1,0))&amp;""),"")&lt;&gt;"","Yes","No"))</f>
        <v/>
      </c>
      <c r="BE160" s="22">
        <f>IF(AP160="","",IFERROR(TRIM(INDEX($A160:$AI160,MATCH(Settings!$H$17,$A$1:$AI$1,0))&amp;""),""))</f>
        <v/>
      </c>
      <c r="BF160" s="22">
        <f>IF(AP160="","",IF(UPPER(TRIM(AM160&amp;""))="Y","Complete (papers)",IF(IF(BB160="No",", proof of age","")&amp;IF(BC160="No",", physical form","")&amp;IF(BD160="No",", concussion sheet","")="","Complete","Missing: "&amp;MID(IF(BB160="No",", proof of age","")&amp;IF(BC160="No",", physical form","")&amp;IF(BD160="No",", concussion sheet",""),3,200))))</f>
        <v/>
      </c>
      <c r="BG160" s="22">
        <f>IF(LEFT(BF160,8)="Complete",1,0)</f>
        <v/>
      </c>
      <c r="BH160" s="22">
        <f>IF(AP160="","",TRIM(AK160&amp;""))</f>
        <v/>
      </c>
      <c r="BI160" s="22">
        <f>IF(AND(AP160&lt;&gt;"",BH160=""),1,0)</f>
        <v/>
      </c>
      <c r="BJ160" s="22">
        <f>IF(AP160="",0,1)</f>
        <v/>
      </c>
    </row>
    <row r="161">
      <c r="AJ161" s="19" t="n"/>
      <c r="AK161" s="25" t="n"/>
      <c r="AL161" s="26" t="n"/>
      <c r="AM161" s="26" t="n"/>
      <c r="AN161" s="25" t="n"/>
      <c r="AO161" s="19" t="n"/>
      <c r="AP161" s="22">
        <f>TRIM(IFERROR(TRIM(INDEX($A161:$AI161,MATCH(Settings!$H$9,$A$1:$AI$1,0))&amp;""),"")&amp;" "&amp;IFERROR(TRIM(INDEX($A161:$AI161,MATCH(Settings!$H$10,$A$1:$AI$1,0))&amp;""),""))</f>
        <v/>
      </c>
      <c r="AQ161" s="23">
        <f>IF(AP161="","",IFERROR(IF(TRIM(INDEX($A161:$AI161,MATCH(Settings!$H$11,$A$1:$AI$1,0))&amp;"")="","",IF(ISNUMBER(INDEX($A161:$AI161,MATCH(Settings!$H$11,$A$1:$AI$1,0))),INT(INDEX($A161:$AI161,MATCH(Settings!$H$11,$A$1:$AI$1,0))),DATE(VALUE(LEFT(INDEX($A161:$AI161,MATCH(Settings!$H$11,$A$1:$AI$1,0)),4)),VALUE(MID(INDEX($A161:$AI161,MATCH(Settings!$H$11,$A$1:$AI$1,0)),6,2)),VALUE(MID(INDEX($A161:$AI161,MATCH(Settings!$H$11,$A$1:$AI$1,0)),9,2))))),""))</f>
        <v/>
      </c>
      <c r="AR161" s="22">
        <f>IF(OR(AP161="",NOT(ISNUMBER(AQ161)),NOT(ISNUMBER(Settings!$B$4))),"",YEAR(Settings!$B$4)-YEAR(AQ161)-IF(OR(MONTH(Settings!$B$4)&lt;MONTH(AQ161),AND(MONTH(Settings!$B$4)=MONTH(AQ161),DAY(Settings!$B$4)&lt;DAY(AQ161))),1,0))</f>
        <v/>
      </c>
      <c r="AS161" s="22">
        <f>IF(AP161="","",IF(AR161="","No birth date",IF(COUNT(Settings!$B$9:$B$20)=0,"Set your age groups",IF(AR161&lt;MIN(Settings!$B$9:$B$20),"Below youngest group",IF(AR161&gt;MAX(Settings!$C$9:$C$20),"Above oldest group",IF(AR161&lt;=INDEX(Settings!$C$9:$C$20,COUNTIF(Settings!$B$9:$B$20,"&lt;="&amp;AR161)),INDEX(Settings!$A$9:$A$20,COUNTIF(Settings!$B$9:$B$20,"&lt;="&amp;AR161)),"No group for this age"))))))</f>
        <v/>
      </c>
      <c r="AT161" s="22">
        <f>IF(AP161="","",IFERROR(TRIM(INDEX($A161:$AI161,MATCH(Settings!$H$12,$A$1:$AI$1,0))&amp;""),""))</f>
        <v/>
      </c>
      <c r="AU161" s="22">
        <f>IF(AP161="","",IFERROR(TRIM(INDEX($A161:$AI161,MATCH(Settings!$H$13,$A$1:$AI$1,0))&amp;""),""))</f>
        <v/>
      </c>
      <c r="AV161" s="22">
        <f>IF(AP161="","",IFERROR(TRIM(INDEX($A161:$AI161,MATCH(Settings!$H$14,$A$1:$AI$1,0))&amp;""),""))</f>
        <v/>
      </c>
      <c r="AW161" s="22">
        <f>IF(AP161="","",IFERROR(IF(TRIM(INDEX($A161:$AI161,MATCH(Settings!$H$19,$A$1:$AI$1,0))&amp;"")="","",VALUE(TRIM(INDEX($A161:$AI161,MATCH(Settings!$H$19,$A$1:$AI$1,0))&amp;""))),""))</f>
        <v/>
      </c>
      <c r="AX161" s="22">
        <f>IF(AP161="","",IFERROR(TRIM(INDEX($A161:$AI161,MATCH(Settings!$H$20,$A$1:$AI$1,0))&amp;""),""))</f>
        <v/>
      </c>
      <c r="AY161" s="24">
        <f>IF(OR(AX161="Paid",AX161="Partially refunded"),IFERROR(VALUE(IFERROR(TRIM(INDEX($A161:$AI161,MATCH(Settings!$H$21,$A$1:$AI$1,0))&amp;""),"")),0)-IFERROR(VALUE(IFERROR(TRIM(INDEX($A161:$AI161,MATCH(Settings!$H$22,$A$1:$AI$1,0))&amp;""),"")),0),0)</f>
        <v/>
      </c>
      <c r="AZ161" s="22">
        <f>IF(AP161="","",IF(UPPER(TRIM(AL161&amp;""))="Y","Paid another way",IF(AX161&lt;&gt;"",AX161,"No online payment")))</f>
        <v/>
      </c>
      <c r="BA161" s="22">
        <f>IF(OR(AZ161="Paid",AZ161="Partially refunded",AZ161="Paid another way"),1,0)</f>
        <v/>
      </c>
      <c r="BB161" s="22">
        <f>IF(AP161="","",IF(IFERROR(TRIM(INDEX($A161:$AI161,MATCH(Settings!$H$15,$A$1:$AI$1,0))&amp;""),"")&lt;&gt;"","Yes","No"))</f>
        <v/>
      </c>
      <c r="BC161" s="22">
        <f>IF(AP161="","",IF(IFERROR(TRIM(INDEX($A161:$AI161,MATCH(Settings!$H$16,$A$1:$AI$1,0))&amp;""),"")&lt;&gt;"","Yes","No"))</f>
        <v/>
      </c>
      <c r="BD161" s="22">
        <f>IF(AP161="","",IF(IFERROR(TRIM(INDEX($A161:$AI161,MATCH(Settings!$H$18,$A$1:$AI$1,0))&amp;""),"")&lt;&gt;"","Yes","No"))</f>
        <v/>
      </c>
      <c r="BE161" s="22">
        <f>IF(AP161="","",IFERROR(TRIM(INDEX($A161:$AI161,MATCH(Settings!$H$17,$A$1:$AI$1,0))&amp;""),""))</f>
        <v/>
      </c>
      <c r="BF161" s="22">
        <f>IF(AP161="","",IF(UPPER(TRIM(AM161&amp;""))="Y","Complete (papers)",IF(IF(BB161="No",", proof of age","")&amp;IF(BC161="No",", physical form","")&amp;IF(BD161="No",", concussion sheet","")="","Complete","Missing: "&amp;MID(IF(BB161="No",", proof of age","")&amp;IF(BC161="No",", physical form","")&amp;IF(BD161="No",", concussion sheet",""),3,200))))</f>
        <v/>
      </c>
      <c r="BG161" s="22">
        <f>IF(LEFT(BF161,8)="Complete",1,0)</f>
        <v/>
      </c>
      <c r="BH161" s="22">
        <f>IF(AP161="","",TRIM(AK161&amp;""))</f>
        <v/>
      </c>
      <c r="BI161" s="22">
        <f>IF(AND(AP161&lt;&gt;"",BH161=""),1,0)</f>
        <v/>
      </c>
      <c r="BJ161" s="22">
        <f>IF(AP161="",0,1)</f>
        <v/>
      </c>
    </row>
    <row r="162">
      <c r="AJ162" s="19" t="n"/>
      <c r="AK162" s="25" t="n"/>
      <c r="AL162" s="26" t="n"/>
      <c r="AM162" s="26" t="n"/>
      <c r="AN162" s="25" t="n"/>
      <c r="AO162" s="19" t="n"/>
      <c r="AP162" s="22">
        <f>TRIM(IFERROR(TRIM(INDEX($A162:$AI162,MATCH(Settings!$H$9,$A$1:$AI$1,0))&amp;""),"")&amp;" "&amp;IFERROR(TRIM(INDEX($A162:$AI162,MATCH(Settings!$H$10,$A$1:$AI$1,0))&amp;""),""))</f>
        <v/>
      </c>
      <c r="AQ162" s="23">
        <f>IF(AP162="","",IFERROR(IF(TRIM(INDEX($A162:$AI162,MATCH(Settings!$H$11,$A$1:$AI$1,0))&amp;"")="","",IF(ISNUMBER(INDEX($A162:$AI162,MATCH(Settings!$H$11,$A$1:$AI$1,0))),INT(INDEX($A162:$AI162,MATCH(Settings!$H$11,$A$1:$AI$1,0))),DATE(VALUE(LEFT(INDEX($A162:$AI162,MATCH(Settings!$H$11,$A$1:$AI$1,0)),4)),VALUE(MID(INDEX($A162:$AI162,MATCH(Settings!$H$11,$A$1:$AI$1,0)),6,2)),VALUE(MID(INDEX($A162:$AI162,MATCH(Settings!$H$11,$A$1:$AI$1,0)),9,2))))),""))</f>
        <v/>
      </c>
      <c r="AR162" s="22">
        <f>IF(OR(AP162="",NOT(ISNUMBER(AQ162)),NOT(ISNUMBER(Settings!$B$4))),"",YEAR(Settings!$B$4)-YEAR(AQ162)-IF(OR(MONTH(Settings!$B$4)&lt;MONTH(AQ162),AND(MONTH(Settings!$B$4)=MONTH(AQ162),DAY(Settings!$B$4)&lt;DAY(AQ162))),1,0))</f>
        <v/>
      </c>
      <c r="AS162" s="22">
        <f>IF(AP162="","",IF(AR162="","No birth date",IF(COUNT(Settings!$B$9:$B$20)=0,"Set your age groups",IF(AR162&lt;MIN(Settings!$B$9:$B$20),"Below youngest group",IF(AR162&gt;MAX(Settings!$C$9:$C$20),"Above oldest group",IF(AR162&lt;=INDEX(Settings!$C$9:$C$20,COUNTIF(Settings!$B$9:$B$20,"&lt;="&amp;AR162)),INDEX(Settings!$A$9:$A$20,COUNTIF(Settings!$B$9:$B$20,"&lt;="&amp;AR162)),"No group for this age"))))))</f>
        <v/>
      </c>
      <c r="AT162" s="22">
        <f>IF(AP162="","",IFERROR(TRIM(INDEX($A162:$AI162,MATCH(Settings!$H$12,$A$1:$AI$1,0))&amp;""),""))</f>
        <v/>
      </c>
      <c r="AU162" s="22">
        <f>IF(AP162="","",IFERROR(TRIM(INDEX($A162:$AI162,MATCH(Settings!$H$13,$A$1:$AI$1,0))&amp;""),""))</f>
        <v/>
      </c>
      <c r="AV162" s="22">
        <f>IF(AP162="","",IFERROR(TRIM(INDEX($A162:$AI162,MATCH(Settings!$H$14,$A$1:$AI$1,0))&amp;""),""))</f>
        <v/>
      </c>
      <c r="AW162" s="22">
        <f>IF(AP162="","",IFERROR(IF(TRIM(INDEX($A162:$AI162,MATCH(Settings!$H$19,$A$1:$AI$1,0))&amp;"")="","",VALUE(TRIM(INDEX($A162:$AI162,MATCH(Settings!$H$19,$A$1:$AI$1,0))&amp;""))),""))</f>
        <v/>
      </c>
      <c r="AX162" s="22">
        <f>IF(AP162="","",IFERROR(TRIM(INDEX($A162:$AI162,MATCH(Settings!$H$20,$A$1:$AI$1,0))&amp;""),""))</f>
        <v/>
      </c>
      <c r="AY162" s="24">
        <f>IF(OR(AX162="Paid",AX162="Partially refunded"),IFERROR(VALUE(IFERROR(TRIM(INDEX($A162:$AI162,MATCH(Settings!$H$21,$A$1:$AI$1,0))&amp;""),"")),0)-IFERROR(VALUE(IFERROR(TRIM(INDEX($A162:$AI162,MATCH(Settings!$H$22,$A$1:$AI$1,0))&amp;""),"")),0),0)</f>
        <v/>
      </c>
      <c r="AZ162" s="22">
        <f>IF(AP162="","",IF(UPPER(TRIM(AL162&amp;""))="Y","Paid another way",IF(AX162&lt;&gt;"",AX162,"No online payment")))</f>
        <v/>
      </c>
      <c r="BA162" s="22">
        <f>IF(OR(AZ162="Paid",AZ162="Partially refunded",AZ162="Paid another way"),1,0)</f>
        <v/>
      </c>
      <c r="BB162" s="22">
        <f>IF(AP162="","",IF(IFERROR(TRIM(INDEX($A162:$AI162,MATCH(Settings!$H$15,$A$1:$AI$1,0))&amp;""),"")&lt;&gt;"","Yes","No"))</f>
        <v/>
      </c>
      <c r="BC162" s="22">
        <f>IF(AP162="","",IF(IFERROR(TRIM(INDEX($A162:$AI162,MATCH(Settings!$H$16,$A$1:$AI$1,0))&amp;""),"")&lt;&gt;"","Yes","No"))</f>
        <v/>
      </c>
      <c r="BD162" s="22">
        <f>IF(AP162="","",IF(IFERROR(TRIM(INDEX($A162:$AI162,MATCH(Settings!$H$18,$A$1:$AI$1,0))&amp;""),"")&lt;&gt;"","Yes","No"))</f>
        <v/>
      </c>
      <c r="BE162" s="22">
        <f>IF(AP162="","",IFERROR(TRIM(INDEX($A162:$AI162,MATCH(Settings!$H$17,$A$1:$AI$1,0))&amp;""),""))</f>
        <v/>
      </c>
      <c r="BF162" s="22">
        <f>IF(AP162="","",IF(UPPER(TRIM(AM162&amp;""))="Y","Complete (papers)",IF(IF(BB162="No",", proof of age","")&amp;IF(BC162="No",", physical form","")&amp;IF(BD162="No",", concussion sheet","")="","Complete","Missing: "&amp;MID(IF(BB162="No",", proof of age","")&amp;IF(BC162="No",", physical form","")&amp;IF(BD162="No",", concussion sheet",""),3,200))))</f>
        <v/>
      </c>
      <c r="BG162" s="22">
        <f>IF(LEFT(BF162,8)="Complete",1,0)</f>
        <v/>
      </c>
      <c r="BH162" s="22">
        <f>IF(AP162="","",TRIM(AK162&amp;""))</f>
        <v/>
      </c>
      <c r="BI162" s="22">
        <f>IF(AND(AP162&lt;&gt;"",BH162=""),1,0)</f>
        <v/>
      </c>
      <c r="BJ162" s="22">
        <f>IF(AP162="",0,1)</f>
        <v/>
      </c>
    </row>
    <row r="163">
      <c r="AJ163" s="19" t="n"/>
      <c r="AK163" s="25" t="n"/>
      <c r="AL163" s="26" t="n"/>
      <c r="AM163" s="26" t="n"/>
      <c r="AN163" s="25" t="n"/>
      <c r="AO163" s="19" t="n"/>
      <c r="AP163" s="22">
        <f>TRIM(IFERROR(TRIM(INDEX($A163:$AI163,MATCH(Settings!$H$9,$A$1:$AI$1,0))&amp;""),"")&amp;" "&amp;IFERROR(TRIM(INDEX($A163:$AI163,MATCH(Settings!$H$10,$A$1:$AI$1,0))&amp;""),""))</f>
        <v/>
      </c>
      <c r="AQ163" s="23">
        <f>IF(AP163="","",IFERROR(IF(TRIM(INDEX($A163:$AI163,MATCH(Settings!$H$11,$A$1:$AI$1,0))&amp;"")="","",IF(ISNUMBER(INDEX($A163:$AI163,MATCH(Settings!$H$11,$A$1:$AI$1,0))),INT(INDEX($A163:$AI163,MATCH(Settings!$H$11,$A$1:$AI$1,0))),DATE(VALUE(LEFT(INDEX($A163:$AI163,MATCH(Settings!$H$11,$A$1:$AI$1,0)),4)),VALUE(MID(INDEX($A163:$AI163,MATCH(Settings!$H$11,$A$1:$AI$1,0)),6,2)),VALUE(MID(INDEX($A163:$AI163,MATCH(Settings!$H$11,$A$1:$AI$1,0)),9,2))))),""))</f>
        <v/>
      </c>
      <c r="AR163" s="22">
        <f>IF(OR(AP163="",NOT(ISNUMBER(AQ163)),NOT(ISNUMBER(Settings!$B$4))),"",YEAR(Settings!$B$4)-YEAR(AQ163)-IF(OR(MONTH(Settings!$B$4)&lt;MONTH(AQ163),AND(MONTH(Settings!$B$4)=MONTH(AQ163),DAY(Settings!$B$4)&lt;DAY(AQ163))),1,0))</f>
        <v/>
      </c>
      <c r="AS163" s="22">
        <f>IF(AP163="","",IF(AR163="","No birth date",IF(COUNT(Settings!$B$9:$B$20)=0,"Set your age groups",IF(AR163&lt;MIN(Settings!$B$9:$B$20),"Below youngest group",IF(AR163&gt;MAX(Settings!$C$9:$C$20),"Above oldest group",IF(AR163&lt;=INDEX(Settings!$C$9:$C$20,COUNTIF(Settings!$B$9:$B$20,"&lt;="&amp;AR163)),INDEX(Settings!$A$9:$A$20,COUNTIF(Settings!$B$9:$B$20,"&lt;="&amp;AR163)),"No group for this age"))))))</f>
        <v/>
      </c>
      <c r="AT163" s="22">
        <f>IF(AP163="","",IFERROR(TRIM(INDEX($A163:$AI163,MATCH(Settings!$H$12,$A$1:$AI$1,0))&amp;""),""))</f>
        <v/>
      </c>
      <c r="AU163" s="22">
        <f>IF(AP163="","",IFERROR(TRIM(INDEX($A163:$AI163,MATCH(Settings!$H$13,$A$1:$AI$1,0))&amp;""),""))</f>
        <v/>
      </c>
      <c r="AV163" s="22">
        <f>IF(AP163="","",IFERROR(TRIM(INDEX($A163:$AI163,MATCH(Settings!$H$14,$A$1:$AI$1,0))&amp;""),""))</f>
        <v/>
      </c>
      <c r="AW163" s="22">
        <f>IF(AP163="","",IFERROR(IF(TRIM(INDEX($A163:$AI163,MATCH(Settings!$H$19,$A$1:$AI$1,0))&amp;"")="","",VALUE(TRIM(INDEX($A163:$AI163,MATCH(Settings!$H$19,$A$1:$AI$1,0))&amp;""))),""))</f>
        <v/>
      </c>
      <c r="AX163" s="22">
        <f>IF(AP163="","",IFERROR(TRIM(INDEX($A163:$AI163,MATCH(Settings!$H$20,$A$1:$AI$1,0))&amp;""),""))</f>
        <v/>
      </c>
      <c r="AY163" s="24">
        <f>IF(OR(AX163="Paid",AX163="Partially refunded"),IFERROR(VALUE(IFERROR(TRIM(INDEX($A163:$AI163,MATCH(Settings!$H$21,$A$1:$AI$1,0))&amp;""),"")),0)-IFERROR(VALUE(IFERROR(TRIM(INDEX($A163:$AI163,MATCH(Settings!$H$22,$A$1:$AI$1,0))&amp;""),"")),0),0)</f>
        <v/>
      </c>
      <c r="AZ163" s="22">
        <f>IF(AP163="","",IF(UPPER(TRIM(AL163&amp;""))="Y","Paid another way",IF(AX163&lt;&gt;"",AX163,"No online payment")))</f>
        <v/>
      </c>
      <c r="BA163" s="22">
        <f>IF(OR(AZ163="Paid",AZ163="Partially refunded",AZ163="Paid another way"),1,0)</f>
        <v/>
      </c>
      <c r="BB163" s="22">
        <f>IF(AP163="","",IF(IFERROR(TRIM(INDEX($A163:$AI163,MATCH(Settings!$H$15,$A$1:$AI$1,0))&amp;""),"")&lt;&gt;"","Yes","No"))</f>
        <v/>
      </c>
      <c r="BC163" s="22">
        <f>IF(AP163="","",IF(IFERROR(TRIM(INDEX($A163:$AI163,MATCH(Settings!$H$16,$A$1:$AI$1,0))&amp;""),"")&lt;&gt;"","Yes","No"))</f>
        <v/>
      </c>
      <c r="BD163" s="22">
        <f>IF(AP163="","",IF(IFERROR(TRIM(INDEX($A163:$AI163,MATCH(Settings!$H$18,$A$1:$AI$1,0))&amp;""),"")&lt;&gt;"","Yes","No"))</f>
        <v/>
      </c>
      <c r="BE163" s="22">
        <f>IF(AP163="","",IFERROR(TRIM(INDEX($A163:$AI163,MATCH(Settings!$H$17,$A$1:$AI$1,0))&amp;""),""))</f>
        <v/>
      </c>
      <c r="BF163" s="22">
        <f>IF(AP163="","",IF(UPPER(TRIM(AM163&amp;""))="Y","Complete (papers)",IF(IF(BB163="No",", proof of age","")&amp;IF(BC163="No",", physical form","")&amp;IF(BD163="No",", concussion sheet","")="","Complete","Missing: "&amp;MID(IF(BB163="No",", proof of age","")&amp;IF(BC163="No",", physical form","")&amp;IF(BD163="No",", concussion sheet",""),3,200))))</f>
        <v/>
      </c>
      <c r="BG163" s="22">
        <f>IF(LEFT(BF163,8)="Complete",1,0)</f>
        <v/>
      </c>
      <c r="BH163" s="22">
        <f>IF(AP163="","",TRIM(AK163&amp;""))</f>
        <v/>
      </c>
      <c r="BI163" s="22">
        <f>IF(AND(AP163&lt;&gt;"",BH163=""),1,0)</f>
        <v/>
      </c>
      <c r="BJ163" s="22">
        <f>IF(AP163="",0,1)</f>
        <v/>
      </c>
    </row>
    <row r="164">
      <c r="AJ164" s="19" t="n"/>
      <c r="AK164" s="25" t="n"/>
      <c r="AL164" s="26" t="n"/>
      <c r="AM164" s="26" t="n"/>
      <c r="AN164" s="25" t="n"/>
      <c r="AO164" s="19" t="n"/>
      <c r="AP164" s="22">
        <f>TRIM(IFERROR(TRIM(INDEX($A164:$AI164,MATCH(Settings!$H$9,$A$1:$AI$1,0))&amp;""),"")&amp;" "&amp;IFERROR(TRIM(INDEX($A164:$AI164,MATCH(Settings!$H$10,$A$1:$AI$1,0))&amp;""),""))</f>
        <v/>
      </c>
      <c r="AQ164" s="23">
        <f>IF(AP164="","",IFERROR(IF(TRIM(INDEX($A164:$AI164,MATCH(Settings!$H$11,$A$1:$AI$1,0))&amp;"")="","",IF(ISNUMBER(INDEX($A164:$AI164,MATCH(Settings!$H$11,$A$1:$AI$1,0))),INT(INDEX($A164:$AI164,MATCH(Settings!$H$11,$A$1:$AI$1,0))),DATE(VALUE(LEFT(INDEX($A164:$AI164,MATCH(Settings!$H$11,$A$1:$AI$1,0)),4)),VALUE(MID(INDEX($A164:$AI164,MATCH(Settings!$H$11,$A$1:$AI$1,0)),6,2)),VALUE(MID(INDEX($A164:$AI164,MATCH(Settings!$H$11,$A$1:$AI$1,0)),9,2))))),""))</f>
        <v/>
      </c>
      <c r="AR164" s="22">
        <f>IF(OR(AP164="",NOT(ISNUMBER(AQ164)),NOT(ISNUMBER(Settings!$B$4))),"",YEAR(Settings!$B$4)-YEAR(AQ164)-IF(OR(MONTH(Settings!$B$4)&lt;MONTH(AQ164),AND(MONTH(Settings!$B$4)=MONTH(AQ164),DAY(Settings!$B$4)&lt;DAY(AQ164))),1,0))</f>
        <v/>
      </c>
      <c r="AS164" s="22">
        <f>IF(AP164="","",IF(AR164="","No birth date",IF(COUNT(Settings!$B$9:$B$20)=0,"Set your age groups",IF(AR164&lt;MIN(Settings!$B$9:$B$20),"Below youngest group",IF(AR164&gt;MAX(Settings!$C$9:$C$20),"Above oldest group",IF(AR164&lt;=INDEX(Settings!$C$9:$C$20,COUNTIF(Settings!$B$9:$B$20,"&lt;="&amp;AR164)),INDEX(Settings!$A$9:$A$20,COUNTIF(Settings!$B$9:$B$20,"&lt;="&amp;AR164)),"No group for this age"))))))</f>
        <v/>
      </c>
      <c r="AT164" s="22">
        <f>IF(AP164="","",IFERROR(TRIM(INDEX($A164:$AI164,MATCH(Settings!$H$12,$A$1:$AI$1,0))&amp;""),""))</f>
        <v/>
      </c>
      <c r="AU164" s="22">
        <f>IF(AP164="","",IFERROR(TRIM(INDEX($A164:$AI164,MATCH(Settings!$H$13,$A$1:$AI$1,0))&amp;""),""))</f>
        <v/>
      </c>
      <c r="AV164" s="22">
        <f>IF(AP164="","",IFERROR(TRIM(INDEX($A164:$AI164,MATCH(Settings!$H$14,$A$1:$AI$1,0))&amp;""),""))</f>
        <v/>
      </c>
      <c r="AW164" s="22">
        <f>IF(AP164="","",IFERROR(IF(TRIM(INDEX($A164:$AI164,MATCH(Settings!$H$19,$A$1:$AI$1,0))&amp;"")="","",VALUE(TRIM(INDEX($A164:$AI164,MATCH(Settings!$H$19,$A$1:$AI$1,0))&amp;""))),""))</f>
        <v/>
      </c>
      <c r="AX164" s="22">
        <f>IF(AP164="","",IFERROR(TRIM(INDEX($A164:$AI164,MATCH(Settings!$H$20,$A$1:$AI$1,0))&amp;""),""))</f>
        <v/>
      </c>
      <c r="AY164" s="24">
        <f>IF(OR(AX164="Paid",AX164="Partially refunded"),IFERROR(VALUE(IFERROR(TRIM(INDEX($A164:$AI164,MATCH(Settings!$H$21,$A$1:$AI$1,0))&amp;""),"")),0)-IFERROR(VALUE(IFERROR(TRIM(INDEX($A164:$AI164,MATCH(Settings!$H$22,$A$1:$AI$1,0))&amp;""),"")),0),0)</f>
        <v/>
      </c>
      <c r="AZ164" s="22">
        <f>IF(AP164="","",IF(UPPER(TRIM(AL164&amp;""))="Y","Paid another way",IF(AX164&lt;&gt;"",AX164,"No online payment")))</f>
        <v/>
      </c>
      <c r="BA164" s="22">
        <f>IF(OR(AZ164="Paid",AZ164="Partially refunded",AZ164="Paid another way"),1,0)</f>
        <v/>
      </c>
      <c r="BB164" s="22">
        <f>IF(AP164="","",IF(IFERROR(TRIM(INDEX($A164:$AI164,MATCH(Settings!$H$15,$A$1:$AI$1,0))&amp;""),"")&lt;&gt;"","Yes","No"))</f>
        <v/>
      </c>
      <c r="BC164" s="22">
        <f>IF(AP164="","",IF(IFERROR(TRIM(INDEX($A164:$AI164,MATCH(Settings!$H$16,$A$1:$AI$1,0))&amp;""),"")&lt;&gt;"","Yes","No"))</f>
        <v/>
      </c>
      <c r="BD164" s="22">
        <f>IF(AP164="","",IF(IFERROR(TRIM(INDEX($A164:$AI164,MATCH(Settings!$H$18,$A$1:$AI$1,0))&amp;""),"")&lt;&gt;"","Yes","No"))</f>
        <v/>
      </c>
      <c r="BE164" s="22">
        <f>IF(AP164="","",IFERROR(TRIM(INDEX($A164:$AI164,MATCH(Settings!$H$17,$A$1:$AI$1,0))&amp;""),""))</f>
        <v/>
      </c>
      <c r="BF164" s="22">
        <f>IF(AP164="","",IF(UPPER(TRIM(AM164&amp;""))="Y","Complete (papers)",IF(IF(BB164="No",", proof of age","")&amp;IF(BC164="No",", physical form","")&amp;IF(BD164="No",", concussion sheet","")="","Complete","Missing: "&amp;MID(IF(BB164="No",", proof of age","")&amp;IF(BC164="No",", physical form","")&amp;IF(BD164="No",", concussion sheet",""),3,200))))</f>
        <v/>
      </c>
      <c r="BG164" s="22">
        <f>IF(LEFT(BF164,8)="Complete",1,0)</f>
        <v/>
      </c>
      <c r="BH164" s="22">
        <f>IF(AP164="","",TRIM(AK164&amp;""))</f>
        <v/>
      </c>
      <c r="BI164" s="22">
        <f>IF(AND(AP164&lt;&gt;"",BH164=""),1,0)</f>
        <v/>
      </c>
      <c r="BJ164" s="22">
        <f>IF(AP164="",0,1)</f>
        <v/>
      </c>
    </row>
    <row r="165">
      <c r="AJ165" s="19" t="n"/>
      <c r="AK165" s="25" t="n"/>
      <c r="AL165" s="26" t="n"/>
      <c r="AM165" s="26" t="n"/>
      <c r="AN165" s="25" t="n"/>
      <c r="AO165" s="19" t="n"/>
      <c r="AP165" s="22">
        <f>TRIM(IFERROR(TRIM(INDEX($A165:$AI165,MATCH(Settings!$H$9,$A$1:$AI$1,0))&amp;""),"")&amp;" "&amp;IFERROR(TRIM(INDEX($A165:$AI165,MATCH(Settings!$H$10,$A$1:$AI$1,0))&amp;""),""))</f>
        <v/>
      </c>
      <c r="AQ165" s="23">
        <f>IF(AP165="","",IFERROR(IF(TRIM(INDEX($A165:$AI165,MATCH(Settings!$H$11,$A$1:$AI$1,0))&amp;"")="","",IF(ISNUMBER(INDEX($A165:$AI165,MATCH(Settings!$H$11,$A$1:$AI$1,0))),INT(INDEX($A165:$AI165,MATCH(Settings!$H$11,$A$1:$AI$1,0))),DATE(VALUE(LEFT(INDEX($A165:$AI165,MATCH(Settings!$H$11,$A$1:$AI$1,0)),4)),VALUE(MID(INDEX($A165:$AI165,MATCH(Settings!$H$11,$A$1:$AI$1,0)),6,2)),VALUE(MID(INDEX($A165:$AI165,MATCH(Settings!$H$11,$A$1:$AI$1,0)),9,2))))),""))</f>
        <v/>
      </c>
      <c r="AR165" s="22">
        <f>IF(OR(AP165="",NOT(ISNUMBER(AQ165)),NOT(ISNUMBER(Settings!$B$4))),"",YEAR(Settings!$B$4)-YEAR(AQ165)-IF(OR(MONTH(Settings!$B$4)&lt;MONTH(AQ165),AND(MONTH(Settings!$B$4)=MONTH(AQ165),DAY(Settings!$B$4)&lt;DAY(AQ165))),1,0))</f>
        <v/>
      </c>
      <c r="AS165" s="22">
        <f>IF(AP165="","",IF(AR165="","No birth date",IF(COUNT(Settings!$B$9:$B$20)=0,"Set your age groups",IF(AR165&lt;MIN(Settings!$B$9:$B$20),"Below youngest group",IF(AR165&gt;MAX(Settings!$C$9:$C$20),"Above oldest group",IF(AR165&lt;=INDEX(Settings!$C$9:$C$20,COUNTIF(Settings!$B$9:$B$20,"&lt;="&amp;AR165)),INDEX(Settings!$A$9:$A$20,COUNTIF(Settings!$B$9:$B$20,"&lt;="&amp;AR165)),"No group for this age"))))))</f>
        <v/>
      </c>
      <c r="AT165" s="22">
        <f>IF(AP165="","",IFERROR(TRIM(INDEX($A165:$AI165,MATCH(Settings!$H$12,$A$1:$AI$1,0))&amp;""),""))</f>
        <v/>
      </c>
      <c r="AU165" s="22">
        <f>IF(AP165="","",IFERROR(TRIM(INDEX($A165:$AI165,MATCH(Settings!$H$13,$A$1:$AI$1,0))&amp;""),""))</f>
        <v/>
      </c>
      <c r="AV165" s="22">
        <f>IF(AP165="","",IFERROR(TRIM(INDEX($A165:$AI165,MATCH(Settings!$H$14,$A$1:$AI$1,0))&amp;""),""))</f>
        <v/>
      </c>
      <c r="AW165" s="22">
        <f>IF(AP165="","",IFERROR(IF(TRIM(INDEX($A165:$AI165,MATCH(Settings!$H$19,$A$1:$AI$1,0))&amp;"")="","",VALUE(TRIM(INDEX($A165:$AI165,MATCH(Settings!$H$19,$A$1:$AI$1,0))&amp;""))),""))</f>
        <v/>
      </c>
      <c r="AX165" s="22">
        <f>IF(AP165="","",IFERROR(TRIM(INDEX($A165:$AI165,MATCH(Settings!$H$20,$A$1:$AI$1,0))&amp;""),""))</f>
        <v/>
      </c>
      <c r="AY165" s="24">
        <f>IF(OR(AX165="Paid",AX165="Partially refunded"),IFERROR(VALUE(IFERROR(TRIM(INDEX($A165:$AI165,MATCH(Settings!$H$21,$A$1:$AI$1,0))&amp;""),"")),0)-IFERROR(VALUE(IFERROR(TRIM(INDEX($A165:$AI165,MATCH(Settings!$H$22,$A$1:$AI$1,0))&amp;""),"")),0),0)</f>
        <v/>
      </c>
      <c r="AZ165" s="22">
        <f>IF(AP165="","",IF(UPPER(TRIM(AL165&amp;""))="Y","Paid another way",IF(AX165&lt;&gt;"",AX165,"No online payment")))</f>
        <v/>
      </c>
      <c r="BA165" s="22">
        <f>IF(OR(AZ165="Paid",AZ165="Partially refunded",AZ165="Paid another way"),1,0)</f>
        <v/>
      </c>
      <c r="BB165" s="22">
        <f>IF(AP165="","",IF(IFERROR(TRIM(INDEX($A165:$AI165,MATCH(Settings!$H$15,$A$1:$AI$1,0))&amp;""),"")&lt;&gt;"","Yes","No"))</f>
        <v/>
      </c>
      <c r="BC165" s="22">
        <f>IF(AP165="","",IF(IFERROR(TRIM(INDEX($A165:$AI165,MATCH(Settings!$H$16,$A$1:$AI$1,0))&amp;""),"")&lt;&gt;"","Yes","No"))</f>
        <v/>
      </c>
      <c r="BD165" s="22">
        <f>IF(AP165="","",IF(IFERROR(TRIM(INDEX($A165:$AI165,MATCH(Settings!$H$18,$A$1:$AI$1,0))&amp;""),"")&lt;&gt;"","Yes","No"))</f>
        <v/>
      </c>
      <c r="BE165" s="22">
        <f>IF(AP165="","",IFERROR(TRIM(INDEX($A165:$AI165,MATCH(Settings!$H$17,$A$1:$AI$1,0))&amp;""),""))</f>
        <v/>
      </c>
      <c r="BF165" s="22">
        <f>IF(AP165="","",IF(UPPER(TRIM(AM165&amp;""))="Y","Complete (papers)",IF(IF(BB165="No",", proof of age","")&amp;IF(BC165="No",", physical form","")&amp;IF(BD165="No",", concussion sheet","")="","Complete","Missing: "&amp;MID(IF(BB165="No",", proof of age","")&amp;IF(BC165="No",", physical form","")&amp;IF(BD165="No",", concussion sheet",""),3,200))))</f>
        <v/>
      </c>
      <c r="BG165" s="22">
        <f>IF(LEFT(BF165,8)="Complete",1,0)</f>
        <v/>
      </c>
      <c r="BH165" s="22">
        <f>IF(AP165="","",TRIM(AK165&amp;""))</f>
        <v/>
      </c>
      <c r="BI165" s="22">
        <f>IF(AND(AP165&lt;&gt;"",BH165=""),1,0)</f>
        <v/>
      </c>
      <c r="BJ165" s="22">
        <f>IF(AP165="",0,1)</f>
        <v/>
      </c>
    </row>
    <row r="166">
      <c r="AJ166" s="19" t="n"/>
      <c r="AK166" s="25" t="n"/>
      <c r="AL166" s="26" t="n"/>
      <c r="AM166" s="26" t="n"/>
      <c r="AN166" s="25" t="n"/>
      <c r="AO166" s="19" t="n"/>
      <c r="AP166" s="22">
        <f>TRIM(IFERROR(TRIM(INDEX($A166:$AI166,MATCH(Settings!$H$9,$A$1:$AI$1,0))&amp;""),"")&amp;" "&amp;IFERROR(TRIM(INDEX($A166:$AI166,MATCH(Settings!$H$10,$A$1:$AI$1,0))&amp;""),""))</f>
        <v/>
      </c>
      <c r="AQ166" s="23">
        <f>IF(AP166="","",IFERROR(IF(TRIM(INDEX($A166:$AI166,MATCH(Settings!$H$11,$A$1:$AI$1,0))&amp;"")="","",IF(ISNUMBER(INDEX($A166:$AI166,MATCH(Settings!$H$11,$A$1:$AI$1,0))),INT(INDEX($A166:$AI166,MATCH(Settings!$H$11,$A$1:$AI$1,0))),DATE(VALUE(LEFT(INDEX($A166:$AI166,MATCH(Settings!$H$11,$A$1:$AI$1,0)),4)),VALUE(MID(INDEX($A166:$AI166,MATCH(Settings!$H$11,$A$1:$AI$1,0)),6,2)),VALUE(MID(INDEX($A166:$AI166,MATCH(Settings!$H$11,$A$1:$AI$1,0)),9,2))))),""))</f>
        <v/>
      </c>
      <c r="AR166" s="22">
        <f>IF(OR(AP166="",NOT(ISNUMBER(AQ166)),NOT(ISNUMBER(Settings!$B$4))),"",YEAR(Settings!$B$4)-YEAR(AQ166)-IF(OR(MONTH(Settings!$B$4)&lt;MONTH(AQ166),AND(MONTH(Settings!$B$4)=MONTH(AQ166),DAY(Settings!$B$4)&lt;DAY(AQ166))),1,0))</f>
        <v/>
      </c>
      <c r="AS166" s="22">
        <f>IF(AP166="","",IF(AR166="","No birth date",IF(COUNT(Settings!$B$9:$B$20)=0,"Set your age groups",IF(AR166&lt;MIN(Settings!$B$9:$B$20),"Below youngest group",IF(AR166&gt;MAX(Settings!$C$9:$C$20),"Above oldest group",IF(AR166&lt;=INDEX(Settings!$C$9:$C$20,COUNTIF(Settings!$B$9:$B$20,"&lt;="&amp;AR166)),INDEX(Settings!$A$9:$A$20,COUNTIF(Settings!$B$9:$B$20,"&lt;="&amp;AR166)),"No group for this age"))))))</f>
        <v/>
      </c>
      <c r="AT166" s="22">
        <f>IF(AP166="","",IFERROR(TRIM(INDEX($A166:$AI166,MATCH(Settings!$H$12,$A$1:$AI$1,0))&amp;""),""))</f>
        <v/>
      </c>
      <c r="AU166" s="22">
        <f>IF(AP166="","",IFERROR(TRIM(INDEX($A166:$AI166,MATCH(Settings!$H$13,$A$1:$AI$1,0))&amp;""),""))</f>
        <v/>
      </c>
      <c r="AV166" s="22">
        <f>IF(AP166="","",IFERROR(TRIM(INDEX($A166:$AI166,MATCH(Settings!$H$14,$A$1:$AI$1,0))&amp;""),""))</f>
        <v/>
      </c>
      <c r="AW166" s="22">
        <f>IF(AP166="","",IFERROR(IF(TRIM(INDEX($A166:$AI166,MATCH(Settings!$H$19,$A$1:$AI$1,0))&amp;"")="","",VALUE(TRIM(INDEX($A166:$AI166,MATCH(Settings!$H$19,$A$1:$AI$1,0))&amp;""))),""))</f>
        <v/>
      </c>
      <c r="AX166" s="22">
        <f>IF(AP166="","",IFERROR(TRIM(INDEX($A166:$AI166,MATCH(Settings!$H$20,$A$1:$AI$1,0))&amp;""),""))</f>
        <v/>
      </c>
      <c r="AY166" s="24">
        <f>IF(OR(AX166="Paid",AX166="Partially refunded"),IFERROR(VALUE(IFERROR(TRIM(INDEX($A166:$AI166,MATCH(Settings!$H$21,$A$1:$AI$1,0))&amp;""),"")),0)-IFERROR(VALUE(IFERROR(TRIM(INDEX($A166:$AI166,MATCH(Settings!$H$22,$A$1:$AI$1,0))&amp;""),"")),0),0)</f>
        <v/>
      </c>
      <c r="AZ166" s="22">
        <f>IF(AP166="","",IF(UPPER(TRIM(AL166&amp;""))="Y","Paid another way",IF(AX166&lt;&gt;"",AX166,"No online payment")))</f>
        <v/>
      </c>
      <c r="BA166" s="22">
        <f>IF(OR(AZ166="Paid",AZ166="Partially refunded",AZ166="Paid another way"),1,0)</f>
        <v/>
      </c>
      <c r="BB166" s="22">
        <f>IF(AP166="","",IF(IFERROR(TRIM(INDEX($A166:$AI166,MATCH(Settings!$H$15,$A$1:$AI$1,0))&amp;""),"")&lt;&gt;"","Yes","No"))</f>
        <v/>
      </c>
      <c r="BC166" s="22">
        <f>IF(AP166="","",IF(IFERROR(TRIM(INDEX($A166:$AI166,MATCH(Settings!$H$16,$A$1:$AI$1,0))&amp;""),"")&lt;&gt;"","Yes","No"))</f>
        <v/>
      </c>
      <c r="BD166" s="22">
        <f>IF(AP166="","",IF(IFERROR(TRIM(INDEX($A166:$AI166,MATCH(Settings!$H$18,$A$1:$AI$1,0))&amp;""),"")&lt;&gt;"","Yes","No"))</f>
        <v/>
      </c>
      <c r="BE166" s="22">
        <f>IF(AP166="","",IFERROR(TRIM(INDEX($A166:$AI166,MATCH(Settings!$H$17,$A$1:$AI$1,0))&amp;""),""))</f>
        <v/>
      </c>
      <c r="BF166" s="22">
        <f>IF(AP166="","",IF(UPPER(TRIM(AM166&amp;""))="Y","Complete (papers)",IF(IF(BB166="No",", proof of age","")&amp;IF(BC166="No",", physical form","")&amp;IF(BD166="No",", concussion sheet","")="","Complete","Missing: "&amp;MID(IF(BB166="No",", proof of age","")&amp;IF(BC166="No",", physical form","")&amp;IF(BD166="No",", concussion sheet",""),3,200))))</f>
        <v/>
      </c>
      <c r="BG166" s="22">
        <f>IF(LEFT(BF166,8)="Complete",1,0)</f>
        <v/>
      </c>
      <c r="BH166" s="22">
        <f>IF(AP166="","",TRIM(AK166&amp;""))</f>
        <v/>
      </c>
      <c r="BI166" s="22">
        <f>IF(AND(AP166&lt;&gt;"",BH166=""),1,0)</f>
        <v/>
      </c>
      <c r="BJ166" s="22">
        <f>IF(AP166="",0,1)</f>
        <v/>
      </c>
    </row>
    <row r="167">
      <c r="AJ167" s="19" t="n"/>
      <c r="AK167" s="25" t="n"/>
      <c r="AL167" s="26" t="n"/>
      <c r="AM167" s="26" t="n"/>
      <c r="AN167" s="25" t="n"/>
      <c r="AO167" s="19" t="n"/>
      <c r="AP167" s="22">
        <f>TRIM(IFERROR(TRIM(INDEX($A167:$AI167,MATCH(Settings!$H$9,$A$1:$AI$1,0))&amp;""),"")&amp;" "&amp;IFERROR(TRIM(INDEX($A167:$AI167,MATCH(Settings!$H$10,$A$1:$AI$1,0))&amp;""),""))</f>
        <v/>
      </c>
      <c r="AQ167" s="23">
        <f>IF(AP167="","",IFERROR(IF(TRIM(INDEX($A167:$AI167,MATCH(Settings!$H$11,$A$1:$AI$1,0))&amp;"")="","",IF(ISNUMBER(INDEX($A167:$AI167,MATCH(Settings!$H$11,$A$1:$AI$1,0))),INT(INDEX($A167:$AI167,MATCH(Settings!$H$11,$A$1:$AI$1,0))),DATE(VALUE(LEFT(INDEX($A167:$AI167,MATCH(Settings!$H$11,$A$1:$AI$1,0)),4)),VALUE(MID(INDEX($A167:$AI167,MATCH(Settings!$H$11,$A$1:$AI$1,0)),6,2)),VALUE(MID(INDEX($A167:$AI167,MATCH(Settings!$H$11,$A$1:$AI$1,0)),9,2))))),""))</f>
        <v/>
      </c>
      <c r="AR167" s="22">
        <f>IF(OR(AP167="",NOT(ISNUMBER(AQ167)),NOT(ISNUMBER(Settings!$B$4))),"",YEAR(Settings!$B$4)-YEAR(AQ167)-IF(OR(MONTH(Settings!$B$4)&lt;MONTH(AQ167),AND(MONTH(Settings!$B$4)=MONTH(AQ167),DAY(Settings!$B$4)&lt;DAY(AQ167))),1,0))</f>
        <v/>
      </c>
      <c r="AS167" s="22">
        <f>IF(AP167="","",IF(AR167="","No birth date",IF(COUNT(Settings!$B$9:$B$20)=0,"Set your age groups",IF(AR167&lt;MIN(Settings!$B$9:$B$20),"Below youngest group",IF(AR167&gt;MAX(Settings!$C$9:$C$20),"Above oldest group",IF(AR167&lt;=INDEX(Settings!$C$9:$C$20,COUNTIF(Settings!$B$9:$B$20,"&lt;="&amp;AR167)),INDEX(Settings!$A$9:$A$20,COUNTIF(Settings!$B$9:$B$20,"&lt;="&amp;AR167)),"No group for this age"))))))</f>
        <v/>
      </c>
      <c r="AT167" s="22">
        <f>IF(AP167="","",IFERROR(TRIM(INDEX($A167:$AI167,MATCH(Settings!$H$12,$A$1:$AI$1,0))&amp;""),""))</f>
        <v/>
      </c>
      <c r="AU167" s="22">
        <f>IF(AP167="","",IFERROR(TRIM(INDEX($A167:$AI167,MATCH(Settings!$H$13,$A$1:$AI$1,0))&amp;""),""))</f>
        <v/>
      </c>
      <c r="AV167" s="22">
        <f>IF(AP167="","",IFERROR(TRIM(INDEX($A167:$AI167,MATCH(Settings!$H$14,$A$1:$AI$1,0))&amp;""),""))</f>
        <v/>
      </c>
      <c r="AW167" s="22">
        <f>IF(AP167="","",IFERROR(IF(TRIM(INDEX($A167:$AI167,MATCH(Settings!$H$19,$A$1:$AI$1,0))&amp;"")="","",VALUE(TRIM(INDEX($A167:$AI167,MATCH(Settings!$H$19,$A$1:$AI$1,0))&amp;""))),""))</f>
        <v/>
      </c>
      <c r="AX167" s="22">
        <f>IF(AP167="","",IFERROR(TRIM(INDEX($A167:$AI167,MATCH(Settings!$H$20,$A$1:$AI$1,0))&amp;""),""))</f>
        <v/>
      </c>
      <c r="AY167" s="24">
        <f>IF(OR(AX167="Paid",AX167="Partially refunded"),IFERROR(VALUE(IFERROR(TRIM(INDEX($A167:$AI167,MATCH(Settings!$H$21,$A$1:$AI$1,0))&amp;""),"")),0)-IFERROR(VALUE(IFERROR(TRIM(INDEX($A167:$AI167,MATCH(Settings!$H$22,$A$1:$AI$1,0))&amp;""),"")),0),0)</f>
        <v/>
      </c>
      <c r="AZ167" s="22">
        <f>IF(AP167="","",IF(UPPER(TRIM(AL167&amp;""))="Y","Paid another way",IF(AX167&lt;&gt;"",AX167,"No online payment")))</f>
        <v/>
      </c>
      <c r="BA167" s="22">
        <f>IF(OR(AZ167="Paid",AZ167="Partially refunded",AZ167="Paid another way"),1,0)</f>
        <v/>
      </c>
      <c r="BB167" s="22">
        <f>IF(AP167="","",IF(IFERROR(TRIM(INDEX($A167:$AI167,MATCH(Settings!$H$15,$A$1:$AI$1,0))&amp;""),"")&lt;&gt;"","Yes","No"))</f>
        <v/>
      </c>
      <c r="BC167" s="22">
        <f>IF(AP167="","",IF(IFERROR(TRIM(INDEX($A167:$AI167,MATCH(Settings!$H$16,$A$1:$AI$1,0))&amp;""),"")&lt;&gt;"","Yes","No"))</f>
        <v/>
      </c>
      <c r="BD167" s="22">
        <f>IF(AP167="","",IF(IFERROR(TRIM(INDEX($A167:$AI167,MATCH(Settings!$H$18,$A$1:$AI$1,0))&amp;""),"")&lt;&gt;"","Yes","No"))</f>
        <v/>
      </c>
      <c r="BE167" s="22">
        <f>IF(AP167="","",IFERROR(TRIM(INDEX($A167:$AI167,MATCH(Settings!$H$17,$A$1:$AI$1,0))&amp;""),""))</f>
        <v/>
      </c>
      <c r="BF167" s="22">
        <f>IF(AP167="","",IF(UPPER(TRIM(AM167&amp;""))="Y","Complete (papers)",IF(IF(BB167="No",", proof of age","")&amp;IF(BC167="No",", physical form","")&amp;IF(BD167="No",", concussion sheet","")="","Complete","Missing: "&amp;MID(IF(BB167="No",", proof of age","")&amp;IF(BC167="No",", physical form","")&amp;IF(BD167="No",", concussion sheet",""),3,200))))</f>
        <v/>
      </c>
      <c r="BG167" s="22">
        <f>IF(LEFT(BF167,8)="Complete",1,0)</f>
        <v/>
      </c>
      <c r="BH167" s="22">
        <f>IF(AP167="","",TRIM(AK167&amp;""))</f>
        <v/>
      </c>
      <c r="BI167" s="22">
        <f>IF(AND(AP167&lt;&gt;"",BH167=""),1,0)</f>
        <v/>
      </c>
      <c r="BJ167" s="22">
        <f>IF(AP167="",0,1)</f>
        <v/>
      </c>
    </row>
    <row r="168">
      <c r="AJ168" s="19" t="n"/>
      <c r="AK168" s="25" t="n"/>
      <c r="AL168" s="26" t="n"/>
      <c r="AM168" s="26" t="n"/>
      <c r="AN168" s="25" t="n"/>
      <c r="AO168" s="19" t="n"/>
      <c r="AP168" s="22">
        <f>TRIM(IFERROR(TRIM(INDEX($A168:$AI168,MATCH(Settings!$H$9,$A$1:$AI$1,0))&amp;""),"")&amp;" "&amp;IFERROR(TRIM(INDEX($A168:$AI168,MATCH(Settings!$H$10,$A$1:$AI$1,0))&amp;""),""))</f>
        <v/>
      </c>
      <c r="AQ168" s="23">
        <f>IF(AP168="","",IFERROR(IF(TRIM(INDEX($A168:$AI168,MATCH(Settings!$H$11,$A$1:$AI$1,0))&amp;"")="","",IF(ISNUMBER(INDEX($A168:$AI168,MATCH(Settings!$H$11,$A$1:$AI$1,0))),INT(INDEX($A168:$AI168,MATCH(Settings!$H$11,$A$1:$AI$1,0))),DATE(VALUE(LEFT(INDEX($A168:$AI168,MATCH(Settings!$H$11,$A$1:$AI$1,0)),4)),VALUE(MID(INDEX($A168:$AI168,MATCH(Settings!$H$11,$A$1:$AI$1,0)),6,2)),VALUE(MID(INDEX($A168:$AI168,MATCH(Settings!$H$11,$A$1:$AI$1,0)),9,2))))),""))</f>
        <v/>
      </c>
      <c r="AR168" s="22">
        <f>IF(OR(AP168="",NOT(ISNUMBER(AQ168)),NOT(ISNUMBER(Settings!$B$4))),"",YEAR(Settings!$B$4)-YEAR(AQ168)-IF(OR(MONTH(Settings!$B$4)&lt;MONTH(AQ168),AND(MONTH(Settings!$B$4)=MONTH(AQ168),DAY(Settings!$B$4)&lt;DAY(AQ168))),1,0))</f>
        <v/>
      </c>
      <c r="AS168" s="22">
        <f>IF(AP168="","",IF(AR168="","No birth date",IF(COUNT(Settings!$B$9:$B$20)=0,"Set your age groups",IF(AR168&lt;MIN(Settings!$B$9:$B$20),"Below youngest group",IF(AR168&gt;MAX(Settings!$C$9:$C$20),"Above oldest group",IF(AR168&lt;=INDEX(Settings!$C$9:$C$20,COUNTIF(Settings!$B$9:$B$20,"&lt;="&amp;AR168)),INDEX(Settings!$A$9:$A$20,COUNTIF(Settings!$B$9:$B$20,"&lt;="&amp;AR168)),"No group for this age"))))))</f>
        <v/>
      </c>
      <c r="AT168" s="22">
        <f>IF(AP168="","",IFERROR(TRIM(INDEX($A168:$AI168,MATCH(Settings!$H$12,$A$1:$AI$1,0))&amp;""),""))</f>
        <v/>
      </c>
      <c r="AU168" s="22">
        <f>IF(AP168="","",IFERROR(TRIM(INDEX($A168:$AI168,MATCH(Settings!$H$13,$A$1:$AI$1,0))&amp;""),""))</f>
        <v/>
      </c>
      <c r="AV168" s="22">
        <f>IF(AP168="","",IFERROR(TRIM(INDEX($A168:$AI168,MATCH(Settings!$H$14,$A$1:$AI$1,0))&amp;""),""))</f>
        <v/>
      </c>
      <c r="AW168" s="22">
        <f>IF(AP168="","",IFERROR(IF(TRIM(INDEX($A168:$AI168,MATCH(Settings!$H$19,$A$1:$AI$1,0))&amp;"")="","",VALUE(TRIM(INDEX($A168:$AI168,MATCH(Settings!$H$19,$A$1:$AI$1,0))&amp;""))),""))</f>
        <v/>
      </c>
      <c r="AX168" s="22">
        <f>IF(AP168="","",IFERROR(TRIM(INDEX($A168:$AI168,MATCH(Settings!$H$20,$A$1:$AI$1,0))&amp;""),""))</f>
        <v/>
      </c>
      <c r="AY168" s="24">
        <f>IF(OR(AX168="Paid",AX168="Partially refunded"),IFERROR(VALUE(IFERROR(TRIM(INDEX($A168:$AI168,MATCH(Settings!$H$21,$A$1:$AI$1,0))&amp;""),"")),0)-IFERROR(VALUE(IFERROR(TRIM(INDEX($A168:$AI168,MATCH(Settings!$H$22,$A$1:$AI$1,0))&amp;""),"")),0),0)</f>
        <v/>
      </c>
      <c r="AZ168" s="22">
        <f>IF(AP168="","",IF(UPPER(TRIM(AL168&amp;""))="Y","Paid another way",IF(AX168&lt;&gt;"",AX168,"No online payment")))</f>
        <v/>
      </c>
      <c r="BA168" s="22">
        <f>IF(OR(AZ168="Paid",AZ168="Partially refunded",AZ168="Paid another way"),1,0)</f>
        <v/>
      </c>
      <c r="BB168" s="22">
        <f>IF(AP168="","",IF(IFERROR(TRIM(INDEX($A168:$AI168,MATCH(Settings!$H$15,$A$1:$AI$1,0))&amp;""),"")&lt;&gt;"","Yes","No"))</f>
        <v/>
      </c>
      <c r="BC168" s="22">
        <f>IF(AP168="","",IF(IFERROR(TRIM(INDEX($A168:$AI168,MATCH(Settings!$H$16,$A$1:$AI$1,0))&amp;""),"")&lt;&gt;"","Yes","No"))</f>
        <v/>
      </c>
      <c r="BD168" s="22">
        <f>IF(AP168="","",IF(IFERROR(TRIM(INDEX($A168:$AI168,MATCH(Settings!$H$18,$A$1:$AI$1,0))&amp;""),"")&lt;&gt;"","Yes","No"))</f>
        <v/>
      </c>
      <c r="BE168" s="22">
        <f>IF(AP168="","",IFERROR(TRIM(INDEX($A168:$AI168,MATCH(Settings!$H$17,$A$1:$AI$1,0))&amp;""),""))</f>
        <v/>
      </c>
      <c r="BF168" s="22">
        <f>IF(AP168="","",IF(UPPER(TRIM(AM168&amp;""))="Y","Complete (papers)",IF(IF(BB168="No",", proof of age","")&amp;IF(BC168="No",", physical form","")&amp;IF(BD168="No",", concussion sheet","")="","Complete","Missing: "&amp;MID(IF(BB168="No",", proof of age","")&amp;IF(BC168="No",", physical form","")&amp;IF(BD168="No",", concussion sheet",""),3,200))))</f>
        <v/>
      </c>
      <c r="BG168" s="22">
        <f>IF(LEFT(BF168,8)="Complete",1,0)</f>
        <v/>
      </c>
      <c r="BH168" s="22">
        <f>IF(AP168="","",TRIM(AK168&amp;""))</f>
        <v/>
      </c>
      <c r="BI168" s="22">
        <f>IF(AND(AP168&lt;&gt;"",BH168=""),1,0)</f>
        <v/>
      </c>
      <c r="BJ168" s="22">
        <f>IF(AP168="",0,1)</f>
        <v/>
      </c>
    </row>
    <row r="169">
      <c r="AJ169" s="19" t="n"/>
      <c r="AK169" s="25" t="n"/>
      <c r="AL169" s="26" t="n"/>
      <c r="AM169" s="26" t="n"/>
      <c r="AN169" s="25" t="n"/>
      <c r="AO169" s="19" t="n"/>
      <c r="AP169" s="22">
        <f>TRIM(IFERROR(TRIM(INDEX($A169:$AI169,MATCH(Settings!$H$9,$A$1:$AI$1,0))&amp;""),"")&amp;" "&amp;IFERROR(TRIM(INDEX($A169:$AI169,MATCH(Settings!$H$10,$A$1:$AI$1,0))&amp;""),""))</f>
        <v/>
      </c>
      <c r="AQ169" s="23">
        <f>IF(AP169="","",IFERROR(IF(TRIM(INDEX($A169:$AI169,MATCH(Settings!$H$11,$A$1:$AI$1,0))&amp;"")="","",IF(ISNUMBER(INDEX($A169:$AI169,MATCH(Settings!$H$11,$A$1:$AI$1,0))),INT(INDEX($A169:$AI169,MATCH(Settings!$H$11,$A$1:$AI$1,0))),DATE(VALUE(LEFT(INDEX($A169:$AI169,MATCH(Settings!$H$11,$A$1:$AI$1,0)),4)),VALUE(MID(INDEX($A169:$AI169,MATCH(Settings!$H$11,$A$1:$AI$1,0)),6,2)),VALUE(MID(INDEX($A169:$AI169,MATCH(Settings!$H$11,$A$1:$AI$1,0)),9,2))))),""))</f>
        <v/>
      </c>
      <c r="AR169" s="22">
        <f>IF(OR(AP169="",NOT(ISNUMBER(AQ169)),NOT(ISNUMBER(Settings!$B$4))),"",YEAR(Settings!$B$4)-YEAR(AQ169)-IF(OR(MONTH(Settings!$B$4)&lt;MONTH(AQ169),AND(MONTH(Settings!$B$4)=MONTH(AQ169),DAY(Settings!$B$4)&lt;DAY(AQ169))),1,0))</f>
        <v/>
      </c>
      <c r="AS169" s="22">
        <f>IF(AP169="","",IF(AR169="","No birth date",IF(COUNT(Settings!$B$9:$B$20)=0,"Set your age groups",IF(AR169&lt;MIN(Settings!$B$9:$B$20),"Below youngest group",IF(AR169&gt;MAX(Settings!$C$9:$C$20),"Above oldest group",IF(AR169&lt;=INDEX(Settings!$C$9:$C$20,COUNTIF(Settings!$B$9:$B$20,"&lt;="&amp;AR169)),INDEX(Settings!$A$9:$A$20,COUNTIF(Settings!$B$9:$B$20,"&lt;="&amp;AR169)),"No group for this age"))))))</f>
        <v/>
      </c>
      <c r="AT169" s="22">
        <f>IF(AP169="","",IFERROR(TRIM(INDEX($A169:$AI169,MATCH(Settings!$H$12,$A$1:$AI$1,0))&amp;""),""))</f>
        <v/>
      </c>
      <c r="AU169" s="22">
        <f>IF(AP169="","",IFERROR(TRIM(INDEX($A169:$AI169,MATCH(Settings!$H$13,$A$1:$AI$1,0))&amp;""),""))</f>
        <v/>
      </c>
      <c r="AV169" s="22">
        <f>IF(AP169="","",IFERROR(TRIM(INDEX($A169:$AI169,MATCH(Settings!$H$14,$A$1:$AI$1,0))&amp;""),""))</f>
        <v/>
      </c>
      <c r="AW169" s="22">
        <f>IF(AP169="","",IFERROR(IF(TRIM(INDEX($A169:$AI169,MATCH(Settings!$H$19,$A$1:$AI$1,0))&amp;"")="","",VALUE(TRIM(INDEX($A169:$AI169,MATCH(Settings!$H$19,$A$1:$AI$1,0))&amp;""))),""))</f>
        <v/>
      </c>
      <c r="AX169" s="22">
        <f>IF(AP169="","",IFERROR(TRIM(INDEX($A169:$AI169,MATCH(Settings!$H$20,$A$1:$AI$1,0))&amp;""),""))</f>
        <v/>
      </c>
      <c r="AY169" s="24">
        <f>IF(OR(AX169="Paid",AX169="Partially refunded"),IFERROR(VALUE(IFERROR(TRIM(INDEX($A169:$AI169,MATCH(Settings!$H$21,$A$1:$AI$1,0))&amp;""),"")),0)-IFERROR(VALUE(IFERROR(TRIM(INDEX($A169:$AI169,MATCH(Settings!$H$22,$A$1:$AI$1,0))&amp;""),"")),0),0)</f>
        <v/>
      </c>
      <c r="AZ169" s="22">
        <f>IF(AP169="","",IF(UPPER(TRIM(AL169&amp;""))="Y","Paid another way",IF(AX169&lt;&gt;"",AX169,"No online payment")))</f>
        <v/>
      </c>
      <c r="BA169" s="22">
        <f>IF(OR(AZ169="Paid",AZ169="Partially refunded",AZ169="Paid another way"),1,0)</f>
        <v/>
      </c>
      <c r="BB169" s="22">
        <f>IF(AP169="","",IF(IFERROR(TRIM(INDEX($A169:$AI169,MATCH(Settings!$H$15,$A$1:$AI$1,0))&amp;""),"")&lt;&gt;"","Yes","No"))</f>
        <v/>
      </c>
      <c r="BC169" s="22">
        <f>IF(AP169="","",IF(IFERROR(TRIM(INDEX($A169:$AI169,MATCH(Settings!$H$16,$A$1:$AI$1,0))&amp;""),"")&lt;&gt;"","Yes","No"))</f>
        <v/>
      </c>
      <c r="BD169" s="22">
        <f>IF(AP169="","",IF(IFERROR(TRIM(INDEX($A169:$AI169,MATCH(Settings!$H$18,$A$1:$AI$1,0))&amp;""),"")&lt;&gt;"","Yes","No"))</f>
        <v/>
      </c>
      <c r="BE169" s="22">
        <f>IF(AP169="","",IFERROR(TRIM(INDEX($A169:$AI169,MATCH(Settings!$H$17,$A$1:$AI$1,0))&amp;""),""))</f>
        <v/>
      </c>
      <c r="BF169" s="22">
        <f>IF(AP169="","",IF(UPPER(TRIM(AM169&amp;""))="Y","Complete (papers)",IF(IF(BB169="No",", proof of age","")&amp;IF(BC169="No",", physical form","")&amp;IF(BD169="No",", concussion sheet","")="","Complete","Missing: "&amp;MID(IF(BB169="No",", proof of age","")&amp;IF(BC169="No",", physical form","")&amp;IF(BD169="No",", concussion sheet",""),3,200))))</f>
        <v/>
      </c>
      <c r="BG169" s="22">
        <f>IF(LEFT(BF169,8)="Complete",1,0)</f>
        <v/>
      </c>
      <c r="BH169" s="22">
        <f>IF(AP169="","",TRIM(AK169&amp;""))</f>
        <v/>
      </c>
      <c r="BI169" s="22">
        <f>IF(AND(AP169&lt;&gt;"",BH169=""),1,0)</f>
        <v/>
      </c>
      <c r="BJ169" s="22">
        <f>IF(AP169="",0,1)</f>
        <v/>
      </c>
    </row>
    <row r="170">
      <c r="AJ170" s="19" t="n"/>
      <c r="AK170" s="25" t="n"/>
      <c r="AL170" s="26" t="n"/>
      <c r="AM170" s="26" t="n"/>
      <c r="AN170" s="25" t="n"/>
      <c r="AO170" s="19" t="n"/>
      <c r="AP170" s="22">
        <f>TRIM(IFERROR(TRIM(INDEX($A170:$AI170,MATCH(Settings!$H$9,$A$1:$AI$1,0))&amp;""),"")&amp;" "&amp;IFERROR(TRIM(INDEX($A170:$AI170,MATCH(Settings!$H$10,$A$1:$AI$1,0))&amp;""),""))</f>
        <v/>
      </c>
      <c r="AQ170" s="23">
        <f>IF(AP170="","",IFERROR(IF(TRIM(INDEX($A170:$AI170,MATCH(Settings!$H$11,$A$1:$AI$1,0))&amp;"")="","",IF(ISNUMBER(INDEX($A170:$AI170,MATCH(Settings!$H$11,$A$1:$AI$1,0))),INT(INDEX($A170:$AI170,MATCH(Settings!$H$11,$A$1:$AI$1,0))),DATE(VALUE(LEFT(INDEX($A170:$AI170,MATCH(Settings!$H$11,$A$1:$AI$1,0)),4)),VALUE(MID(INDEX($A170:$AI170,MATCH(Settings!$H$11,$A$1:$AI$1,0)),6,2)),VALUE(MID(INDEX($A170:$AI170,MATCH(Settings!$H$11,$A$1:$AI$1,0)),9,2))))),""))</f>
        <v/>
      </c>
      <c r="AR170" s="22">
        <f>IF(OR(AP170="",NOT(ISNUMBER(AQ170)),NOT(ISNUMBER(Settings!$B$4))),"",YEAR(Settings!$B$4)-YEAR(AQ170)-IF(OR(MONTH(Settings!$B$4)&lt;MONTH(AQ170),AND(MONTH(Settings!$B$4)=MONTH(AQ170),DAY(Settings!$B$4)&lt;DAY(AQ170))),1,0))</f>
        <v/>
      </c>
      <c r="AS170" s="22">
        <f>IF(AP170="","",IF(AR170="","No birth date",IF(COUNT(Settings!$B$9:$B$20)=0,"Set your age groups",IF(AR170&lt;MIN(Settings!$B$9:$B$20),"Below youngest group",IF(AR170&gt;MAX(Settings!$C$9:$C$20),"Above oldest group",IF(AR170&lt;=INDEX(Settings!$C$9:$C$20,COUNTIF(Settings!$B$9:$B$20,"&lt;="&amp;AR170)),INDEX(Settings!$A$9:$A$20,COUNTIF(Settings!$B$9:$B$20,"&lt;="&amp;AR170)),"No group for this age"))))))</f>
        <v/>
      </c>
      <c r="AT170" s="22">
        <f>IF(AP170="","",IFERROR(TRIM(INDEX($A170:$AI170,MATCH(Settings!$H$12,$A$1:$AI$1,0))&amp;""),""))</f>
        <v/>
      </c>
      <c r="AU170" s="22">
        <f>IF(AP170="","",IFERROR(TRIM(INDEX($A170:$AI170,MATCH(Settings!$H$13,$A$1:$AI$1,0))&amp;""),""))</f>
        <v/>
      </c>
      <c r="AV170" s="22">
        <f>IF(AP170="","",IFERROR(TRIM(INDEX($A170:$AI170,MATCH(Settings!$H$14,$A$1:$AI$1,0))&amp;""),""))</f>
        <v/>
      </c>
      <c r="AW170" s="22">
        <f>IF(AP170="","",IFERROR(IF(TRIM(INDEX($A170:$AI170,MATCH(Settings!$H$19,$A$1:$AI$1,0))&amp;"")="","",VALUE(TRIM(INDEX($A170:$AI170,MATCH(Settings!$H$19,$A$1:$AI$1,0))&amp;""))),""))</f>
        <v/>
      </c>
      <c r="AX170" s="22">
        <f>IF(AP170="","",IFERROR(TRIM(INDEX($A170:$AI170,MATCH(Settings!$H$20,$A$1:$AI$1,0))&amp;""),""))</f>
        <v/>
      </c>
      <c r="AY170" s="24">
        <f>IF(OR(AX170="Paid",AX170="Partially refunded"),IFERROR(VALUE(IFERROR(TRIM(INDEX($A170:$AI170,MATCH(Settings!$H$21,$A$1:$AI$1,0))&amp;""),"")),0)-IFERROR(VALUE(IFERROR(TRIM(INDEX($A170:$AI170,MATCH(Settings!$H$22,$A$1:$AI$1,0))&amp;""),"")),0),0)</f>
        <v/>
      </c>
      <c r="AZ170" s="22">
        <f>IF(AP170="","",IF(UPPER(TRIM(AL170&amp;""))="Y","Paid another way",IF(AX170&lt;&gt;"",AX170,"No online payment")))</f>
        <v/>
      </c>
      <c r="BA170" s="22">
        <f>IF(OR(AZ170="Paid",AZ170="Partially refunded",AZ170="Paid another way"),1,0)</f>
        <v/>
      </c>
      <c r="BB170" s="22">
        <f>IF(AP170="","",IF(IFERROR(TRIM(INDEX($A170:$AI170,MATCH(Settings!$H$15,$A$1:$AI$1,0))&amp;""),"")&lt;&gt;"","Yes","No"))</f>
        <v/>
      </c>
      <c r="BC170" s="22">
        <f>IF(AP170="","",IF(IFERROR(TRIM(INDEX($A170:$AI170,MATCH(Settings!$H$16,$A$1:$AI$1,0))&amp;""),"")&lt;&gt;"","Yes","No"))</f>
        <v/>
      </c>
      <c r="BD170" s="22">
        <f>IF(AP170="","",IF(IFERROR(TRIM(INDEX($A170:$AI170,MATCH(Settings!$H$18,$A$1:$AI$1,0))&amp;""),"")&lt;&gt;"","Yes","No"))</f>
        <v/>
      </c>
      <c r="BE170" s="22">
        <f>IF(AP170="","",IFERROR(TRIM(INDEX($A170:$AI170,MATCH(Settings!$H$17,$A$1:$AI$1,0))&amp;""),""))</f>
        <v/>
      </c>
      <c r="BF170" s="22">
        <f>IF(AP170="","",IF(UPPER(TRIM(AM170&amp;""))="Y","Complete (papers)",IF(IF(BB170="No",", proof of age","")&amp;IF(BC170="No",", physical form","")&amp;IF(BD170="No",", concussion sheet","")="","Complete","Missing: "&amp;MID(IF(BB170="No",", proof of age","")&amp;IF(BC170="No",", physical form","")&amp;IF(BD170="No",", concussion sheet",""),3,200))))</f>
        <v/>
      </c>
      <c r="BG170" s="22">
        <f>IF(LEFT(BF170,8)="Complete",1,0)</f>
        <v/>
      </c>
      <c r="BH170" s="22">
        <f>IF(AP170="","",TRIM(AK170&amp;""))</f>
        <v/>
      </c>
      <c r="BI170" s="22">
        <f>IF(AND(AP170&lt;&gt;"",BH170=""),1,0)</f>
        <v/>
      </c>
      <c r="BJ170" s="22">
        <f>IF(AP170="",0,1)</f>
        <v/>
      </c>
    </row>
    <row r="171">
      <c r="AJ171" s="19" t="n"/>
      <c r="AK171" s="25" t="n"/>
      <c r="AL171" s="26" t="n"/>
      <c r="AM171" s="26" t="n"/>
      <c r="AN171" s="25" t="n"/>
      <c r="AO171" s="19" t="n"/>
      <c r="AP171" s="22">
        <f>TRIM(IFERROR(TRIM(INDEX($A171:$AI171,MATCH(Settings!$H$9,$A$1:$AI$1,0))&amp;""),"")&amp;" "&amp;IFERROR(TRIM(INDEX($A171:$AI171,MATCH(Settings!$H$10,$A$1:$AI$1,0))&amp;""),""))</f>
        <v/>
      </c>
      <c r="AQ171" s="23">
        <f>IF(AP171="","",IFERROR(IF(TRIM(INDEX($A171:$AI171,MATCH(Settings!$H$11,$A$1:$AI$1,0))&amp;"")="","",IF(ISNUMBER(INDEX($A171:$AI171,MATCH(Settings!$H$11,$A$1:$AI$1,0))),INT(INDEX($A171:$AI171,MATCH(Settings!$H$11,$A$1:$AI$1,0))),DATE(VALUE(LEFT(INDEX($A171:$AI171,MATCH(Settings!$H$11,$A$1:$AI$1,0)),4)),VALUE(MID(INDEX($A171:$AI171,MATCH(Settings!$H$11,$A$1:$AI$1,0)),6,2)),VALUE(MID(INDEX($A171:$AI171,MATCH(Settings!$H$11,$A$1:$AI$1,0)),9,2))))),""))</f>
        <v/>
      </c>
      <c r="AR171" s="22">
        <f>IF(OR(AP171="",NOT(ISNUMBER(AQ171)),NOT(ISNUMBER(Settings!$B$4))),"",YEAR(Settings!$B$4)-YEAR(AQ171)-IF(OR(MONTH(Settings!$B$4)&lt;MONTH(AQ171),AND(MONTH(Settings!$B$4)=MONTH(AQ171),DAY(Settings!$B$4)&lt;DAY(AQ171))),1,0))</f>
        <v/>
      </c>
      <c r="AS171" s="22">
        <f>IF(AP171="","",IF(AR171="","No birth date",IF(COUNT(Settings!$B$9:$B$20)=0,"Set your age groups",IF(AR171&lt;MIN(Settings!$B$9:$B$20),"Below youngest group",IF(AR171&gt;MAX(Settings!$C$9:$C$20),"Above oldest group",IF(AR171&lt;=INDEX(Settings!$C$9:$C$20,COUNTIF(Settings!$B$9:$B$20,"&lt;="&amp;AR171)),INDEX(Settings!$A$9:$A$20,COUNTIF(Settings!$B$9:$B$20,"&lt;="&amp;AR171)),"No group for this age"))))))</f>
        <v/>
      </c>
      <c r="AT171" s="22">
        <f>IF(AP171="","",IFERROR(TRIM(INDEX($A171:$AI171,MATCH(Settings!$H$12,$A$1:$AI$1,0))&amp;""),""))</f>
        <v/>
      </c>
      <c r="AU171" s="22">
        <f>IF(AP171="","",IFERROR(TRIM(INDEX($A171:$AI171,MATCH(Settings!$H$13,$A$1:$AI$1,0))&amp;""),""))</f>
        <v/>
      </c>
      <c r="AV171" s="22">
        <f>IF(AP171="","",IFERROR(TRIM(INDEX($A171:$AI171,MATCH(Settings!$H$14,$A$1:$AI$1,0))&amp;""),""))</f>
        <v/>
      </c>
      <c r="AW171" s="22">
        <f>IF(AP171="","",IFERROR(IF(TRIM(INDEX($A171:$AI171,MATCH(Settings!$H$19,$A$1:$AI$1,0))&amp;"")="","",VALUE(TRIM(INDEX($A171:$AI171,MATCH(Settings!$H$19,$A$1:$AI$1,0))&amp;""))),""))</f>
        <v/>
      </c>
      <c r="AX171" s="22">
        <f>IF(AP171="","",IFERROR(TRIM(INDEX($A171:$AI171,MATCH(Settings!$H$20,$A$1:$AI$1,0))&amp;""),""))</f>
        <v/>
      </c>
      <c r="AY171" s="24">
        <f>IF(OR(AX171="Paid",AX171="Partially refunded"),IFERROR(VALUE(IFERROR(TRIM(INDEX($A171:$AI171,MATCH(Settings!$H$21,$A$1:$AI$1,0))&amp;""),"")),0)-IFERROR(VALUE(IFERROR(TRIM(INDEX($A171:$AI171,MATCH(Settings!$H$22,$A$1:$AI$1,0))&amp;""),"")),0),0)</f>
        <v/>
      </c>
      <c r="AZ171" s="22">
        <f>IF(AP171="","",IF(UPPER(TRIM(AL171&amp;""))="Y","Paid another way",IF(AX171&lt;&gt;"",AX171,"No online payment")))</f>
        <v/>
      </c>
      <c r="BA171" s="22">
        <f>IF(OR(AZ171="Paid",AZ171="Partially refunded",AZ171="Paid another way"),1,0)</f>
        <v/>
      </c>
      <c r="BB171" s="22">
        <f>IF(AP171="","",IF(IFERROR(TRIM(INDEX($A171:$AI171,MATCH(Settings!$H$15,$A$1:$AI$1,0))&amp;""),"")&lt;&gt;"","Yes","No"))</f>
        <v/>
      </c>
      <c r="BC171" s="22">
        <f>IF(AP171="","",IF(IFERROR(TRIM(INDEX($A171:$AI171,MATCH(Settings!$H$16,$A$1:$AI$1,0))&amp;""),"")&lt;&gt;"","Yes","No"))</f>
        <v/>
      </c>
      <c r="BD171" s="22">
        <f>IF(AP171="","",IF(IFERROR(TRIM(INDEX($A171:$AI171,MATCH(Settings!$H$18,$A$1:$AI$1,0))&amp;""),"")&lt;&gt;"","Yes","No"))</f>
        <v/>
      </c>
      <c r="BE171" s="22">
        <f>IF(AP171="","",IFERROR(TRIM(INDEX($A171:$AI171,MATCH(Settings!$H$17,$A$1:$AI$1,0))&amp;""),""))</f>
        <v/>
      </c>
      <c r="BF171" s="22">
        <f>IF(AP171="","",IF(UPPER(TRIM(AM171&amp;""))="Y","Complete (papers)",IF(IF(BB171="No",", proof of age","")&amp;IF(BC171="No",", physical form","")&amp;IF(BD171="No",", concussion sheet","")="","Complete","Missing: "&amp;MID(IF(BB171="No",", proof of age","")&amp;IF(BC171="No",", physical form","")&amp;IF(BD171="No",", concussion sheet",""),3,200))))</f>
        <v/>
      </c>
      <c r="BG171" s="22">
        <f>IF(LEFT(BF171,8)="Complete",1,0)</f>
        <v/>
      </c>
      <c r="BH171" s="22">
        <f>IF(AP171="","",TRIM(AK171&amp;""))</f>
        <v/>
      </c>
      <c r="BI171" s="22">
        <f>IF(AND(AP171&lt;&gt;"",BH171=""),1,0)</f>
        <v/>
      </c>
      <c r="BJ171" s="22">
        <f>IF(AP171="",0,1)</f>
        <v/>
      </c>
    </row>
    <row r="172">
      <c r="AJ172" s="19" t="n"/>
      <c r="AK172" s="25" t="n"/>
      <c r="AL172" s="26" t="n"/>
      <c r="AM172" s="26" t="n"/>
      <c r="AN172" s="25" t="n"/>
      <c r="AO172" s="19" t="n"/>
      <c r="AP172" s="22">
        <f>TRIM(IFERROR(TRIM(INDEX($A172:$AI172,MATCH(Settings!$H$9,$A$1:$AI$1,0))&amp;""),"")&amp;" "&amp;IFERROR(TRIM(INDEX($A172:$AI172,MATCH(Settings!$H$10,$A$1:$AI$1,0))&amp;""),""))</f>
        <v/>
      </c>
      <c r="AQ172" s="23">
        <f>IF(AP172="","",IFERROR(IF(TRIM(INDEX($A172:$AI172,MATCH(Settings!$H$11,$A$1:$AI$1,0))&amp;"")="","",IF(ISNUMBER(INDEX($A172:$AI172,MATCH(Settings!$H$11,$A$1:$AI$1,0))),INT(INDEX($A172:$AI172,MATCH(Settings!$H$11,$A$1:$AI$1,0))),DATE(VALUE(LEFT(INDEX($A172:$AI172,MATCH(Settings!$H$11,$A$1:$AI$1,0)),4)),VALUE(MID(INDEX($A172:$AI172,MATCH(Settings!$H$11,$A$1:$AI$1,0)),6,2)),VALUE(MID(INDEX($A172:$AI172,MATCH(Settings!$H$11,$A$1:$AI$1,0)),9,2))))),""))</f>
        <v/>
      </c>
      <c r="AR172" s="22">
        <f>IF(OR(AP172="",NOT(ISNUMBER(AQ172)),NOT(ISNUMBER(Settings!$B$4))),"",YEAR(Settings!$B$4)-YEAR(AQ172)-IF(OR(MONTH(Settings!$B$4)&lt;MONTH(AQ172),AND(MONTH(Settings!$B$4)=MONTH(AQ172),DAY(Settings!$B$4)&lt;DAY(AQ172))),1,0))</f>
        <v/>
      </c>
      <c r="AS172" s="22">
        <f>IF(AP172="","",IF(AR172="","No birth date",IF(COUNT(Settings!$B$9:$B$20)=0,"Set your age groups",IF(AR172&lt;MIN(Settings!$B$9:$B$20),"Below youngest group",IF(AR172&gt;MAX(Settings!$C$9:$C$20),"Above oldest group",IF(AR172&lt;=INDEX(Settings!$C$9:$C$20,COUNTIF(Settings!$B$9:$B$20,"&lt;="&amp;AR172)),INDEX(Settings!$A$9:$A$20,COUNTIF(Settings!$B$9:$B$20,"&lt;="&amp;AR172)),"No group for this age"))))))</f>
        <v/>
      </c>
      <c r="AT172" s="22">
        <f>IF(AP172="","",IFERROR(TRIM(INDEX($A172:$AI172,MATCH(Settings!$H$12,$A$1:$AI$1,0))&amp;""),""))</f>
        <v/>
      </c>
      <c r="AU172" s="22">
        <f>IF(AP172="","",IFERROR(TRIM(INDEX($A172:$AI172,MATCH(Settings!$H$13,$A$1:$AI$1,0))&amp;""),""))</f>
        <v/>
      </c>
      <c r="AV172" s="22">
        <f>IF(AP172="","",IFERROR(TRIM(INDEX($A172:$AI172,MATCH(Settings!$H$14,$A$1:$AI$1,0))&amp;""),""))</f>
        <v/>
      </c>
      <c r="AW172" s="22">
        <f>IF(AP172="","",IFERROR(IF(TRIM(INDEX($A172:$AI172,MATCH(Settings!$H$19,$A$1:$AI$1,0))&amp;"")="","",VALUE(TRIM(INDEX($A172:$AI172,MATCH(Settings!$H$19,$A$1:$AI$1,0))&amp;""))),""))</f>
        <v/>
      </c>
      <c r="AX172" s="22">
        <f>IF(AP172="","",IFERROR(TRIM(INDEX($A172:$AI172,MATCH(Settings!$H$20,$A$1:$AI$1,0))&amp;""),""))</f>
        <v/>
      </c>
      <c r="AY172" s="24">
        <f>IF(OR(AX172="Paid",AX172="Partially refunded"),IFERROR(VALUE(IFERROR(TRIM(INDEX($A172:$AI172,MATCH(Settings!$H$21,$A$1:$AI$1,0))&amp;""),"")),0)-IFERROR(VALUE(IFERROR(TRIM(INDEX($A172:$AI172,MATCH(Settings!$H$22,$A$1:$AI$1,0))&amp;""),"")),0),0)</f>
        <v/>
      </c>
      <c r="AZ172" s="22">
        <f>IF(AP172="","",IF(UPPER(TRIM(AL172&amp;""))="Y","Paid another way",IF(AX172&lt;&gt;"",AX172,"No online payment")))</f>
        <v/>
      </c>
      <c r="BA172" s="22">
        <f>IF(OR(AZ172="Paid",AZ172="Partially refunded",AZ172="Paid another way"),1,0)</f>
        <v/>
      </c>
      <c r="BB172" s="22">
        <f>IF(AP172="","",IF(IFERROR(TRIM(INDEX($A172:$AI172,MATCH(Settings!$H$15,$A$1:$AI$1,0))&amp;""),"")&lt;&gt;"","Yes","No"))</f>
        <v/>
      </c>
      <c r="BC172" s="22">
        <f>IF(AP172="","",IF(IFERROR(TRIM(INDEX($A172:$AI172,MATCH(Settings!$H$16,$A$1:$AI$1,0))&amp;""),"")&lt;&gt;"","Yes","No"))</f>
        <v/>
      </c>
      <c r="BD172" s="22">
        <f>IF(AP172="","",IF(IFERROR(TRIM(INDEX($A172:$AI172,MATCH(Settings!$H$18,$A$1:$AI$1,0))&amp;""),"")&lt;&gt;"","Yes","No"))</f>
        <v/>
      </c>
      <c r="BE172" s="22">
        <f>IF(AP172="","",IFERROR(TRIM(INDEX($A172:$AI172,MATCH(Settings!$H$17,$A$1:$AI$1,0))&amp;""),""))</f>
        <v/>
      </c>
      <c r="BF172" s="22">
        <f>IF(AP172="","",IF(UPPER(TRIM(AM172&amp;""))="Y","Complete (papers)",IF(IF(BB172="No",", proof of age","")&amp;IF(BC172="No",", physical form","")&amp;IF(BD172="No",", concussion sheet","")="","Complete","Missing: "&amp;MID(IF(BB172="No",", proof of age","")&amp;IF(BC172="No",", physical form","")&amp;IF(BD172="No",", concussion sheet",""),3,200))))</f>
        <v/>
      </c>
      <c r="BG172" s="22">
        <f>IF(LEFT(BF172,8)="Complete",1,0)</f>
        <v/>
      </c>
      <c r="BH172" s="22">
        <f>IF(AP172="","",TRIM(AK172&amp;""))</f>
        <v/>
      </c>
      <c r="BI172" s="22">
        <f>IF(AND(AP172&lt;&gt;"",BH172=""),1,0)</f>
        <v/>
      </c>
      <c r="BJ172" s="22">
        <f>IF(AP172="",0,1)</f>
        <v/>
      </c>
    </row>
    <row r="173">
      <c r="AJ173" s="19" t="n"/>
      <c r="AK173" s="25" t="n"/>
      <c r="AL173" s="26" t="n"/>
      <c r="AM173" s="26" t="n"/>
      <c r="AN173" s="25" t="n"/>
      <c r="AO173" s="19" t="n"/>
      <c r="AP173" s="22">
        <f>TRIM(IFERROR(TRIM(INDEX($A173:$AI173,MATCH(Settings!$H$9,$A$1:$AI$1,0))&amp;""),"")&amp;" "&amp;IFERROR(TRIM(INDEX($A173:$AI173,MATCH(Settings!$H$10,$A$1:$AI$1,0))&amp;""),""))</f>
        <v/>
      </c>
      <c r="AQ173" s="23">
        <f>IF(AP173="","",IFERROR(IF(TRIM(INDEX($A173:$AI173,MATCH(Settings!$H$11,$A$1:$AI$1,0))&amp;"")="","",IF(ISNUMBER(INDEX($A173:$AI173,MATCH(Settings!$H$11,$A$1:$AI$1,0))),INT(INDEX($A173:$AI173,MATCH(Settings!$H$11,$A$1:$AI$1,0))),DATE(VALUE(LEFT(INDEX($A173:$AI173,MATCH(Settings!$H$11,$A$1:$AI$1,0)),4)),VALUE(MID(INDEX($A173:$AI173,MATCH(Settings!$H$11,$A$1:$AI$1,0)),6,2)),VALUE(MID(INDEX($A173:$AI173,MATCH(Settings!$H$11,$A$1:$AI$1,0)),9,2))))),""))</f>
        <v/>
      </c>
      <c r="AR173" s="22">
        <f>IF(OR(AP173="",NOT(ISNUMBER(AQ173)),NOT(ISNUMBER(Settings!$B$4))),"",YEAR(Settings!$B$4)-YEAR(AQ173)-IF(OR(MONTH(Settings!$B$4)&lt;MONTH(AQ173),AND(MONTH(Settings!$B$4)=MONTH(AQ173),DAY(Settings!$B$4)&lt;DAY(AQ173))),1,0))</f>
        <v/>
      </c>
      <c r="AS173" s="22">
        <f>IF(AP173="","",IF(AR173="","No birth date",IF(COUNT(Settings!$B$9:$B$20)=0,"Set your age groups",IF(AR173&lt;MIN(Settings!$B$9:$B$20),"Below youngest group",IF(AR173&gt;MAX(Settings!$C$9:$C$20),"Above oldest group",IF(AR173&lt;=INDEX(Settings!$C$9:$C$20,COUNTIF(Settings!$B$9:$B$20,"&lt;="&amp;AR173)),INDEX(Settings!$A$9:$A$20,COUNTIF(Settings!$B$9:$B$20,"&lt;="&amp;AR173)),"No group for this age"))))))</f>
        <v/>
      </c>
      <c r="AT173" s="22">
        <f>IF(AP173="","",IFERROR(TRIM(INDEX($A173:$AI173,MATCH(Settings!$H$12,$A$1:$AI$1,0))&amp;""),""))</f>
        <v/>
      </c>
      <c r="AU173" s="22">
        <f>IF(AP173="","",IFERROR(TRIM(INDEX($A173:$AI173,MATCH(Settings!$H$13,$A$1:$AI$1,0))&amp;""),""))</f>
        <v/>
      </c>
      <c r="AV173" s="22">
        <f>IF(AP173="","",IFERROR(TRIM(INDEX($A173:$AI173,MATCH(Settings!$H$14,$A$1:$AI$1,0))&amp;""),""))</f>
        <v/>
      </c>
      <c r="AW173" s="22">
        <f>IF(AP173="","",IFERROR(IF(TRIM(INDEX($A173:$AI173,MATCH(Settings!$H$19,$A$1:$AI$1,0))&amp;"")="","",VALUE(TRIM(INDEX($A173:$AI173,MATCH(Settings!$H$19,$A$1:$AI$1,0))&amp;""))),""))</f>
        <v/>
      </c>
      <c r="AX173" s="22">
        <f>IF(AP173="","",IFERROR(TRIM(INDEX($A173:$AI173,MATCH(Settings!$H$20,$A$1:$AI$1,0))&amp;""),""))</f>
        <v/>
      </c>
      <c r="AY173" s="24">
        <f>IF(OR(AX173="Paid",AX173="Partially refunded"),IFERROR(VALUE(IFERROR(TRIM(INDEX($A173:$AI173,MATCH(Settings!$H$21,$A$1:$AI$1,0))&amp;""),"")),0)-IFERROR(VALUE(IFERROR(TRIM(INDEX($A173:$AI173,MATCH(Settings!$H$22,$A$1:$AI$1,0))&amp;""),"")),0),0)</f>
        <v/>
      </c>
      <c r="AZ173" s="22">
        <f>IF(AP173="","",IF(UPPER(TRIM(AL173&amp;""))="Y","Paid another way",IF(AX173&lt;&gt;"",AX173,"No online payment")))</f>
        <v/>
      </c>
      <c r="BA173" s="22">
        <f>IF(OR(AZ173="Paid",AZ173="Partially refunded",AZ173="Paid another way"),1,0)</f>
        <v/>
      </c>
      <c r="BB173" s="22">
        <f>IF(AP173="","",IF(IFERROR(TRIM(INDEX($A173:$AI173,MATCH(Settings!$H$15,$A$1:$AI$1,0))&amp;""),"")&lt;&gt;"","Yes","No"))</f>
        <v/>
      </c>
      <c r="BC173" s="22">
        <f>IF(AP173="","",IF(IFERROR(TRIM(INDEX($A173:$AI173,MATCH(Settings!$H$16,$A$1:$AI$1,0))&amp;""),"")&lt;&gt;"","Yes","No"))</f>
        <v/>
      </c>
      <c r="BD173" s="22">
        <f>IF(AP173="","",IF(IFERROR(TRIM(INDEX($A173:$AI173,MATCH(Settings!$H$18,$A$1:$AI$1,0))&amp;""),"")&lt;&gt;"","Yes","No"))</f>
        <v/>
      </c>
      <c r="BE173" s="22">
        <f>IF(AP173="","",IFERROR(TRIM(INDEX($A173:$AI173,MATCH(Settings!$H$17,$A$1:$AI$1,0))&amp;""),""))</f>
        <v/>
      </c>
      <c r="BF173" s="22">
        <f>IF(AP173="","",IF(UPPER(TRIM(AM173&amp;""))="Y","Complete (papers)",IF(IF(BB173="No",", proof of age","")&amp;IF(BC173="No",", physical form","")&amp;IF(BD173="No",", concussion sheet","")="","Complete","Missing: "&amp;MID(IF(BB173="No",", proof of age","")&amp;IF(BC173="No",", physical form","")&amp;IF(BD173="No",", concussion sheet",""),3,200))))</f>
        <v/>
      </c>
      <c r="BG173" s="22">
        <f>IF(LEFT(BF173,8)="Complete",1,0)</f>
        <v/>
      </c>
      <c r="BH173" s="22">
        <f>IF(AP173="","",TRIM(AK173&amp;""))</f>
        <v/>
      </c>
      <c r="BI173" s="22">
        <f>IF(AND(AP173&lt;&gt;"",BH173=""),1,0)</f>
        <v/>
      </c>
      <c r="BJ173" s="22">
        <f>IF(AP173="",0,1)</f>
        <v/>
      </c>
    </row>
    <row r="174">
      <c r="AJ174" s="19" t="n"/>
      <c r="AK174" s="25" t="n"/>
      <c r="AL174" s="26" t="n"/>
      <c r="AM174" s="26" t="n"/>
      <c r="AN174" s="25" t="n"/>
      <c r="AO174" s="19" t="n"/>
      <c r="AP174" s="22">
        <f>TRIM(IFERROR(TRIM(INDEX($A174:$AI174,MATCH(Settings!$H$9,$A$1:$AI$1,0))&amp;""),"")&amp;" "&amp;IFERROR(TRIM(INDEX($A174:$AI174,MATCH(Settings!$H$10,$A$1:$AI$1,0))&amp;""),""))</f>
        <v/>
      </c>
      <c r="AQ174" s="23">
        <f>IF(AP174="","",IFERROR(IF(TRIM(INDEX($A174:$AI174,MATCH(Settings!$H$11,$A$1:$AI$1,0))&amp;"")="","",IF(ISNUMBER(INDEX($A174:$AI174,MATCH(Settings!$H$11,$A$1:$AI$1,0))),INT(INDEX($A174:$AI174,MATCH(Settings!$H$11,$A$1:$AI$1,0))),DATE(VALUE(LEFT(INDEX($A174:$AI174,MATCH(Settings!$H$11,$A$1:$AI$1,0)),4)),VALUE(MID(INDEX($A174:$AI174,MATCH(Settings!$H$11,$A$1:$AI$1,0)),6,2)),VALUE(MID(INDEX($A174:$AI174,MATCH(Settings!$H$11,$A$1:$AI$1,0)),9,2))))),""))</f>
        <v/>
      </c>
      <c r="AR174" s="22">
        <f>IF(OR(AP174="",NOT(ISNUMBER(AQ174)),NOT(ISNUMBER(Settings!$B$4))),"",YEAR(Settings!$B$4)-YEAR(AQ174)-IF(OR(MONTH(Settings!$B$4)&lt;MONTH(AQ174),AND(MONTH(Settings!$B$4)=MONTH(AQ174),DAY(Settings!$B$4)&lt;DAY(AQ174))),1,0))</f>
        <v/>
      </c>
      <c r="AS174" s="22">
        <f>IF(AP174="","",IF(AR174="","No birth date",IF(COUNT(Settings!$B$9:$B$20)=0,"Set your age groups",IF(AR174&lt;MIN(Settings!$B$9:$B$20),"Below youngest group",IF(AR174&gt;MAX(Settings!$C$9:$C$20),"Above oldest group",IF(AR174&lt;=INDEX(Settings!$C$9:$C$20,COUNTIF(Settings!$B$9:$B$20,"&lt;="&amp;AR174)),INDEX(Settings!$A$9:$A$20,COUNTIF(Settings!$B$9:$B$20,"&lt;="&amp;AR174)),"No group for this age"))))))</f>
        <v/>
      </c>
      <c r="AT174" s="22">
        <f>IF(AP174="","",IFERROR(TRIM(INDEX($A174:$AI174,MATCH(Settings!$H$12,$A$1:$AI$1,0))&amp;""),""))</f>
        <v/>
      </c>
      <c r="AU174" s="22">
        <f>IF(AP174="","",IFERROR(TRIM(INDEX($A174:$AI174,MATCH(Settings!$H$13,$A$1:$AI$1,0))&amp;""),""))</f>
        <v/>
      </c>
      <c r="AV174" s="22">
        <f>IF(AP174="","",IFERROR(TRIM(INDEX($A174:$AI174,MATCH(Settings!$H$14,$A$1:$AI$1,0))&amp;""),""))</f>
        <v/>
      </c>
      <c r="AW174" s="22">
        <f>IF(AP174="","",IFERROR(IF(TRIM(INDEX($A174:$AI174,MATCH(Settings!$H$19,$A$1:$AI$1,0))&amp;"")="","",VALUE(TRIM(INDEX($A174:$AI174,MATCH(Settings!$H$19,$A$1:$AI$1,0))&amp;""))),""))</f>
        <v/>
      </c>
      <c r="AX174" s="22">
        <f>IF(AP174="","",IFERROR(TRIM(INDEX($A174:$AI174,MATCH(Settings!$H$20,$A$1:$AI$1,0))&amp;""),""))</f>
        <v/>
      </c>
      <c r="AY174" s="24">
        <f>IF(OR(AX174="Paid",AX174="Partially refunded"),IFERROR(VALUE(IFERROR(TRIM(INDEX($A174:$AI174,MATCH(Settings!$H$21,$A$1:$AI$1,0))&amp;""),"")),0)-IFERROR(VALUE(IFERROR(TRIM(INDEX($A174:$AI174,MATCH(Settings!$H$22,$A$1:$AI$1,0))&amp;""),"")),0),0)</f>
        <v/>
      </c>
      <c r="AZ174" s="22">
        <f>IF(AP174="","",IF(UPPER(TRIM(AL174&amp;""))="Y","Paid another way",IF(AX174&lt;&gt;"",AX174,"No online payment")))</f>
        <v/>
      </c>
      <c r="BA174" s="22">
        <f>IF(OR(AZ174="Paid",AZ174="Partially refunded",AZ174="Paid another way"),1,0)</f>
        <v/>
      </c>
      <c r="BB174" s="22">
        <f>IF(AP174="","",IF(IFERROR(TRIM(INDEX($A174:$AI174,MATCH(Settings!$H$15,$A$1:$AI$1,0))&amp;""),"")&lt;&gt;"","Yes","No"))</f>
        <v/>
      </c>
      <c r="BC174" s="22">
        <f>IF(AP174="","",IF(IFERROR(TRIM(INDEX($A174:$AI174,MATCH(Settings!$H$16,$A$1:$AI$1,0))&amp;""),"")&lt;&gt;"","Yes","No"))</f>
        <v/>
      </c>
      <c r="BD174" s="22">
        <f>IF(AP174="","",IF(IFERROR(TRIM(INDEX($A174:$AI174,MATCH(Settings!$H$18,$A$1:$AI$1,0))&amp;""),"")&lt;&gt;"","Yes","No"))</f>
        <v/>
      </c>
      <c r="BE174" s="22">
        <f>IF(AP174="","",IFERROR(TRIM(INDEX($A174:$AI174,MATCH(Settings!$H$17,$A$1:$AI$1,0))&amp;""),""))</f>
        <v/>
      </c>
      <c r="BF174" s="22">
        <f>IF(AP174="","",IF(UPPER(TRIM(AM174&amp;""))="Y","Complete (papers)",IF(IF(BB174="No",", proof of age","")&amp;IF(BC174="No",", physical form","")&amp;IF(BD174="No",", concussion sheet","")="","Complete","Missing: "&amp;MID(IF(BB174="No",", proof of age","")&amp;IF(BC174="No",", physical form","")&amp;IF(BD174="No",", concussion sheet",""),3,200))))</f>
        <v/>
      </c>
      <c r="BG174" s="22">
        <f>IF(LEFT(BF174,8)="Complete",1,0)</f>
        <v/>
      </c>
      <c r="BH174" s="22">
        <f>IF(AP174="","",TRIM(AK174&amp;""))</f>
        <v/>
      </c>
      <c r="BI174" s="22">
        <f>IF(AND(AP174&lt;&gt;"",BH174=""),1,0)</f>
        <v/>
      </c>
      <c r="BJ174" s="22">
        <f>IF(AP174="",0,1)</f>
        <v/>
      </c>
    </row>
    <row r="175">
      <c r="AJ175" s="19" t="n"/>
      <c r="AK175" s="25" t="n"/>
      <c r="AL175" s="26" t="n"/>
      <c r="AM175" s="26" t="n"/>
      <c r="AN175" s="25" t="n"/>
      <c r="AO175" s="19" t="n"/>
      <c r="AP175" s="22">
        <f>TRIM(IFERROR(TRIM(INDEX($A175:$AI175,MATCH(Settings!$H$9,$A$1:$AI$1,0))&amp;""),"")&amp;" "&amp;IFERROR(TRIM(INDEX($A175:$AI175,MATCH(Settings!$H$10,$A$1:$AI$1,0))&amp;""),""))</f>
        <v/>
      </c>
      <c r="AQ175" s="23">
        <f>IF(AP175="","",IFERROR(IF(TRIM(INDEX($A175:$AI175,MATCH(Settings!$H$11,$A$1:$AI$1,0))&amp;"")="","",IF(ISNUMBER(INDEX($A175:$AI175,MATCH(Settings!$H$11,$A$1:$AI$1,0))),INT(INDEX($A175:$AI175,MATCH(Settings!$H$11,$A$1:$AI$1,0))),DATE(VALUE(LEFT(INDEX($A175:$AI175,MATCH(Settings!$H$11,$A$1:$AI$1,0)),4)),VALUE(MID(INDEX($A175:$AI175,MATCH(Settings!$H$11,$A$1:$AI$1,0)),6,2)),VALUE(MID(INDEX($A175:$AI175,MATCH(Settings!$H$11,$A$1:$AI$1,0)),9,2))))),""))</f>
        <v/>
      </c>
      <c r="AR175" s="22">
        <f>IF(OR(AP175="",NOT(ISNUMBER(AQ175)),NOT(ISNUMBER(Settings!$B$4))),"",YEAR(Settings!$B$4)-YEAR(AQ175)-IF(OR(MONTH(Settings!$B$4)&lt;MONTH(AQ175),AND(MONTH(Settings!$B$4)=MONTH(AQ175),DAY(Settings!$B$4)&lt;DAY(AQ175))),1,0))</f>
        <v/>
      </c>
      <c r="AS175" s="22">
        <f>IF(AP175="","",IF(AR175="","No birth date",IF(COUNT(Settings!$B$9:$B$20)=0,"Set your age groups",IF(AR175&lt;MIN(Settings!$B$9:$B$20),"Below youngest group",IF(AR175&gt;MAX(Settings!$C$9:$C$20),"Above oldest group",IF(AR175&lt;=INDEX(Settings!$C$9:$C$20,COUNTIF(Settings!$B$9:$B$20,"&lt;="&amp;AR175)),INDEX(Settings!$A$9:$A$20,COUNTIF(Settings!$B$9:$B$20,"&lt;="&amp;AR175)),"No group for this age"))))))</f>
        <v/>
      </c>
      <c r="AT175" s="22">
        <f>IF(AP175="","",IFERROR(TRIM(INDEX($A175:$AI175,MATCH(Settings!$H$12,$A$1:$AI$1,0))&amp;""),""))</f>
        <v/>
      </c>
      <c r="AU175" s="22">
        <f>IF(AP175="","",IFERROR(TRIM(INDEX($A175:$AI175,MATCH(Settings!$H$13,$A$1:$AI$1,0))&amp;""),""))</f>
        <v/>
      </c>
      <c r="AV175" s="22">
        <f>IF(AP175="","",IFERROR(TRIM(INDEX($A175:$AI175,MATCH(Settings!$H$14,$A$1:$AI$1,0))&amp;""),""))</f>
        <v/>
      </c>
      <c r="AW175" s="22">
        <f>IF(AP175="","",IFERROR(IF(TRIM(INDEX($A175:$AI175,MATCH(Settings!$H$19,$A$1:$AI$1,0))&amp;"")="","",VALUE(TRIM(INDEX($A175:$AI175,MATCH(Settings!$H$19,$A$1:$AI$1,0))&amp;""))),""))</f>
        <v/>
      </c>
      <c r="AX175" s="22">
        <f>IF(AP175="","",IFERROR(TRIM(INDEX($A175:$AI175,MATCH(Settings!$H$20,$A$1:$AI$1,0))&amp;""),""))</f>
        <v/>
      </c>
      <c r="AY175" s="24">
        <f>IF(OR(AX175="Paid",AX175="Partially refunded"),IFERROR(VALUE(IFERROR(TRIM(INDEX($A175:$AI175,MATCH(Settings!$H$21,$A$1:$AI$1,0))&amp;""),"")),0)-IFERROR(VALUE(IFERROR(TRIM(INDEX($A175:$AI175,MATCH(Settings!$H$22,$A$1:$AI$1,0))&amp;""),"")),0),0)</f>
        <v/>
      </c>
      <c r="AZ175" s="22">
        <f>IF(AP175="","",IF(UPPER(TRIM(AL175&amp;""))="Y","Paid another way",IF(AX175&lt;&gt;"",AX175,"No online payment")))</f>
        <v/>
      </c>
      <c r="BA175" s="22">
        <f>IF(OR(AZ175="Paid",AZ175="Partially refunded",AZ175="Paid another way"),1,0)</f>
        <v/>
      </c>
      <c r="BB175" s="22">
        <f>IF(AP175="","",IF(IFERROR(TRIM(INDEX($A175:$AI175,MATCH(Settings!$H$15,$A$1:$AI$1,0))&amp;""),"")&lt;&gt;"","Yes","No"))</f>
        <v/>
      </c>
      <c r="BC175" s="22">
        <f>IF(AP175="","",IF(IFERROR(TRIM(INDEX($A175:$AI175,MATCH(Settings!$H$16,$A$1:$AI$1,0))&amp;""),"")&lt;&gt;"","Yes","No"))</f>
        <v/>
      </c>
      <c r="BD175" s="22">
        <f>IF(AP175="","",IF(IFERROR(TRIM(INDEX($A175:$AI175,MATCH(Settings!$H$18,$A$1:$AI$1,0))&amp;""),"")&lt;&gt;"","Yes","No"))</f>
        <v/>
      </c>
      <c r="BE175" s="22">
        <f>IF(AP175="","",IFERROR(TRIM(INDEX($A175:$AI175,MATCH(Settings!$H$17,$A$1:$AI$1,0))&amp;""),""))</f>
        <v/>
      </c>
      <c r="BF175" s="22">
        <f>IF(AP175="","",IF(UPPER(TRIM(AM175&amp;""))="Y","Complete (papers)",IF(IF(BB175="No",", proof of age","")&amp;IF(BC175="No",", physical form","")&amp;IF(BD175="No",", concussion sheet","")="","Complete","Missing: "&amp;MID(IF(BB175="No",", proof of age","")&amp;IF(BC175="No",", physical form","")&amp;IF(BD175="No",", concussion sheet",""),3,200))))</f>
        <v/>
      </c>
      <c r="BG175" s="22">
        <f>IF(LEFT(BF175,8)="Complete",1,0)</f>
        <v/>
      </c>
      <c r="BH175" s="22">
        <f>IF(AP175="","",TRIM(AK175&amp;""))</f>
        <v/>
      </c>
      <c r="BI175" s="22">
        <f>IF(AND(AP175&lt;&gt;"",BH175=""),1,0)</f>
        <v/>
      </c>
      <c r="BJ175" s="22">
        <f>IF(AP175="",0,1)</f>
        <v/>
      </c>
    </row>
    <row r="176">
      <c r="AJ176" s="19" t="n"/>
      <c r="AK176" s="25" t="n"/>
      <c r="AL176" s="26" t="n"/>
      <c r="AM176" s="26" t="n"/>
      <c r="AN176" s="25" t="n"/>
      <c r="AO176" s="19" t="n"/>
      <c r="AP176" s="22">
        <f>TRIM(IFERROR(TRIM(INDEX($A176:$AI176,MATCH(Settings!$H$9,$A$1:$AI$1,0))&amp;""),"")&amp;" "&amp;IFERROR(TRIM(INDEX($A176:$AI176,MATCH(Settings!$H$10,$A$1:$AI$1,0))&amp;""),""))</f>
        <v/>
      </c>
      <c r="AQ176" s="23">
        <f>IF(AP176="","",IFERROR(IF(TRIM(INDEX($A176:$AI176,MATCH(Settings!$H$11,$A$1:$AI$1,0))&amp;"")="","",IF(ISNUMBER(INDEX($A176:$AI176,MATCH(Settings!$H$11,$A$1:$AI$1,0))),INT(INDEX($A176:$AI176,MATCH(Settings!$H$11,$A$1:$AI$1,0))),DATE(VALUE(LEFT(INDEX($A176:$AI176,MATCH(Settings!$H$11,$A$1:$AI$1,0)),4)),VALUE(MID(INDEX($A176:$AI176,MATCH(Settings!$H$11,$A$1:$AI$1,0)),6,2)),VALUE(MID(INDEX($A176:$AI176,MATCH(Settings!$H$11,$A$1:$AI$1,0)),9,2))))),""))</f>
        <v/>
      </c>
      <c r="AR176" s="22">
        <f>IF(OR(AP176="",NOT(ISNUMBER(AQ176)),NOT(ISNUMBER(Settings!$B$4))),"",YEAR(Settings!$B$4)-YEAR(AQ176)-IF(OR(MONTH(Settings!$B$4)&lt;MONTH(AQ176),AND(MONTH(Settings!$B$4)=MONTH(AQ176),DAY(Settings!$B$4)&lt;DAY(AQ176))),1,0))</f>
        <v/>
      </c>
      <c r="AS176" s="22">
        <f>IF(AP176="","",IF(AR176="","No birth date",IF(COUNT(Settings!$B$9:$B$20)=0,"Set your age groups",IF(AR176&lt;MIN(Settings!$B$9:$B$20),"Below youngest group",IF(AR176&gt;MAX(Settings!$C$9:$C$20),"Above oldest group",IF(AR176&lt;=INDEX(Settings!$C$9:$C$20,COUNTIF(Settings!$B$9:$B$20,"&lt;="&amp;AR176)),INDEX(Settings!$A$9:$A$20,COUNTIF(Settings!$B$9:$B$20,"&lt;="&amp;AR176)),"No group for this age"))))))</f>
        <v/>
      </c>
      <c r="AT176" s="22">
        <f>IF(AP176="","",IFERROR(TRIM(INDEX($A176:$AI176,MATCH(Settings!$H$12,$A$1:$AI$1,0))&amp;""),""))</f>
        <v/>
      </c>
      <c r="AU176" s="22">
        <f>IF(AP176="","",IFERROR(TRIM(INDEX($A176:$AI176,MATCH(Settings!$H$13,$A$1:$AI$1,0))&amp;""),""))</f>
        <v/>
      </c>
      <c r="AV176" s="22">
        <f>IF(AP176="","",IFERROR(TRIM(INDEX($A176:$AI176,MATCH(Settings!$H$14,$A$1:$AI$1,0))&amp;""),""))</f>
        <v/>
      </c>
      <c r="AW176" s="22">
        <f>IF(AP176="","",IFERROR(IF(TRIM(INDEX($A176:$AI176,MATCH(Settings!$H$19,$A$1:$AI$1,0))&amp;"")="","",VALUE(TRIM(INDEX($A176:$AI176,MATCH(Settings!$H$19,$A$1:$AI$1,0))&amp;""))),""))</f>
        <v/>
      </c>
      <c r="AX176" s="22">
        <f>IF(AP176="","",IFERROR(TRIM(INDEX($A176:$AI176,MATCH(Settings!$H$20,$A$1:$AI$1,0))&amp;""),""))</f>
        <v/>
      </c>
      <c r="AY176" s="24">
        <f>IF(OR(AX176="Paid",AX176="Partially refunded"),IFERROR(VALUE(IFERROR(TRIM(INDEX($A176:$AI176,MATCH(Settings!$H$21,$A$1:$AI$1,0))&amp;""),"")),0)-IFERROR(VALUE(IFERROR(TRIM(INDEX($A176:$AI176,MATCH(Settings!$H$22,$A$1:$AI$1,0))&amp;""),"")),0),0)</f>
        <v/>
      </c>
      <c r="AZ176" s="22">
        <f>IF(AP176="","",IF(UPPER(TRIM(AL176&amp;""))="Y","Paid another way",IF(AX176&lt;&gt;"",AX176,"No online payment")))</f>
        <v/>
      </c>
      <c r="BA176" s="22">
        <f>IF(OR(AZ176="Paid",AZ176="Partially refunded",AZ176="Paid another way"),1,0)</f>
        <v/>
      </c>
      <c r="BB176" s="22">
        <f>IF(AP176="","",IF(IFERROR(TRIM(INDEX($A176:$AI176,MATCH(Settings!$H$15,$A$1:$AI$1,0))&amp;""),"")&lt;&gt;"","Yes","No"))</f>
        <v/>
      </c>
      <c r="BC176" s="22">
        <f>IF(AP176="","",IF(IFERROR(TRIM(INDEX($A176:$AI176,MATCH(Settings!$H$16,$A$1:$AI$1,0))&amp;""),"")&lt;&gt;"","Yes","No"))</f>
        <v/>
      </c>
      <c r="BD176" s="22">
        <f>IF(AP176="","",IF(IFERROR(TRIM(INDEX($A176:$AI176,MATCH(Settings!$H$18,$A$1:$AI$1,0))&amp;""),"")&lt;&gt;"","Yes","No"))</f>
        <v/>
      </c>
      <c r="BE176" s="22">
        <f>IF(AP176="","",IFERROR(TRIM(INDEX($A176:$AI176,MATCH(Settings!$H$17,$A$1:$AI$1,0))&amp;""),""))</f>
        <v/>
      </c>
      <c r="BF176" s="22">
        <f>IF(AP176="","",IF(UPPER(TRIM(AM176&amp;""))="Y","Complete (papers)",IF(IF(BB176="No",", proof of age","")&amp;IF(BC176="No",", physical form","")&amp;IF(BD176="No",", concussion sheet","")="","Complete","Missing: "&amp;MID(IF(BB176="No",", proof of age","")&amp;IF(BC176="No",", physical form","")&amp;IF(BD176="No",", concussion sheet",""),3,200))))</f>
        <v/>
      </c>
      <c r="BG176" s="22">
        <f>IF(LEFT(BF176,8)="Complete",1,0)</f>
        <v/>
      </c>
      <c r="BH176" s="22">
        <f>IF(AP176="","",TRIM(AK176&amp;""))</f>
        <v/>
      </c>
      <c r="BI176" s="22">
        <f>IF(AND(AP176&lt;&gt;"",BH176=""),1,0)</f>
        <v/>
      </c>
      <c r="BJ176" s="22">
        <f>IF(AP176="",0,1)</f>
        <v/>
      </c>
    </row>
    <row r="177">
      <c r="AJ177" s="19" t="n"/>
      <c r="AK177" s="25" t="n"/>
      <c r="AL177" s="26" t="n"/>
      <c r="AM177" s="26" t="n"/>
      <c r="AN177" s="25" t="n"/>
      <c r="AO177" s="19" t="n"/>
      <c r="AP177" s="22">
        <f>TRIM(IFERROR(TRIM(INDEX($A177:$AI177,MATCH(Settings!$H$9,$A$1:$AI$1,0))&amp;""),"")&amp;" "&amp;IFERROR(TRIM(INDEX($A177:$AI177,MATCH(Settings!$H$10,$A$1:$AI$1,0))&amp;""),""))</f>
        <v/>
      </c>
      <c r="AQ177" s="23">
        <f>IF(AP177="","",IFERROR(IF(TRIM(INDEX($A177:$AI177,MATCH(Settings!$H$11,$A$1:$AI$1,0))&amp;"")="","",IF(ISNUMBER(INDEX($A177:$AI177,MATCH(Settings!$H$11,$A$1:$AI$1,0))),INT(INDEX($A177:$AI177,MATCH(Settings!$H$11,$A$1:$AI$1,0))),DATE(VALUE(LEFT(INDEX($A177:$AI177,MATCH(Settings!$H$11,$A$1:$AI$1,0)),4)),VALUE(MID(INDEX($A177:$AI177,MATCH(Settings!$H$11,$A$1:$AI$1,0)),6,2)),VALUE(MID(INDEX($A177:$AI177,MATCH(Settings!$H$11,$A$1:$AI$1,0)),9,2))))),""))</f>
        <v/>
      </c>
      <c r="AR177" s="22">
        <f>IF(OR(AP177="",NOT(ISNUMBER(AQ177)),NOT(ISNUMBER(Settings!$B$4))),"",YEAR(Settings!$B$4)-YEAR(AQ177)-IF(OR(MONTH(Settings!$B$4)&lt;MONTH(AQ177),AND(MONTH(Settings!$B$4)=MONTH(AQ177),DAY(Settings!$B$4)&lt;DAY(AQ177))),1,0))</f>
        <v/>
      </c>
      <c r="AS177" s="22">
        <f>IF(AP177="","",IF(AR177="","No birth date",IF(COUNT(Settings!$B$9:$B$20)=0,"Set your age groups",IF(AR177&lt;MIN(Settings!$B$9:$B$20),"Below youngest group",IF(AR177&gt;MAX(Settings!$C$9:$C$20),"Above oldest group",IF(AR177&lt;=INDEX(Settings!$C$9:$C$20,COUNTIF(Settings!$B$9:$B$20,"&lt;="&amp;AR177)),INDEX(Settings!$A$9:$A$20,COUNTIF(Settings!$B$9:$B$20,"&lt;="&amp;AR177)),"No group for this age"))))))</f>
        <v/>
      </c>
      <c r="AT177" s="22">
        <f>IF(AP177="","",IFERROR(TRIM(INDEX($A177:$AI177,MATCH(Settings!$H$12,$A$1:$AI$1,0))&amp;""),""))</f>
        <v/>
      </c>
      <c r="AU177" s="22">
        <f>IF(AP177="","",IFERROR(TRIM(INDEX($A177:$AI177,MATCH(Settings!$H$13,$A$1:$AI$1,0))&amp;""),""))</f>
        <v/>
      </c>
      <c r="AV177" s="22">
        <f>IF(AP177="","",IFERROR(TRIM(INDEX($A177:$AI177,MATCH(Settings!$H$14,$A$1:$AI$1,0))&amp;""),""))</f>
        <v/>
      </c>
      <c r="AW177" s="22">
        <f>IF(AP177="","",IFERROR(IF(TRIM(INDEX($A177:$AI177,MATCH(Settings!$H$19,$A$1:$AI$1,0))&amp;"")="","",VALUE(TRIM(INDEX($A177:$AI177,MATCH(Settings!$H$19,$A$1:$AI$1,0))&amp;""))),""))</f>
        <v/>
      </c>
      <c r="AX177" s="22">
        <f>IF(AP177="","",IFERROR(TRIM(INDEX($A177:$AI177,MATCH(Settings!$H$20,$A$1:$AI$1,0))&amp;""),""))</f>
        <v/>
      </c>
      <c r="AY177" s="24">
        <f>IF(OR(AX177="Paid",AX177="Partially refunded"),IFERROR(VALUE(IFERROR(TRIM(INDEX($A177:$AI177,MATCH(Settings!$H$21,$A$1:$AI$1,0))&amp;""),"")),0)-IFERROR(VALUE(IFERROR(TRIM(INDEX($A177:$AI177,MATCH(Settings!$H$22,$A$1:$AI$1,0))&amp;""),"")),0),0)</f>
        <v/>
      </c>
      <c r="AZ177" s="22">
        <f>IF(AP177="","",IF(UPPER(TRIM(AL177&amp;""))="Y","Paid another way",IF(AX177&lt;&gt;"",AX177,"No online payment")))</f>
        <v/>
      </c>
      <c r="BA177" s="22">
        <f>IF(OR(AZ177="Paid",AZ177="Partially refunded",AZ177="Paid another way"),1,0)</f>
        <v/>
      </c>
      <c r="BB177" s="22">
        <f>IF(AP177="","",IF(IFERROR(TRIM(INDEX($A177:$AI177,MATCH(Settings!$H$15,$A$1:$AI$1,0))&amp;""),"")&lt;&gt;"","Yes","No"))</f>
        <v/>
      </c>
      <c r="BC177" s="22">
        <f>IF(AP177="","",IF(IFERROR(TRIM(INDEX($A177:$AI177,MATCH(Settings!$H$16,$A$1:$AI$1,0))&amp;""),"")&lt;&gt;"","Yes","No"))</f>
        <v/>
      </c>
      <c r="BD177" s="22">
        <f>IF(AP177="","",IF(IFERROR(TRIM(INDEX($A177:$AI177,MATCH(Settings!$H$18,$A$1:$AI$1,0))&amp;""),"")&lt;&gt;"","Yes","No"))</f>
        <v/>
      </c>
      <c r="BE177" s="22">
        <f>IF(AP177="","",IFERROR(TRIM(INDEX($A177:$AI177,MATCH(Settings!$H$17,$A$1:$AI$1,0))&amp;""),""))</f>
        <v/>
      </c>
      <c r="BF177" s="22">
        <f>IF(AP177="","",IF(UPPER(TRIM(AM177&amp;""))="Y","Complete (papers)",IF(IF(BB177="No",", proof of age","")&amp;IF(BC177="No",", physical form","")&amp;IF(BD177="No",", concussion sheet","")="","Complete","Missing: "&amp;MID(IF(BB177="No",", proof of age","")&amp;IF(BC177="No",", physical form","")&amp;IF(BD177="No",", concussion sheet",""),3,200))))</f>
        <v/>
      </c>
      <c r="BG177" s="22">
        <f>IF(LEFT(BF177,8)="Complete",1,0)</f>
        <v/>
      </c>
      <c r="BH177" s="22">
        <f>IF(AP177="","",TRIM(AK177&amp;""))</f>
        <v/>
      </c>
      <c r="BI177" s="22">
        <f>IF(AND(AP177&lt;&gt;"",BH177=""),1,0)</f>
        <v/>
      </c>
      <c r="BJ177" s="22">
        <f>IF(AP177="",0,1)</f>
        <v/>
      </c>
    </row>
    <row r="178">
      <c r="AJ178" s="19" t="n"/>
      <c r="AK178" s="25" t="n"/>
      <c r="AL178" s="26" t="n"/>
      <c r="AM178" s="26" t="n"/>
      <c r="AN178" s="25" t="n"/>
      <c r="AO178" s="19" t="n"/>
      <c r="AP178" s="22">
        <f>TRIM(IFERROR(TRIM(INDEX($A178:$AI178,MATCH(Settings!$H$9,$A$1:$AI$1,0))&amp;""),"")&amp;" "&amp;IFERROR(TRIM(INDEX($A178:$AI178,MATCH(Settings!$H$10,$A$1:$AI$1,0))&amp;""),""))</f>
        <v/>
      </c>
      <c r="AQ178" s="23">
        <f>IF(AP178="","",IFERROR(IF(TRIM(INDEX($A178:$AI178,MATCH(Settings!$H$11,$A$1:$AI$1,0))&amp;"")="","",IF(ISNUMBER(INDEX($A178:$AI178,MATCH(Settings!$H$11,$A$1:$AI$1,0))),INT(INDEX($A178:$AI178,MATCH(Settings!$H$11,$A$1:$AI$1,0))),DATE(VALUE(LEFT(INDEX($A178:$AI178,MATCH(Settings!$H$11,$A$1:$AI$1,0)),4)),VALUE(MID(INDEX($A178:$AI178,MATCH(Settings!$H$11,$A$1:$AI$1,0)),6,2)),VALUE(MID(INDEX($A178:$AI178,MATCH(Settings!$H$11,$A$1:$AI$1,0)),9,2))))),""))</f>
        <v/>
      </c>
      <c r="AR178" s="22">
        <f>IF(OR(AP178="",NOT(ISNUMBER(AQ178)),NOT(ISNUMBER(Settings!$B$4))),"",YEAR(Settings!$B$4)-YEAR(AQ178)-IF(OR(MONTH(Settings!$B$4)&lt;MONTH(AQ178),AND(MONTH(Settings!$B$4)=MONTH(AQ178),DAY(Settings!$B$4)&lt;DAY(AQ178))),1,0))</f>
        <v/>
      </c>
      <c r="AS178" s="22">
        <f>IF(AP178="","",IF(AR178="","No birth date",IF(COUNT(Settings!$B$9:$B$20)=0,"Set your age groups",IF(AR178&lt;MIN(Settings!$B$9:$B$20),"Below youngest group",IF(AR178&gt;MAX(Settings!$C$9:$C$20),"Above oldest group",IF(AR178&lt;=INDEX(Settings!$C$9:$C$20,COUNTIF(Settings!$B$9:$B$20,"&lt;="&amp;AR178)),INDEX(Settings!$A$9:$A$20,COUNTIF(Settings!$B$9:$B$20,"&lt;="&amp;AR178)),"No group for this age"))))))</f>
        <v/>
      </c>
      <c r="AT178" s="22">
        <f>IF(AP178="","",IFERROR(TRIM(INDEX($A178:$AI178,MATCH(Settings!$H$12,$A$1:$AI$1,0))&amp;""),""))</f>
        <v/>
      </c>
      <c r="AU178" s="22">
        <f>IF(AP178="","",IFERROR(TRIM(INDEX($A178:$AI178,MATCH(Settings!$H$13,$A$1:$AI$1,0))&amp;""),""))</f>
        <v/>
      </c>
      <c r="AV178" s="22">
        <f>IF(AP178="","",IFERROR(TRIM(INDEX($A178:$AI178,MATCH(Settings!$H$14,$A$1:$AI$1,0))&amp;""),""))</f>
        <v/>
      </c>
      <c r="AW178" s="22">
        <f>IF(AP178="","",IFERROR(IF(TRIM(INDEX($A178:$AI178,MATCH(Settings!$H$19,$A$1:$AI$1,0))&amp;"")="","",VALUE(TRIM(INDEX($A178:$AI178,MATCH(Settings!$H$19,$A$1:$AI$1,0))&amp;""))),""))</f>
        <v/>
      </c>
      <c r="AX178" s="22">
        <f>IF(AP178="","",IFERROR(TRIM(INDEX($A178:$AI178,MATCH(Settings!$H$20,$A$1:$AI$1,0))&amp;""),""))</f>
        <v/>
      </c>
      <c r="AY178" s="24">
        <f>IF(OR(AX178="Paid",AX178="Partially refunded"),IFERROR(VALUE(IFERROR(TRIM(INDEX($A178:$AI178,MATCH(Settings!$H$21,$A$1:$AI$1,0))&amp;""),"")),0)-IFERROR(VALUE(IFERROR(TRIM(INDEX($A178:$AI178,MATCH(Settings!$H$22,$A$1:$AI$1,0))&amp;""),"")),0),0)</f>
        <v/>
      </c>
      <c r="AZ178" s="22">
        <f>IF(AP178="","",IF(UPPER(TRIM(AL178&amp;""))="Y","Paid another way",IF(AX178&lt;&gt;"",AX178,"No online payment")))</f>
        <v/>
      </c>
      <c r="BA178" s="22">
        <f>IF(OR(AZ178="Paid",AZ178="Partially refunded",AZ178="Paid another way"),1,0)</f>
        <v/>
      </c>
      <c r="BB178" s="22">
        <f>IF(AP178="","",IF(IFERROR(TRIM(INDEX($A178:$AI178,MATCH(Settings!$H$15,$A$1:$AI$1,0))&amp;""),"")&lt;&gt;"","Yes","No"))</f>
        <v/>
      </c>
      <c r="BC178" s="22">
        <f>IF(AP178="","",IF(IFERROR(TRIM(INDEX($A178:$AI178,MATCH(Settings!$H$16,$A$1:$AI$1,0))&amp;""),"")&lt;&gt;"","Yes","No"))</f>
        <v/>
      </c>
      <c r="BD178" s="22">
        <f>IF(AP178="","",IF(IFERROR(TRIM(INDEX($A178:$AI178,MATCH(Settings!$H$18,$A$1:$AI$1,0))&amp;""),"")&lt;&gt;"","Yes","No"))</f>
        <v/>
      </c>
      <c r="BE178" s="22">
        <f>IF(AP178="","",IFERROR(TRIM(INDEX($A178:$AI178,MATCH(Settings!$H$17,$A$1:$AI$1,0))&amp;""),""))</f>
        <v/>
      </c>
      <c r="BF178" s="22">
        <f>IF(AP178="","",IF(UPPER(TRIM(AM178&amp;""))="Y","Complete (papers)",IF(IF(BB178="No",", proof of age","")&amp;IF(BC178="No",", physical form","")&amp;IF(BD178="No",", concussion sheet","")="","Complete","Missing: "&amp;MID(IF(BB178="No",", proof of age","")&amp;IF(BC178="No",", physical form","")&amp;IF(BD178="No",", concussion sheet",""),3,200))))</f>
        <v/>
      </c>
      <c r="BG178" s="22">
        <f>IF(LEFT(BF178,8)="Complete",1,0)</f>
        <v/>
      </c>
      <c r="BH178" s="22">
        <f>IF(AP178="","",TRIM(AK178&amp;""))</f>
        <v/>
      </c>
      <c r="BI178" s="22">
        <f>IF(AND(AP178&lt;&gt;"",BH178=""),1,0)</f>
        <v/>
      </c>
      <c r="BJ178" s="22">
        <f>IF(AP178="",0,1)</f>
        <v/>
      </c>
    </row>
    <row r="179">
      <c r="AJ179" s="19" t="n"/>
      <c r="AK179" s="25" t="n"/>
      <c r="AL179" s="26" t="n"/>
      <c r="AM179" s="26" t="n"/>
      <c r="AN179" s="25" t="n"/>
      <c r="AO179" s="19" t="n"/>
      <c r="AP179" s="22">
        <f>TRIM(IFERROR(TRIM(INDEX($A179:$AI179,MATCH(Settings!$H$9,$A$1:$AI$1,0))&amp;""),"")&amp;" "&amp;IFERROR(TRIM(INDEX($A179:$AI179,MATCH(Settings!$H$10,$A$1:$AI$1,0))&amp;""),""))</f>
        <v/>
      </c>
      <c r="AQ179" s="23">
        <f>IF(AP179="","",IFERROR(IF(TRIM(INDEX($A179:$AI179,MATCH(Settings!$H$11,$A$1:$AI$1,0))&amp;"")="","",IF(ISNUMBER(INDEX($A179:$AI179,MATCH(Settings!$H$11,$A$1:$AI$1,0))),INT(INDEX($A179:$AI179,MATCH(Settings!$H$11,$A$1:$AI$1,0))),DATE(VALUE(LEFT(INDEX($A179:$AI179,MATCH(Settings!$H$11,$A$1:$AI$1,0)),4)),VALUE(MID(INDEX($A179:$AI179,MATCH(Settings!$H$11,$A$1:$AI$1,0)),6,2)),VALUE(MID(INDEX($A179:$AI179,MATCH(Settings!$H$11,$A$1:$AI$1,0)),9,2))))),""))</f>
        <v/>
      </c>
      <c r="AR179" s="22">
        <f>IF(OR(AP179="",NOT(ISNUMBER(AQ179)),NOT(ISNUMBER(Settings!$B$4))),"",YEAR(Settings!$B$4)-YEAR(AQ179)-IF(OR(MONTH(Settings!$B$4)&lt;MONTH(AQ179),AND(MONTH(Settings!$B$4)=MONTH(AQ179),DAY(Settings!$B$4)&lt;DAY(AQ179))),1,0))</f>
        <v/>
      </c>
      <c r="AS179" s="22">
        <f>IF(AP179="","",IF(AR179="","No birth date",IF(COUNT(Settings!$B$9:$B$20)=0,"Set your age groups",IF(AR179&lt;MIN(Settings!$B$9:$B$20),"Below youngest group",IF(AR179&gt;MAX(Settings!$C$9:$C$20),"Above oldest group",IF(AR179&lt;=INDEX(Settings!$C$9:$C$20,COUNTIF(Settings!$B$9:$B$20,"&lt;="&amp;AR179)),INDEX(Settings!$A$9:$A$20,COUNTIF(Settings!$B$9:$B$20,"&lt;="&amp;AR179)),"No group for this age"))))))</f>
        <v/>
      </c>
      <c r="AT179" s="22">
        <f>IF(AP179="","",IFERROR(TRIM(INDEX($A179:$AI179,MATCH(Settings!$H$12,$A$1:$AI$1,0))&amp;""),""))</f>
        <v/>
      </c>
      <c r="AU179" s="22">
        <f>IF(AP179="","",IFERROR(TRIM(INDEX($A179:$AI179,MATCH(Settings!$H$13,$A$1:$AI$1,0))&amp;""),""))</f>
        <v/>
      </c>
      <c r="AV179" s="22">
        <f>IF(AP179="","",IFERROR(TRIM(INDEX($A179:$AI179,MATCH(Settings!$H$14,$A$1:$AI$1,0))&amp;""),""))</f>
        <v/>
      </c>
      <c r="AW179" s="22">
        <f>IF(AP179="","",IFERROR(IF(TRIM(INDEX($A179:$AI179,MATCH(Settings!$H$19,$A$1:$AI$1,0))&amp;"")="","",VALUE(TRIM(INDEX($A179:$AI179,MATCH(Settings!$H$19,$A$1:$AI$1,0))&amp;""))),""))</f>
        <v/>
      </c>
      <c r="AX179" s="22">
        <f>IF(AP179="","",IFERROR(TRIM(INDEX($A179:$AI179,MATCH(Settings!$H$20,$A$1:$AI$1,0))&amp;""),""))</f>
        <v/>
      </c>
      <c r="AY179" s="24">
        <f>IF(OR(AX179="Paid",AX179="Partially refunded"),IFERROR(VALUE(IFERROR(TRIM(INDEX($A179:$AI179,MATCH(Settings!$H$21,$A$1:$AI$1,0))&amp;""),"")),0)-IFERROR(VALUE(IFERROR(TRIM(INDEX($A179:$AI179,MATCH(Settings!$H$22,$A$1:$AI$1,0))&amp;""),"")),0),0)</f>
        <v/>
      </c>
      <c r="AZ179" s="22">
        <f>IF(AP179="","",IF(UPPER(TRIM(AL179&amp;""))="Y","Paid another way",IF(AX179&lt;&gt;"",AX179,"No online payment")))</f>
        <v/>
      </c>
      <c r="BA179" s="22">
        <f>IF(OR(AZ179="Paid",AZ179="Partially refunded",AZ179="Paid another way"),1,0)</f>
        <v/>
      </c>
      <c r="BB179" s="22">
        <f>IF(AP179="","",IF(IFERROR(TRIM(INDEX($A179:$AI179,MATCH(Settings!$H$15,$A$1:$AI$1,0))&amp;""),"")&lt;&gt;"","Yes","No"))</f>
        <v/>
      </c>
      <c r="BC179" s="22">
        <f>IF(AP179="","",IF(IFERROR(TRIM(INDEX($A179:$AI179,MATCH(Settings!$H$16,$A$1:$AI$1,0))&amp;""),"")&lt;&gt;"","Yes","No"))</f>
        <v/>
      </c>
      <c r="BD179" s="22">
        <f>IF(AP179="","",IF(IFERROR(TRIM(INDEX($A179:$AI179,MATCH(Settings!$H$18,$A$1:$AI$1,0))&amp;""),"")&lt;&gt;"","Yes","No"))</f>
        <v/>
      </c>
      <c r="BE179" s="22">
        <f>IF(AP179="","",IFERROR(TRIM(INDEX($A179:$AI179,MATCH(Settings!$H$17,$A$1:$AI$1,0))&amp;""),""))</f>
        <v/>
      </c>
      <c r="BF179" s="22">
        <f>IF(AP179="","",IF(UPPER(TRIM(AM179&amp;""))="Y","Complete (papers)",IF(IF(BB179="No",", proof of age","")&amp;IF(BC179="No",", physical form","")&amp;IF(BD179="No",", concussion sheet","")="","Complete","Missing: "&amp;MID(IF(BB179="No",", proof of age","")&amp;IF(BC179="No",", physical form","")&amp;IF(BD179="No",", concussion sheet",""),3,200))))</f>
        <v/>
      </c>
      <c r="BG179" s="22">
        <f>IF(LEFT(BF179,8)="Complete",1,0)</f>
        <v/>
      </c>
      <c r="BH179" s="22">
        <f>IF(AP179="","",TRIM(AK179&amp;""))</f>
        <v/>
      </c>
      <c r="BI179" s="22">
        <f>IF(AND(AP179&lt;&gt;"",BH179=""),1,0)</f>
        <v/>
      </c>
      <c r="BJ179" s="22">
        <f>IF(AP179="",0,1)</f>
        <v/>
      </c>
    </row>
    <row r="180">
      <c r="AJ180" s="19" t="n"/>
      <c r="AK180" s="25" t="n"/>
      <c r="AL180" s="26" t="n"/>
      <c r="AM180" s="26" t="n"/>
      <c r="AN180" s="25" t="n"/>
      <c r="AO180" s="19" t="n"/>
      <c r="AP180" s="22">
        <f>TRIM(IFERROR(TRIM(INDEX($A180:$AI180,MATCH(Settings!$H$9,$A$1:$AI$1,0))&amp;""),"")&amp;" "&amp;IFERROR(TRIM(INDEX($A180:$AI180,MATCH(Settings!$H$10,$A$1:$AI$1,0))&amp;""),""))</f>
        <v/>
      </c>
      <c r="AQ180" s="23">
        <f>IF(AP180="","",IFERROR(IF(TRIM(INDEX($A180:$AI180,MATCH(Settings!$H$11,$A$1:$AI$1,0))&amp;"")="","",IF(ISNUMBER(INDEX($A180:$AI180,MATCH(Settings!$H$11,$A$1:$AI$1,0))),INT(INDEX($A180:$AI180,MATCH(Settings!$H$11,$A$1:$AI$1,0))),DATE(VALUE(LEFT(INDEX($A180:$AI180,MATCH(Settings!$H$11,$A$1:$AI$1,0)),4)),VALUE(MID(INDEX($A180:$AI180,MATCH(Settings!$H$11,$A$1:$AI$1,0)),6,2)),VALUE(MID(INDEX($A180:$AI180,MATCH(Settings!$H$11,$A$1:$AI$1,0)),9,2))))),""))</f>
        <v/>
      </c>
      <c r="AR180" s="22">
        <f>IF(OR(AP180="",NOT(ISNUMBER(AQ180)),NOT(ISNUMBER(Settings!$B$4))),"",YEAR(Settings!$B$4)-YEAR(AQ180)-IF(OR(MONTH(Settings!$B$4)&lt;MONTH(AQ180),AND(MONTH(Settings!$B$4)=MONTH(AQ180),DAY(Settings!$B$4)&lt;DAY(AQ180))),1,0))</f>
        <v/>
      </c>
      <c r="AS180" s="22">
        <f>IF(AP180="","",IF(AR180="","No birth date",IF(COUNT(Settings!$B$9:$B$20)=0,"Set your age groups",IF(AR180&lt;MIN(Settings!$B$9:$B$20),"Below youngest group",IF(AR180&gt;MAX(Settings!$C$9:$C$20),"Above oldest group",IF(AR180&lt;=INDEX(Settings!$C$9:$C$20,COUNTIF(Settings!$B$9:$B$20,"&lt;="&amp;AR180)),INDEX(Settings!$A$9:$A$20,COUNTIF(Settings!$B$9:$B$20,"&lt;="&amp;AR180)),"No group for this age"))))))</f>
        <v/>
      </c>
      <c r="AT180" s="22">
        <f>IF(AP180="","",IFERROR(TRIM(INDEX($A180:$AI180,MATCH(Settings!$H$12,$A$1:$AI$1,0))&amp;""),""))</f>
        <v/>
      </c>
      <c r="AU180" s="22">
        <f>IF(AP180="","",IFERROR(TRIM(INDEX($A180:$AI180,MATCH(Settings!$H$13,$A$1:$AI$1,0))&amp;""),""))</f>
        <v/>
      </c>
      <c r="AV180" s="22">
        <f>IF(AP180="","",IFERROR(TRIM(INDEX($A180:$AI180,MATCH(Settings!$H$14,$A$1:$AI$1,0))&amp;""),""))</f>
        <v/>
      </c>
      <c r="AW180" s="22">
        <f>IF(AP180="","",IFERROR(IF(TRIM(INDEX($A180:$AI180,MATCH(Settings!$H$19,$A$1:$AI$1,0))&amp;"")="","",VALUE(TRIM(INDEX($A180:$AI180,MATCH(Settings!$H$19,$A$1:$AI$1,0))&amp;""))),""))</f>
        <v/>
      </c>
      <c r="AX180" s="22">
        <f>IF(AP180="","",IFERROR(TRIM(INDEX($A180:$AI180,MATCH(Settings!$H$20,$A$1:$AI$1,0))&amp;""),""))</f>
        <v/>
      </c>
      <c r="AY180" s="24">
        <f>IF(OR(AX180="Paid",AX180="Partially refunded"),IFERROR(VALUE(IFERROR(TRIM(INDEX($A180:$AI180,MATCH(Settings!$H$21,$A$1:$AI$1,0))&amp;""),"")),0)-IFERROR(VALUE(IFERROR(TRIM(INDEX($A180:$AI180,MATCH(Settings!$H$22,$A$1:$AI$1,0))&amp;""),"")),0),0)</f>
        <v/>
      </c>
      <c r="AZ180" s="22">
        <f>IF(AP180="","",IF(UPPER(TRIM(AL180&amp;""))="Y","Paid another way",IF(AX180&lt;&gt;"",AX180,"No online payment")))</f>
        <v/>
      </c>
      <c r="BA180" s="22">
        <f>IF(OR(AZ180="Paid",AZ180="Partially refunded",AZ180="Paid another way"),1,0)</f>
        <v/>
      </c>
      <c r="BB180" s="22">
        <f>IF(AP180="","",IF(IFERROR(TRIM(INDEX($A180:$AI180,MATCH(Settings!$H$15,$A$1:$AI$1,0))&amp;""),"")&lt;&gt;"","Yes","No"))</f>
        <v/>
      </c>
      <c r="BC180" s="22">
        <f>IF(AP180="","",IF(IFERROR(TRIM(INDEX($A180:$AI180,MATCH(Settings!$H$16,$A$1:$AI$1,0))&amp;""),"")&lt;&gt;"","Yes","No"))</f>
        <v/>
      </c>
      <c r="BD180" s="22">
        <f>IF(AP180="","",IF(IFERROR(TRIM(INDEX($A180:$AI180,MATCH(Settings!$H$18,$A$1:$AI$1,0))&amp;""),"")&lt;&gt;"","Yes","No"))</f>
        <v/>
      </c>
      <c r="BE180" s="22">
        <f>IF(AP180="","",IFERROR(TRIM(INDEX($A180:$AI180,MATCH(Settings!$H$17,$A$1:$AI$1,0))&amp;""),""))</f>
        <v/>
      </c>
      <c r="BF180" s="22">
        <f>IF(AP180="","",IF(UPPER(TRIM(AM180&amp;""))="Y","Complete (papers)",IF(IF(BB180="No",", proof of age","")&amp;IF(BC180="No",", physical form","")&amp;IF(BD180="No",", concussion sheet","")="","Complete","Missing: "&amp;MID(IF(BB180="No",", proof of age","")&amp;IF(BC180="No",", physical form","")&amp;IF(BD180="No",", concussion sheet",""),3,200))))</f>
        <v/>
      </c>
      <c r="BG180" s="22">
        <f>IF(LEFT(BF180,8)="Complete",1,0)</f>
        <v/>
      </c>
      <c r="BH180" s="22">
        <f>IF(AP180="","",TRIM(AK180&amp;""))</f>
        <v/>
      </c>
      <c r="BI180" s="22">
        <f>IF(AND(AP180&lt;&gt;"",BH180=""),1,0)</f>
        <v/>
      </c>
      <c r="BJ180" s="22">
        <f>IF(AP180="",0,1)</f>
        <v/>
      </c>
    </row>
    <row r="181">
      <c r="AJ181" s="19" t="n"/>
      <c r="AK181" s="25" t="n"/>
      <c r="AL181" s="26" t="n"/>
      <c r="AM181" s="26" t="n"/>
      <c r="AN181" s="25" t="n"/>
      <c r="AO181" s="19" t="n"/>
      <c r="AP181" s="22">
        <f>TRIM(IFERROR(TRIM(INDEX($A181:$AI181,MATCH(Settings!$H$9,$A$1:$AI$1,0))&amp;""),"")&amp;" "&amp;IFERROR(TRIM(INDEX($A181:$AI181,MATCH(Settings!$H$10,$A$1:$AI$1,0))&amp;""),""))</f>
        <v/>
      </c>
      <c r="AQ181" s="23">
        <f>IF(AP181="","",IFERROR(IF(TRIM(INDEX($A181:$AI181,MATCH(Settings!$H$11,$A$1:$AI$1,0))&amp;"")="","",IF(ISNUMBER(INDEX($A181:$AI181,MATCH(Settings!$H$11,$A$1:$AI$1,0))),INT(INDEX($A181:$AI181,MATCH(Settings!$H$11,$A$1:$AI$1,0))),DATE(VALUE(LEFT(INDEX($A181:$AI181,MATCH(Settings!$H$11,$A$1:$AI$1,0)),4)),VALUE(MID(INDEX($A181:$AI181,MATCH(Settings!$H$11,$A$1:$AI$1,0)),6,2)),VALUE(MID(INDEX($A181:$AI181,MATCH(Settings!$H$11,$A$1:$AI$1,0)),9,2))))),""))</f>
        <v/>
      </c>
      <c r="AR181" s="22">
        <f>IF(OR(AP181="",NOT(ISNUMBER(AQ181)),NOT(ISNUMBER(Settings!$B$4))),"",YEAR(Settings!$B$4)-YEAR(AQ181)-IF(OR(MONTH(Settings!$B$4)&lt;MONTH(AQ181),AND(MONTH(Settings!$B$4)=MONTH(AQ181),DAY(Settings!$B$4)&lt;DAY(AQ181))),1,0))</f>
        <v/>
      </c>
      <c r="AS181" s="22">
        <f>IF(AP181="","",IF(AR181="","No birth date",IF(COUNT(Settings!$B$9:$B$20)=0,"Set your age groups",IF(AR181&lt;MIN(Settings!$B$9:$B$20),"Below youngest group",IF(AR181&gt;MAX(Settings!$C$9:$C$20),"Above oldest group",IF(AR181&lt;=INDEX(Settings!$C$9:$C$20,COUNTIF(Settings!$B$9:$B$20,"&lt;="&amp;AR181)),INDEX(Settings!$A$9:$A$20,COUNTIF(Settings!$B$9:$B$20,"&lt;="&amp;AR181)),"No group for this age"))))))</f>
        <v/>
      </c>
      <c r="AT181" s="22">
        <f>IF(AP181="","",IFERROR(TRIM(INDEX($A181:$AI181,MATCH(Settings!$H$12,$A$1:$AI$1,0))&amp;""),""))</f>
        <v/>
      </c>
      <c r="AU181" s="22">
        <f>IF(AP181="","",IFERROR(TRIM(INDEX($A181:$AI181,MATCH(Settings!$H$13,$A$1:$AI$1,0))&amp;""),""))</f>
        <v/>
      </c>
      <c r="AV181" s="22">
        <f>IF(AP181="","",IFERROR(TRIM(INDEX($A181:$AI181,MATCH(Settings!$H$14,$A$1:$AI$1,0))&amp;""),""))</f>
        <v/>
      </c>
      <c r="AW181" s="22">
        <f>IF(AP181="","",IFERROR(IF(TRIM(INDEX($A181:$AI181,MATCH(Settings!$H$19,$A$1:$AI$1,0))&amp;"")="","",VALUE(TRIM(INDEX($A181:$AI181,MATCH(Settings!$H$19,$A$1:$AI$1,0))&amp;""))),""))</f>
        <v/>
      </c>
      <c r="AX181" s="22">
        <f>IF(AP181="","",IFERROR(TRIM(INDEX($A181:$AI181,MATCH(Settings!$H$20,$A$1:$AI$1,0))&amp;""),""))</f>
        <v/>
      </c>
      <c r="AY181" s="24">
        <f>IF(OR(AX181="Paid",AX181="Partially refunded"),IFERROR(VALUE(IFERROR(TRIM(INDEX($A181:$AI181,MATCH(Settings!$H$21,$A$1:$AI$1,0))&amp;""),"")),0)-IFERROR(VALUE(IFERROR(TRIM(INDEX($A181:$AI181,MATCH(Settings!$H$22,$A$1:$AI$1,0))&amp;""),"")),0),0)</f>
        <v/>
      </c>
      <c r="AZ181" s="22">
        <f>IF(AP181="","",IF(UPPER(TRIM(AL181&amp;""))="Y","Paid another way",IF(AX181&lt;&gt;"",AX181,"No online payment")))</f>
        <v/>
      </c>
      <c r="BA181" s="22">
        <f>IF(OR(AZ181="Paid",AZ181="Partially refunded",AZ181="Paid another way"),1,0)</f>
        <v/>
      </c>
      <c r="BB181" s="22">
        <f>IF(AP181="","",IF(IFERROR(TRIM(INDEX($A181:$AI181,MATCH(Settings!$H$15,$A$1:$AI$1,0))&amp;""),"")&lt;&gt;"","Yes","No"))</f>
        <v/>
      </c>
      <c r="BC181" s="22">
        <f>IF(AP181="","",IF(IFERROR(TRIM(INDEX($A181:$AI181,MATCH(Settings!$H$16,$A$1:$AI$1,0))&amp;""),"")&lt;&gt;"","Yes","No"))</f>
        <v/>
      </c>
      <c r="BD181" s="22">
        <f>IF(AP181="","",IF(IFERROR(TRIM(INDEX($A181:$AI181,MATCH(Settings!$H$18,$A$1:$AI$1,0))&amp;""),"")&lt;&gt;"","Yes","No"))</f>
        <v/>
      </c>
      <c r="BE181" s="22">
        <f>IF(AP181="","",IFERROR(TRIM(INDEX($A181:$AI181,MATCH(Settings!$H$17,$A$1:$AI$1,0))&amp;""),""))</f>
        <v/>
      </c>
      <c r="BF181" s="22">
        <f>IF(AP181="","",IF(UPPER(TRIM(AM181&amp;""))="Y","Complete (papers)",IF(IF(BB181="No",", proof of age","")&amp;IF(BC181="No",", physical form","")&amp;IF(BD181="No",", concussion sheet","")="","Complete","Missing: "&amp;MID(IF(BB181="No",", proof of age","")&amp;IF(BC181="No",", physical form","")&amp;IF(BD181="No",", concussion sheet",""),3,200))))</f>
        <v/>
      </c>
      <c r="BG181" s="22">
        <f>IF(LEFT(BF181,8)="Complete",1,0)</f>
        <v/>
      </c>
      <c r="BH181" s="22">
        <f>IF(AP181="","",TRIM(AK181&amp;""))</f>
        <v/>
      </c>
      <c r="BI181" s="22">
        <f>IF(AND(AP181&lt;&gt;"",BH181=""),1,0)</f>
        <v/>
      </c>
      <c r="BJ181" s="22">
        <f>IF(AP181="",0,1)</f>
        <v/>
      </c>
    </row>
    <row r="182">
      <c r="AJ182" s="19" t="n"/>
      <c r="AK182" s="25" t="n"/>
      <c r="AL182" s="26" t="n"/>
      <c r="AM182" s="26" t="n"/>
      <c r="AN182" s="25" t="n"/>
      <c r="AO182" s="19" t="n"/>
      <c r="AP182" s="22">
        <f>TRIM(IFERROR(TRIM(INDEX($A182:$AI182,MATCH(Settings!$H$9,$A$1:$AI$1,0))&amp;""),"")&amp;" "&amp;IFERROR(TRIM(INDEX($A182:$AI182,MATCH(Settings!$H$10,$A$1:$AI$1,0))&amp;""),""))</f>
        <v/>
      </c>
      <c r="AQ182" s="23">
        <f>IF(AP182="","",IFERROR(IF(TRIM(INDEX($A182:$AI182,MATCH(Settings!$H$11,$A$1:$AI$1,0))&amp;"")="","",IF(ISNUMBER(INDEX($A182:$AI182,MATCH(Settings!$H$11,$A$1:$AI$1,0))),INT(INDEX($A182:$AI182,MATCH(Settings!$H$11,$A$1:$AI$1,0))),DATE(VALUE(LEFT(INDEX($A182:$AI182,MATCH(Settings!$H$11,$A$1:$AI$1,0)),4)),VALUE(MID(INDEX($A182:$AI182,MATCH(Settings!$H$11,$A$1:$AI$1,0)),6,2)),VALUE(MID(INDEX($A182:$AI182,MATCH(Settings!$H$11,$A$1:$AI$1,0)),9,2))))),""))</f>
        <v/>
      </c>
      <c r="AR182" s="22">
        <f>IF(OR(AP182="",NOT(ISNUMBER(AQ182)),NOT(ISNUMBER(Settings!$B$4))),"",YEAR(Settings!$B$4)-YEAR(AQ182)-IF(OR(MONTH(Settings!$B$4)&lt;MONTH(AQ182),AND(MONTH(Settings!$B$4)=MONTH(AQ182),DAY(Settings!$B$4)&lt;DAY(AQ182))),1,0))</f>
        <v/>
      </c>
      <c r="AS182" s="22">
        <f>IF(AP182="","",IF(AR182="","No birth date",IF(COUNT(Settings!$B$9:$B$20)=0,"Set your age groups",IF(AR182&lt;MIN(Settings!$B$9:$B$20),"Below youngest group",IF(AR182&gt;MAX(Settings!$C$9:$C$20),"Above oldest group",IF(AR182&lt;=INDEX(Settings!$C$9:$C$20,COUNTIF(Settings!$B$9:$B$20,"&lt;="&amp;AR182)),INDEX(Settings!$A$9:$A$20,COUNTIF(Settings!$B$9:$B$20,"&lt;="&amp;AR182)),"No group for this age"))))))</f>
        <v/>
      </c>
      <c r="AT182" s="22">
        <f>IF(AP182="","",IFERROR(TRIM(INDEX($A182:$AI182,MATCH(Settings!$H$12,$A$1:$AI$1,0))&amp;""),""))</f>
        <v/>
      </c>
      <c r="AU182" s="22">
        <f>IF(AP182="","",IFERROR(TRIM(INDEX($A182:$AI182,MATCH(Settings!$H$13,$A$1:$AI$1,0))&amp;""),""))</f>
        <v/>
      </c>
      <c r="AV182" s="22">
        <f>IF(AP182="","",IFERROR(TRIM(INDEX($A182:$AI182,MATCH(Settings!$H$14,$A$1:$AI$1,0))&amp;""),""))</f>
        <v/>
      </c>
      <c r="AW182" s="22">
        <f>IF(AP182="","",IFERROR(IF(TRIM(INDEX($A182:$AI182,MATCH(Settings!$H$19,$A$1:$AI$1,0))&amp;"")="","",VALUE(TRIM(INDEX($A182:$AI182,MATCH(Settings!$H$19,$A$1:$AI$1,0))&amp;""))),""))</f>
        <v/>
      </c>
      <c r="AX182" s="22">
        <f>IF(AP182="","",IFERROR(TRIM(INDEX($A182:$AI182,MATCH(Settings!$H$20,$A$1:$AI$1,0))&amp;""),""))</f>
        <v/>
      </c>
      <c r="AY182" s="24">
        <f>IF(OR(AX182="Paid",AX182="Partially refunded"),IFERROR(VALUE(IFERROR(TRIM(INDEX($A182:$AI182,MATCH(Settings!$H$21,$A$1:$AI$1,0))&amp;""),"")),0)-IFERROR(VALUE(IFERROR(TRIM(INDEX($A182:$AI182,MATCH(Settings!$H$22,$A$1:$AI$1,0))&amp;""),"")),0),0)</f>
        <v/>
      </c>
      <c r="AZ182" s="22">
        <f>IF(AP182="","",IF(UPPER(TRIM(AL182&amp;""))="Y","Paid another way",IF(AX182&lt;&gt;"",AX182,"No online payment")))</f>
        <v/>
      </c>
      <c r="BA182" s="22">
        <f>IF(OR(AZ182="Paid",AZ182="Partially refunded",AZ182="Paid another way"),1,0)</f>
        <v/>
      </c>
      <c r="BB182" s="22">
        <f>IF(AP182="","",IF(IFERROR(TRIM(INDEX($A182:$AI182,MATCH(Settings!$H$15,$A$1:$AI$1,0))&amp;""),"")&lt;&gt;"","Yes","No"))</f>
        <v/>
      </c>
      <c r="BC182" s="22">
        <f>IF(AP182="","",IF(IFERROR(TRIM(INDEX($A182:$AI182,MATCH(Settings!$H$16,$A$1:$AI$1,0))&amp;""),"")&lt;&gt;"","Yes","No"))</f>
        <v/>
      </c>
      <c r="BD182" s="22">
        <f>IF(AP182="","",IF(IFERROR(TRIM(INDEX($A182:$AI182,MATCH(Settings!$H$18,$A$1:$AI$1,0))&amp;""),"")&lt;&gt;"","Yes","No"))</f>
        <v/>
      </c>
      <c r="BE182" s="22">
        <f>IF(AP182="","",IFERROR(TRIM(INDEX($A182:$AI182,MATCH(Settings!$H$17,$A$1:$AI$1,0))&amp;""),""))</f>
        <v/>
      </c>
      <c r="BF182" s="22">
        <f>IF(AP182="","",IF(UPPER(TRIM(AM182&amp;""))="Y","Complete (papers)",IF(IF(BB182="No",", proof of age","")&amp;IF(BC182="No",", physical form","")&amp;IF(BD182="No",", concussion sheet","")="","Complete","Missing: "&amp;MID(IF(BB182="No",", proof of age","")&amp;IF(BC182="No",", physical form","")&amp;IF(BD182="No",", concussion sheet",""),3,200))))</f>
        <v/>
      </c>
      <c r="BG182" s="22">
        <f>IF(LEFT(BF182,8)="Complete",1,0)</f>
        <v/>
      </c>
      <c r="BH182" s="22">
        <f>IF(AP182="","",TRIM(AK182&amp;""))</f>
        <v/>
      </c>
      <c r="BI182" s="22">
        <f>IF(AND(AP182&lt;&gt;"",BH182=""),1,0)</f>
        <v/>
      </c>
      <c r="BJ182" s="22">
        <f>IF(AP182="",0,1)</f>
        <v/>
      </c>
    </row>
    <row r="183">
      <c r="AJ183" s="19" t="n"/>
      <c r="AK183" s="25" t="n"/>
      <c r="AL183" s="26" t="n"/>
      <c r="AM183" s="26" t="n"/>
      <c r="AN183" s="25" t="n"/>
      <c r="AO183" s="19" t="n"/>
      <c r="AP183" s="22">
        <f>TRIM(IFERROR(TRIM(INDEX($A183:$AI183,MATCH(Settings!$H$9,$A$1:$AI$1,0))&amp;""),"")&amp;" "&amp;IFERROR(TRIM(INDEX($A183:$AI183,MATCH(Settings!$H$10,$A$1:$AI$1,0))&amp;""),""))</f>
        <v/>
      </c>
      <c r="AQ183" s="23">
        <f>IF(AP183="","",IFERROR(IF(TRIM(INDEX($A183:$AI183,MATCH(Settings!$H$11,$A$1:$AI$1,0))&amp;"")="","",IF(ISNUMBER(INDEX($A183:$AI183,MATCH(Settings!$H$11,$A$1:$AI$1,0))),INT(INDEX($A183:$AI183,MATCH(Settings!$H$11,$A$1:$AI$1,0))),DATE(VALUE(LEFT(INDEX($A183:$AI183,MATCH(Settings!$H$11,$A$1:$AI$1,0)),4)),VALUE(MID(INDEX($A183:$AI183,MATCH(Settings!$H$11,$A$1:$AI$1,0)),6,2)),VALUE(MID(INDEX($A183:$AI183,MATCH(Settings!$H$11,$A$1:$AI$1,0)),9,2))))),""))</f>
        <v/>
      </c>
      <c r="AR183" s="22">
        <f>IF(OR(AP183="",NOT(ISNUMBER(AQ183)),NOT(ISNUMBER(Settings!$B$4))),"",YEAR(Settings!$B$4)-YEAR(AQ183)-IF(OR(MONTH(Settings!$B$4)&lt;MONTH(AQ183),AND(MONTH(Settings!$B$4)=MONTH(AQ183),DAY(Settings!$B$4)&lt;DAY(AQ183))),1,0))</f>
        <v/>
      </c>
      <c r="AS183" s="22">
        <f>IF(AP183="","",IF(AR183="","No birth date",IF(COUNT(Settings!$B$9:$B$20)=0,"Set your age groups",IF(AR183&lt;MIN(Settings!$B$9:$B$20),"Below youngest group",IF(AR183&gt;MAX(Settings!$C$9:$C$20),"Above oldest group",IF(AR183&lt;=INDEX(Settings!$C$9:$C$20,COUNTIF(Settings!$B$9:$B$20,"&lt;="&amp;AR183)),INDEX(Settings!$A$9:$A$20,COUNTIF(Settings!$B$9:$B$20,"&lt;="&amp;AR183)),"No group for this age"))))))</f>
        <v/>
      </c>
      <c r="AT183" s="22">
        <f>IF(AP183="","",IFERROR(TRIM(INDEX($A183:$AI183,MATCH(Settings!$H$12,$A$1:$AI$1,0))&amp;""),""))</f>
        <v/>
      </c>
      <c r="AU183" s="22">
        <f>IF(AP183="","",IFERROR(TRIM(INDEX($A183:$AI183,MATCH(Settings!$H$13,$A$1:$AI$1,0))&amp;""),""))</f>
        <v/>
      </c>
      <c r="AV183" s="22">
        <f>IF(AP183="","",IFERROR(TRIM(INDEX($A183:$AI183,MATCH(Settings!$H$14,$A$1:$AI$1,0))&amp;""),""))</f>
        <v/>
      </c>
      <c r="AW183" s="22">
        <f>IF(AP183="","",IFERROR(IF(TRIM(INDEX($A183:$AI183,MATCH(Settings!$H$19,$A$1:$AI$1,0))&amp;"")="","",VALUE(TRIM(INDEX($A183:$AI183,MATCH(Settings!$H$19,$A$1:$AI$1,0))&amp;""))),""))</f>
        <v/>
      </c>
      <c r="AX183" s="22">
        <f>IF(AP183="","",IFERROR(TRIM(INDEX($A183:$AI183,MATCH(Settings!$H$20,$A$1:$AI$1,0))&amp;""),""))</f>
        <v/>
      </c>
      <c r="AY183" s="24">
        <f>IF(OR(AX183="Paid",AX183="Partially refunded"),IFERROR(VALUE(IFERROR(TRIM(INDEX($A183:$AI183,MATCH(Settings!$H$21,$A$1:$AI$1,0))&amp;""),"")),0)-IFERROR(VALUE(IFERROR(TRIM(INDEX($A183:$AI183,MATCH(Settings!$H$22,$A$1:$AI$1,0))&amp;""),"")),0),0)</f>
        <v/>
      </c>
      <c r="AZ183" s="22">
        <f>IF(AP183="","",IF(UPPER(TRIM(AL183&amp;""))="Y","Paid another way",IF(AX183&lt;&gt;"",AX183,"No online payment")))</f>
        <v/>
      </c>
      <c r="BA183" s="22">
        <f>IF(OR(AZ183="Paid",AZ183="Partially refunded",AZ183="Paid another way"),1,0)</f>
        <v/>
      </c>
      <c r="BB183" s="22">
        <f>IF(AP183="","",IF(IFERROR(TRIM(INDEX($A183:$AI183,MATCH(Settings!$H$15,$A$1:$AI$1,0))&amp;""),"")&lt;&gt;"","Yes","No"))</f>
        <v/>
      </c>
      <c r="BC183" s="22">
        <f>IF(AP183="","",IF(IFERROR(TRIM(INDEX($A183:$AI183,MATCH(Settings!$H$16,$A$1:$AI$1,0))&amp;""),"")&lt;&gt;"","Yes","No"))</f>
        <v/>
      </c>
      <c r="BD183" s="22">
        <f>IF(AP183="","",IF(IFERROR(TRIM(INDEX($A183:$AI183,MATCH(Settings!$H$18,$A$1:$AI$1,0))&amp;""),"")&lt;&gt;"","Yes","No"))</f>
        <v/>
      </c>
      <c r="BE183" s="22">
        <f>IF(AP183="","",IFERROR(TRIM(INDEX($A183:$AI183,MATCH(Settings!$H$17,$A$1:$AI$1,0))&amp;""),""))</f>
        <v/>
      </c>
      <c r="BF183" s="22">
        <f>IF(AP183="","",IF(UPPER(TRIM(AM183&amp;""))="Y","Complete (papers)",IF(IF(BB183="No",", proof of age","")&amp;IF(BC183="No",", physical form","")&amp;IF(BD183="No",", concussion sheet","")="","Complete","Missing: "&amp;MID(IF(BB183="No",", proof of age","")&amp;IF(BC183="No",", physical form","")&amp;IF(BD183="No",", concussion sheet",""),3,200))))</f>
        <v/>
      </c>
      <c r="BG183" s="22">
        <f>IF(LEFT(BF183,8)="Complete",1,0)</f>
        <v/>
      </c>
      <c r="BH183" s="22">
        <f>IF(AP183="","",TRIM(AK183&amp;""))</f>
        <v/>
      </c>
      <c r="BI183" s="22">
        <f>IF(AND(AP183&lt;&gt;"",BH183=""),1,0)</f>
        <v/>
      </c>
      <c r="BJ183" s="22">
        <f>IF(AP183="",0,1)</f>
        <v/>
      </c>
    </row>
    <row r="184">
      <c r="AJ184" s="19" t="n"/>
      <c r="AK184" s="25" t="n"/>
      <c r="AL184" s="26" t="n"/>
      <c r="AM184" s="26" t="n"/>
      <c r="AN184" s="25" t="n"/>
      <c r="AO184" s="19" t="n"/>
      <c r="AP184" s="22">
        <f>TRIM(IFERROR(TRIM(INDEX($A184:$AI184,MATCH(Settings!$H$9,$A$1:$AI$1,0))&amp;""),"")&amp;" "&amp;IFERROR(TRIM(INDEX($A184:$AI184,MATCH(Settings!$H$10,$A$1:$AI$1,0))&amp;""),""))</f>
        <v/>
      </c>
      <c r="AQ184" s="23">
        <f>IF(AP184="","",IFERROR(IF(TRIM(INDEX($A184:$AI184,MATCH(Settings!$H$11,$A$1:$AI$1,0))&amp;"")="","",IF(ISNUMBER(INDEX($A184:$AI184,MATCH(Settings!$H$11,$A$1:$AI$1,0))),INT(INDEX($A184:$AI184,MATCH(Settings!$H$11,$A$1:$AI$1,0))),DATE(VALUE(LEFT(INDEX($A184:$AI184,MATCH(Settings!$H$11,$A$1:$AI$1,0)),4)),VALUE(MID(INDEX($A184:$AI184,MATCH(Settings!$H$11,$A$1:$AI$1,0)),6,2)),VALUE(MID(INDEX($A184:$AI184,MATCH(Settings!$H$11,$A$1:$AI$1,0)),9,2))))),""))</f>
        <v/>
      </c>
      <c r="AR184" s="22">
        <f>IF(OR(AP184="",NOT(ISNUMBER(AQ184)),NOT(ISNUMBER(Settings!$B$4))),"",YEAR(Settings!$B$4)-YEAR(AQ184)-IF(OR(MONTH(Settings!$B$4)&lt;MONTH(AQ184),AND(MONTH(Settings!$B$4)=MONTH(AQ184),DAY(Settings!$B$4)&lt;DAY(AQ184))),1,0))</f>
        <v/>
      </c>
      <c r="AS184" s="22">
        <f>IF(AP184="","",IF(AR184="","No birth date",IF(COUNT(Settings!$B$9:$B$20)=0,"Set your age groups",IF(AR184&lt;MIN(Settings!$B$9:$B$20),"Below youngest group",IF(AR184&gt;MAX(Settings!$C$9:$C$20),"Above oldest group",IF(AR184&lt;=INDEX(Settings!$C$9:$C$20,COUNTIF(Settings!$B$9:$B$20,"&lt;="&amp;AR184)),INDEX(Settings!$A$9:$A$20,COUNTIF(Settings!$B$9:$B$20,"&lt;="&amp;AR184)),"No group for this age"))))))</f>
        <v/>
      </c>
      <c r="AT184" s="22">
        <f>IF(AP184="","",IFERROR(TRIM(INDEX($A184:$AI184,MATCH(Settings!$H$12,$A$1:$AI$1,0))&amp;""),""))</f>
        <v/>
      </c>
      <c r="AU184" s="22">
        <f>IF(AP184="","",IFERROR(TRIM(INDEX($A184:$AI184,MATCH(Settings!$H$13,$A$1:$AI$1,0))&amp;""),""))</f>
        <v/>
      </c>
      <c r="AV184" s="22">
        <f>IF(AP184="","",IFERROR(TRIM(INDEX($A184:$AI184,MATCH(Settings!$H$14,$A$1:$AI$1,0))&amp;""),""))</f>
        <v/>
      </c>
      <c r="AW184" s="22">
        <f>IF(AP184="","",IFERROR(IF(TRIM(INDEX($A184:$AI184,MATCH(Settings!$H$19,$A$1:$AI$1,0))&amp;"")="","",VALUE(TRIM(INDEX($A184:$AI184,MATCH(Settings!$H$19,$A$1:$AI$1,0))&amp;""))),""))</f>
        <v/>
      </c>
      <c r="AX184" s="22">
        <f>IF(AP184="","",IFERROR(TRIM(INDEX($A184:$AI184,MATCH(Settings!$H$20,$A$1:$AI$1,0))&amp;""),""))</f>
        <v/>
      </c>
      <c r="AY184" s="24">
        <f>IF(OR(AX184="Paid",AX184="Partially refunded"),IFERROR(VALUE(IFERROR(TRIM(INDEX($A184:$AI184,MATCH(Settings!$H$21,$A$1:$AI$1,0))&amp;""),"")),0)-IFERROR(VALUE(IFERROR(TRIM(INDEX($A184:$AI184,MATCH(Settings!$H$22,$A$1:$AI$1,0))&amp;""),"")),0),0)</f>
        <v/>
      </c>
      <c r="AZ184" s="22">
        <f>IF(AP184="","",IF(UPPER(TRIM(AL184&amp;""))="Y","Paid another way",IF(AX184&lt;&gt;"",AX184,"No online payment")))</f>
        <v/>
      </c>
      <c r="BA184" s="22">
        <f>IF(OR(AZ184="Paid",AZ184="Partially refunded",AZ184="Paid another way"),1,0)</f>
        <v/>
      </c>
      <c r="BB184" s="22">
        <f>IF(AP184="","",IF(IFERROR(TRIM(INDEX($A184:$AI184,MATCH(Settings!$H$15,$A$1:$AI$1,0))&amp;""),"")&lt;&gt;"","Yes","No"))</f>
        <v/>
      </c>
      <c r="BC184" s="22">
        <f>IF(AP184="","",IF(IFERROR(TRIM(INDEX($A184:$AI184,MATCH(Settings!$H$16,$A$1:$AI$1,0))&amp;""),"")&lt;&gt;"","Yes","No"))</f>
        <v/>
      </c>
      <c r="BD184" s="22">
        <f>IF(AP184="","",IF(IFERROR(TRIM(INDEX($A184:$AI184,MATCH(Settings!$H$18,$A$1:$AI$1,0))&amp;""),"")&lt;&gt;"","Yes","No"))</f>
        <v/>
      </c>
      <c r="BE184" s="22">
        <f>IF(AP184="","",IFERROR(TRIM(INDEX($A184:$AI184,MATCH(Settings!$H$17,$A$1:$AI$1,0))&amp;""),""))</f>
        <v/>
      </c>
      <c r="BF184" s="22">
        <f>IF(AP184="","",IF(UPPER(TRIM(AM184&amp;""))="Y","Complete (papers)",IF(IF(BB184="No",", proof of age","")&amp;IF(BC184="No",", physical form","")&amp;IF(BD184="No",", concussion sheet","")="","Complete","Missing: "&amp;MID(IF(BB184="No",", proof of age","")&amp;IF(BC184="No",", physical form","")&amp;IF(BD184="No",", concussion sheet",""),3,200))))</f>
        <v/>
      </c>
      <c r="BG184" s="22">
        <f>IF(LEFT(BF184,8)="Complete",1,0)</f>
        <v/>
      </c>
      <c r="BH184" s="22">
        <f>IF(AP184="","",TRIM(AK184&amp;""))</f>
        <v/>
      </c>
      <c r="BI184" s="22">
        <f>IF(AND(AP184&lt;&gt;"",BH184=""),1,0)</f>
        <v/>
      </c>
      <c r="BJ184" s="22">
        <f>IF(AP184="",0,1)</f>
        <v/>
      </c>
    </row>
    <row r="185">
      <c r="AJ185" s="19" t="n"/>
      <c r="AK185" s="25" t="n"/>
      <c r="AL185" s="26" t="n"/>
      <c r="AM185" s="26" t="n"/>
      <c r="AN185" s="25" t="n"/>
      <c r="AO185" s="19" t="n"/>
      <c r="AP185" s="22">
        <f>TRIM(IFERROR(TRIM(INDEX($A185:$AI185,MATCH(Settings!$H$9,$A$1:$AI$1,0))&amp;""),"")&amp;" "&amp;IFERROR(TRIM(INDEX($A185:$AI185,MATCH(Settings!$H$10,$A$1:$AI$1,0))&amp;""),""))</f>
        <v/>
      </c>
      <c r="AQ185" s="23">
        <f>IF(AP185="","",IFERROR(IF(TRIM(INDEX($A185:$AI185,MATCH(Settings!$H$11,$A$1:$AI$1,0))&amp;"")="","",IF(ISNUMBER(INDEX($A185:$AI185,MATCH(Settings!$H$11,$A$1:$AI$1,0))),INT(INDEX($A185:$AI185,MATCH(Settings!$H$11,$A$1:$AI$1,0))),DATE(VALUE(LEFT(INDEX($A185:$AI185,MATCH(Settings!$H$11,$A$1:$AI$1,0)),4)),VALUE(MID(INDEX($A185:$AI185,MATCH(Settings!$H$11,$A$1:$AI$1,0)),6,2)),VALUE(MID(INDEX($A185:$AI185,MATCH(Settings!$H$11,$A$1:$AI$1,0)),9,2))))),""))</f>
        <v/>
      </c>
      <c r="AR185" s="22">
        <f>IF(OR(AP185="",NOT(ISNUMBER(AQ185)),NOT(ISNUMBER(Settings!$B$4))),"",YEAR(Settings!$B$4)-YEAR(AQ185)-IF(OR(MONTH(Settings!$B$4)&lt;MONTH(AQ185),AND(MONTH(Settings!$B$4)=MONTH(AQ185),DAY(Settings!$B$4)&lt;DAY(AQ185))),1,0))</f>
        <v/>
      </c>
      <c r="AS185" s="22">
        <f>IF(AP185="","",IF(AR185="","No birth date",IF(COUNT(Settings!$B$9:$B$20)=0,"Set your age groups",IF(AR185&lt;MIN(Settings!$B$9:$B$20),"Below youngest group",IF(AR185&gt;MAX(Settings!$C$9:$C$20),"Above oldest group",IF(AR185&lt;=INDEX(Settings!$C$9:$C$20,COUNTIF(Settings!$B$9:$B$20,"&lt;="&amp;AR185)),INDEX(Settings!$A$9:$A$20,COUNTIF(Settings!$B$9:$B$20,"&lt;="&amp;AR185)),"No group for this age"))))))</f>
        <v/>
      </c>
      <c r="AT185" s="22">
        <f>IF(AP185="","",IFERROR(TRIM(INDEX($A185:$AI185,MATCH(Settings!$H$12,$A$1:$AI$1,0))&amp;""),""))</f>
        <v/>
      </c>
      <c r="AU185" s="22">
        <f>IF(AP185="","",IFERROR(TRIM(INDEX($A185:$AI185,MATCH(Settings!$H$13,$A$1:$AI$1,0))&amp;""),""))</f>
        <v/>
      </c>
      <c r="AV185" s="22">
        <f>IF(AP185="","",IFERROR(TRIM(INDEX($A185:$AI185,MATCH(Settings!$H$14,$A$1:$AI$1,0))&amp;""),""))</f>
        <v/>
      </c>
      <c r="AW185" s="22">
        <f>IF(AP185="","",IFERROR(IF(TRIM(INDEX($A185:$AI185,MATCH(Settings!$H$19,$A$1:$AI$1,0))&amp;"")="","",VALUE(TRIM(INDEX($A185:$AI185,MATCH(Settings!$H$19,$A$1:$AI$1,0))&amp;""))),""))</f>
        <v/>
      </c>
      <c r="AX185" s="22">
        <f>IF(AP185="","",IFERROR(TRIM(INDEX($A185:$AI185,MATCH(Settings!$H$20,$A$1:$AI$1,0))&amp;""),""))</f>
        <v/>
      </c>
      <c r="AY185" s="24">
        <f>IF(OR(AX185="Paid",AX185="Partially refunded"),IFERROR(VALUE(IFERROR(TRIM(INDEX($A185:$AI185,MATCH(Settings!$H$21,$A$1:$AI$1,0))&amp;""),"")),0)-IFERROR(VALUE(IFERROR(TRIM(INDEX($A185:$AI185,MATCH(Settings!$H$22,$A$1:$AI$1,0))&amp;""),"")),0),0)</f>
        <v/>
      </c>
      <c r="AZ185" s="22">
        <f>IF(AP185="","",IF(UPPER(TRIM(AL185&amp;""))="Y","Paid another way",IF(AX185&lt;&gt;"",AX185,"No online payment")))</f>
        <v/>
      </c>
      <c r="BA185" s="22">
        <f>IF(OR(AZ185="Paid",AZ185="Partially refunded",AZ185="Paid another way"),1,0)</f>
        <v/>
      </c>
      <c r="BB185" s="22">
        <f>IF(AP185="","",IF(IFERROR(TRIM(INDEX($A185:$AI185,MATCH(Settings!$H$15,$A$1:$AI$1,0))&amp;""),"")&lt;&gt;"","Yes","No"))</f>
        <v/>
      </c>
      <c r="BC185" s="22">
        <f>IF(AP185="","",IF(IFERROR(TRIM(INDEX($A185:$AI185,MATCH(Settings!$H$16,$A$1:$AI$1,0))&amp;""),"")&lt;&gt;"","Yes","No"))</f>
        <v/>
      </c>
      <c r="BD185" s="22">
        <f>IF(AP185="","",IF(IFERROR(TRIM(INDEX($A185:$AI185,MATCH(Settings!$H$18,$A$1:$AI$1,0))&amp;""),"")&lt;&gt;"","Yes","No"))</f>
        <v/>
      </c>
      <c r="BE185" s="22">
        <f>IF(AP185="","",IFERROR(TRIM(INDEX($A185:$AI185,MATCH(Settings!$H$17,$A$1:$AI$1,0))&amp;""),""))</f>
        <v/>
      </c>
      <c r="BF185" s="22">
        <f>IF(AP185="","",IF(UPPER(TRIM(AM185&amp;""))="Y","Complete (papers)",IF(IF(BB185="No",", proof of age","")&amp;IF(BC185="No",", physical form","")&amp;IF(BD185="No",", concussion sheet","")="","Complete","Missing: "&amp;MID(IF(BB185="No",", proof of age","")&amp;IF(BC185="No",", physical form","")&amp;IF(BD185="No",", concussion sheet",""),3,200))))</f>
        <v/>
      </c>
      <c r="BG185" s="22">
        <f>IF(LEFT(BF185,8)="Complete",1,0)</f>
        <v/>
      </c>
      <c r="BH185" s="22">
        <f>IF(AP185="","",TRIM(AK185&amp;""))</f>
        <v/>
      </c>
      <c r="BI185" s="22">
        <f>IF(AND(AP185&lt;&gt;"",BH185=""),1,0)</f>
        <v/>
      </c>
      <c r="BJ185" s="22">
        <f>IF(AP185="",0,1)</f>
        <v/>
      </c>
    </row>
    <row r="186">
      <c r="AJ186" s="19" t="n"/>
      <c r="AK186" s="25" t="n"/>
      <c r="AL186" s="26" t="n"/>
      <c r="AM186" s="26" t="n"/>
      <c r="AN186" s="25" t="n"/>
      <c r="AO186" s="19" t="n"/>
      <c r="AP186" s="22">
        <f>TRIM(IFERROR(TRIM(INDEX($A186:$AI186,MATCH(Settings!$H$9,$A$1:$AI$1,0))&amp;""),"")&amp;" "&amp;IFERROR(TRIM(INDEX($A186:$AI186,MATCH(Settings!$H$10,$A$1:$AI$1,0))&amp;""),""))</f>
        <v/>
      </c>
      <c r="AQ186" s="23">
        <f>IF(AP186="","",IFERROR(IF(TRIM(INDEX($A186:$AI186,MATCH(Settings!$H$11,$A$1:$AI$1,0))&amp;"")="","",IF(ISNUMBER(INDEX($A186:$AI186,MATCH(Settings!$H$11,$A$1:$AI$1,0))),INT(INDEX($A186:$AI186,MATCH(Settings!$H$11,$A$1:$AI$1,0))),DATE(VALUE(LEFT(INDEX($A186:$AI186,MATCH(Settings!$H$11,$A$1:$AI$1,0)),4)),VALUE(MID(INDEX($A186:$AI186,MATCH(Settings!$H$11,$A$1:$AI$1,0)),6,2)),VALUE(MID(INDEX($A186:$AI186,MATCH(Settings!$H$11,$A$1:$AI$1,0)),9,2))))),""))</f>
        <v/>
      </c>
      <c r="AR186" s="22">
        <f>IF(OR(AP186="",NOT(ISNUMBER(AQ186)),NOT(ISNUMBER(Settings!$B$4))),"",YEAR(Settings!$B$4)-YEAR(AQ186)-IF(OR(MONTH(Settings!$B$4)&lt;MONTH(AQ186),AND(MONTH(Settings!$B$4)=MONTH(AQ186),DAY(Settings!$B$4)&lt;DAY(AQ186))),1,0))</f>
        <v/>
      </c>
      <c r="AS186" s="22">
        <f>IF(AP186="","",IF(AR186="","No birth date",IF(COUNT(Settings!$B$9:$B$20)=0,"Set your age groups",IF(AR186&lt;MIN(Settings!$B$9:$B$20),"Below youngest group",IF(AR186&gt;MAX(Settings!$C$9:$C$20),"Above oldest group",IF(AR186&lt;=INDEX(Settings!$C$9:$C$20,COUNTIF(Settings!$B$9:$B$20,"&lt;="&amp;AR186)),INDEX(Settings!$A$9:$A$20,COUNTIF(Settings!$B$9:$B$20,"&lt;="&amp;AR186)),"No group for this age"))))))</f>
        <v/>
      </c>
      <c r="AT186" s="22">
        <f>IF(AP186="","",IFERROR(TRIM(INDEX($A186:$AI186,MATCH(Settings!$H$12,$A$1:$AI$1,0))&amp;""),""))</f>
        <v/>
      </c>
      <c r="AU186" s="22">
        <f>IF(AP186="","",IFERROR(TRIM(INDEX($A186:$AI186,MATCH(Settings!$H$13,$A$1:$AI$1,0))&amp;""),""))</f>
        <v/>
      </c>
      <c r="AV186" s="22">
        <f>IF(AP186="","",IFERROR(TRIM(INDEX($A186:$AI186,MATCH(Settings!$H$14,$A$1:$AI$1,0))&amp;""),""))</f>
        <v/>
      </c>
      <c r="AW186" s="22">
        <f>IF(AP186="","",IFERROR(IF(TRIM(INDEX($A186:$AI186,MATCH(Settings!$H$19,$A$1:$AI$1,0))&amp;"")="","",VALUE(TRIM(INDEX($A186:$AI186,MATCH(Settings!$H$19,$A$1:$AI$1,0))&amp;""))),""))</f>
        <v/>
      </c>
      <c r="AX186" s="22">
        <f>IF(AP186="","",IFERROR(TRIM(INDEX($A186:$AI186,MATCH(Settings!$H$20,$A$1:$AI$1,0))&amp;""),""))</f>
        <v/>
      </c>
      <c r="AY186" s="24">
        <f>IF(OR(AX186="Paid",AX186="Partially refunded"),IFERROR(VALUE(IFERROR(TRIM(INDEX($A186:$AI186,MATCH(Settings!$H$21,$A$1:$AI$1,0))&amp;""),"")),0)-IFERROR(VALUE(IFERROR(TRIM(INDEX($A186:$AI186,MATCH(Settings!$H$22,$A$1:$AI$1,0))&amp;""),"")),0),0)</f>
        <v/>
      </c>
      <c r="AZ186" s="22">
        <f>IF(AP186="","",IF(UPPER(TRIM(AL186&amp;""))="Y","Paid another way",IF(AX186&lt;&gt;"",AX186,"No online payment")))</f>
        <v/>
      </c>
      <c r="BA186" s="22">
        <f>IF(OR(AZ186="Paid",AZ186="Partially refunded",AZ186="Paid another way"),1,0)</f>
        <v/>
      </c>
      <c r="BB186" s="22">
        <f>IF(AP186="","",IF(IFERROR(TRIM(INDEX($A186:$AI186,MATCH(Settings!$H$15,$A$1:$AI$1,0))&amp;""),"")&lt;&gt;"","Yes","No"))</f>
        <v/>
      </c>
      <c r="BC186" s="22">
        <f>IF(AP186="","",IF(IFERROR(TRIM(INDEX($A186:$AI186,MATCH(Settings!$H$16,$A$1:$AI$1,0))&amp;""),"")&lt;&gt;"","Yes","No"))</f>
        <v/>
      </c>
      <c r="BD186" s="22">
        <f>IF(AP186="","",IF(IFERROR(TRIM(INDEX($A186:$AI186,MATCH(Settings!$H$18,$A$1:$AI$1,0))&amp;""),"")&lt;&gt;"","Yes","No"))</f>
        <v/>
      </c>
      <c r="BE186" s="22">
        <f>IF(AP186="","",IFERROR(TRIM(INDEX($A186:$AI186,MATCH(Settings!$H$17,$A$1:$AI$1,0))&amp;""),""))</f>
        <v/>
      </c>
      <c r="BF186" s="22">
        <f>IF(AP186="","",IF(UPPER(TRIM(AM186&amp;""))="Y","Complete (papers)",IF(IF(BB186="No",", proof of age","")&amp;IF(BC186="No",", physical form","")&amp;IF(BD186="No",", concussion sheet","")="","Complete","Missing: "&amp;MID(IF(BB186="No",", proof of age","")&amp;IF(BC186="No",", physical form","")&amp;IF(BD186="No",", concussion sheet",""),3,200))))</f>
        <v/>
      </c>
      <c r="BG186" s="22">
        <f>IF(LEFT(BF186,8)="Complete",1,0)</f>
        <v/>
      </c>
      <c r="BH186" s="22">
        <f>IF(AP186="","",TRIM(AK186&amp;""))</f>
        <v/>
      </c>
      <c r="BI186" s="22">
        <f>IF(AND(AP186&lt;&gt;"",BH186=""),1,0)</f>
        <v/>
      </c>
      <c r="BJ186" s="22">
        <f>IF(AP186="",0,1)</f>
        <v/>
      </c>
    </row>
    <row r="187">
      <c r="AJ187" s="19" t="n"/>
      <c r="AK187" s="25" t="n"/>
      <c r="AL187" s="26" t="n"/>
      <c r="AM187" s="26" t="n"/>
      <c r="AN187" s="25" t="n"/>
      <c r="AO187" s="19" t="n"/>
      <c r="AP187" s="22">
        <f>TRIM(IFERROR(TRIM(INDEX($A187:$AI187,MATCH(Settings!$H$9,$A$1:$AI$1,0))&amp;""),"")&amp;" "&amp;IFERROR(TRIM(INDEX($A187:$AI187,MATCH(Settings!$H$10,$A$1:$AI$1,0))&amp;""),""))</f>
        <v/>
      </c>
      <c r="AQ187" s="23">
        <f>IF(AP187="","",IFERROR(IF(TRIM(INDEX($A187:$AI187,MATCH(Settings!$H$11,$A$1:$AI$1,0))&amp;"")="","",IF(ISNUMBER(INDEX($A187:$AI187,MATCH(Settings!$H$11,$A$1:$AI$1,0))),INT(INDEX($A187:$AI187,MATCH(Settings!$H$11,$A$1:$AI$1,0))),DATE(VALUE(LEFT(INDEX($A187:$AI187,MATCH(Settings!$H$11,$A$1:$AI$1,0)),4)),VALUE(MID(INDEX($A187:$AI187,MATCH(Settings!$H$11,$A$1:$AI$1,0)),6,2)),VALUE(MID(INDEX($A187:$AI187,MATCH(Settings!$H$11,$A$1:$AI$1,0)),9,2))))),""))</f>
        <v/>
      </c>
      <c r="AR187" s="22">
        <f>IF(OR(AP187="",NOT(ISNUMBER(AQ187)),NOT(ISNUMBER(Settings!$B$4))),"",YEAR(Settings!$B$4)-YEAR(AQ187)-IF(OR(MONTH(Settings!$B$4)&lt;MONTH(AQ187),AND(MONTH(Settings!$B$4)=MONTH(AQ187),DAY(Settings!$B$4)&lt;DAY(AQ187))),1,0))</f>
        <v/>
      </c>
      <c r="AS187" s="22">
        <f>IF(AP187="","",IF(AR187="","No birth date",IF(COUNT(Settings!$B$9:$B$20)=0,"Set your age groups",IF(AR187&lt;MIN(Settings!$B$9:$B$20),"Below youngest group",IF(AR187&gt;MAX(Settings!$C$9:$C$20),"Above oldest group",IF(AR187&lt;=INDEX(Settings!$C$9:$C$20,COUNTIF(Settings!$B$9:$B$20,"&lt;="&amp;AR187)),INDEX(Settings!$A$9:$A$20,COUNTIF(Settings!$B$9:$B$20,"&lt;="&amp;AR187)),"No group for this age"))))))</f>
        <v/>
      </c>
      <c r="AT187" s="22">
        <f>IF(AP187="","",IFERROR(TRIM(INDEX($A187:$AI187,MATCH(Settings!$H$12,$A$1:$AI$1,0))&amp;""),""))</f>
        <v/>
      </c>
      <c r="AU187" s="22">
        <f>IF(AP187="","",IFERROR(TRIM(INDEX($A187:$AI187,MATCH(Settings!$H$13,$A$1:$AI$1,0))&amp;""),""))</f>
        <v/>
      </c>
      <c r="AV187" s="22">
        <f>IF(AP187="","",IFERROR(TRIM(INDEX($A187:$AI187,MATCH(Settings!$H$14,$A$1:$AI$1,0))&amp;""),""))</f>
        <v/>
      </c>
      <c r="AW187" s="22">
        <f>IF(AP187="","",IFERROR(IF(TRIM(INDEX($A187:$AI187,MATCH(Settings!$H$19,$A$1:$AI$1,0))&amp;"")="","",VALUE(TRIM(INDEX($A187:$AI187,MATCH(Settings!$H$19,$A$1:$AI$1,0))&amp;""))),""))</f>
        <v/>
      </c>
      <c r="AX187" s="22">
        <f>IF(AP187="","",IFERROR(TRIM(INDEX($A187:$AI187,MATCH(Settings!$H$20,$A$1:$AI$1,0))&amp;""),""))</f>
        <v/>
      </c>
      <c r="AY187" s="24">
        <f>IF(OR(AX187="Paid",AX187="Partially refunded"),IFERROR(VALUE(IFERROR(TRIM(INDEX($A187:$AI187,MATCH(Settings!$H$21,$A$1:$AI$1,0))&amp;""),"")),0)-IFERROR(VALUE(IFERROR(TRIM(INDEX($A187:$AI187,MATCH(Settings!$H$22,$A$1:$AI$1,0))&amp;""),"")),0),0)</f>
        <v/>
      </c>
      <c r="AZ187" s="22">
        <f>IF(AP187="","",IF(UPPER(TRIM(AL187&amp;""))="Y","Paid another way",IF(AX187&lt;&gt;"",AX187,"No online payment")))</f>
        <v/>
      </c>
      <c r="BA187" s="22">
        <f>IF(OR(AZ187="Paid",AZ187="Partially refunded",AZ187="Paid another way"),1,0)</f>
        <v/>
      </c>
      <c r="BB187" s="22">
        <f>IF(AP187="","",IF(IFERROR(TRIM(INDEX($A187:$AI187,MATCH(Settings!$H$15,$A$1:$AI$1,0))&amp;""),"")&lt;&gt;"","Yes","No"))</f>
        <v/>
      </c>
      <c r="BC187" s="22">
        <f>IF(AP187="","",IF(IFERROR(TRIM(INDEX($A187:$AI187,MATCH(Settings!$H$16,$A$1:$AI$1,0))&amp;""),"")&lt;&gt;"","Yes","No"))</f>
        <v/>
      </c>
      <c r="BD187" s="22">
        <f>IF(AP187="","",IF(IFERROR(TRIM(INDEX($A187:$AI187,MATCH(Settings!$H$18,$A$1:$AI$1,0))&amp;""),"")&lt;&gt;"","Yes","No"))</f>
        <v/>
      </c>
      <c r="BE187" s="22">
        <f>IF(AP187="","",IFERROR(TRIM(INDEX($A187:$AI187,MATCH(Settings!$H$17,$A$1:$AI$1,0))&amp;""),""))</f>
        <v/>
      </c>
      <c r="BF187" s="22">
        <f>IF(AP187="","",IF(UPPER(TRIM(AM187&amp;""))="Y","Complete (papers)",IF(IF(BB187="No",", proof of age","")&amp;IF(BC187="No",", physical form","")&amp;IF(BD187="No",", concussion sheet","")="","Complete","Missing: "&amp;MID(IF(BB187="No",", proof of age","")&amp;IF(BC187="No",", physical form","")&amp;IF(BD187="No",", concussion sheet",""),3,200))))</f>
        <v/>
      </c>
      <c r="BG187" s="22">
        <f>IF(LEFT(BF187,8)="Complete",1,0)</f>
        <v/>
      </c>
      <c r="BH187" s="22">
        <f>IF(AP187="","",TRIM(AK187&amp;""))</f>
        <v/>
      </c>
      <c r="BI187" s="22">
        <f>IF(AND(AP187&lt;&gt;"",BH187=""),1,0)</f>
        <v/>
      </c>
      <c r="BJ187" s="22">
        <f>IF(AP187="",0,1)</f>
        <v/>
      </c>
    </row>
    <row r="188">
      <c r="AJ188" s="19" t="n"/>
      <c r="AK188" s="25" t="n"/>
      <c r="AL188" s="26" t="n"/>
      <c r="AM188" s="26" t="n"/>
      <c r="AN188" s="25" t="n"/>
      <c r="AO188" s="19" t="n"/>
      <c r="AP188" s="22">
        <f>TRIM(IFERROR(TRIM(INDEX($A188:$AI188,MATCH(Settings!$H$9,$A$1:$AI$1,0))&amp;""),"")&amp;" "&amp;IFERROR(TRIM(INDEX($A188:$AI188,MATCH(Settings!$H$10,$A$1:$AI$1,0))&amp;""),""))</f>
        <v/>
      </c>
      <c r="AQ188" s="23">
        <f>IF(AP188="","",IFERROR(IF(TRIM(INDEX($A188:$AI188,MATCH(Settings!$H$11,$A$1:$AI$1,0))&amp;"")="","",IF(ISNUMBER(INDEX($A188:$AI188,MATCH(Settings!$H$11,$A$1:$AI$1,0))),INT(INDEX($A188:$AI188,MATCH(Settings!$H$11,$A$1:$AI$1,0))),DATE(VALUE(LEFT(INDEX($A188:$AI188,MATCH(Settings!$H$11,$A$1:$AI$1,0)),4)),VALUE(MID(INDEX($A188:$AI188,MATCH(Settings!$H$11,$A$1:$AI$1,0)),6,2)),VALUE(MID(INDEX($A188:$AI188,MATCH(Settings!$H$11,$A$1:$AI$1,0)),9,2))))),""))</f>
        <v/>
      </c>
      <c r="AR188" s="22">
        <f>IF(OR(AP188="",NOT(ISNUMBER(AQ188)),NOT(ISNUMBER(Settings!$B$4))),"",YEAR(Settings!$B$4)-YEAR(AQ188)-IF(OR(MONTH(Settings!$B$4)&lt;MONTH(AQ188),AND(MONTH(Settings!$B$4)=MONTH(AQ188),DAY(Settings!$B$4)&lt;DAY(AQ188))),1,0))</f>
        <v/>
      </c>
      <c r="AS188" s="22">
        <f>IF(AP188="","",IF(AR188="","No birth date",IF(COUNT(Settings!$B$9:$B$20)=0,"Set your age groups",IF(AR188&lt;MIN(Settings!$B$9:$B$20),"Below youngest group",IF(AR188&gt;MAX(Settings!$C$9:$C$20),"Above oldest group",IF(AR188&lt;=INDEX(Settings!$C$9:$C$20,COUNTIF(Settings!$B$9:$B$20,"&lt;="&amp;AR188)),INDEX(Settings!$A$9:$A$20,COUNTIF(Settings!$B$9:$B$20,"&lt;="&amp;AR188)),"No group for this age"))))))</f>
        <v/>
      </c>
      <c r="AT188" s="22">
        <f>IF(AP188="","",IFERROR(TRIM(INDEX($A188:$AI188,MATCH(Settings!$H$12,$A$1:$AI$1,0))&amp;""),""))</f>
        <v/>
      </c>
      <c r="AU188" s="22">
        <f>IF(AP188="","",IFERROR(TRIM(INDEX($A188:$AI188,MATCH(Settings!$H$13,$A$1:$AI$1,0))&amp;""),""))</f>
        <v/>
      </c>
      <c r="AV188" s="22">
        <f>IF(AP188="","",IFERROR(TRIM(INDEX($A188:$AI188,MATCH(Settings!$H$14,$A$1:$AI$1,0))&amp;""),""))</f>
        <v/>
      </c>
      <c r="AW188" s="22">
        <f>IF(AP188="","",IFERROR(IF(TRIM(INDEX($A188:$AI188,MATCH(Settings!$H$19,$A$1:$AI$1,0))&amp;"")="","",VALUE(TRIM(INDEX($A188:$AI188,MATCH(Settings!$H$19,$A$1:$AI$1,0))&amp;""))),""))</f>
        <v/>
      </c>
      <c r="AX188" s="22">
        <f>IF(AP188="","",IFERROR(TRIM(INDEX($A188:$AI188,MATCH(Settings!$H$20,$A$1:$AI$1,0))&amp;""),""))</f>
        <v/>
      </c>
      <c r="AY188" s="24">
        <f>IF(OR(AX188="Paid",AX188="Partially refunded"),IFERROR(VALUE(IFERROR(TRIM(INDEX($A188:$AI188,MATCH(Settings!$H$21,$A$1:$AI$1,0))&amp;""),"")),0)-IFERROR(VALUE(IFERROR(TRIM(INDEX($A188:$AI188,MATCH(Settings!$H$22,$A$1:$AI$1,0))&amp;""),"")),0),0)</f>
        <v/>
      </c>
      <c r="AZ188" s="22">
        <f>IF(AP188="","",IF(UPPER(TRIM(AL188&amp;""))="Y","Paid another way",IF(AX188&lt;&gt;"",AX188,"No online payment")))</f>
        <v/>
      </c>
      <c r="BA188" s="22">
        <f>IF(OR(AZ188="Paid",AZ188="Partially refunded",AZ188="Paid another way"),1,0)</f>
        <v/>
      </c>
      <c r="BB188" s="22">
        <f>IF(AP188="","",IF(IFERROR(TRIM(INDEX($A188:$AI188,MATCH(Settings!$H$15,$A$1:$AI$1,0))&amp;""),"")&lt;&gt;"","Yes","No"))</f>
        <v/>
      </c>
      <c r="BC188" s="22">
        <f>IF(AP188="","",IF(IFERROR(TRIM(INDEX($A188:$AI188,MATCH(Settings!$H$16,$A$1:$AI$1,0))&amp;""),"")&lt;&gt;"","Yes","No"))</f>
        <v/>
      </c>
      <c r="BD188" s="22">
        <f>IF(AP188="","",IF(IFERROR(TRIM(INDEX($A188:$AI188,MATCH(Settings!$H$18,$A$1:$AI$1,0))&amp;""),"")&lt;&gt;"","Yes","No"))</f>
        <v/>
      </c>
      <c r="BE188" s="22">
        <f>IF(AP188="","",IFERROR(TRIM(INDEX($A188:$AI188,MATCH(Settings!$H$17,$A$1:$AI$1,0))&amp;""),""))</f>
        <v/>
      </c>
      <c r="BF188" s="22">
        <f>IF(AP188="","",IF(UPPER(TRIM(AM188&amp;""))="Y","Complete (papers)",IF(IF(BB188="No",", proof of age","")&amp;IF(BC188="No",", physical form","")&amp;IF(BD188="No",", concussion sheet","")="","Complete","Missing: "&amp;MID(IF(BB188="No",", proof of age","")&amp;IF(BC188="No",", physical form","")&amp;IF(BD188="No",", concussion sheet",""),3,200))))</f>
        <v/>
      </c>
      <c r="BG188" s="22">
        <f>IF(LEFT(BF188,8)="Complete",1,0)</f>
        <v/>
      </c>
      <c r="BH188" s="22">
        <f>IF(AP188="","",TRIM(AK188&amp;""))</f>
        <v/>
      </c>
      <c r="BI188" s="22">
        <f>IF(AND(AP188&lt;&gt;"",BH188=""),1,0)</f>
        <v/>
      </c>
      <c r="BJ188" s="22">
        <f>IF(AP188="",0,1)</f>
        <v/>
      </c>
    </row>
    <row r="189">
      <c r="AJ189" s="19" t="n"/>
      <c r="AK189" s="25" t="n"/>
      <c r="AL189" s="26" t="n"/>
      <c r="AM189" s="26" t="n"/>
      <c r="AN189" s="25" t="n"/>
      <c r="AO189" s="19" t="n"/>
      <c r="AP189" s="22">
        <f>TRIM(IFERROR(TRIM(INDEX($A189:$AI189,MATCH(Settings!$H$9,$A$1:$AI$1,0))&amp;""),"")&amp;" "&amp;IFERROR(TRIM(INDEX($A189:$AI189,MATCH(Settings!$H$10,$A$1:$AI$1,0))&amp;""),""))</f>
        <v/>
      </c>
      <c r="AQ189" s="23">
        <f>IF(AP189="","",IFERROR(IF(TRIM(INDEX($A189:$AI189,MATCH(Settings!$H$11,$A$1:$AI$1,0))&amp;"")="","",IF(ISNUMBER(INDEX($A189:$AI189,MATCH(Settings!$H$11,$A$1:$AI$1,0))),INT(INDEX($A189:$AI189,MATCH(Settings!$H$11,$A$1:$AI$1,0))),DATE(VALUE(LEFT(INDEX($A189:$AI189,MATCH(Settings!$H$11,$A$1:$AI$1,0)),4)),VALUE(MID(INDEX($A189:$AI189,MATCH(Settings!$H$11,$A$1:$AI$1,0)),6,2)),VALUE(MID(INDEX($A189:$AI189,MATCH(Settings!$H$11,$A$1:$AI$1,0)),9,2))))),""))</f>
        <v/>
      </c>
      <c r="AR189" s="22">
        <f>IF(OR(AP189="",NOT(ISNUMBER(AQ189)),NOT(ISNUMBER(Settings!$B$4))),"",YEAR(Settings!$B$4)-YEAR(AQ189)-IF(OR(MONTH(Settings!$B$4)&lt;MONTH(AQ189),AND(MONTH(Settings!$B$4)=MONTH(AQ189),DAY(Settings!$B$4)&lt;DAY(AQ189))),1,0))</f>
        <v/>
      </c>
      <c r="AS189" s="22">
        <f>IF(AP189="","",IF(AR189="","No birth date",IF(COUNT(Settings!$B$9:$B$20)=0,"Set your age groups",IF(AR189&lt;MIN(Settings!$B$9:$B$20),"Below youngest group",IF(AR189&gt;MAX(Settings!$C$9:$C$20),"Above oldest group",IF(AR189&lt;=INDEX(Settings!$C$9:$C$20,COUNTIF(Settings!$B$9:$B$20,"&lt;="&amp;AR189)),INDEX(Settings!$A$9:$A$20,COUNTIF(Settings!$B$9:$B$20,"&lt;="&amp;AR189)),"No group for this age"))))))</f>
        <v/>
      </c>
      <c r="AT189" s="22">
        <f>IF(AP189="","",IFERROR(TRIM(INDEX($A189:$AI189,MATCH(Settings!$H$12,$A$1:$AI$1,0))&amp;""),""))</f>
        <v/>
      </c>
      <c r="AU189" s="22">
        <f>IF(AP189="","",IFERROR(TRIM(INDEX($A189:$AI189,MATCH(Settings!$H$13,$A$1:$AI$1,0))&amp;""),""))</f>
        <v/>
      </c>
      <c r="AV189" s="22">
        <f>IF(AP189="","",IFERROR(TRIM(INDEX($A189:$AI189,MATCH(Settings!$H$14,$A$1:$AI$1,0))&amp;""),""))</f>
        <v/>
      </c>
      <c r="AW189" s="22">
        <f>IF(AP189="","",IFERROR(IF(TRIM(INDEX($A189:$AI189,MATCH(Settings!$H$19,$A$1:$AI$1,0))&amp;"")="","",VALUE(TRIM(INDEX($A189:$AI189,MATCH(Settings!$H$19,$A$1:$AI$1,0))&amp;""))),""))</f>
        <v/>
      </c>
      <c r="AX189" s="22">
        <f>IF(AP189="","",IFERROR(TRIM(INDEX($A189:$AI189,MATCH(Settings!$H$20,$A$1:$AI$1,0))&amp;""),""))</f>
        <v/>
      </c>
      <c r="AY189" s="24">
        <f>IF(OR(AX189="Paid",AX189="Partially refunded"),IFERROR(VALUE(IFERROR(TRIM(INDEX($A189:$AI189,MATCH(Settings!$H$21,$A$1:$AI$1,0))&amp;""),"")),0)-IFERROR(VALUE(IFERROR(TRIM(INDEX($A189:$AI189,MATCH(Settings!$H$22,$A$1:$AI$1,0))&amp;""),"")),0),0)</f>
        <v/>
      </c>
      <c r="AZ189" s="22">
        <f>IF(AP189="","",IF(UPPER(TRIM(AL189&amp;""))="Y","Paid another way",IF(AX189&lt;&gt;"",AX189,"No online payment")))</f>
        <v/>
      </c>
      <c r="BA189" s="22">
        <f>IF(OR(AZ189="Paid",AZ189="Partially refunded",AZ189="Paid another way"),1,0)</f>
        <v/>
      </c>
      <c r="BB189" s="22">
        <f>IF(AP189="","",IF(IFERROR(TRIM(INDEX($A189:$AI189,MATCH(Settings!$H$15,$A$1:$AI$1,0))&amp;""),"")&lt;&gt;"","Yes","No"))</f>
        <v/>
      </c>
      <c r="BC189" s="22">
        <f>IF(AP189="","",IF(IFERROR(TRIM(INDEX($A189:$AI189,MATCH(Settings!$H$16,$A$1:$AI$1,0))&amp;""),"")&lt;&gt;"","Yes","No"))</f>
        <v/>
      </c>
      <c r="BD189" s="22">
        <f>IF(AP189="","",IF(IFERROR(TRIM(INDEX($A189:$AI189,MATCH(Settings!$H$18,$A$1:$AI$1,0))&amp;""),"")&lt;&gt;"","Yes","No"))</f>
        <v/>
      </c>
      <c r="BE189" s="22">
        <f>IF(AP189="","",IFERROR(TRIM(INDEX($A189:$AI189,MATCH(Settings!$H$17,$A$1:$AI$1,0))&amp;""),""))</f>
        <v/>
      </c>
      <c r="BF189" s="22">
        <f>IF(AP189="","",IF(UPPER(TRIM(AM189&amp;""))="Y","Complete (papers)",IF(IF(BB189="No",", proof of age","")&amp;IF(BC189="No",", physical form","")&amp;IF(BD189="No",", concussion sheet","")="","Complete","Missing: "&amp;MID(IF(BB189="No",", proof of age","")&amp;IF(BC189="No",", physical form","")&amp;IF(BD189="No",", concussion sheet",""),3,200))))</f>
        <v/>
      </c>
      <c r="BG189" s="22">
        <f>IF(LEFT(BF189,8)="Complete",1,0)</f>
        <v/>
      </c>
      <c r="BH189" s="22">
        <f>IF(AP189="","",TRIM(AK189&amp;""))</f>
        <v/>
      </c>
      <c r="BI189" s="22">
        <f>IF(AND(AP189&lt;&gt;"",BH189=""),1,0)</f>
        <v/>
      </c>
      <c r="BJ189" s="22">
        <f>IF(AP189="",0,1)</f>
        <v/>
      </c>
    </row>
    <row r="190">
      <c r="AJ190" s="19" t="n"/>
      <c r="AK190" s="25" t="n"/>
      <c r="AL190" s="26" t="n"/>
      <c r="AM190" s="26" t="n"/>
      <c r="AN190" s="25" t="n"/>
      <c r="AO190" s="19" t="n"/>
      <c r="AP190" s="22">
        <f>TRIM(IFERROR(TRIM(INDEX($A190:$AI190,MATCH(Settings!$H$9,$A$1:$AI$1,0))&amp;""),"")&amp;" "&amp;IFERROR(TRIM(INDEX($A190:$AI190,MATCH(Settings!$H$10,$A$1:$AI$1,0))&amp;""),""))</f>
        <v/>
      </c>
      <c r="AQ190" s="23">
        <f>IF(AP190="","",IFERROR(IF(TRIM(INDEX($A190:$AI190,MATCH(Settings!$H$11,$A$1:$AI$1,0))&amp;"")="","",IF(ISNUMBER(INDEX($A190:$AI190,MATCH(Settings!$H$11,$A$1:$AI$1,0))),INT(INDEX($A190:$AI190,MATCH(Settings!$H$11,$A$1:$AI$1,0))),DATE(VALUE(LEFT(INDEX($A190:$AI190,MATCH(Settings!$H$11,$A$1:$AI$1,0)),4)),VALUE(MID(INDEX($A190:$AI190,MATCH(Settings!$H$11,$A$1:$AI$1,0)),6,2)),VALUE(MID(INDEX($A190:$AI190,MATCH(Settings!$H$11,$A$1:$AI$1,0)),9,2))))),""))</f>
        <v/>
      </c>
      <c r="AR190" s="22">
        <f>IF(OR(AP190="",NOT(ISNUMBER(AQ190)),NOT(ISNUMBER(Settings!$B$4))),"",YEAR(Settings!$B$4)-YEAR(AQ190)-IF(OR(MONTH(Settings!$B$4)&lt;MONTH(AQ190),AND(MONTH(Settings!$B$4)=MONTH(AQ190),DAY(Settings!$B$4)&lt;DAY(AQ190))),1,0))</f>
        <v/>
      </c>
      <c r="AS190" s="22">
        <f>IF(AP190="","",IF(AR190="","No birth date",IF(COUNT(Settings!$B$9:$B$20)=0,"Set your age groups",IF(AR190&lt;MIN(Settings!$B$9:$B$20),"Below youngest group",IF(AR190&gt;MAX(Settings!$C$9:$C$20),"Above oldest group",IF(AR190&lt;=INDEX(Settings!$C$9:$C$20,COUNTIF(Settings!$B$9:$B$20,"&lt;="&amp;AR190)),INDEX(Settings!$A$9:$A$20,COUNTIF(Settings!$B$9:$B$20,"&lt;="&amp;AR190)),"No group for this age"))))))</f>
        <v/>
      </c>
      <c r="AT190" s="22">
        <f>IF(AP190="","",IFERROR(TRIM(INDEX($A190:$AI190,MATCH(Settings!$H$12,$A$1:$AI$1,0))&amp;""),""))</f>
        <v/>
      </c>
      <c r="AU190" s="22">
        <f>IF(AP190="","",IFERROR(TRIM(INDEX($A190:$AI190,MATCH(Settings!$H$13,$A$1:$AI$1,0))&amp;""),""))</f>
        <v/>
      </c>
      <c r="AV190" s="22">
        <f>IF(AP190="","",IFERROR(TRIM(INDEX($A190:$AI190,MATCH(Settings!$H$14,$A$1:$AI$1,0))&amp;""),""))</f>
        <v/>
      </c>
      <c r="AW190" s="22">
        <f>IF(AP190="","",IFERROR(IF(TRIM(INDEX($A190:$AI190,MATCH(Settings!$H$19,$A$1:$AI$1,0))&amp;"")="","",VALUE(TRIM(INDEX($A190:$AI190,MATCH(Settings!$H$19,$A$1:$AI$1,0))&amp;""))),""))</f>
        <v/>
      </c>
      <c r="AX190" s="22">
        <f>IF(AP190="","",IFERROR(TRIM(INDEX($A190:$AI190,MATCH(Settings!$H$20,$A$1:$AI$1,0))&amp;""),""))</f>
        <v/>
      </c>
      <c r="AY190" s="24">
        <f>IF(OR(AX190="Paid",AX190="Partially refunded"),IFERROR(VALUE(IFERROR(TRIM(INDEX($A190:$AI190,MATCH(Settings!$H$21,$A$1:$AI$1,0))&amp;""),"")),0)-IFERROR(VALUE(IFERROR(TRIM(INDEX($A190:$AI190,MATCH(Settings!$H$22,$A$1:$AI$1,0))&amp;""),"")),0),0)</f>
        <v/>
      </c>
      <c r="AZ190" s="22">
        <f>IF(AP190="","",IF(UPPER(TRIM(AL190&amp;""))="Y","Paid another way",IF(AX190&lt;&gt;"",AX190,"No online payment")))</f>
        <v/>
      </c>
      <c r="BA190" s="22">
        <f>IF(OR(AZ190="Paid",AZ190="Partially refunded",AZ190="Paid another way"),1,0)</f>
        <v/>
      </c>
      <c r="BB190" s="22">
        <f>IF(AP190="","",IF(IFERROR(TRIM(INDEX($A190:$AI190,MATCH(Settings!$H$15,$A$1:$AI$1,0))&amp;""),"")&lt;&gt;"","Yes","No"))</f>
        <v/>
      </c>
      <c r="BC190" s="22">
        <f>IF(AP190="","",IF(IFERROR(TRIM(INDEX($A190:$AI190,MATCH(Settings!$H$16,$A$1:$AI$1,0))&amp;""),"")&lt;&gt;"","Yes","No"))</f>
        <v/>
      </c>
      <c r="BD190" s="22">
        <f>IF(AP190="","",IF(IFERROR(TRIM(INDEX($A190:$AI190,MATCH(Settings!$H$18,$A$1:$AI$1,0))&amp;""),"")&lt;&gt;"","Yes","No"))</f>
        <v/>
      </c>
      <c r="BE190" s="22">
        <f>IF(AP190="","",IFERROR(TRIM(INDEX($A190:$AI190,MATCH(Settings!$H$17,$A$1:$AI$1,0))&amp;""),""))</f>
        <v/>
      </c>
      <c r="BF190" s="22">
        <f>IF(AP190="","",IF(UPPER(TRIM(AM190&amp;""))="Y","Complete (papers)",IF(IF(BB190="No",", proof of age","")&amp;IF(BC190="No",", physical form","")&amp;IF(BD190="No",", concussion sheet","")="","Complete","Missing: "&amp;MID(IF(BB190="No",", proof of age","")&amp;IF(BC190="No",", physical form","")&amp;IF(BD190="No",", concussion sheet",""),3,200))))</f>
        <v/>
      </c>
      <c r="BG190" s="22">
        <f>IF(LEFT(BF190,8)="Complete",1,0)</f>
        <v/>
      </c>
      <c r="BH190" s="22">
        <f>IF(AP190="","",TRIM(AK190&amp;""))</f>
        <v/>
      </c>
      <c r="BI190" s="22">
        <f>IF(AND(AP190&lt;&gt;"",BH190=""),1,0)</f>
        <v/>
      </c>
      <c r="BJ190" s="22">
        <f>IF(AP190="",0,1)</f>
        <v/>
      </c>
    </row>
    <row r="191">
      <c r="AJ191" s="19" t="n"/>
      <c r="AK191" s="25" t="n"/>
      <c r="AL191" s="26" t="n"/>
      <c r="AM191" s="26" t="n"/>
      <c r="AN191" s="25" t="n"/>
      <c r="AO191" s="19" t="n"/>
      <c r="AP191" s="22">
        <f>TRIM(IFERROR(TRIM(INDEX($A191:$AI191,MATCH(Settings!$H$9,$A$1:$AI$1,0))&amp;""),"")&amp;" "&amp;IFERROR(TRIM(INDEX($A191:$AI191,MATCH(Settings!$H$10,$A$1:$AI$1,0))&amp;""),""))</f>
        <v/>
      </c>
      <c r="AQ191" s="23">
        <f>IF(AP191="","",IFERROR(IF(TRIM(INDEX($A191:$AI191,MATCH(Settings!$H$11,$A$1:$AI$1,0))&amp;"")="","",IF(ISNUMBER(INDEX($A191:$AI191,MATCH(Settings!$H$11,$A$1:$AI$1,0))),INT(INDEX($A191:$AI191,MATCH(Settings!$H$11,$A$1:$AI$1,0))),DATE(VALUE(LEFT(INDEX($A191:$AI191,MATCH(Settings!$H$11,$A$1:$AI$1,0)),4)),VALUE(MID(INDEX($A191:$AI191,MATCH(Settings!$H$11,$A$1:$AI$1,0)),6,2)),VALUE(MID(INDEX($A191:$AI191,MATCH(Settings!$H$11,$A$1:$AI$1,0)),9,2))))),""))</f>
        <v/>
      </c>
      <c r="AR191" s="22">
        <f>IF(OR(AP191="",NOT(ISNUMBER(AQ191)),NOT(ISNUMBER(Settings!$B$4))),"",YEAR(Settings!$B$4)-YEAR(AQ191)-IF(OR(MONTH(Settings!$B$4)&lt;MONTH(AQ191),AND(MONTH(Settings!$B$4)=MONTH(AQ191),DAY(Settings!$B$4)&lt;DAY(AQ191))),1,0))</f>
        <v/>
      </c>
      <c r="AS191" s="22">
        <f>IF(AP191="","",IF(AR191="","No birth date",IF(COUNT(Settings!$B$9:$B$20)=0,"Set your age groups",IF(AR191&lt;MIN(Settings!$B$9:$B$20),"Below youngest group",IF(AR191&gt;MAX(Settings!$C$9:$C$20),"Above oldest group",IF(AR191&lt;=INDEX(Settings!$C$9:$C$20,COUNTIF(Settings!$B$9:$B$20,"&lt;="&amp;AR191)),INDEX(Settings!$A$9:$A$20,COUNTIF(Settings!$B$9:$B$20,"&lt;="&amp;AR191)),"No group for this age"))))))</f>
        <v/>
      </c>
      <c r="AT191" s="22">
        <f>IF(AP191="","",IFERROR(TRIM(INDEX($A191:$AI191,MATCH(Settings!$H$12,$A$1:$AI$1,0))&amp;""),""))</f>
        <v/>
      </c>
      <c r="AU191" s="22">
        <f>IF(AP191="","",IFERROR(TRIM(INDEX($A191:$AI191,MATCH(Settings!$H$13,$A$1:$AI$1,0))&amp;""),""))</f>
        <v/>
      </c>
      <c r="AV191" s="22">
        <f>IF(AP191="","",IFERROR(TRIM(INDEX($A191:$AI191,MATCH(Settings!$H$14,$A$1:$AI$1,0))&amp;""),""))</f>
        <v/>
      </c>
      <c r="AW191" s="22">
        <f>IF(AP191="","",IFERROR(IF(TRIM(INDEX($A191:$AI191,MATCH(Settings!$H$19,$A$1:$AI$1,0))&amp;"")="","",VALUE(TRIM(INDEX($A191:$AI191,MATCH(Settings!$H$19,$A$1:$AI$1,0))&amp;""))),""))</f>
        <v/>
      </c>
      <c r="AX191" s="22">
        <f>IF(AP191="","",IFERROR(TRIM(INDEX($A191:$AI191,MATCH(Settings!$H$20,$A$1:$AI$1,0))&amp;""),""))</f>
        <v/>
      </c>
      <c r="AY191" s="24">
        <f>IF(OR(AX191="Paid",AX191="Partially refunded"),IFERROR(VALUE(IFERROR(TRIM(INDEX($A191:$AI191,MATCH(Settings!$H$21,$A$1:$AI$1,0))&amp;""),"")),0)-IFERROR(VALUE(IFERROR(TRIM(INDEX($A191:$AI191,MATCH(Settings!$H$22,$A$1:$AI$1,0))&amp;""),"")),0),0)</f>
        <v/>
      </c>
      <c r="AZ191" s="22">
        <f>IF(AP191="","",IF(UPPER(TRIM(AL191&amp;""))="Y","Paid another way",IF(AX191&lt;&gt;"",AX191,"No online payment")))</f>
        <v/>
      </c>
      <c r="BA191" s="22">
        <f>IF(OR(AZ191="Paid",AZ191="Partially refunded",AZ191="Paid another way"),1,0)</f>
        <v/>
      </c>
      <c r="BB191" s="22">
        <f>IF(AP191="","",IF(IFERROR(TRIM(INDEX($A191:$AI191,MATCH(Settings!$H$15,$A$1:$AI$1,0))&amp;""),"")&lt;&gt;"","Yes","No"))</f>
        <v/>
      </c>
      <c r="BC191" s="22">
        <f>IF(AP191="","",IF(IFERROR(TRIM(INDEX($A191:$AI191,MATCH(Settings!$H$16,$A$1:$AI$1,0))&amp;""),"")&lt;&gt;"","Yes","No"))</f>
        <v/>
      </c>
      <c r="BD191" s="22">
        <f>IF(AP191="","",IF(IFERROR(TRIM(INDEX($A191:$AI191,MATCH(Settings!$H$18,$A$1:$AI$1,0))&amp;""),"")&lt;&gt;"","Yes","No"))</f>
        <v/>
      </c>
      <c r="BE191" s="22">
        <f>IF(AP191="","",IFERROR(TRIM(INDEX($A191:$AI191,MATCH(Settings!$H$17,$A$1:$AI$1,0))&amp;""),""))</f>
        <v/>
      </c>
      <c r="BF191" s="22">
        <f>IF(AP191="","",IF(UPPER(TRIM(AM191&amp;""))="Y","Complete (papers)",IF(IF(BB191="No",", proof of age","")&amp;IF(BC191="No",", physical form","")&amp;IF(BD191="No",", concussion sheet","")="","Complete","Missing: "&amp;MID(IF(BB191="No",", proof of age","")&amp;IF(BC191="No",", physical form","")&amp;IF(BD191="No",", concussion sheet",""),3,200))))</f>
        <v/>
      </c>
      <c r="BG191" s="22">
        <f>IF(LEFT(BF191,8)="Complete",1,0)</f>
        <v/>
      </c>
      <c r="BH191" s="22">
        <f>IF(AP191="","",TRIM(AK191&amp;""))</f>
        <v/>
      </c>
      <c r="BI191" s="22">
        <f>IF(AND(AP191&lt;&gt;"",BH191=""),1,0)</f>
        <v/>
      </c>
      <c r="BJ191" s="22">
        <f>IF(AP191="",0,1)</f>
        <v/>
      </c>
    </row>
    <row r="192">
      <c r="AJ192" s="19" t="n"/>
      <c r="AK192" s="25" t="n"/>
      <c r="AL192" s="26" t="n"/>
      <c r="AM192" s="26" t="n"/>
      <c r="AN192" s="25" t="n"/>
      <c r="AO192" s="19" t="n"/>
      <c r="AP192" s="22">
        <f>TRIM(IFERROR(TRIM(INDEX($A192:$AI192,MATCH(Settings!$H$9,$A$1:$AI$1,0))&amp;""),"")&amp;" "&amp;IFERROR(TRIM(INDEX($A192:$AI192,MATCH(Settings!$H$10,$A$1:$AI$1,0))&amp;""),""))</f>
        <v/>
      </c>
      <c r="AQ192" s="23">
        <f>IF(AP192="","",IFERROR(IF(TRIM(INDEX($A192:$AI192,MATCH(Settings!$H$11,$A$1:$AI$1,0))&amp;"")="","",IF(ISNUMBER(INDEX($A192:$AI192,MATCH(Settings!$H$11,$A$1:$AI$1,0))),INT(INDEX($A192:$AI192,MATCH(Settings!$H$11,$A$1:$AI$1,0))),DATE(VALUE(LEFT(INDEX($A192:$AI192,MATCH(Settings!$H$11,$A$1:$AI$1,0)),4)),VALUE(MID(INDEX($A192:$AI192,MATCH(Settings!$H$11,$A$1:$AI$1,0)),6,2)),VALUE(MID(INDEX($A192:$AI192,MATCH(Settings!$H$11,$A$1:$AI$1,0)),9,2))))),""))</f>
        <v/>
      </c>
      <c r="AR192" s="22">
        <f>IF(OR(AP192="",NOT(ISNUMBER(AQ192)),NOT(ISNUMBER(Settings!$B$4))),"",YEAR(Settings!$B$4)-YEAR(AQ192)-IF(OR(MONTH(Settings!$B$4)&lt;MONTH(AQ192),AND(MONTH(Settings!$B$4)=MONTH(AQ192),DAY(Settings!$B$4)&lt;DAY(AQ192))),1,0))</f>
        <v/>
      </c>
      <c r="AS192" s="22">
        <f>IF(AP192="","",IF(AR192="","No birth date",IF(COUNT(Settings!$B$9:$B$20)=0,"Set your age groups",IF(AR192&lt;MIN(Settings!$B$9:$B$20),"Below youngest group",IF(AR192&gt;MAX(Settings!$C$9:$C$20),"Above oldest group",IF(AR192&lt;=INDEX(Settings!$C$9:$C$20,COUNTIF(Settings!$B$9:$B$20,"&lt;="&amp;AR192)),INDEX(Settings!$A$9:$A$20,COUNTIF(Settings!$B$9:$B$20,"&lt;="&amp;AR192)),"No group for this age"))))))</f>
        <v/>
      </c>
      <c r="AT192" s="22">
        <f>IF(AP192="","",IFERROR(TRIM(INDEX($A192:$AI192,MATCH(Settings!$H$12,$A$1:$AI$1,0))&amp;""),""))</f>
        <v/>
      </c>
      <c r="AU192" s="22">
        <f>IF(AP192="","",IFERROR(TRIM(INDEX($A192:$AI192,MATCH(Settings!$H$13,$A$1:$AI$1,0))&amp;""),""))</f>
        <v/>
      </c>
      <c r="AV192" s="22">
        <f>IF(AP192="","",IFERROR(TRIM(INDEX($A192:$AI192,MATCH(Settings!$H$14,$A$1:$AI$1,0))&amp;""),""))</f>
        <v/>
      </c>
      <c r="AW192" s="22">
        <f>IF(AP192="","",IFERROR(IF(TRIM(INDEX($A192:$AI192,MATCH(Settings!$H$19,$A$1:$AI$1,0))&amp;"")="","",VALUE(TRIM(INDEX($A192:$AI192,MATCH(Settings!$H$19,$A$1:$AI$1,0))&amp;""))),""))</f>
        <v/>
      </c>
      <c r="AX192" s="22">
        <f>IF(AP192="","",IFERROR(TRIM(INDEX($A192:$AI192,MATCH(Settings!$H$20,$A$1:$AI$1,0))&amp;""),""))</f>
        <v/>
      </c>
      <c r="AY192" s="24">
        <f>IF(OR(AX192="Paid",AX192="Partially refunded"),IFERROR(VALUE(IFERROR(TRIM(INDEX($A192:$AI192,MATCH(Settings!$H$21,$A$1:$AI$1,0))&amp;""),"")),0)-IFERROR(VALUE(IFERROR(TRIM(INDEX($A192:$AI192,MATCH(Settings!$H$22,$A$1:$AI$1,0))&amp;""),"")),0),0)</f>
        <v/>
      </c>
      <c r="AZ192" s="22">
        <f>IF(AP192="","",IF(UPPER(TRIM(AL192&amp;""))="Y","Paid another way",IF(AX192&lt;&gt;"",AX192,"No online payment")))</f>
        <v/>
      </c>
      <c r="BA192" s="22">
        <f>IF(OR(AZ192="Paid",AZ192="Partially refunded",AZ192="Paid another way"),1,0)</f>
        <v/>
      </c>
      <c r="BB192" s="22">
        <f>IF(AP192="","",IF(IFERROR(TRIM(INDEX($A192:$AI192,MATCH(Settings!$H$15,$A$1:$AI$1,0))&amp;""),"")&lt;&gt;"","Yes","No"))</f>
        <v/>
      </c>
      <c r="BC192" s="22">
        <f>IF(AP192="","",IF(IFERROR(TRIM(INDEX($A192:$AI192,MATCH(Settings!$H$16,$A$1:$AI$1,0))&amp;""),"")&lt;&gt;"","Yes","No"))</f>
        <v/>
      </c>
      <c r="BD192" s="22">
        <f>IF(AP192="","",IF(IFERROR(TRIM(INDEX($A192:$AI192,MATCH(Settings!$H$18,$A$1:$AI$1,0))&amp;""),"")&lt;&gt;"","Yes","No"))</f>
        <v/>
      </c>
      <c r="BE192" s="22">
        <f>IF(AP192="","",IFERROR(TRIM(INDEX($A192:$AI192,MATCH(Settings!$H$17,$A$1:$AI$1,0))&amp;""),""))</f>
        <v/>
      </c>
      <c r="BF192" s="22">
        <f>IF(AP192="","",IF(UPPER(TRIM(AM192&amp;""))="Y","Complete (papers)",IF(IF(BB192="No",", proof of age","")&amp;IF(BC192="No",", physical form","")&amp;IF(BD192="No",", concussion sheet","")="","Complete","Missing: "&amp;MID(IF(BB192="No",", proof of age","")&amp;IF(BC192="No",", physical form","")&amp;IF(BD192="No",", concussion sheet",""),3,200))))</f>
        <v/>
      </c>
      <c r="BG192" s="22">
        <f>IF(LEFT(BF192,8)="Complete",1,0)</f>
        <v/>
      </c>
      <c r="BH192" s="22">
        <f>IF(AP192="","",TRIM(AK192&amp;""))</f>
        <v/>
      </c>
      <c r="BI192" s="22">
        <f>IF(AND(AP192&lt;&gt;"",BH192=""),1,0)</f>
        <v/>
      </c>
      <c r="BJ192" s="22">
        <f>IF(AP192="",0,1)</f>
        <v/>
      </c>
    </row>
    <row r="193">
      <c r="AJ193" s="19" t="n"/>
      <c r="AK193" s="25" t="n"/>
      <c r="AL193" s="26" t="n"/>
      <c r="AM193" s="26" t="n"/>
      <c r="AN193" s="25" t="n"/>
      <c r="AO193" s="19" t="n"/>
      <c r="AP193" s="22">
        <f>TRIM(IFERROR(TRIM(INDEX($A193:$AI193,MATCH(Settings!$H$9,$A$1:$AI$1,0))&amp;""),"")&amp;" "&amp;IFERROR(TRIM(INDEX($A193:$AI193,MATCH(Settings!$H$10,$A$1:$AI$1,0))&amp;""),""))</f>
        <v/>
      </c>
      <c r="AQ193" s="23">
        <f>IF(AP193="","",IFERROR(IF(TRIM(INDEX($A193:$AI193,MATCH(Settings!$H$11,$A$1:$AI$1,0))&amp;"")="","",IF(ISNUMBER(INDEX($A193:$AI193,MATCH(Settings!$H$11,$A$1:$AI$1,0))),INT(INDEX($A193:$AI193,MATCH(Settings!$H$11,$A$1:$AI$1,0))),DATE(VALUE(LEFT(INDEX($A193:$AI193,MATCH(Settings!$H$11,$A$1:$AI$1,0)),4)),VALUE(MID(INDEX($A193:$AI193,MATCH(Settings!$H$11,$A$1:$AI$1,0)),6,2)),VALUE(MID(INDEX($A193:$AI193,MATCH(Settings!$H$11,$A$1:$AI$1,0)),9,2))))),""))</f>
        <v/>
      </c>
      <c r="AR193" s="22">
        <f>IF(OR(AP193="",NOT(ISNUMBER(AQ193)),NOT(ISNUMBER(Settings!$B$4))),"",YEAR(Settings!$B$4)-YEAR(AQ193)-IF(OR(MONTH(Settings!$B$4)&lt;MONTH(AQ193),AND(MONTH(Settings!$B$4)=MONTH(AQ193),DAY(Settings!$B$4)&lt;DAY(AQ193))),1,0))</f>
        <v/>
      </c>
      <c r="AS193" s="22">
        <f>IF(AP193="","",IF(AR193="","No birth date",IF(COUNT(Settings!$B$9:$B$20)=0,"Set your age groups",IF(AR193&lt;MIN(Settings!$B$9:$B$20),"Below youngest group",IF(AR193&gt;MAX(Settings!$C$9:$C$20),"Above oldest group",IF(AR193&lt;=INDEX(Settings!$C$9:$C$20,COUNTIF(Settings!$B$9:$B$20,"&lt;="&amp;AR193)),INDEX(Settings!$A$9:$A$20,COUNTIF(Settings!$B$9:$B$20,"&lt;="&amp;AR193)),"No group for this age"))))))</f>
        <v/>
      </c>
      <c r="AT193" s="22">
        <f>IF(AP193="","",IFERROR(TRIM(INDEX($A193:$AI193,MATCH(Settings!$H$12,$A$1:$AI$1,0))&amp;""),""))</f>
        <v/>
      </c>
      <c r="AU193" s="22">
        <f>IF(AP193="","",IFERROR(TRIM(INDEX($A193:$AI193,MATCH(Settings!$H$13,$A$1:$AI$1,0))&amp;""),""))</f>
        <v/>
      </c>
      <c r="AV193" s="22">
        <f>IF(AP193="","",IFERROR(TRIM(INDEX($A193:$AI193,MATCH(Settings!$H$14,$A$1:$AI$1,0))&amp;""),""))</f>
        <v/>
      </c>
      <c r="AW193" s="22">
        <f>IF(AP193="","",IFERROR(IF(TRIM(INDEX($A193:$AI193,MATCH(Settings!$H$19,$A$1:$AI$1,0))&amp;"")="","",VALUE(TRIM(INDEX($A193:$AI193,MATCH(Settings!$H$19,$A$1:$AI$1,0))&amp;""))),""))</f>
        <v/>
      </c>
      <c r="AX193" s="22">
        <f>IF(AP193="","",IFERROR(TRIM(INDEX($A193:$AI193,MATCH(Settings!$H$20,$A$1:$AI$1,0))&amp;""),""))</f>
        <v/>
      </c>
      <c r="AY193" s="24">
        <f>IF(OR(AX193="Paid",AX193="Partially refunded"),IFERROR(VALUE(IFERROR(TRIM(INDEX($A193:$AI193,MATCH(Settings!$H$21,$A$1:$AI$1,0))&amp;""),"")),0)-IFERROR(VALUE(IFERROR(TRIM(INDEX($A193:$AI193,MATCH(Settings!$H$22,$A$1:$AI$1,0))&amp;""),"")),0),0)</f>
        <v/>
      </c>
      <c r="AZ193" s="22">
        <f>IF(AP193="","",IF(UPPER(TRIM(AL193&amp;""))="Y","Paid another way",IF(AX193&lt;&gt;"",AX193,"No online payment")))</f>
        <v/>
      </c>
      <c r="BA193" s="22">
        <f>IF(OR(AZ193="Paid",AZ193="Partially refunded",AZ193="Paid another way"),1,0)</f>
        <v/>
      </c>
      <c r="BB193" s="22">
        <f>IF(AP193="","",IF(IFERROR(TRIM(INDEX($A193:$AI193,MATCH(Settings!$H$15,$A$1:$AI$1,0))&amp;""),"")&lt;&gt;"","Yes","No"))</f>
        <v/>
      </c>
      <c r="BC193" s="22">
        <f>IF(AP193="","",IF(IFERROR(TRIM(INDEX($A193:$AI193,MATCH(Settings!$H$16,$A$1:$AI$1,0))&amp;""),"")&lt;&gt;"","Yes","No"))</f>
        <v/>
      </c>
      <c r="BD193" s="22">
        <f>IF(AP193="","",IF(IFERROR(TRIM(INDEX($A193:$AI193,MATCH(Settings!$H$18,$A$1:$AI$1,0))&amp;""),"")&lt;&gt;"","Yes","No"))</f>
        <v/>
      </c>
      <c r="BE193" s="22">
        <f>IF(AP193="","",IFERROR(TRIM(INDEX($A193:$AI193,MATCH(Settings!$H$17,$A$1:$AI$1,0))&amp;""),""))</f>
        <v/>
      </c>
      <c r="BF193" s="22">
        <f>IF(AP193="","",IF(UPPER(TRIM(AM193&amp;""))="Y","Complete (papers)",IF(IF(BB193="No",", proof of age","")&amp;IF(BC193="No",", physical form","")&amp;IF(BD193="No",", concussion sheet","")="","Complete","Missing: "&amp;MID(IF(BB193="No",", proof of age","")&amp;IF(BC193="No",", physical form","")&amp;IF(BD193="No",", concussion sheet",""),3,200))))</f>
        <v/>
      </c>
      <c r="BG193" s="22">
        <f>IF(LEFT(BF193,8)="Complete",1,0)</f>
        <v/>
      </c>
      <c r="BH193" s="22">
        <f>IF(AP193="","",TRIM(AK193&amp;""))</f>
        <v/>
      </c>
      <c r="BI193" s="22">
        <f>IF(AND(AP193&lt;&gt;"",BH193=""),1,0)</f>
        <v/>
      </c>
      <c r="BJ193" s="22">
        <f>IF(AP193="",0,1)</f>
        <v/>
      </c>
    </row>
    <row r="194">
      <c r="AJ194" s="19" t="n"/>
      <c r="AK194" s="25" t="n"/>
      <c r="AL194" s="26" t="n"/>
      <c r="AM194" s="26" t="n"/>
      <c r="AN194" s="25" t="n"/>
      <c r="AO194" s="19" t="n"/>
      <c r="AP194" s="22">
        <f>TRIM(IFERROR(TRIM(INDEX($A194:$AI194,MATCH(Settings!$H$9,$A$1:$AI$1,0))&amp;""),"")&amp;" "&amp;IFERROR(TRIM(INDEX($A194:$AI194,MATCH(Settings!$H$10,$A$1:$AI$1,0))&amp;""),""))</f>
        <v/>
      </c>
      <c r="AQ194" s="23">
        <f>IF(AP194="","",IFERROR(IF(TRIM(INDEX($A194:$AI194,MATCH(Settings!$H$11,$A$1:$AI$1,0))&amp;"")="","",IF(ISNUMBER(INDEX($A194:$AI194,MATCH(Settings!$H$11,$A$1:$AI$1,0))),INT(INDEX($A194:$AI194,MATCH(Settings!$H$11,$A$1:$AI$1,0))),DATE(VALUE(LEFT(INDEX($A194:$AI194,MATCH(Settings!$H$11,$A$1:$AI$1,0)),4)),VALUE(MID(INDEX($A194:$AI194,MATCH(Settings!$H$11,$A$1:$AI$1,0)),6,2)),VALUE(MID(INDEX($A194:$AI194,MATCH(Settings!$H$11,$A$1:$AI$1,0)),9,2))))),""))</f>
        <v/>
      </c>
      <c r="AR194" s="22">
        <f>IF(OR(AP194="",NOT(ISNUMBER(AQ194)),NOT(ISNUMBER(Settings!$B$4))),"",YEAR(Settings!$B$4)-YEAR(AQ194)-IF(OR(MONTH(Settings!$B$4)&lt;MONTH(AQ194),AND(MONTH(Settings!$B$4)=MONTH(AQ194),DAY(Settings!$B$4)&lt;DAY(AQ194))),1,0))</f>
        <v/>
      </c>
      <c r="AS194" s="22">
        <f>IF(AP194="","",IF(AR194="","No birth date",IF(COUNT(Settings!$B$9:$B$20)=0,"Set your age groups",IF(AR194&lt;MIN(Settings!$B$9:$B$20),"Below youngest group",IF(AR194&gt;MAX(Settings!$C$9:$C$20),"Above oldest group",IF(AR194&lt;=INDEX(Settings!$C$9:$C$20,COUNTIF(Settings!$B$9:$B$20,"&lt;="&amp;AR194)),INDEX(Settings!$A$9:$A$20,COUNTIF(Settings!$B$9:$B$20,"&lt;="&amp;AR194)),"No group for this age"))))))</f>
        <v/>
      </c>
      <c r="AT194" s="22">
        <f>IF(AP194="","",IFERROR(TRIM(INDEX($A194:$AI194,MATCH(Settings!$H$12,$A$1:$AI$1,0))&amp;""),""))</f>
        <v/>
      </c>
      <c r="AU194" s="22">
        <f>IF(AP194="","",IFERROR(TRIM(INDEX($A194:$AI194,MATCH(Settings!$H$13,$A$1:$AI$1,0))&amp;""),""))</f>
        <v/>
      </c>
      <c r="AV194" s="22">
        <f>IF(AP194="","",IFERROR(TRIM(INDEX($A194:$AI194,MATCH(Settings!$H$14,$A$1:$AI$1,0))&amp;""),""))</f>
        <v/>
      </c>
      <c r="AW194" s="22">
        <f>IF(AP194="","",IFERROR(IF(TRIM(INDEX($A194:$AI194,MATCH(Settings!$H$19,$A$1:$AI$1,0))&amp;"")="","",VALUE(TRIM(INDEX($A194:$AI194,MATCH(Settings!$H$19,$A$1:$AI$1,0))&amp;""))),""))</f>
        <v/>
      </c>
      <c r="AX194" s="22">
        <f>IF(AP194="","",IFERROR(TRIM(INDEX($A194:$AI194,MATCH(Settings!$H$20,$A$1:$AI$1,0))&amp;""),""))</f>
        <v/>
      </c>
      <c r="AY194" s="24">
        <f>IF(OR(AX194="Paid",AX194="Partially refunded"),IFERROR(VALUE(IFERROR(TRIM(INDEX($A194:$AI194,MATCH(Settings!$H$21,$A$1:$AI$1,0))&amp;""),"")),0)-IFERROR(VALUE(IFERROR(TRIM(INDEX($A194:$AI194,MATCH(Settings!$H$22,$A$1:$AI$1,0))&amp;""),"")),0),0)</f>
        <v/>
      </c>
      <c r="AZ194" s="22">
        <f>IF(AP194="","",IF(UPPER(TRIM(AL194&amp;""))="Y","Paid another way",IF(AX194&lt;&gt;"",AX194,"No online payment")))</f>
        <v/>
      </c>
      <c r="BA194" s="22">
        <f>IF(OR(AZ194="Paid",AZ194="Partially refunded",AZ194="Paid another way"),1,0)</f>
        <v/>
      </c>
      <c r="BB194" s="22">
        <f>IF(AP194="","",IF(IFERROR(TRIM(INDEX($A194:$AI194,MATCH(Settings!$H$15,$A$1:$AI$1,0))&amp;""),"")&lt;&gt;"","Yes","No"))</f>
        <v/>
      </c>
      <c r="BC194" s="22">
        <f>IF(AP194="","",IF(IFERROR(TRIM(INDEX($A194:$AI194,MATCH(Settings!$H$16,$A$1:$AI$1,0))&amp;""),"")&lt;&gt;"","Yes","No"))</f>
        <v/>
      </c>
      <c r="BD194" s="22">
        <f>IF(AP194="","",IF(IFERROR(TRIM(INDEX($A194:$AI194,MATCH(Settings!$H$18,$A$1:$AI$1,0))&amp;""),"")&lt;&gt;"","Yes","No"))</f>
        <v/>
      </c>
      <c r="BE194" s="22">
        <f>IF(AP194="","",IFERROR(TRIM(INDEX($A194:$AI194,MATCH(Settings!$H$17,$A$1:$AI$1,0))&amp;""),""))</f>
        <v/>
      </c>
      <c r="BF194" s="22">
        <f>IF(AP194="","",IF(UPPER(TRIM(AM194&amp;""))="Y","Complete (papers)",IF(IF(BB194="No",", proof of age","")&amp;IF(BC194="No",", physical form","")&amp;IF(BD194="No",", concussion sheet","")="","Complete","Missing: "&amp;MID(IF(BB194="No",", proof of age","")&amp;IF(BC194="No",", physical form","")&amp;IF(BD194="No",", concussion sheet",""),3,200))))</f>
        <v/>
      </c>
      <c r="BG194" s="22">
        <f>IF(LEFT(BF194,8)="Complete",1,0)</f>
        <v/>
      </c>
      <c r="BH194" s="22">
        <f>IF(AP194="","",TRIM(AK194&amp;""))</f>
        <v/>
      </c>
      <c r="BI194" s="22">
        <f>IF(AND(AP194&lt;&gt;"",BH194=""),1,0)</f>
        <v/>
      </c>
      <c r="BJ194" s="22">
        <f>IF(AP194="",0,1)</f>
        <v/>
      </c>
    </row>
    <row r="195">
      <c r="AJ195" s="19" t="n"/>
      <c r="AK195" s="25" t="n"/>
      <c r="AL195" s="26" t="n"/>
      <c r="AM195" s="26" t="n"/>
      <c r="AN195" s="25" t="n"/>
      <c r="AO195" s="19" t="n"/>
      <c r="AP195" s="22">
        <f>TRIM(IFERROR(TRIM(INDEX($A195:$AI195,MATCH(Settings!$H$9,$A$1:$AI$1,0))&amp;""),"")&amp;" "&amp;IFERROR(TRIM(INDEX($A195:$AI195,MATCH(Settings!$H$10,$A$1:$AI$1,0))&amp;""),""))</f>
        <v/>
      </c>
      <c r="AQ195" s="23">
        <f>IF(AP195="","",IFERROR(IF(TRIM(INDEX($A195:$AI195,MATCH(Settings!$H$11,$A$1:$AI$1,0))&amp;"")="","",IF(ISNUMBER(INDEX($A195:$AI195,MATCH(Settings!$H$11,$A$1:$AI$1,0))),INT(INDEX($A195:$AI195,MATCH(Settings!$H$11,$A$1:$AI$1,0))),DATE(VALUE(LEFT(INDEX($A195:$AI195,MATCH(Settings!$H$11,$A$1:$AI$1,0)),4)),VALUE(MID(INDEX($A195:$AI195,MATCH(Settings!$H$11,$A$1:$AI$1,0)),6,2)),VALUE(MID(INDEX($A195:$AI195,MATCH(Settings!$H$11,$A$1:$AI$1,0)),9,2))))),""))</f>
        <v/>
      </c>
      <c r="AR195" s="22">
        <f>IF(OR(AP195="",NOT(ISNUMBER(AQ195)),NOT(ISNUMBER(Settings!$B$4))),"",YEAR(Settings!$B$4)-YEAR(AQ195)-IF(OR(MONTH(Settings!$B$4)&lt;MONTH(AQ195),AND(MONTH(Settings!$B$4)=MONTH(AQ195),DAY(Settings!$B$4)&lt;DAY(AQ195))),1,0))</f>
        <v/>
      </c>
      <c r="AS195" s="22">
        <f>IF(AP195="","",IF(AR195="","No birth date",IF(COUNT(Settings!$B$9:$B$20)=0,"Set your age groups",IF(AR195&lt;MIN(Settings!$B$9:$B$20),"Below youngest group",IF(AR195&gt;MAX(Settings!$C$9:$C$20),"Above oldest group",IF(AR195&lt;=INDEX(Settings!$C$9:$C$20,COUNTIF(Settings!$B$9:$B$20,"&lt;="&amp;AR195)),INDEX(Settings!$A$9:$A$20,COUNTIF(Settings!$B$9:$B$20,"&lt;="&amp;AR195)),"No group for this age"))))))</f>
        <v/>
      </c>
      <c r="AT195" s="22">
        <f>IF(AP195="","",IFERROR(TRIM(INDEX($A195:$AI195,MATCH(Settings!$H$12,$A$1:$AI$1,0))&amp;""),""))</f>
        <v/>
      </c>
      <c r="AU195" s="22">
        <f>IF(AP195="","",IFERROR(TRIM(INDEX($A195:$AI195,MATCH(Settings!$H$13,$A$1:$AI$1,0))&amp;""),""))</f>
        <v/>
      </c>
      <c r="AV195" s="22">
        <f>IF(AP195="","",IFERROR(TRIM(INDEX($A195:$AI195,MATCH(Settings!$H$14,$A$1:$AI$1,0))&amp;""),""))</f>
        <v/>
      </c>
      <c r="AW195" s="22">
        <f>IF(AP195="","",IFERROR(IF(TRIM(INDEX($A195:$AI195,MATCH(Settings!$H$19,$A$1:$AI$1,0))&amp;"")="","",VALUE(TRIM(INDEX($A195:$AI195,MATCH(Settings!$H$19,$A$1:$AI$1,0))&amp;""))),""))</f>
        <v/>
      </c>
      <c r="AX195" s="22">
        <f>IF(AP195="","",IFERROR(TRIM(INDEX($A195:$AI195,MATCH(Settings!$H$20,$A$1:$AI$1,0))&amp;""),""))</f>
        <v/>
      </c>
      <c r="AY195" s="24">
        <f>IF(OR(AX195="Paid",AX195="Partially refunded"),IFERROR(VALUE(IFERROR(TRIM(INDEX($A195:$AI195,MATCH(Settings!$H$21,$A$1:$AI$1,0))&amp;""),"")),0)-IFERROR(VALUE(IFERROR(TRIM(INDEX($A195:$AI195,MATCH(Settings!$H$22,$A$1:$AI$1,0))&amp;""),"")),0),0)</f>
        <v/>
      </c>
      <c r="AZ195" s="22">
        <f>IF(AP195="","",IF(UPPER(TRIM(AL195&amp;""))="Y","Paid another way",IF(AX195&lt;&gt;"",AX195,"No online payment")))</f>
        <v/>
      </c>
      <c r="BA195" s="22">
        <f>IF(OR(AZ195="Paid",AZ195="Partially refunded",AZ195="Paid another way"),1,0)</f>
        <v/>
      </c>
      <c r="BB195" s="22">
        <f>IF(AP195="","",IF(IFERROR(TRIM(INDEX($A195:$AI195,MATCH(Settings!$H$15,$A$1:$AI$1,0))&amp;""),"")&lt;&gt;"","Yes","No"))</f>
        <v/>
      </c>
      <c r="BC195" s="22">
        <f>IF(AP195="","",IF(IFERROR(TRIM(INDEX($A195:$AI195,MATCH(Settings!$H$16,$A$1:$AI$1,0))&amp;""),"")&lt;&gt;"","Yes","No"))</f>
        <v/>
      </c>
      <c r="BD195" s="22">
        <f>IF(AP195="","",IF(IFERROR(TRIM(INDEX($A195:$AI195,MATCH(Settings!$H$18,$A$1:$AI$1,0))&amp;""),"")&lt;&gt;"","Yes","No"))</f>
        <v/>
      </c>
      <c r="BE195" s="22">
        <f>IF(AP195="","",IFERROR(TRIM(INDEX($A195:$AI195,MATCH(Settings!$H$17,$A$1:$AI$1,0))&amp;""),""))</f>
        <v/>
      </c>
      <c r="BF195" s="22">
        <f>IF(AP195="","",IF(UPPER(TRIM(AM195&amp;""))="Y","Complete (papers)",IF(IF(BB195="No",", proof of age","")&amp;IF(BC195="No",", physical form","")&amp;IF(BD195="No",", concussion sheet","")="","Complete","Missing: "&amp;MID(IF(BB195="No",", proof of age","")&amp;IF(BC195="No",", physical form","")&amp;IF(BD195="No",", concussion sheet",""),3,200))))</f>
        <v/>
      </c>
      <c r="BG195" s="22">
        <f>IF(LEFT(BF195,8)="Complete",1,0)</f>
        <v/>
      </c>
      <c r="BH195" s="22">
        <f>IF(AP195="","",TRIM(AK195&amp;""))</f>
        <v/>
      </c>
      <c r="BI195" s="22">
        <f>IF(AND(AP195&lt;&gt;"",BH195=""),1,0)</f>
        <v/>
      </c>
      <c r="BJ195" s="22">
        <f>IF(AP195="",0,1)</f>
        <v/>
      </c>
    </row>
    <row r="196">
      <c r="AJ196" s="19" t="n"/>
      <c r="AK196" s="25" t="n"/>
      <c r="AL196" s="26" t="n"/>
      <c r="AM196" s="26" t="n"/>
      <c r="AN196" s="25" t="n"/>
      <c r="AO196" s="19" t="n"/>
      <c r="AP196" s="22">
        <f>TRIM(IFERROR(TRIM(INDEX($A196:$AI196,MATCH(Settings!$H$9,$A$1:$AI$1,0))&amp;""),"")&amp;" "&amp;IFERROR(TRIM(INDEX($A196:$AI196,MATCH(Settings!$H$10,$A$1:$AI$1,0))&amp;""),""))</f>
        <v/>
      </c>
      <c r="AQ196" s="23">
        <f>IF(AP196="","",IFERROR(IF(TRIM(INDEX($A196:$AI196,MATCH(Settings!$H$11,$A$1:$AI$1,0))&amp;"")="","",IF(ISNUMBER(INDEX($A196:$AI196,MATCH(Settings!$H$11,$A$1:$AI$1,0))),INT(INDEX($A196:$AI196,MATCH(Settings!$H$11,$A$1:$AI$1,0))),DATE(VALUE(LEFT(INDEX($A196:$AI196,MATCH(Settings!$H$11,$A$1:$AI$1,0)),4)),VALUE(MID(INDEX($A196:$AI196,MATCH(Settings!$H$11,$A$1:$AI$1,0)),6,2)),VALUE(MID(INDEX($A196:$AI196,MATCH(Settings!$H$11,$A$1:$AI$1,0)),9,2))))),""))</f>
        <v/>
      </c>
      <c r="AR196" s="22">
        <f>IF(OR(AP196="",NOT(ISNUMBER(AQ196)),NOT(ISNUMBER(Settings!$B$4))),"",YEAR(Settings!$B$4)-YEAR(AQ196)-IF(OR(MONTH(Settings!$B$4)&lt;MONTH(AQ196),AND(MONTH(Settings!$B$4)=MONTH(AQ196),DAY(Settings!$B$4)&lt;DAY(AQ196))),1,0))</f>
        <v/>
      </c>
      <c r="AS196" s="22">
        <f>IF(AP196="","",IF(AR196="","No birth date",IF(COUNT(Settings!$B$9:$B$20)=0,"Set your age groups",IF(AR196&lt;MIN(Settings!$B$9:$B$20),"Below youngest group",IF(AR196&gt;MAX(Settings!$C$9:$C$20),"Above oldest group",IF(AR196&lt;=INDEX(Settings!$C$9:$C$20,COUNTIF(Settings!$B$9:$B$20,"&lt;="&amp;AR196)),INDEX(Settings!$A$9:$A$20,COUNTIF(Settings!$B$9:$B$20,"&lt;="&amp;AR196)),"No group for this age"))))))</f>
        <v/>
      </c>
      <c r="AT196" s="22">
        <f>IF(AP196="","",IFERROR(TRIM(INDEX($A196:$AI196,MATCH(Settings!$H$12,$A$1:$AI$1,0))&amp;""),""))</f>
        <v/>
      </c>
      <c r="AU196" s="22">
        <f>IF(AP196="","",IFERROR(TRIM(INDEX($A196:$AI196,MATCH(Settings!$H$13,$A$1:$AI$1,0))&amp;""),""))</f>
        <v/>
      </c>
      <c r="AV196" s="22">
        <f>IF(AP196="","",IFERROR(TRIM(INDEX($A196:$AI196,MATCH(Settings!$H$14,$A$1:$AI$1,0))&amp;""),""))</f>
        <v/>
      </c>
      <c r="AW196" s="22">
        <f>IF(AP196="","",IFERROR(IF(TRIM(INDEX($A196:$AI196,MATCH(Settings!$H$19,$A$1:$AI$1,0))&amp;"")="","",VALUE(TRIM(INDEX($A196:$AI196,MATCH(Settings!$H$19,$A$1:$AI$1,0))&amp;""))),""))</f>
        <v/>
      </c>
      <c r="AX196" s="22">
        <f>IF(AP196="","",IFERROR(TRIM(INDEX($A196:$AI196,MATCH(Settings!$H$20,$A$1:$AI$1,0))&amp;""),""))</f>
        <v/>
      </c>
      <c r="AY196" s="24">
        <f>IF(OR(AX196="Paid",AX196="Partially refunded"),IFERROR(VALUE(IFERROR(TRIM(INDEX($A196:$AI196,MATCH(Settings!$H$21,$A$1:$AI$1,0))&amp;""),"")),0)-IFERROR(VALUE(IFERROR(TRIM(INDEX($A196:$AI196,MATCH(Settings!$H$22,$A$1:$AI$1,0))&amp;""),"")),0),0)</f>
        <v/>
      </c>
      <c r="AZ196" s="22">
        <f>IF(AP196="","",IF(UPPER(TRIM(AL196&amp;""))="Y","Paid another way",IF(AX196&lt;&gt;"",AX196,"No online payment")))</f>
        <v/>
      </c>
      <c r="BA196" s="22">
        <f>IF(OR(AZ196="Paid",AZ196="Partially refunded",AZ196="Paid another way"),1,0)</f>
        <v/>
      </c>
      <c r="BB196" s="22">
        <f>IF(AP196="","",IF(IFERROR(TRIM(INDEX($A196:$AI196,MATCH(Settings!$H$15,$A$1:$AI$1,0))&amp;""),"")&lt;&gt;"","Yes","No"))</f>
        <v/>
      </c>
      <c r="BC196" s="22">
        <f>IF(AP196="","",IF(IFERROR(TRIM(INDEX($A196:$AI196,MATCH(Settings!$H$16,$A$1:$AI$1,0))&amp;""),"")&lt;&gt;"","Yes","No"))</f>
        <v/>
      </c>
      <c r="BD196" s="22">
        <f>IF(AP196="","",IF(IFERROR(TRIM(INDEX($A196:$AI196,MATCH(Settings!$H$18,$A$1:$AI$1,0))&amp;""),"")&lt;&gt;"","Yes","No"))</f>
        <v/>
      </c>
      <c r="BE196" s="22">
        <f>IF(AP196="","",IFERROR(TRIM(INDEX($A196:$AI196,MATCH(Settings!$H$17,$A$1:$AI$1,0))&amp;""),""))</f>
        <v/>
      </c>
      <c r="BF196" s="22">
        <f>IF(AP196="","",IF(UPPER(TRIM(AM196&amp;""))="Y","Complete (papers)",IF(IF(BB196="No",", proof of age","")&amp;IF(BC196="No",", physical form","")&amp;IF(BD196="No",", concussion sheet","")="","Complete","Missing: "&amp;MID(IF(BB196="No",", proof of age","")&amp;IF(BC196="No",", physical form","")&amp;IF(BD196="No",", concussion sheet",""),3,200))))</f>
        <v/>
      </c>
      <c r="BG196" s="22">
        <f>IF(LEFT(BF196,8)="Complete",1,0)</f>
        <v/>
      </c>
      <c r="BH196" s="22">
        <f>IF(AP196="","",TRIM(AK196&amp;""))</f>
        <v/>
      </c>
      <c r="BI196" s="22">
        <f>IF(AND(AP196&lt;&gt;"",BH196=""),1,0)</f>
        <v/>
      </c>
      <c r="BJ196" s="22">
        <f>IF(AP196="",0,1)</f>
        <v/>
      </c>
    </row>
    <row r="197">
      <c r="AJ197" s="19" t="n"/>
      <c r="AK197" s="25" t="n"/>
      <c r="AL197" s="26" t="n"/>
      <c r="AM197" s="26" t="n"/>
      <c r="AN197" s="25" t="n"/>
      <c r="AO197" s="19" t="n"/>
      <c r="AP197" s="22">
        <f>TRIM(IFERROR(TRIM(INDEX($A197:$AI197,MATCH(Settings!$H$9,$A$1:$AI$1,0))&amp;""),"")&amp;" "&amp;IFERROR(TRIM(INDEX($A197:$AI197,MATCH(Settings!$H$10,$A$1:$AI$1,0))&amp;""),""))</f>
        <v/>
      </c>
      <c r="AQ197" s="23">
        <f>IF(AP197="","",IFERROR(IF(TRIM(INDEX($A197:$AI197,MATCH(Settings!$H$11,$A$1:$AI$1,0))&amp;"")="","",IF(ISNUMBER(INDEX($A197:$AI197,MATCH(Settings!$H$11,$A$1:$AI$1,0))),INT(INDEX($A197:$AI197,MATCH(Settings!$H$11,$A$1:$AI$1,0))),DATE(VALUE(LEFT(INDEX($A197:$AI197,MATCH(Settings!$H$11,$A$1:$AI$1,0)),4)),VALUE(MID(INDEX($A197:$AI197,MATCH(Settings!$H$11,$A$1:$AI$1,0)),6,2)),VALUE(MID(INDEX($A197:$AI197,MATCH(Settings!$H$11,$A$1:$AI$1,0)),9,2))))),""))</f>
        <v/>
      </c>
      <c r="AR197" s="22">
        <f>IF(OR(AP197="",NOT(ISNUMBER(AQ197)),NOT(ISNUMBER(Settings!$B$4))),"",YEAR(Settings!$B$4)-YEAR(AQ197)-IF(OR(MONTH(Settings!$B$4)&lt;MONTH(AQ197),AND(MONTH(Settings!$B$4)=MONTH(AQ197),DAY(Settings!$B$4)&lt;DAY(AQ197))),1,0))</f>
        <v/>
      </c>
      <c r="AS197" s="22">
        <f>IF(AP197="","",IF(AR197="","No birth date",IF(COUNT(Settings!$B$9:$B$20)=0,"Set your age groups",IF(AR197&lt;MIN(Settings!$B$9:$B$20),"Below youngest group",IF(AR197&gt;MAX(Settings!$C$9:$C$20),"Above oldest group",IF(AR197&lt;=INDEX(Settings!$C$9:$C$20,COUNTIF(Settings!$B$9:$B$20,"&lt;="&amp;AR197)),INDEX(Settings!$A$9:$A$20,COUNTIF(Settings!$B$9:$B$20,"&lt;="&amp;AR197)),"No group for this age"))))))</f>
        <v/>
      </c>
      <c r="AT197" s="22">
        <f>IF(AP197="","",IFERROR(TRIM(INDEX($A197:$AI197,MATCH(Settings!$H$12,$A$1:$AI$1,0))&amp;""),""))</f>
        <v/>
      </c>
      <c r="AU197" s="22">
        <f>IF(AP197="","",IFERROR(TRIM(INDEX($A197:$AI197,MATCH(Settings!$H$13,$A$1:$AI$1,0))&amp;""),""))</f>
        <v/>
      </c>
      <c r="AV197" s="22">
        <f>IF(AP197="","",IFERROR(TRIM(INDEX($A197:$AI197,MATCH(Settings!$H$14,$A$1:$AI$1,0))&amp;""),""))</f>
        <v/>
      </c>
      <c r="AW197" s="22">
        <f>IF(AP197="","",IFERROR(IF(TRIM(INDEX($A197:$AI197,MATCH(Settings!$H$19,$A$1:$AI$1,0))&amp;"")="","",VALUE(TRIM(INDEX($A197:$AI197,MATCH(Settings!$H$19,$A$1:$AI$1,0))&amp;""))),""))</f>
        <v/>
      </c>
      <c r="AX197" s="22">
        <f>IF(AP197="","",IFERROR(TRIM(INDEX($A197:$AI197,MATCH(Settings!$H$20,$A$1:$AI$1,0))&amp;""),""))</f>
        <v/>
      </c>
      <c r="AY197" s="24">
        <f>IF(OR(AX197="Paid",AX197="Partially refunded"),IFERROR(VALUE(IFERROR(TRIM(INDEX($A197:$AI197,MATCH(Settings!$H$21,$A$1:$AI$1,0))&amp;""),"")),0)-IFERROR(VALUE(IFERROR(TRIM(INDEX($A197:$AI197,MATCH(Settings!$H$22,$A$1:$AI$1,0))&amp;""),"")),0),0)</f>
        <v/>
      </c>
      <c r="AZ197" s="22">
        <f>IF(AP197="","",IF(UPPER(TRIM(AL197&amp;""))="Y","Paid another way",IF(AX197&lt;&gt;"",AX197,"No online payment")))</f>
        <v/>
      </c>
      <c r="BA197" s="22">
        <f>IF(OR(AZ197="Paid",AZ197="Partially refunded",AZ197="Paid another way"),1,0)</f>
        <v/>
      </c>
      <c r="BB197" s="22">
        <f>IF(AP197="","",IF(IFERROR(TRIM(INDEX($A197:$AI197,MATCH(Settings!$H$15,$A$1:$AI$1,0))&amp;""),"")&lt;&gt;"","Yes","No"))</f>
        <v/>
      </c>
      <c r="BC197" s="22">
        <f>IF(AP197="","",IF(IFERROR(TRIM(INDEX($A197:$AI197,MATCH(Settings!$H$16,$A$1:$AI$1,0))&amp;""),"")&lt;&gt;"","Yes","No"))</f>
        <v/>
      </c>
      <c r="BD197" s="22">
        <f>IF(AP197="","",IF(IFERROR(TRIM(INDEX($A197:$AI197,MATCH(Settings!$H$18,$A$1:$AI$1,0))&amp;""),"")&lt;&gt;"","Yes","No"))</f>
        <v/>
      </c>
      <c r="BE197" s="22">
        <f>IF(AP197="","",IFERROR(TRIM(INDEX($A197:$AI197,MATCH(Settings!$H$17,$A$1:$AI$1,0))&amp;""),""))</f>
        <v/>
      </c>
      <c r="BF197" s="22">
        <f>IF(AP197="","",IF(UPPER(TRIM(AM197&amp;""))="Y","Complete (papers)",IF(IF(BB197="No",", proof of age","")&amp;IF(BC197="No",", physical form","")&amp;IF(BD197="No",", concussion sheet","")="","Complete","Missing: "&amp;MID(IF(BB197="No",", proof of age","")&amp;IF(BC197="No",", physical form","")&amp;IF(BD197="No",", concussion sheet",""),3,200))))</f>
        <v/>
      </c>
      <c r="BG197" s="22">
        <f>IF(LEFT(BF197,8)="Complete",1,0)</f>
        <v/>
      </c>
      <c r="BH197" s="22">
        <f>IF(AP197="","",TRIM(AK197&amp;""))</f>
        <v/>
      </c>
      <c r="BI197" s="22">
        <f>IF(AND(AP197&lt;&gt;"",BH197=""),1,0)</f>
        <v/>
      </c>
      <c r="BJ197" s="22">
        <f>IF(AP197="",0,1)</f>
        <v/>
      </c>
    </row>
    <row r="198">
      <c r="AJ198" s="19" t="n"/>
      <c r="AK198" s="25" t="n"/>
      <c r="AL198" s="26" t="n"/>
      <c r="AM198" s="26" t="n"/>
      <c r="AN198" s="25" t="n"/>
      <c r="AO198" s="19" t="n"/>
      <c r="AP198" s="22">
        <f>TRIM(IFERROR(TRIM(INDEX($A198:$AI198,MATCH(Settings!$H$9,$A$1:$AI$1,0))&amp;""),"")&amp;" "&amp;IFERROR(TRIM(INDEX($A198:$AI198,MATCH(Settings!$H$10,$A$1:$AI$1,0))&amp;""),""))</f>
        <v/>
      </c>
      <c r="AQ198" s="23">
        <f>IF(AP198="","",IFERROR(IF(TRIM(INDEX($A198:$AI198,MATCH(Settings!$H$11,$A$1:$AI$1,0))&amp;"")="","",IF(ISNUMBER(INDEX($A198:$AI198,MATCH(Settings!$H$11,$A$1:$AI$1,0))),INT(INDEX($A198:$AI198,MATCH(Settings!$H$11,$A$1:$AI$1,0))),DATE(VALUE(LEFT(INDEX($A198:$AI198,MATCH(Settings!$H$11,$A$1:$AI$1,0)),4)),VALUE(MID(INDEX($A198:$AI198,MATCH(Settings!$H$11,$A$1:$AI$1,0)),6,2)),VALUE(MID(INDEX($A198:$AI198,MATCH(Settings!$H$11,$A$1:$AI$1,0)),9,2))))),""))</f>
        <v/>
      </c>
      <c r="AR198" s="22">
        <f>IF(OR(AP198="",NOT(ISNUMBER(AQ198)),NOT(ISNUMBER(Settings!$B$4))),"",YEAR(Settings!$B$4)-YEAR(AQ198)-IF(OR(MONTH(Settings!$B$4)&lt;MONTH(AQ198),AND(MONTH(Settings!$B$4)=MONTH(AQ198),DAY(Settings!$B$4)&lt;DAY(AQ198))),1,0))</f>
        <v/>
      </c>
      <c r="AS198" s="22">
        <f>IF(AP198="","",IF(AR198="","No birth date",IF(COUNT(Settings!$B$9:$B$20)=0,"Set your age groups",IF(AR198&lt;MIN(Settings!$B$9:$B$20),"Below youngest group",IF(AR198&gt;MAX(Settings!$C$9:$C$20),"Above oldest group",IF(AR198&lt;=INDEX(Settings!$C$9:$C$20,COUNTIF(Settings!$B$9:$B$20,"&lt;="&amp;AR198)),INDEX(Settings!$A$9:$A$20,COUNTIF(Settings!$B$9:$B$20,"&lt;="&amp;AR198)),"No group for this age"))))))</f>
        <v/>
      </c>
      <c r="AT198" s="22">
        <f>IF(AP198="","",IFERROR(TRIM(INDEX($A198:$AI198,MATCH(Settings!$H$12,$A$1:$AI$1,0))&amp;""),""))</f>
        <v/>
      </c>
      <c r="AU198" s="22">
        <f>IF(AP198="","",IFERROR(TRIM(INDEX($A198:$AI198,MATCH(Settings!$H$13,$A$1:$AI$1,0))&amp;""),""))</f>
        <v/>
      </c>
      <c r="AV198" s="22">
        <f>IF(AP198="","",IFERROR(TRIM(INDEX($A198:$AI198,MATCH(Settings!$H$14,$A$1:$AI$1,0))&amp;""),""))</f>
        <v/>
      </c>
      <c r="AW198" s="22">
        <f>IF(AP198="","",IFERROR(IF(TRIM(INDEX($A198:$AI198,MATCH(Settings!$H$19,$A$1:$AI$1,0))&amp;"")="","",VALUE(TRIM(INDEX($A198:$AI198,MATCH(Settings!$H$19,$A$1:$AI$1,0))&amp;""))),""))</f>
        <v/>
      </c>
      <c r="AX198" s="22">
        <f>IF(AP198="","",IFERROR(TRIM(INDEX($A198:$AI198,MATCH(Settings!$H$20,$A$1:$AI$1,0))&amp;""),""))</f>
        <v/>
      </c>
      <c r="AY198" s="24">
        <f>IF(OR(AX198="Paid",AX198="Partially refunded"),IFERROR(VALUE(IFERROR(TRIM(INDEX($A198:$AI198,MATCH(Settings!$H$21,$A$1:$AI$1,0))&amp;""),"")),0)-IFERROR(VALUE(IFERROR(TRIM(INDEX($A198:$AI198,MATCH(Settings!$H$22,$A$1:$AI$1,0))&amp;""),"")),0),0)</f>
        <v/>
      </c>
      <c r="AZ198" s="22">
        <f>IF(AP198="","",IF(UPPER(TRIM(AL198&amp;""))="Y","Paid another way",IF(AX198&lt;&gt;"",AX198,"No online payment")))</f>
        <v/>
      </c>
      <c r="BA198" s="22">
        <f>IF(OR(AZ198="Paid",AZ198="Partially refunded",AZ198="Paid another way"),1,0)</f>
        <v/>
      </c>
      <c r="BB198" s="22">
        <f>IF(AP198="","",IF(IFERROR(TRIM(INDEX($A198:$AI198,MATCH(Settings!$H$15,$A$1:$AI$1,0))&amp;""),"")&lt;&gt;"","Yes","No"))</f>
        <v/>
      </c>
      <c r="BC198" s="22">
        <f>IF(AP198="","",IF(IFERROR(TRIM(INDEX($A198:$AI198,MATCH(Settings!$H$16,$A$1:$AI$1,0))&amp;""),"")&lt;&gt;"","Yes","No"))</f>
        <v/>
      </c>
      <c r="BD198" s="22">
        <f>IF(AP198="","",IF(IFERROR(TRIM(INDEX($A198:$AI198,MATCH(Settings!$H$18,$A$1:$AI$1,0))&amp;""),"")&lt;&gt;"","Yes","No"))</f>
        <v/>
      </c>
      <c r="BE198" s="22">
        <f>IF(AP198="","",IFERROR(TRIM(INDEX($A198:$AI198,MATCH(Settings!$H$17,$A$1:$AI$1,0))&amp;""),""))</f>
        <v/>
      </c>
      <c r="BF198" s="22">
        <f>IF(AP198="","",IF(UPPER(TRIM(AM198&amp;""))="Y","Complete (papers)",IF(IF(BB198="No",", proof of age","")&amp;IF(BC198="No",", physical form","")&amp;IF(BD198="No",", concussion sheet","")="","Complete","Missing: "&amp;MID(IF(BB198="No",", proof of age","")&amp;IF(BC198="No",", physical form","")&amp;IF(BD198="No",", concussion sheet",""),3,200))))</f>
        <v/>
      </c>
      <c r="BG198" s="22">
        <f>IF(LEFT(BF198,8)="Complete",1,0)</f>
        <v/>
      </c>
      <c r="BH198" s="22">
        <f>IF(AP198="","",TRIM(AK198&amp;""))</f>
        <v/>
      </c>
      <c r="BI198" s="22">
        <f>IF(AND(AP198&lt;&gt;"",BH198=""),1,0)</f>
        <v/>
      </c>
      <c r="BJ198" s="22">
        <f>IF(AP198="",0,1)</f>
        <v/>
      </c>
    </row>
    <row r="199">
      <c r="AJ199" s="19" t="n"/>
      <c r="AK199" s="25" t="n"/>
      <c r="AL199" s="26" t="n"/>
      <c r="AM199" s="26" t="n"/>
      <c r="AN199" s="25" t="n"/>
      <c r="AO199" s="19" t="n"/>
      <c r="AP199" s="22">
        <f>TRIM(IFERROR(TRIM(INDEX($A199:$AI199,MATCH(Settings!$H$9,$A$1:$AI$1,0))&amp;""),"")&amp;" "&amp;IFERROR(TRIM(INDEX($A199:$AI199,MATCH(Settings!$H$10,$A$1:$AI$1,0))&amp;""),""))</f>
        <v/>
      </c>
      <c r="AQ199" s="23">
        <f>IF(AP199="","",IFERROR(IF(TRIM(INDEX($A199:$AI199,MATCH(Settings!$H$11,$A$1:$AI$1,0))&amp;"")="","",IF(ISNUMBER(INDEX($A199:$AI199,MATCH(Settings!$H$11,$A$1:$AI$1,0))),INT(INDEX($A199:$AI199,MATCH(Settings!$H$11,$A$1:$AI$1,0))),DATE(VALUE(LEFT(INDEX($A199:$AI199,MATCH(Settings!$H$11,$A$1:$AI$1,0)),4)),VALUE(MID(INDEX($A199:$AI199,MATCH(Settings!$H$11,$A$1:$AI$1,0)),6,2)),VALUE(MID(INDEX($A199:$AI199,MATCH(Settings!$H$11,$A$1:$AI$1,0)),9,2))))),""))</f>
        <v/>
      </c>
      <c r="AR199" s="22">
        <f>IF(OR(AP199="",NOT(ISNUMBER(AQ199)),NOT(ISNUMBER(Settings!$B$4))),"",YEAR(Settings!$B$4)-YEAR(AQ199)-IF(OR(MONTH(Settings!$B$4)&lt;MONTH(AQ199),AND(MONTH(Settings!$B$4)=MONTH(AQ199),DAY(Settings!$B$4)&lt;DAY(AQ199))),1,0))</f>
        <v/>
      </c>
      <c r="AS199" s="22">
        <f>IF(AP199="","",IF(AR199="","No birth date",IF(COUNT(Settings!$B$9:$B$20)=0,"Set your age groups",IF(AR199&lt;MIN(Settings!$B$9:$B$20),"Below youngest group",IF(AR199&gt;MAX(Settings!$C$9:$C$20),"Above oldest group",IF(AR199&lt;=INDEX(Settings!$C$9:$C$20,COUNTIF(Settings!$B$9:$B$20,"&lt;="&amp;AR199)),INDEX(Settings!$A$9:$A$20,COUNTIF(Settings!$B$9:$B$20,"&lt;="&amp;AR199)),"No group for this age"))))))</f>
        <v/>
      </c>
      <c r="AT199" s="22">
        <f>IF(AP199="","",IFERROR(TRIM(INDEX($A199:$AI199,MATCH(Settings!$H$12,$A$1:$AI$1,0))&amp;""),""))</f>
        <v/>
      </c>
      <c r="AU199" s="22">
        <f>IF(AP199="","",IFERROR(TRIM(INDEX($A199:$AI199,MATCH(Settings!$H$13,$A$1:$AI$1,0))&amp;""),""))</f>
        <v/>
      </c>
      <c r="AV199" s="22">
        <f>IF(AP199="","",IFERROR(TRIM(INDEX($A199:$AI199,MATCH(Settings!$H$14,$A$1:$AI$1,0))&amp;""),""))</f>
        <v/>
      </c>
      <c r="AW199" s="22">
        <f>IF(AP199="","",IFERROR(IF(TRIM(INDEX($A199:$AI199,MATCH(Settings!$H$19,$A$1:$AI$1,0))&amp;"")="","",VALUE(TRIM(INDEX($A199:$AI199,MATCH(Settings!$H$19,$A$1:$AI$1,0))&amp;""))),""))</f>
        <v/>
      </c>
      <c r="AX199" s="22">
        <f>IF(AP199="","",IFERROR(TRIM(INDEX($A199:$AI199,MATCH(Settings!$H$20,$A$1:$AI$1,0))&amp;""),""))</f>
        <v/>
      </c>
      <c r="AY199" s="24">
        <f>IF(OR(AX199="Paid",AX199="Partially refunded"),IFERROR(VALUE(IFERROR(TRIM(INDEX($A199:$AI199,MATCH(Settings!$H$21,$A$1:$AI$1,0))&amp;""),"")),0)-IFERROR(VALUE(IFERROR(TRIM(INDEX($A199:$AI199,MATCH(Settings!$H$22,$A$1:$AI$1,0))&amp;""),"")),0),0)</f>
        <v/>
      </c>
      <c r="AZ199" s="22">
        <f>IF(AP199="","",IF(UPPER(TRIM(AL199&amp;""))="Y","Paid another way",IF(AX199&lt;&gt;"",AX199,"No online payment")))</f>
        <v/>
      </c>
      <c r="BA199" s="22">
        <f>IF(OR(AZ199="Paid",AZ199="Partially refunded",AZ199="Paid another way"),1,0)</f>
        <v/>
      </c>
      <c r="BB199" s="22">
        <f>IF(AP199="","",IF(IFERROR(TRIM(INDEX($A199:$AI199,MATCH(Settings!$H$15,$A$1:$AI$1,0))&amp;""),"")&lt;&gt;"","Yes","No"))</f>
        <v/>
      </c>
      <c r="BC199" s="22">
        <f>IF(AP199="","",IF(IFERROR(TRIM(INDEX($A199:$AI199,MATCH(Settings!$H$16,$A$1:$AI$1,0))&amp;""),"")&lt;&gt;"","Yes","No"))</f>
        <v/>
      </c>
      <c r="BD199" s="22">
        <f>IF(AP199="","",IF(IFERROR(TRIM(INDEX($A199:$AI199,MATCH(Settings!$H$18,$A$1:$AI$1,0))&amp;""),"")&lt;&gt;"","Yes","No"))</f>
        <v/>
      </c>
      <c r="BE199" s="22">
        <f>IF(AP199="","",IFERROR(TRIM(INDEX($A199:$AI199,MATCH(Settings!$H$17,$A$1:$AI$1,0))&amp;""),""))</f>
        <v/>
      </c>
      <c r="BF199" s="22">
        <f>IF(AP199="","",IF(UPPER(TRIM(AM199&amp;""))="Y","Complete (papers)",IF(IF(BB199="No",", proof of age","")&amp;IF(BC199="No",", physical form","")&amp;IF(BD199="No",", concussion sheet","")="","Complete","Missing: "&amp;MID(IF(BB199="No",", proof of age","")&amp;IF(BC199="No",", physical form","")&amp;IF(BD199="No",", concussion sheet",""),3,200))))</f>
        <v/>
      </c>
      <c r="BG199" s="22">
        <f>IF(LEFT(BF199,8)="Complete",1,0)</f>
        <v/>
      </c>
      <c r="BH199" s="22">
        <f>IF(AP199="","",TRIM(AK199&amp;""))</f>
        <v/>
      </c>
      <c r="BI199" s="22">
        <f>IF(AND(AP199&lt;&gt;"",BH199=""),1,0)</f>
        <v/>
      </c>
      <c r="BJ199" s="22">
        <f>IF(AP199="",0,1)</f>
        <v/>
      </c>
    </row>
    <row r="200">
      <c r="AJ200" s="19" t="n"/>
      <c r="AK200" s="25" t="n"/>
      <c r="AL200" s="26" t="n"/>
      <c r="AM200" s="26" t="n"/>
      <c r="AN200" s="25" t="n"/>
      <c r="AO200" s="19" t="n"/>
      <c r="AP200" s="22">
        <f>TRIM(IFERROR(TRIM(INDEX($A200:$AI200,MATCH(Settings!$H$9,$A$1:$AI$1,0))&amp;""),"")&amp;" "&amp;IFERROR(TRIM(INDEX($A200:$AI200,MATCH(Settings!$H$10,$A$1:$AI$1,0))&amp;""),""))</f>
        <v/>
      </c>
      <c r="AQ200" s="23">
        <f>IF(AP200="","",IFERROR(IF(TRIM(INDEX($A200:$AI200,MATCH(Settings!$H$11,$A$1:$AI$1,0))&amp;"")="","",IF(ISNUMBER(INDEX($A200:$AI200,MATCH(Settings!$H$11,$A$1:$AI$1,0))),INT(INDEX($A200:$AI200,MATCH(Settings!$H$11,$A$1:$AI$1,0))),DATE(VALUE(LEFT(INDEX($A200:$AI200,MATCH(Settings!$H$11,$A$1:$AI$1,0)),4)),VALUE(MID(INDEX($A200:$AI200,MATCH(Settings!$H$11,$A$1:$AI$1,0)),6,2)),VALUE(MID(INDEX($A200:$AI200,MATCH(Settings!$H$11,$A$1:$AI$1,0)),9,2))))),""))</f>
        <v/>
      </c>
      <c r="AR200" s="22">
        <f>IF(OR(AP200="",NOT(ISNUMBER(AQ200)),NOT(ISNUMBER(Settings!$B$4))),"",YEAR(Settings!$B$4)-YEAR(AQ200)-IF(OR(MONTH(Settings!$B$4)&lt;MONTH(AQ200),AND(MONTH(Settings!$B$4)=MONTH(AQ200),DAY(Settings!$B$4)&lt;DAY(AQ200))),1,0))</f>
        <v/>
      </c>
      <c r="AS200" s="22">
        <f>IF(AP200="","",IF(AR200="","No birth date",IF(COUNT(Settings!$B$9:$B$20)=0,"Set your age groups",IF(AR200&lt;MIN(Settings!$B$9:$B$20),"Below youngest group",IF(AR200&gt;MAX(Settings!$C$9:$C$20),"Above oldest group",IF(AR200&lt;=INDEX(Settings!$C$9:$C$20,COUNTIF(Settings!$B$9:$B$20,"&lt;="&amp;AR200)),INDEX(Settings!$A$9:$A$20,COUNTIF(Settings!$B$9:$B$20,"&lt;="&amp;AR200)),"No group for this age"))))))</f>
        <v/>
      </c>
      <c r="AT200" s="22">
        <f>IF(AP200="","",IFERROR(TRIM(INDEX($A200:$AI200,MATCH(Settings!$H$12,$A$1:$AI$1,0))&amp;""),""))</f>
        <v/>
      </c>
      <c r="AU200" s="22">
        <f>IF(AP200="","",IFERROR(TRIM(INDEX($A200:$AI200,MATCH(Settings!$H$13,$A$1:$AI$1,0))&amp;""),""))</f>
        <v/>
      </c>
      <c r="AV200" s="22">
        <f>IF(AP200="","",IFERROR(TRIM(INDEX($A200:$AI200,MATCH(Settings!$H$14,$A$1:$AI$1,0))&amp;""),""))</f>
        <v/>
      </c>
      <c r="AW200" s="22">
        <f>IF(AP200="","",IFERROR(IF(TRIM(INDEX($A200:$AI200,MATCH(Settings!$H$19,$A$1:$AI$1,0))&amp;"")="","",VALUE(TRIM(INDEX($A200:$AI200,MATCH(Settings!$H$19,$A$1:$AI$1,0))&amp;""))),""))</f>
        <v/>
      </c>
      <c r="AX200" s="22">
        <f>IF(AP200="","",IFERROR(TRIM(INDEX($A200:$AI200,MATCH(Settings!$H$20,$A$1:$AI$1,0))&amp;""),""))</f>
        <v/>
      </c>
      <c r="AY200" s="24">
        <f>IF(OR(AX200="Paid",AX200="Partially refunded"),IFERROR(VALUE(IFERROR(TRIM(INDEX($A200:$AI200,MATCH(Settings!$H$21,$A$1:$AI$1,0))&amp;""),"")),0)-IFERROR(VALUE(IFERROR(TRIM(INDEX($A200:$AI200,MATCH(Settings!$H$22,$A$1:$AI$1,0))&amp;""),"")),0),0)</f>
        <v/>
      </c>
      <c r="AZ200" s="22">
        <f>IF(AP200="","",IF(UPPER(TRIM(AL200&amp;""))="Y","Paid another way",IF(AX200&lt;&gt;"",AX200,"No online payment")))</f>
        <v/>
      </c>
      <c r="BA200" s="22">
        <f>IF(OR(AZ200="Paid",AZ200="Partially refunded",AZ200="Paid another way"),1,0)</f>
        <v/>
      </c>
      <c r="BB200" s="22">
        <f>IF(AP200="","",IF(IFERROR(TRIM(INDEX($A200:$AI200,MATCH(Settings!$H$15,$A$1:$AI$1,0))&amp;""),"")&lt;&gt;"","Yes","No"))</f>
        <v/>
      </c>
      <c r="BC200" s="22">
        <f>IF(AP200="","",IF(IFERROR(TRIM(INDEX($A200:$AI200,MATCH(Settings!$H$16,$A$1:$AI$1,0))&amp;""),"")&lt;&gt;"","Yes","No"))</f>
        <v/>
      </c>
      <c r="BD200" s="22">
        <f>IF(AP200="","",IF(IFERROR(TRIM(INDEX($A200:$AI200,MATCH(Settings!$H$18,$A$1:$AI$1,0))&amp;""),"")&lt;&gt;"","Yes","No"))</f>
        <v/>
      </c>
      <c r="BE200" s="22">
        <f>IF(AP200="","",IFERROR(TRIM(INDEX($A200:$AI200,MATCH(Settings!$H$17,$A$1:$AI$1,0))&amp;""),""))</f>
        <v/>
      </c>
      <c r="BF200" s="22">
        <f>IF(AP200="","",IF(UPPER(TRIM(AM200&amp;""))="Y","Complete (papers)",IF(IF(BB200="No",", proof of age","")&amp;IF(BC200="No",", physical form","")&amp;IF(BD200="No",", concussion sheet","")="","Complete","Missing: "&amp;MID(IF(BB200="No",", proof of age","")&amp;IF(BC200="No",", physical form","")&amp;IF(BD200="No",", concussion sheet",""),3,200))))</f>
        <v/>
      </c>
      <c r="BG200" s="22">
        <f>IF(LEFT(BF200,8)="Complete",1,0)</f>
        <v/>
      </c>
      <c r="BH200" s="22">
        <f>IF(AP200="","",TRIM(AK200&amp;""))</f>
        <v/>
      </c>
      <c r="BI200" s="22">
        <f>IF(AND(AP200&lt;&gt;"",BH200=""),1,0)</f>
        <v/>
      </c>
      <c r="BJ200" s="22">
        <f>IF(AP200="",0,1)</f>
        <v/>
      </c>
    </row>
    <row r="201">
      <c r="AJ201" s="19" t="n"/>
      <c r="AK201" s="25" t="n"/>
      <c r="AL201" s="26" t="n"/>
      <c r="AM201" s="26" t="n"/>
      <c r="AN201" s="25" t="n"/>
      <c r="AO201" s="19" t="n"/>
      <c r="AP201" s="22">
        <f>TRIM(IFERROR(TRIM(INDEX($A201:$AI201,MATCH(Settings!$H$9,$A$1:$AI$1,0))&amp;""),"")&amp;" "&amp;IFERROR(TRIM(INDEX($A201:$AI201,MATCH(Settings!$H$10,$A$1:$AI$1,0))&amp;""),""))</f>
        <v/>
      </c>
      <c r="AQ201" s="23">
        <f>IF(AP201="","",IFERROR(IF(TRIM(INDEX($A201:$AI201,MATCH(Settings!$H$11,$A$1:$AI$1,0))&amp;"")="","",IF(ISNUMBER(INDEX($A201:$AI201,MATCH(Settings!$H$11,$A$1:$AI$1,0))),INT(INDEX($A201:$AI201,MATCH(Settings!$H$11,$A$1:$AI$1,0))),DATE(VALUE(LEFT(INDEX($A201:$AI201,MATCH(Settings!$H$11,$A$1:$AI$1,0)),4)),VALUE(MID(INDEX($A201:$AI201,MATCH(Settings!$H$11,$A$1:$AI$1,0)),6,2)),VALUE(MID(INDEX($A201:$AI201,MATCH(Settings!$H$11,$A$1:$AI$1,0)),9,2))))),""))</f>
        <v/>
      </c>
      <c r="AR201" s="22">
        <f>IF(OR(AP201="",NOT(ISNUMBER(AQ201)),NOT(ISNUMBER(Settings!$B$4))),"",YEAR(Settings!$B$4)-YEAR(AQ201)-IF(OR(MONTH(Settings!$B$4)&lt;MONTH(AQ201),AND(MONTH(Settings!$B$4)=MONTH(AQ201),DAY(Settings!$B$4)&lt;DAY(AQ201))),1,0))</f>
        <v/>
      </c>
      <c r="AS201" s="22">
        <f>IF(AP201="","",IF(AR201="","No birth date",IF(COUNT(Settings!$B$9:$B$20)=0,"Set your age groups",IF(AR201&lt;MIN(Settings!$B$9:$B$20),"Below youngest group",IF(AR201&gt;MAX(Settings!$C$9:$C$20),"Above oldest group",IF(AR201&lt;=INDEX(Settings!$C$9:$C$20,COUNTIF(Settings!$B$9:$B$20,"&lt;="&amp;AR201)),INDEX(Settings!$A$9:$A$20,COUNTIF(Settings!$B$9:$B$20,"&lt;="&amp;AR201)),"No group for this age"))))))</f>
        <v/>
      </c>
      <c r="AT201" s="22">
        <f>IF(AP201="","",IFERROR(TRIM(INDEX($A201:$AI201,MATCH(Settings!$H$12,$A$1:$AI$1,0))&amp;""),""))</f>
        <v/>
      </c>
      <c r="AU201" s="22">
        <f>IF(AP201="","",IFERROR(TRIM(INDEX($A201:$AI201,MATCH(Settings!$H$13,$A$1:$AI$1,0))&amp;""),""))</f>
        <v/>
      </c>
      <c r="AV201" s="22">
        <f>IF(AP201="","",IFERROR(TRIM(INDEX($A201:$AI201,MATCH(Settings!$H$14,$A$1:$AI$1,0))&amp;""),""))</f>
        <v/>
      </c>
      <c r="AW201" s="22">
        <f>IF(AP201="","",IFERROR(IF(TRIM(INDEX($A201:$AI201,MATCH(Settings!$H$19,$A$1:$AI$1,0))&amp;"")="","",VALUE(TRIM(INDEX($A201:$AI201,MATCH(Settings!$H$19,$A$1:$AI$1,0))&amp;""))),""))</f>
        <v/>
      </c>
      <c r="AX201" s="22">
        <f>IF(AP201="","",IFERROR(TRIM(INDEX($A201:$AI201,MATCH(Settings!$H$20,$A$1:$AI$1,0))&amp;""),""))</f>
        <v/>
      </c>
      <c r="AY201" s="24">
        <f>IF(OR(AX201="Paid",AX201="Partially refunded"),IFERROR(VALUE(IFERROR(TRIM(INDEX($A201:$AI201,MATCH(Settings!$H$21,$A$1:$AI$1,0))&amp;""),"")),0)-IFERROR(VALUE(IFERROR(TRIM(INDEX($A201:$AI201,MATCH(Settings!$H$22,$A$1:$AI$1,0))&amp;""),"")),0),0)</f>
        <v/>
      </c>
      <c r="AZ201" s="22">
        <f>IF(AP201="","",IF(UPPER(TRIM(AL201&amp;""))="Y","Paid another way",IF(AX201&lt;&gt;"",AX201,"No online payment")))</f>
        <v/>
      </c>
      <c r="BA201" s="22">
        <f>IF(OR(AZ201="Paid",AZ201="Partially refunded",AZ201="Paid another way"),1,0)</f>
        <v/>
      </c>
      <c r="BB201" s="22">
        <f>IF(AP201="","",IF(IFERROR(TRIM(INDEX($A201:$AI201,MATCH(Settings!$H$15,$A$1:$AI$1,0))&amp;""),"")&lt;&gt;"","Yes","No"))</f>
        <v/>
      </c>
      <c r="BC201" s="22">
        <f>IF(AP201="","",IF(IFERROR(TRIM(INDEX($A201:$AI201,MATCH(Settings!$H$16,$A$1:$AI$1,0))&amp;""),"")&lt;&gt;"","Yes","No"))</f>
        <v/>
      </c>
      <c r="BD201" s="22">
        <f>IF(AP201="","",IF(IFERROR(TRIM(INDEX($A201:$AI201,MATCH(Settings!$H$18,$A$1:$AI$1,0))&amp;""),"")&lt;&gt;"","Yes","No"))</f>
        <v/>
      </c>
      <c r="BE201" s="22">
        <f>IF(AP201="","",IFERROR(TRIM(INDEX($A201:$AI201,MATCH(Settings!$H$17,$A$1:$AI$1,0))&amp;""),""))</f>
        <v/>
      </c>
      <c r="BF201" s="22">
        <f>IF(AP201="","",IF(UPPER(TRIM(AM201&amp;""))="Y","Complete (papers)",IF(IF(BB201="No",", proof of age","")&amp;IF(BC201="No",", physical form","")&amp;IF(BD201="No",", concussion sheet","")="","Complete","Missing: "&amp;MID(IF(BB201="No",", proof of age","")&amp;IF(BC201="No",", physical form","")&amp;IF(BD201="No",", concussion sheet",""),3,200))))</f>
        <v/>
      </c>
      <c r="BG201" s="22">
        <f>IF(LEFT(BF201,8)="Complete",1,0)</f>
        <v/>
      </c>
      <c r="BH201" s="22">
        <f>IF(AP201="","",TRIM(AK201&amp;""))</f>
        <v/>
      </c>
      <c r="BI201" s="22">
        <f>IF(AND(AP201&lt;&gt;"",BH201=""),1,0)</f>
        <v/>
      </c>
      <c r="BJ201" s="22">
        <f>IF(AP201="",0,1)</f>
        <v/>
      </c>
    </row>
    <row r="202">
      <c r="AJ202" s="19" t="n"/>
      <c r="AK202" s="25" t="n"/>
      <c r="AL202" s="26" t="n"/>
      <c r="AM202" s="26" t="n"/>
      <c r="AN202" s="25" t="n"/>
      <c r="AO202" s="19" t="n"/>
      <c r="AP202" s="22">
        <f>TRIM(IFERROR(TRIM(INDEX($A202:$AI202,MATCH(Settings!$H$9,$A$1:$AI$1,0))&amp;""),"")&amp;" "&amp;IFERROR(TRIM(INDEX($A202:$AI202,MATCH(Settings!$H$10,$A$1:$AI$1,0))&amp;""),""))</f>
        <v/>
      </c>
      <c r="AQ202" s="23">
        <f>IF(AP202="","",IFERROR(IF(TRIM(INDEX($A202:$AI202,MATCH(Settings!$H$11,$A$1:$AI$1,0))&amp;"")="","",IF(ISNUMBER(INDEX($A202:$AI202,MATCH(Settings!$H$11,$A$1:$AI$1,0))),INT(INDEX($A202:$AI202,MATCH(Settings!$H$11,$A$1:$AI$1,0))),DATE(VALUE(LEFT(INDEX($A202:$AI202,MATCH(Settings!$H$11,$A$1:$AI$1,0)),4)),VALUE(MID(INDEX($A202:$AI202,MATCH(Settings!$H$11,$A$1:$AI$1,0)),6,2)),VALUE(MID(INDEX($A202:$AI202,MATCH(Settings!$H$11,$A$1:$AI$1,0)),9,2))))),""))</f>
        <v/>
      </c>
      <c r="AR202" s="22">
        <f>IF(OR(AP202="",NOT(ISNUMBER(AQ202)),NOT(ISNUMBER(Settings!$B$4))),"",YEAR(Settings!$B$4)-YEAR(AQ202)-IF(OR(MONTH(Settings!$B$4)&lt;MONTH(AQ202),AND(MONTH(Settings!$B$4)=MONTH(AQ202),DAY(Settings!$B$4)&lt;DAY(AQ202))),1,0))</f>
        <v/>
      </c>
      <c r="AS202" s="22">
        <f>IF(AP202="","",IF(AR202="","No birth date",IF(COUNT(Settings!$B$9:$B$20)=0,"Set your age groups",IF(AR202&lt;MIN(Settings!$B$9:$B$20),"Below youngest group",IF(AR202&gt;MAX(Settings!$C$9:$C$20),"Above oldest group",IF(AR202&lt;=INDEX(Settings!$C$9:$C$20,COUNTIF(Settings!$B$9:$B$20,"&lt;="&amp;AR202)),INDEX(Settings!$A$9:$A$20,COUNTIF(Settings!$B$9:$B$20,"&lt;="&amp;AR202)),"No group for this age"))))))</f>
        <v/>
      </c>
      <c r="AT202" s="22">
        <f>IF(AP202="","",IFERROR(TRIM(INDEX($A202:$AI202,MATCH(Settings!$H$12,$A$1:$AI$1,0))&amp;""),""))</f>
        <v/>
      </c>
      <c r="AU202" s="22">
        <f>IF(AP202="","",IFERROR(TRIM(INDEX($A202:$AI202,MATCH(Settings!$H$13,$A$1:$AI$1,0))&amp;""),""))</f>
        <v/>
      </c>
      <c r="AV202" s="22">
        <f>IF(AP202="","",IFERROR(TRIM(INDEX($A202:$AI202,MATCH(Settings!$H$14,$A$1:$AI$1,0))&amp;""),""))</f>
        <v/>
      </c>
      <c r="AW202" s="22">
        <f>IF(AP202="","",IFERROR(IF(TRIM(INDEX($A202:$AI202,MATCH(Settings!$H$19,$A$1:$AI$1,0))&amp;"")="","",VALUE(TRIM(INDEX($A202:$AI202,MATCH(Settings!$H$19,$A$1:$AI$1,0))&amp;""))),""))</f>
        <v/>
      </c>
      <c r="AX202" s="22">
        <f>IF(AP202="","",IFERROR(TRIM(INDEX($A202:$AI202,MATCH(Settings!$H$20,$A$1:$AI$1,0))&amp;""),""))</f>
        <v/>
      </c>
      <c r="AY202" s="24">
        <f>IF(OR(AX202="Paid",AX202="Partially refunded"),IFERROR(VALUE(IFERROR(TRIM(INDEX($A202:$AI202,MATCH(Settings!$H$21,$A$1:$AI$1,0))&amp;""),"")),0)-IFERROR(VALUE(IFERROR(TRIM(INDEX($A202:$AI202,MATCH(Settings!$H$22,$A$1:$AI$1,0))&amp;""),"")),0),0)</f>
        <v/>
      </c>
      <c r="AZ202" s="22">
        <f>IF(AP202="","",IF(UPPER(TRIM(AL202&amp;""))="Y","Paid another way",IF(AX202&lt;&gt;"",AX202,"No online payment")))</f>
        <v/>
      </c>
      <c r="BA202" s="22">
        <f>IF(OR(AZ202="Paid",AZ202="Partially refunded",AZ202="Paid another way"),1,0)</f>
        <v/>
      </c>
      <c r="BB202" s="22">
        <f>IF(AP202="","",IF(IFERROR(TRIM(INDEX($A202:$AI202,MATCH(Settings!$H$15,$A$1:$AI$1,0))&amp;""),"")&lt;&gt;"","Yes","No"))</f>
        <v/>
      </c>
      <c r="BC202" s="22">
        <f>IF(AP202="","",IF(IFERROR(TRIM(INDEX($A202:$AI202,MATCH(Settings!$H$16,$A$1:$AI$1,0))&amp;""),"")&lt;&gt;"","Yes","No"))</f>
        <v/>
      </c>
      <c r="BD202" s="22">
        <f>IF(AP202="","",IF(IFERROR(TRIM(INDEX($A202:$AI202,MATCH(Settings!$H$18,$A$1:$AI$1,0))&amp;""),"")&lt;&gt;"","Yes","No"))</f>
        <v/>
      </c>
      <c r="BE202" s="22">
        <f>IF(AP202="","",IFERROR(TRIM(INDEX($A202:$AI202,MATCH(Settings!$H$17,$A$1:$AI$1,0))&amp;""),""))</f>
        <v/>
      </c>
      <c r="BF202" s="22">
        <f>IF(AP202="","",IF(UPPER(TRIM(AM202&amp;""))="Y","Complete (papers)",IF(IF(BB202="No",", proof of age","")&amp;IF(BC202="No",", physical form","")&amp;IF(BD202="No",", concussion sheet","")="","Complete","Missing: "&amp;MID(IF(BB202="No",", proof of age","")&amp;IF(BC202="No",", physical form","")&amp;IF(BD202="No",", concussion sheet",""),3,200))))</f>
        <v/>
      </c>
      <c r="BG202" s="22">
        <f>IF(LEFT(BF202,8)="Complete",1,0)</f>
        <v/>
      </c>
      <c r="BH202" s="22">
        <f>IF(AP202="","",TRIM(AK202&amp;""))</f>
        <v/>
      </c>
      <c r="BI202" s="22">
        <f>IF(AND(AP202&lt;&gt;"",BH202=""),1,0)</f>
        <v/>
      </c>
      <c r="BJ202" s="22">
        <f>IF(AP202="",0,1)</f>
        <v/>
      </c>
    </row>
    <row r="203">
      <c r="AJ203" s="19" t="n"/>
      <c r="AK203" s="25" t="n"/>
      <c r="AL203" s="26" t="n"/>
      <c r="AM203" s="26" t="n"/>
      <c r="AN203" s="25" t="n"/>
      <c r="AO203" s="19" t="n"/>
      <c r="AP203" s="22">
        <f>TRIM(IFERROR(TRIM(INDEX($A203:$AI203,MATCH(Settings!$H$9,$A$1:$AI$1,0))&amp;""),"")&amp;" "&amp;IFERROR(TRIM(INDEX($A203:$AI203,MATCH(Settings!$H$10,$A$1:$AI$1,0))&amp;""),""))</f>
        <v/>
      </c>
      <c r="AQ203" s="23">
        <f>IF(AP203="","",IFERROR(IF(TRIM(INDEX($A203:$AI203,MATCH(Settings!$H$11,$A$1:$AI$1,0))&amp;"")="","",IF(ISNUMBER(INDEX($A203:$AI203,MATCH(Settings!$H$11,$A$1:$AI$1,0))),INT(INDEX($A203:$AI203,MATCH(Settings!$H$11,$A$1:$AI$1,0))),DATE(VALUE(LEFT(INDEX($A203:$AI203,MATCH(Settings!$H$11,$A$1:$AI$1,0)),4)),VALUE(MID(INDEX($A203:$AI203,MATCH(Settings!$H$11,$A$1:$AI$1,0)),6,2)),VALUE(MID(INDEX($A203:$AI203,MATCH(Settings!$H$11,$A$1:$AI$1,0)),9,2))))),""))</f>
        <v/>
      </c>
      <c r="AR203" s="22">
        <f>IF(OR(AP203="",NOT(ISNUMBER(AQ203)),NOT(ISNUMBER(Settings!$B$4))),"",YEAR(Settings!$B$4)-YEAR(AQ203)-IF(OR(MONTH(Settings!$B$4)&lt;MONTH(AQ203),AND(MONTH(Settings!$B$4)=MONTH(AQ203),DAY(Settings!$B$4)&lt;DAY(AQ203))),1,0))</f>
        <v/>
      </c>
      <c r="AS203" s="22">
        <f>IF(AP203="","",IF(AR203="","No birth date",IF(COUNT(Settings!$B$9:$B$20)=0,"Set your age groups",IF(AR203&lt;MIN(Settings!$B$9:$B$20),"Below youngest group",IF(AR203&gt;MAX(Settings!$C$9:$C$20),"Above oldest group",IF(AR203&lt;=INDEX(Settings!$C$9:$C$20,COUNTIF(Settings!$B$9:$B$20,"&lt;="&amp;AR203)),INDEX(Settings!$A$9:$A$20,COUNTIF(Settings!$B$9:$B$20,"&lt;="&amp;AR203)),"No group for this age"))))))</f>
        <v/>
      </c>
      <c r="AT203" s="22">
        <f>IF(AP203="","",IFERROR(TRIM(INDEX($A203:$AI203,MATCH(Settings!$H$12,$A$1:$AI$1,0))&amp;""),""))</f>
        <v/>
      </c>
      <c r="AU203" s="22">
        <f>IF(AP203="","",IFERROR(TRIM(INDEX($A203:$AI203,MATCH(Settings!$H$13,$A$1:$AI$1,0))&amp;""),""))</f>
        <v/>
      </c>
      <c r="AV203" s="22">
        <f>IF(AP203="","",IFERROR(TRIM(INDEX($A203:$AI203,MATCH(Settings!$H$14,$A$1:$AI$1,0))&amp;""),""))</f>
        <v/>
      </c>
      <c r="AW203" s="22">
        <f>IF(AP203="","",IFERROR(IF(TRIM(INDEX($A203:$AI203,MATCH(Settings!$H$19,$A$1:$AI$1,0))&amp;"")="","",VALUE(TRIM(INDEX($A203:$AI203,MATCH(Settings!$H$19,$A$1:$AI$1,0))&amp;""))),""))</f>
        <v/>
      </c>
      <c r="AX203" s="22">
        <f>IF(AP203="","",IFERROR(TRIM(INDEX($A203:$AI203,MATCH(Settings!$H$20,$A$1:$AI$1,0))&amp;""),""))</f>
        <v/>
      </c>
      <c r="AY203" s="24">
        <f>IF(OR(AX203="Paid",AX203="Partially refunded"),IFERROR(VALUE(IFERROR(TRIM(INDEX($A203:$AI203,MATCH(Settings!$H$21,$A$1:$AI$1,0))&amp;""),"")),0)-IFERROR(VALUE(IFERROR(TRIM(INDEX($A203:$AI203,MATCH(Settings!$H$22,$A$1:$AI$1,0))&amp;""),"")),0),0)</f>
        <v/>
      </c>
      <c r="AZ203" s="22">
        <f>IF(AP203="","",IF(UPPER(TRIM(AL203&amp;""))="Y","Paid another way",IF(AX203&lt;&gt;"",AX203,"No online payment")))</f>
        <v/>
      </c>
      <c r="BA203" s="22">
        <f>IF(OR(AZ203="Paid",AZ203="Partially refunded",AZ203="Paid another way"),1,0)</f>
        <v/>
      </c>
      <c r="BB203" s="22">
        <f>IF(AP203="","",IF(IFERROR(TRIM(INDEX($A203:$AI203,MATCH(Settings!$H$15,$A$1:$AI$1,0))&amp;""),"")&lt;&gt;"","Yes","No"))</f>
        <v/>
      </c>
      <c r="BC203" s="22">
        <f>IF(AP203="","",IF(IFERROR(TRIM(INDEX($A203:$AI203,MATCH(Settings!$H$16,$A$1:$AI$1,0))&amp;""),"")&lt;&gt;"","Yes","No"))</f>
        <v/>
      </c>
      <c r="BD203" s="22">
        <f>IF(AP203="","",IF(IFERROR(TRIM(INDEX($A203:$AI203,MATCH(Settings!$H$18,$A$1:$AI$1,0))&amp;""),"")&lt;&gt;"","Yes","No"))</f>
        <v/>
      </c>
      <c r="BE203" s="22">
        <f>IF(AP203="","",IFERROR(TRIM(INDEX($A203:$AI203,MATCH(Settings!$H$17,$A$1:$AI$1,0))&amp;""),""))</f>
        <v/>
      </c>
      <c r="BF203" s="22">
        <f>IF(AP203="","",IF(UPPER(TRIM(AM203&amp;""))="Y","Complete (papers)",IF(IF(BB203="No",", proof of age","")&amp;IF(BC203="No",", physical form","")&amp;IF(BD203="No",", concussion sheet","")="","Complete","Missing: "&amp;MID(IF(BB203="No",", proof of age","")&amp;IF(BC203="No",", physical form","")&amp;IF(BD203="No",", concussion sheet",""),3,200))))</f>
        <v/>
      </c>
      <c r="BG203" s="22">
        <f>IF(LEFT(BF203,8)="Complete",1,0)</f>
        <v/>
      </c>
      <c r="BH203" s="22">
        <f>IF(AP203="","",TRIM(AK203&amp;""))</f>
        <v/>
      </c>
      <c r="BI203" s="22">
        <f>IF(AND(AP203&lt;&gt;"",BH203=""),1,0)</f>
        <v/>
      </c>
      <c r="BJ203" s="22">
        <f>IF(AP203="",0,1)</f>
        <v/>
      </c>
    </row>
    <row r="204">
      <c r="AJ204" s="19" t="n"/>
      <c r="AK204" s="25" t="n"/>
      <c r="AL204" s="26" t="n"/>
      <c r="AM204" s="26" t="n"/>
      <c r="AN204" s="25" t="n"/>
      <c r="AO204" s="19" t="n"/>
      <c r="AP204" s="22">
        <f>TRIM(IFERROR(TRIM(INDEX($A204:$AI204,MATCH(Settings!$H$9,$A$1:$AI$1,0))&amp;""),"")&amp;" "&amp;IFERROR(TRIM(INDEX($A204:$AI204,MATCH(Settings!$H$10,$A$1:$AI$1,0))&amp;""),""))</f>
        <v/>
      </c>
      <c r="AQ204" s="23">
        <f>IF(AP204="","",IFERROR(IF(TRIM(INDEX($A204:$AI204,MATCH(Settings!$H$11,$A$1:$AI$1,0))&amp;"")="","",IF(ISNUMBER(INDEX($A204:$AI204,MATCH(Settings!$H$11,$A$1:$AI$1,0))),INT(INDEX($A204:$AI204,MATCH(Settings!$H$11,$A$1:$AI$1,0))),DATE(VALUE(LEFT(INDEX($A204:$AI204,MATCH(Settings!$H$11,$A$1:$AI$1,0)),4)),VALUE(MID(INDEX($A204:$AI204,MATCH(Settings!$H$11,$A$1:$AI$1,0)),6,2)),VALUE(MID(INDEX($A204:$AI204,MATCH(Settings!$H$11,$A$1:$AI$1,0)),9,2))))),""))</f>
        <v/>
      </c>
      <c r="AR204" s="22">
        <f>IF(OR(AP204="",NOT(ISNUMBER(AQ204)),NOT(ISNUMBER(Settings!$B$4))),"",YEAR(Settings!$B$4)-YEAR(AQ204)-IF(OR(MONTH(Settings!$B$4)&lt;MONTH(AQ204),AND(MONTH(Settings!$B$4)=MONTH(AQ204),DAY(Settings!$B$4)&lt;DAY(AQ204))),1,0))</f>
        <v/>
      </c>
      <c r="AS204" s="22">
        <f>IF(AP204="","",IF(AR204="","No birth date",IF(COUNT(Settings!$B$9:$B$20)=0,"Set your age groups",IF(AR204&lt;MIN(Settings!$B$9:$B$20),"Below youngest group",IF(AR204&gt;MAX(Settings!$C$9:$C$20),"Above oldest group",IF(AR204&lt;=INDEX(Settings!$C$9:$C$20,COUNTIF(Settings!$B$9:$B$20,"&lt;="&amp;AR204)),INDEX(Settings!$A$9:$A$20,COUNTIF(Settings!$B$9:$B$20,"&lt;="&amp;AR204)),"No group for this age"))))))</f>
        <v/>
      </c>
      <c r="AT204" s="22">
        <f>IF(AP204="","",IFERROR(TRIM(INDEX($A204:$AI204,MATCH(Settings!$H$12,$A$1:$AI$1,0))&amp;""),""))</f>
        <v/>
      </c>
      <c r="AU204" s="22">
        <f>IF(AP204="","",IFERROR(TRIM(INDEX($A204:$AI204,MATCH(Settings!$H$13,$A$1:$AI$1,0))&amp;""),""))</f>
        <v/>
      </c>
      <c r="AV204" s="22">
        <f>IF(AP204="","",IFERROR(TRIM(INDEX($A204:$AI204,MATCH(Settings!$H$14,$A$1:$AI$1,0))&amp;""),""))</f>
        <v/>
      </c>
      <c r="AW204" s="22">
        <f>IF(AP204="","",IFERROR(IF(TRIM(INDEX($A204:$AI204,MATCH(Settings!$H$19,$A$1:$AI$1,0))&amp;"")="","",VALUE(TRIM(INDEX($A204:$AI204,MATCH(Settings!$H$19,$A$1:$AI$1,0))&amp;""))),""))</f>
        <v/>
      </c>
      <c r="AX204" s="22">
        <f>IF(AP204="","",IFERROR(TRIM(INDEX($A204:$AI204,MATCH(Settings!$H$20,$A$1:$AI$1,0))&amp;""),""))</f>
        <v/>
      </c>
      <c r="AY204" s="24">
        <f>IF(OR(AX204="Paid",AX204="Partially refunded"),IFERROR(VALUE(IFERROR(TRIM(INDEX($A204:$AI204,MATCH(Settings!$H$21,$A$1:$AI$1,0))&amp;""),"")),0)-IFERROR(VALUE(IFERROR(TRIM(INDEX($A204:$AI204,MATCH(Settings!$H$22,$A$1:$AI$1,0))&amp;""),"")),0),0)</f>
        <v/>
      </c>
      <c r="AZ204" s="22">
        <f>IF(AP204="","",IF(UPPER(TRIM(AL204&amp;""))="Y","Paid another way",IF(AX204&lt;&gt;"",AX204,"No online payment")))</f>
        <v/>
      </c>
      <c r="BA204" s="22">
        <f>IF(OR(AZ204="Paid",AZ204="Partially refunded",AZ204="Paid another way"),1,0)</f>
        <v/>
      </c>
      <c r="BB204" s="22">
        <f>IF(AP204="","",IF(IFERROR(TRIM(INDEX($A204:$AI204,MATCH(Settings!$H$15,$A$1:$AI$1,0))&amp;""),"")&lt;&gt;"","Yes","No"))</f>
        <v/>
      </c>
      <c r="BC204" s="22">
        <f>IF(AP204="","",IF(IFERROR(TRIM(INDEX($A204:$AI204,MATCH(Settings!$H$16,$A$1:$AI$1,0))&amp;""),"")&lt;&gt;"","Yes","No"))</f>
        <v/>
      </c>
      <c r="BD204" s="22">
        <f>IF(AP204="","",IF(IFERROR(TRIM(INDEX($A204:$AI204,MATCH(Settings!$H$18,$A$1:$AI$1,0))&amp;""),"")&lt;&gt;"","Yes","No"))</f>
        <v/>
      </c>
      <c r="BE204" s="22">
        <f>IF(AP204="","",IFERROR(TRIM(INDEX($A204:$AI204,MATCH(Settings!$H$17,$A$1:$AI$1,0))&amp;""),""))</f>
        <v/>
      </c>
      <c r="BF204" s="22">
        <f>IF(AP204="","",IF(UPPER(TRIM(AM204&amp;""))="Y","Complete (papers)",IF(IF(BB204="No",", proof of age","")&amp;IF(BC204="No",", physical form","")&amp;IF(BD204="No",", concussion sheet","")="","Complete","Missing: "&amp;MID(IF(BB204="No",", proof of age","")&amp;IF(BC204="No",", physical form","")&amp;IF(BD204="No",", concussion sheet",""),3,200))))</f>
        <v/>
      </c>
      <c r="BG204" s="22">
        <f>IF(LEFT(BF204,8)="Complete",1,0)</f>
        <v/>
      </c>
      <c r="BH204" s="22">
        <f>IF(AP204="","",TRIM(AK204&amp;""))</f>
        <v/>
      </c>
      <c r="BI204" s="22">
        <f>IF(AND(AP204&lt;&gt;"",BH204=""),1,0)</f>
        <v/>
      </c>
      <c r="BJ204" s="22">
        <f>IF(AP204="",0,1)</f>
        <v/>
      </c>
    </row>
    <row r="205">
      <c r="AJ205" s="19" t="n"/>
      <c r="AK205" s="25" t="n"/>
      <c r="AL205" s="26" t="n"/>
      <c r="AM205" s="26" t="n"/>
      <c r="AN205" s="25" t="n"/>
      <c r="AO205" s="19" t="n"/>
      <c r="AP205" s="22">
        <f>TRIM(IFERROR(TRIM(INDEX($A205:$AI205,MATCH(Settings!$H$9,$A$1:$AI$1,0))&amp;""),"")&amp;" "&amp;IFERROR(TRIM(INDEX($A205:$AI205,MATCH(Settings!$H$10,$A$1:$AI$1,0))&amp;""),""))</f>
        <v/>
      </c>
      <c r="AQ205" s="23">
        <f>IF(AP205="","",IFERROR(IF(TRIM(INDEX($A205:$AI205,MATCH(Settings!$H$11,$A$1:$AI$1,0))&amp;"")="","",IF(ISNUMBER(INDEX($A205:$AI205,MATCH(Settings!$H$11,$A$1:$AI$1,0))),INT(INDEX($A205:$AI205,MATCH(Settings!$H$11,$A$1:$AI$1,0))),DATE(VALUE(LEFT(INDEX($A205:$AI205,MATCH(Settings!$H$11,$A$1:$AI$1,0)),4)),VALUE(MID(INDEX($A205:$AI205,MATCH(Settings!$H$11,$A$1:$AI$1,0)),6,2)),VALUE(MID(INDEX($A205:$AI205,MATCH(Settings!$H$11,$A$1:$AI$1,0)),9,2))))),""))</f>
        <v/>
      </c>
      <c r="AR205" s="22">
        <f>IF(OR(AP205="",NOT(ISNUMBER(AQ205)),NOT(ISNUMBER(Settings!$B$4))),"",YEAR(Settings!$B$4)-YEAR(AQ205)-IF(OR(MONTH(Settings!$B$4)&lt;MONTH(AQ205),AND(MONTH(Settings!$B$4)=MONTH(AQ205),DAY(Settings!$B$4)&lt;DAY(AQ205))),1,0))</f>
        <v/>
      </c>
      <c r="AS205" s="22">
        <f>IF(AP205="","",IF(AR205="","No birth date",IF(COUNT(Settings!$B$9:$B$20)=0,"Set your age groups",IF(AR205&lt;MIN(Settings!$B$9:$B$20),"Below youngest group",IF(AR205&gt;MAX(Settings!$C$9:$C$20),"Above oldest group",IF(AR205&lt;=INDEX(Settings!$C$9:$C$20,COUNTIF(Settings!$B$9:$B$20,"&lt;="&amp;AR205)),INDEX(Settings!$A$9:$A$20,COUNTIF(Settings!$B$9:$B$20,"&lt;="&amp;AR205)),"No group for this age"))))))</f>
        <v/>
      </c>
      <c r="AT205" s="22">
        <f>IF(AP205="","",IFERROR(TRIM(INDEX($A205:$AI205,MATCH(Settings!$H$12,$A$1:$AI$1,0))&amp;""),""))</f>
        <v/>
      </c>
      <c r="AU205" s="22">
        <f>IF(AP205="","",IFERROR(TRIM(INDEX($A205:$AI205,MATCH(Settings!$H$13,$A$1:$AI$1,0))&amp;""),""))</f>
        <v/>
      </c>
      <c r="AV205" s="22">
        <f>IF(AP205="","",IFERROR(TRIM(INDEX($A205:$AI205,MATCH(Settings!$H$14,$A$1:$AI$1,0))&amp;""),""))</f>
        <v/>
      </c>
      <c r="AW205" s="22">
        <f>IF(AP205="","",IFERROR(IF(TRIM(INDEX($A205:$AI205,MATCH(Settings!$H$19,$A$1:$AI$1,0))&amp;"")="","",VALUE(TRIM(INDEX($A205:$AI205,MATCH(Settings!$H$19,$A$1:$AI$1,0))&amp;""))),""))</f>
        <v/>
      </c>
      <c r="AX205" s="22">
        <f>IF(AP205="","",IFERROR(TRIM(INDEX($A205:$AI205,MATCH(Settings!$H$20,$A$1:$AI$1,0))&amp;""),""))</f>
        <v/>
      </c>
      <c r="AY205" s="24">
        <f>IF(OR(AX205="Paid",AX205="Partially refunded"),IFERROR(VALUE(IFERROR(TRIM(INDEX($A205:$AI205,MATCH(Settings!$H$21,$A$1:$AI$1,0))&amp;""),"")),0)-IFERROR(VALUE(IFERROR(TRIM(INDEX($A205:$AI205,MATCH(Settings!$H$22,$A$1:$AI$1,0))&amp;""),"")),0),0)</f>
        <v/>
      </c>
      <c r="AZ205" s="22">
        <f>IF(AP205="","",IF(UPPER(TRIM(AL205&amp;""))="Y","Paid another way",IF(AX205&lt;&gt;"",AX205,"No online payment")))</f>
        <v/>
      </c>
      <c r="BA205" s="22">
        <f>IF(OR(AZ205="Paid",AZ205="Partially refunded",AZ205="Paid another way"),1,0)</f>
        <v/>
      </c>
      <c r="BB205" s="22">
        <f>IF(AP205="","",IF(IFERROR(TRIM(INDEX($A205:$AI205,MATCH(Settings!$H$15,$A$1:$AI$1,0))&amp;""),"")&lt;&gt;"","Yes","No"))</f>
        <v/>
      </c>
      <c r="BC205" s="22">
        <f>IF(AP205="","",IF(IFERROR(TRIM(INDEX($A205:$AI205,MATCH(Settings!$H$16,$A$1:$AI$1,0))&amp;""),"")&lt;&gt;"","Yes","No"))</f>
        <v/>
      </c>
      <c r="BD205" s="22">
        <f>IF(AP205="","",IF(IFERROR(TRIM(INDEX($A205:$AI205,MATCH(Settings!$H$18,$A$1:$AI$1,0))&amp;""),"")&lt;&gt;"","Yes","No"))</f>
        <v/>
      </c>
      <c r="BE205" s="22">
        <f>IF(AP205="","",IFERROR(TRIM(INDEX($A205:$AI205,MATCH(Settings!$H$17,$A$1:$AI$1,0))&amp;""),""))</f>
        <v/>
      </c>
      <c r="BF205" s="22">
        <f>IF(AP205="","",IF(UPPER(TRIM(AM205&amp;""))="Y","Complete (papers)",IF(IF(BB205="No",", proof of age","")&amp;IF(BC205="No",", physical form","")&amp;IF(BD205="No",", concussion sheet","")="","Complete","Missing: "&amp;MID(IF(BB205="No",", proof of age","")&amp;IF(BC205="No",", physical form","")&amp;IF(BD205="No",", concussion sheet",""),3,200))))</f>
        <v/>
      </c>
      <c r="BG205" s="22">
        <f>IF(LEFT(BF205,8)="Complete",1,0)</f>
        <v/>
      </c>
      <c r="BH205" s="22">
        <f>IF(AP205="","",TRIM(AK205&amp;""))</f>
        <v/>
      </c>
      <c r="BI205" s="22">
        <f>IF(AND(AP205&lt;&gt;"",BH205=""),1,0)</f>
        <v/>
      </c>
      <c r="BJ205" s="22">
        <f>IF(AP205="",0,1)</f>
        <v/>
      </c>
    </row>
    <row r="206">
      <c r="AJ206" s="19" t="n"/>
      <c r="AK206" s="25" t="n"/>
      <c r="AL206" s="26" t="n"/>
      <c r="AM206" s="26" t="n"/>
      <c r="AN206" s="25" t="n"/>
      <c r="AO206" s="19" t="n"/>
      <c r="AP206" s="22">
        <f>TRIM(IFERROR(TRIM(INDEX($A206:$AI206,MATCH(Settings!$H$9,$A$1:$AI$1,0))&amp;""),"")&amp;" "&amp;IFERROR(TRIM(INDEX($A206:$AI206,MATCH(Settings!$H$10,$A$1:$AI$1,0))&amp;""),""))</f>
        <v/>
      </c>
      <c r="AQ206" s="23">
        <f>IF(AP206="","",IFERROR(IF(TRIM(INDEX($A206:$AI206,MATCH(Settings!$H$11,$A$1:$AI$1,0))&amp;"")="","",IF(ISNUMBER(INDEX($A206:$AI206,MATCH(Settings!$H$11,$A$1:$AI$1,0))),INT(INDEX($A206:$AI206,MATCH(Settings!$H$11,$A$1:$AI$1,0))),DATE(VALUE(LEFT(INDEX($A206:$AI206,MATCH(Settings!$H$11,$A$1:$AI$1,0)),4)),VALUE(MID(INDEX($A206:$AI206,MATCH(Settings!$H$11,$A$1:$AI$1,0)),6,2)),VALUE(MID(INDEX($A206:$AI206,MATCH(Settings!$H$11,$A$1:$AI$1,0)),9,2))))),""))</f>
        <v/>
      </c>
      <c r="AR206" s="22">
        <f>IF(OR(AP206="",NOT(ISNUMBER(AQ206)),NOT(ISNUMBER(Settings!$B$4))),"",YEAR(Settings!$B$4)-YEAR(AQ206)-IF(OR(MONTH(Settings!$B$4)&lt;MONTH(AQ206),AND(MONTH(Settings!$B$4)=MONTH(AQ206),DAY(Settings!$B$4)&lt;DAY(AQ206))),1,0))</f>
        <v/>
      </c>
      <c r="AS206" s="22">
        <f>IF(AP206="","",IF(AR206="","No birth date",IF(COUNT(Settings!$B$9:$B$20)=0,"Set your age groups",IF(AR206&lt;MIN(Settings!$B$9:$B$20),"Below youngest group",IF(AR206&gt;MAX(Settings!$C$9:$C$20),"Above oldest group",IF(AR206&lt;=INDEX(Settings!$C$9:$C$20,COUNTIF(Settings!$B$9:$B$20,"&lt;="&amp;AR206)),INDEX(Settings!$A$9:$A$20,COUNTIF(Settings!$B$9:$B$20,"&lt;="&amp;AR206)),"No group for this age"))))))</f>
        <v/>
      </c>
      <c r="AT206" s="22">
        <f>IF(AP206="","",IFERROR(TRIM(INDEX($A206:$AI206,MATCH(Settings!$H$12,$A$1:$AI$1,0))&amp;""),""))</f>
        <v/>
      </c>
      <c r="AU206" s="22">
        <f>IF(AP206="","",IFERROR(TRIM(INDEX($A206:$AI206,MATCH(Settings!$H$13,$A$1:$AI$1,0))&amp;""),""))</f>
        <v/>
      </c>
      <c r="AV206" s="22">
        <f>IF(AP206="","",IFERROR(TRIM(INDEX($A206:$AI206,MATCH(Settings!$H$14,$A$1:$AI$1,0))&amp;""),""))</f>
        <v/>
      </c>
      <c r="AW206" s="22">
        <f>IF(AP206="","",IFERROR(IF(TRIM(INDEX($A206:$AI206,MATCH(Settings!$H$19,$A$1:$AI$1,0))&amp;"")="","",VALUE(TRIM(INDEX($A206:$AI206,MATCH(Settings!$H$19,$A$1:$AI$1,0))&amp;""))),""))</f>
        <v/>
      </c>
      <c r="AX206" s="22">
        <f>IF(AP206="","",IFERROR(TRIM(INDEX($A206:$AI206,MATCH(Settings!$H$20,$A$1:$AI$1,0))&amp;""),""))</f>
        <v/>
      </c>
      <c r="AY206" s="24">
        <f>IF(OR(AX206="Paid",AX206="Partially refunded"),IFERROR(VALUE(IFERROR(TRIM(INDEX($A206:$AI206,MATCH(Settings!$H$21,$A$1:$AI$1,0))&amp;""),"")),0)-IFERROR(VALUE(IFERROR(TRIM(INDEX($A206:$AI206,MATCH(Settings!$H$22,$A$1:$AI$1,0))&amp;""),"")),0),0)</f>
        <v/>
      </c>
      <c r="AZ206" s="22">
        <f>IF(AP206="","",IF(UPPER(TRIM(AL206&amp;""))="Y","Paid another way",IF(AX206&lt;&gt;"",AX206,"No online payment")))</f>
        <v/>
      </c>
      <c r="BA206" s="22">
        <f>IF(OR(AZ206="Paid",AZ206="Partially refunded",AZ206="Paid another way"),1,0)</f>
        <v/>
      </c>
      <c r="BB206" s="22">
        <f>IF(AP206="","",IF(IFERROR(TRIM(INDEX($A206:$AI206,MATCH(Settings!$H$15,$A$1:$AI$1,0))&amp;""),"")&lt;&gt;"","Yes","No"))</f>
        <v/>
      </c>
      <c r="BC206" s="22">
        <f>IF(AP206="","",IF(IFERROR(TRIM(INDEX($A206:$AI206,MATCH(Settings!$H$16,$A$1:$AI$1,0))&amp;""),"")&lt;&gt;"","Yes","No"))</f>
        <v/>
      </c>
      <c r="BD206" s="22">
        <f>IF(AP206="","",IF(IFERROR(TRIM(INDEX($A206:$AI206,MATCH(Settings!$H$18,$A$1:$AI$1,0))&amp;""),"")&lt;&gt;"","Yes","No"))</f>
        <v/>
      </c>
      <c r="BE206" s="22">
        <f>IF(AP206="","",IFERROR(TRIM(INDEX($A206:$AI206,MATCH(Settings!$H$17,$A$1:$AI$1,0))&amp;""),""))</f>
        <v/>
      </c>
      <c r="BF206" s="22">
        <f>IF(AP206="","",IF(UPPER(TRIM(AM206&amp;""))="Y","Complete (papers)",IF(IF(BB206="No",", proof of age","")&amp;IF(BC206="No",", physical form","")&amp;IF(BD206="No",", concussion sheet","")="","Complete","Missing: "&amp;MID(IF(BB206="No",", proof of age","")&amp;IF(BC206="No",", physical form","")&amp;IF(BD206="No",", concussion sheet",""),3,200))))</f>
        <v/>
      </c>
      <c r="BG206" s="22">
        <f>IF(LEFT(BF206,8)="Complete",1,0)</f>
        <v/>
      </c>
      <c r="BH206" s="22">
        <f>IF(AP206="","",TRIM(AK206&amp;""))</f>
        <v/>
      </c>
      <c r="BI206" s="22">
        <f>IF(AND(AP206&lt;&gt;"",BH206=""),1,0)</f>
        <v/>
      </c>
      <c r="BJ206" s="22">
        <f>IF(AP206="",0,1)</f>
        <v/>
      </c>
    </row>
    <row r="207">
      <c r="AJ207" s="19" t="n"/>
      <c r="AK207" s="25" t="n"/>
      <c r="AL207" s="26" t="n"/>
      <c r="AM207" s="26" t="n"/>
      <c r="AN207" s="25" t="n"/>
      <c r="AO207" s="19" t="n"/>
      <c r="AP207" s="22">
        <f>TRIM(IFERROR(TRIM(INDEX($A207:$AI207,MATCH(Settings!$H$9,$A$1:$AI$1,0))&amp;""),"")&amp;" "&amp;IFERROR(TRIM(INDEX($A207:$AI207,MATCH(Settings!$H$10,$A$1:$AI$1,0))&amp;""),""))</f>
        <v/>
      </c>
      <c r="AQ207" s="23">
        <f>IF(AP207="","",IFERROR(IF(TRIM(INDEX($A207:$AI207,MATCH(Settings!$H$11,$A$1:$AI$1,0))&amp;"")="","",IF(ISNUMBER(INDEX($A207:$AI207,MATCH(Settings!$H$11,$A$1:$AI$1,0))),INT(INDEX($A207:$AI207,MATCH(Settings!$H$11,$A$1:$AI$1,0))),DATE(VALUE(LEFT(INDEX($A207:$AI207,MATCH(Settings!$H$11,$A$1:$AI$1,0)),4)),VALUE(MID(INDEX($A207:$AI207,MATCH(Settings!$H$11,$A$1:$AI$1,0)),6,2)),VALUE(MID(INDEX($A207:$AI207,MATCH(Settings!$H$11,$A$1:$AI$1,0)),9,2))))),""))</f>
        <v/>
      </c>
      <c r="AR207" s="22">
        <f>IF(OR(AP207="",NOT(ISNUMBER(AQ207)),NOT(ISNUMBER(Settings!$B$4))),"",YEAR(Settings!$B$4)-YEAR(AQ207)-IF(OR(MONTH(Settings!$B$4)&lt;MONTH(AQ207),AND(MONTH(Settings!$B$4)=MONTH(AQ207),DAY(Settings!$B$4)&lt;DAY(AQ207))),1,0))</f>
        <v/>
      </c>
      <c r="AS207" s="22">
        <f>IF(AP207="","",IF(AR207="","No birth date",IF(COUNT(Settings!$B$9:$B$20)=0,"Set your age groups",IF(AR207&lt;MIN(Settings!$B$9:$B$20),"Below youngest group",IF(AR207&gt;MAX(Settings!$C$9:$C$20),"Above oldest group",IF(AR207&lt;=INDEX(Settings!$C$9:$C$20,COUNTIF(Settings!$B$9:$B$20,"&lt;="&amp;AR207)),INDEX(Settings!$A$9:$A$20,COUNTIF(Settings!$B$9:$B$20,"&lt;="&amp;AR207)),"No group for this age"))))))</f>
        <v/>
      </c>
      <c r="AT207" s="22">
        <f>IF(AP207="","",IFERROR(TRIM(INDEX($A207:$AI207,MATCH(Settings!$H$12,$A$1:$AI$1,0))&amp;""),""))</f>
        <v/>
      </c>
      <c r="AU207" s="22">
        <f>IF(AP207="","",IFERROR(TRIM(INDEX($A207:$AI207,MATCH(Settings!$H$13,$A$1:$AI$1,0))&amp;""),""))</f>
        <v/>
      </c>
      <c r="AV207" s="22">
        <f>IF(AP207="","",IFERROR(TRIM(INDEX($A207:$AI207,MATCH(Settings!$H$14,$A$1:$AI$1,0))&amp;""),""))</f>
        <v/>
      </c>
      <c r="AW207" s="22">
        <f>IF(AP207="","",IFERROR(IF(TRIM(INDEX($A207:$AI207,MATCH(Settings!$H$19,$A$1:$AI$1,0))&amp;"")="","",VALUE(TRIM(INDEX($A207:$AI207,MATCH(Settings!$H$19,$A$1:$AI$1,0))&amp;""))),""))</f>
        <v/>
      </c>
      <c r="AX207" s="22">
        <f>IF(AP207="","",IFERROR(TRIM(INDEX($A207:$AI207,MATCH(Settings!$H$20,$A$1:$AI$1,0))&amp;""),""))</f>
        <v/>
      </c>
      <c r="AY207" s="24">
        <f>IF(OR(AX207="Paid",AX207="Partially refunded"),IFERROR(VALUE(IFERROR(TRIM(INDEX($A207:$AI207,MATCH(Settings!$H$21,$A$1:$AI$1,0))&amp;""),"")),0)-IFERROR(VALUE(IFERROR(TRIM(INDEX($A207:$AI207,MATCH(Settings!$H$22,$A$1:$AI$1,0))&amp;""),"")),0),0)</f>
        <v/>
      </c>
      <c r="AZ207" s="22">
        <f>IF(AP207="","",IF(UPPER(TRIM(AL207&amp;""))="Y","Paid another way",IF(AX207&lt;&gt;"",AX207,"No online payment")))</f>
        <v/>
      </c>
      <c r="BA207" s="22">
        <f>IF(OR(AZ207="Paid",AZ207="Partially refunded",AZ207="Paid another way"),1,0)</f>
        <v/>
      </c>
      <c r="BB207" s="22">
        <f>IF(AP207="","",IF(IFERROR(TRIM(INDEX($A207:$AI207,MATCH(Settings!$H$15,$A$1:$AI$1,0))&amp;""),"")&lt;&gt;"","Yes","No"))</f>
        <v/>
      </c>
      <c r="BC207" s="22">
        <f>IF(AP207="","",IF(IFERROR(TRIM(INDEX($A207:$AI207,MATCH(Settings!$H$16,$A$1:$AI$1,0))&amp;""),"")&lt;&gt;"","Yes","No"))</f>
        <v/>
      </c>
      <c r="BD207" s="22">
        <f>IF(AP207="","",IF(IFERROR(TRIM(INDEX($A207:$AI207,MATCH(Settings!$H$18,$A$1:$AI$1,0))&amp;""),"")&lt;&gt;"","Yes","No"))</f>
        <v/>
      </c>
      <c r="BE207" s="22">
        <f>IF(AP207="","",IFERROR(TRIM(INDEX($A207:$AI207,MATCH(Settings!$H$17,$A$1:$AI$1,0))&amp;""),""))</f>
        <v/>
      </c>
      <c r="BF207" s="22">
        <f>IF(AP207="","",IF(UPPER(TRIM(AM207&amp;""))="Y","Complete (papers)",IF(IF(BB207="No",", proof of age","")&amp;IF(BC207="No",", physical form","")&amp;IF(BD207="No",", concussion sheet","")="","Complete","Missing: "&amp;MID(IF(BB207="No",", proof of age","")&amp;IF(BC207="No",", physical form","")&amp;IF(BD207="No",", concussion sheet",""),3,200))))</f>
        <v/>
      </c>
      <c r="BG207" s="22">
        <f>IF(LEFT(BF207,8)="Complete",1,0)</f>
        <v/>
      </c>
      <c r="BH207" s="22">
        <f>IF(AP207="","",TRIM(AK207&amp;""))</f>
        <v/>
      </c>
      <c r="BI207" s="22">
        <f>IF(AND(AP207&lt;&gt;"",BH207=""),1,0)</f>
        <v/>
      </c>
      <c r="BJ207" s="22">
        <f>IF(AP207="",0,1)</f>
        <v/>
      </c>
    </row>
    <row r="208">
      <c r="AJ208" s="19" t="n"/>
      <c r="AK208" s="25" t="n"/>
      <c r="AL208" s="26" t="n"/>
      <c r="AM208" s="26" t="n"/>
      <c r="AN208" s="25" t="n"/>
      <c r="AO208" s="19" t="n"/>
      <c r="AP208" s="22">
        <f>TRIM(IFERROR(TRIM(INDEX($A208:$AI208,MATCH(Settings!$H$9,$A$1:$AI$1,0))&amp;""),"")&amp;" "&amp;IFERROR(TRIM(INDEX($A208:$AI208,MATCH(Settings!$H$10,$A$1:$AI$1,0))&amp;""),""))</f>
        <v/>
      </c>
      <c r="AQ208" s="23">
        <f>IF(AP208="","",IFERROR(IF(TRIM(INDEX($A208:$AI208,MATCH(Settings!$H$11,$A$1:$AI$1,0))&amp;"")="","",IF(ISNUMBER(INDEX($A208:$AI208,MATCH(Settings!$H$11,$A$1:$AI$1,0))),INT(INDEX($A208:$AI208,MATCH(Settings!$H$11,$A$1:$AI$1,0))),DATE(VALUE(LEFT(INDEX($A208:$AI208,MATCH(Settings!$H$11,$A$1:$AI$1,0)),4)),VALUE(MID(INDEX($A208:$AI208,MATCH(Settings!$H$11,$A$1:$AI$1,0)),6,2)),VALUE(MID(INDEX($A208:$AI208,MATCH(Settings!$H$11,$A$1:$AI$1,0)),9,2))))),""))</f>
        <v/>
      </c>
      <c r="AR208" s="22">
        <f>IF(OR(AP208="",NOT(ISNUMBER(AQ208)),NOT(ISNUMBER(Settings!$B$4))),"",YEAR(Settings!$B$4)-YEAR(AQ208)-IF(OR(MONTH(Settings!$B$4)&lt;MONTH(AQ208),AND(MONTH(Settings!$B$4)=MONTH(AQ208),DAY(Settings!$B$4)&lt;DAY(AQ208))),1,0))</f>
        <v/>
      </c>
      <c r="AS208" s="22">
        <f>IF(AP208="","",IF(AR208="","No birth date",IF(COUNT(Settings!$B$9:$B$20)=0,"Set your age groups",IF(AR208&lt;MIN(Settings!$B$9:$B$20),"Below youngest group",IF(AR208&gt;MAX(Settings!$C$9:$C$20),"Above oldest group",IF(AR208&lt;=INDEX(Settings!$C$9:$C$20,COUNTIF(Settings!$B$9:$B$20,"&lt;="&amp;AR208)),INDEX(Settings!$A$9:$A$20,COUNTIF(Settings!$B$9:$B$20,"&lt;="&amp;AR208)),"No group for this age"))))))</f>
        <v/>
      </c>
      <c r="AT208" s="22">
        <f>IF(AP208="","",IFERROR(TRIM(INDEX($A208:$AI208,MATCH(Settings!$H$12,$A$1:$AI$1,0))&amp;""),""))</f>
        <v/>
      </c>
      <c r="AU208" s="22">
        <f>IF(AP208="","",IFERROR(TRIM(INDEX($A208:$AI208,MATCH(Settings!$H$13,$A$1:$AI$1,0))&amp;""),""))</f>
        <v/>
      </c>
      <c r="AV208" s="22">
        <f>IF(AP208="","",IFERROR(TRIM(INDEX($A208:$AI208,MATCH(Settings!$H$14,$A$1:$AI$1,0))&amp;""),""))</f>
        <v/>
      </c>
      <c r="AW208" s="22">
        <f>IF(AP208="","",IFERROR(IF(TRIM(INDEX($A208:$AI208,MATCH(Settings!$H$19,$A$1:$AI$1,0))&amp;"")="","",VALUE(TRIM(INDEX($A208:$AI208,MATCH(Settings!$H$19,$A$1:$AI$1,0))&amp;""))),""))</f>
        <v/>
      </c>
      <c r="AX208" s="22">
        <f>IF(AP208="","",IFERROR(TRIM(INDEX($A208:$AI208,MATCH(Settings!$H$20,$A$1:$AI$1,0))&amp;""),""))</f>
        <v/>
      </c>
      <c r="AY208" s="24">
        <f>IF(OR(AX208="Paid",AX208="Partially refunded"),IFERROR(VALUE(IFERROR(TRIM(INDEX($A208:$AI208,MATCH(Settings!$H$21,$A$1:$AI$1,0))&amp;""),"")),0)-IFERROR(VALUE(IFERROR(TRIM(INDEX($A208:$AI208,MATCH(Settings!$H$22,$A$1:$AI$1,0))&amp;""),"")),0),0)</f>
        <v/>
      </c>
      <c r="AZ208" s="22">
        <f>IF(AP208="","",IF(UPPER(TRIM(AL208&amp;""))="Y","Paid another way",IF(AX208&lt;&gt;"",AX208,"No online payment")))</f>
        <v/>
      </c>
      <c r="BA208" s="22">
        <f>IF(OR(AZ208="Paid",AZ208="Partially refunded",AZ208="Paid another way"),1,0)</f>
        <v/>
      </c>
      <c r="BB208" s="22">
        <f>IF(AP208="","",IF(IFERROR(TRIM(INDEX($A208:$AI208,MATCH(Settings!$H$15,$A$1:$AI$1,0))&amp;""),"")&lt;&gt;"","Yes","No"))</f>
        <v/>
      </c>
      <c r="BC208" s="22">
        <f>IF(AP208="","",IF(IFERROR(TRIM(INDEX($A208:$AI208,MATCH(Settings!$H$16,$A$1:$AI$1,0))&amp;""),"")&lt;&gt;"","Yes","No"))</f>
        <v/>
      </c>
      <c r="BD208" s="22">
        <f>IF(AP208="","",IF(IFERROR(TRIM(INDEX($A208:$AI208,MATCH(Settings!$H$18,$A$1:$AI$1,0))&amp;""),"")&lt;&gt;"","Yes","No"))</f>
        <v/>
      </c>
      <c r="BE208" s="22">
        <f>IF(AP208="","",IFERROR(TRIM(INDEX($A208:$AI208,MATCH(Settings!$H$17,$A$1:$AI$1,0))&amp;""),""))</f>
        <v/>
      </c>
      <c r="BF208" s="22">
        <f>IF(AP208="","",IF(UPPER(TRIM(AM208&amp;""))="Y","Complete (papers)",IF(IF(BB208="No",", proof of age","")&amp;IF(BC208="No",", physical form","")&amp;IF(BD208="No",", concussion sheet","")="","Complete","Missing: "&amp;MID(IF(BB208="No",", proof of age","")&amp;IF(BC208="No",", physical form","")&amp;IF(BD208="No",", concussion sheet",""),3,200))))</f>
        <v/>
      </c>
      <c r="BG208" s="22">
        <f>IF(LEFT(BF208,8)="Complete",1,0)</f>
        <v/>
      </c>
      <c r="BH208" s="22">
        <f>IF(AP208="","",TRIM(AK208&amp;""))</f>
        <v/>
      </c>
      <c r="BI208" s="22">
        <f>IF(AND(AP208&lt;&gt;"",BH208=""),1,0)</f>
        <v/>
      </c>
      <c r="BJ208" s="22">
        <f>IF(AP208="",0,1)</f>
        <v/>
      </c>
    </row>
    <row r="209">
      <c r="AJ209" s="19" t="n"/>
      <c r="AK209" s="25" t="n"/>
      <c r="AL209" s="26" t="n"/>
      <c r="AM209" s="26" t="n"/>
      <c r="AN209" s="25" t="n"/>
      <c r="AO209" s="19" t="n"/>
      <c r="AP209" s="22">
        <f>TRIM(IFERROR(TRIM(INDEX($A209:$AI209,MATCH(Settings!$H$9,$A$1:$AI$1,0))&amp;""),"")&amp;" "&amp;IFERROR(TRIM(INDEX($A209:$AI209,MATCH(Settings!$H$10,$A$1:$AI$1,0))&amp;""),""))</f>
        <v/>
      </c>
      <c r="AQ209" s="23">
        <f>IF(AP209="","",IFERROR(IF(TRIM(INDEX($A209:$AI209,MATCH(Settings!$H$11,$A$1:$AI$1,0))&amp;"")="","",IF(ISNUMBER(INDEX($A209:$AI209,MATCH(Settings!$H$11,$A$1:$AI$1,0))),INT(INDEX($A209:$AI209,MATCH(Settings!$H$11,$A$1:$AI$1,0))),DATE(VALUE(LEFT(INDEX($A209:$AI209,MATCH(Settings!$H$11,$A$1:$AI$1,0)),4)),VALUE(MID(INDEX($A209:$AI209,MATCH(Settings!$H$11,$A$1:$AI$1,0)),6,2)),VALUE(MID(INDEX($A209:$AI209,MATCH(Settings!$H$11,$A$1:$AI$1,0)),9,2))))),""))</f>
        <v/>
      </c>
      <c r="AR209" s="22">
        <f>IF(OR(AP209="",NOT(ISNUMBER(AQ209)),NOT(ISNUMBER(Settings!$B$4))),"",YEAR(Settings!$B$4)-YEAR(AQ209)-IF(OR(MONTH(Settings!$B$4)&lt;MONTH(AQ209),AND(MONTH(Settings!$B$4)=MONTH(AQ209),DAY(Settings!$B$4)&lt;DAY(AQ209))),1,0))</f>
        <v/>
      </c>
      <c r="AS209" s="22">
        <f>IF(AP209="","",IF(AR209="","No birth date",IF(COUNT(Settings!$B$9:$B$20)=0,"Set your age groups",IF(AR209&lt;MIN(Settings!$B$9:$B$20),"Below youngest group",IF(AR209&gt;MAX(Settings!$C$9:$C$20),"Above oldest group",IF(AR209&lt;=INDEX(Settings!$C$9:$C$20,COUNTIF(Settings!$B$9:$B$20,"&lt;="&amp;AR209)),INDEX(Settings!$A$9:$A$20,COUNTIF(Settings!$B$9:$B$20,"&lt;="&amp;AR209)),"No group for this age"))))))</f>
        <v/>
      </c>
      <c r="AT209" s="22">
        <f>IF(AP209="","",IFERROR(TRIM(INDEX($A209:$AI209,MATCH(Settings!$H$12,$A$1:$AI$1,0))&amp;""),""))</f>
        <v/>
      </c>
      <c r="AU209" s="22">
        <f>IF(AP209="","",IFERROR(TRIM(INDEX($A209:$AI209,MATCH(Settings!$H$13,$A$1:$AI$1,0))&amp;""),""))</f>
        <v/>
      </c>
      <c r="AV209" s="22">
        <f>IF(AP209="","",IFERROR(TRIM(INDEX($A209:$AI209,MATCH(Settings!$H$14,$A$1:$AI$1,0))&amp;""),""))</f>
        <v/>
      </c>
      <c r="AW209" s="22">
        <f>IF(AP209="","",IFERROR(IF(TRIM(INDEX($A209:$AI209,MATCH(Settings!$H$19,$A$1:$AI$1,0))&amp;"")="","",VALUE(TRIM(INDEX($A209:$AI209,MATCH(Settings!$H$19,$A$1:$AI$1,0))&amp;""))),""))</f>
        <v/>
      </c>
      <c r="AX209" s="22">
        <f>IF(AP209="","",IFERROR(TRIM(INDEX($A209:$AI209,MATCH(Settings!$H$20,$A$1:$AI$1,0))&amp;""),""))</f>
        <v/>
      </c>
      <c r="AY209" s="24">
        <f>IF(OR(AX209="Paid",AX209="Partially refunded"),IFERROR(VALUE(IFERROR(TRIM(INDEX($A209:$AI209,MATCH(Settings!$H$21,$A$1:$AI$1,0))&amp;""),"")),0)-IFERROR(VALUE(IFERROR(TRIM(INDEX($A209:$AI209,MATCH(Settings!$H$22,$A$1:$AI$1,0))&amp;""),"")),0),0)</f>
        <v/>
      </c>
      <c r="AZ209" s="22">
        <f>IF(AP209="","",IF(UPPER(TRIM(AL209&amp;""))="Y","Paid another way",IF(AX209&lt;&gt;"",AX209,"No online payment")))</f>
        <v/>
      </c>
      <c r="BA209" s="22">
        <f>IF(OR(AZ209="Paid",AZ209="Partially refunded",AZ209="Paid another way"),1,0)</f>
        <v/>
      </c>
      <c r="BB209" s="22">
        <f>IF(AP209="","",IF(IFERROR(TRIM(INDEX($A209:$AI209,MATCH(Settings!$H$15,$A$1:$AI$1,0))&amp;""),"")&lt;&gt;"","Yes","No"))</f>
        <v/>
      </c>
      <c r="BC209" s="22">
        <f>IF(AP209="","",IF(IFERROR(TRIM(INDEX($A209:$AI209,MATCH(Settings!$H$16,$A$1:$AI$1,0))&amp;""),"")&lt;&gt;"","Yes","No"))</f>
        <v/>
      </c>
      <c r="BD209" s="22">
        <f>IF(AP209="","",IF(IFERROR(TRIM(INDEX($A209:$AI209,MATCH(Settings!$H$18,$A$1:$AI$1,0))&amp;""),"")&lt;&gt;"","Yes","No"))</f>
        <v/>
      </c>
      <c r="BE209" s="22">
        <f>IF(AP209="","",IFERROR(TRIM(INDEX($A209:$AI209,MATCH(Settings!$H$17,$A$1:$AI$1,0))&amp;""),""))</f>
        <v/>
      </c>
      <c r="BF209" s="22">
        <f>IF(AP209="","",IF(UPPER(TRIM(AM209&amp;""))="Y","Complete (papers)",IF(IF(BB209="No",", proof of age","")&amp;IF(BC209="No",", physical form","")&amp;IF(BD209="No",", concussion sheet","")="","Complete","Missing: "&amp;MID(IF(BB209="No",", proof of age","")&amp;IF(BC209="No",", physical form","")&amp;IF(BD209="No",", concussion sheet",""),3,200))))</f>
        <v/>
      </c>
      <c r="BG209" s="22">
        <f>IF(LEFT(BF209,8)="Complete",1,0)</f>
        <v/>
      </c>
      <c r="BH209" s="22">
        <f>IF(AP209="","",TRIM(AK209&amp;""))</f>
        <v/>
      </c>
      <c r="BI209" s="22">
        <f>IF(AND(AP209&lt;&gt;"",BH209=""),1,0)</f>
        <v/>
      </c>
      <c r="BJ209" s="22">
        <f>IF(AP209="",0,1)</f>
        <v/>
      </c>
    </row>
    <row r="210">
      <c r="AJ210" s="19" t="n"/>
      <c r="AK210" s="25" t="n"/>
      <c r="AL210" s="26" t="n"/>
      <c r="AM210" s="26" t="n"/>
      <c r="AN210" s="25" t="n"/>
      <c r="AO210" s="19" t="n"/>
      <c r="AP210" s="22">
        <f>TRIM(IFERROR(TRIM(INDEX($A210:$AI210,MATCH(Settings!$H$9,$A$1:$AI$1,0))&amp;""),"")&amp;" "&amp;IFERROR(TRIM(INDEX($A210:$AI210,MATCH(Settings!$H$10,$A$1:$AI$1,0))&amp;""),""))</f>
        <v/>
      </c>
      <c r="AQ210" s="23">
        <f>IF(AP210="","",IFERROR(IF(TRIM(INDEX($A210:$AI210,MATCH(Settings!$H$11,$A$1:$AI$1,0))&amp;"")="","",IF(ISNUMBER(INDEX($A210:$AI210,MATCH(Settings!$H$11,$A$1:$AI$1,0))),INT(INDEX($A210:$AI210,MATCH(Settings!$H$11,$A$1:$AI$1,0))),DATE(VALUE(LEFT(INDEX($A210:$AI210,MATCH(Settings!$H$11,$A$1:$AI$1,0)),4)),VALUE(MID(INDEX($A210:$AI210,MATCH(Settings!$H$11,$A$1:$AI$1,0)),6,2)),VALUE(MID(INDEX($A210:$AI210,MATCH(Settings!$H$11,$A$1:$AI$1,0)),9,2))))),""))</f>
        <v/>
      </c>
      <c r="AR210" s="22">
        <f>IF(OR(AP210="",NOT(ISNUMBER(AQ210)),NOT(ISNUMBER(Settings!$B$4))),"",YEAR(Settings!$B$4)-YEAR(AQ210)-IF(OR(MONTH(Settings!$B$4)&lt;MONTH(AQ210),AND(MONTH(Settings!$B$4)=MONTH(AQ210),DAY(Settings!$B$4)&lt;DAY(AQ210))),1,0))</f>
        <v/>
      </c>
      <c r="AS210" s="22">
        <f>IF(AP210="","",IF(AR210="","No birth date",IF(COUNT(Settings!$B$9:$B$20)=0,"Set your age groups",IF(AR210&lt;MIN(Settings!$B$9:$B$20),"Below youngest group",IF(AR210&gt;MAX(Settings!$C$9:$C$20),"Above oldest group",IF(AR210&lt;=INDEX(Settings!$C$9:$C$20,COUNTIF(Settings!$B$9:$B$20,"&lt;="&amp;AR210)),INDEX(Settings!$A$9:$A$20,COUNTIF(Settings!$B$9:$B$20,"&lt;="&amp;AR210)),"No group for this age"))))))</f>
        <v/>
      </c>
      <c r="AT210" s="22">
        <f>IF(AP210="","",IFERROR(TRIM(INDEX($A210:$AI210,MATCH(Settings!$H$12,$A$1:$AI$1,0))&amp;""),""))</f>
        <v/>
      </c>
      <c r="AU210" s="22">
        <f>IF(AP210="","",IFERROR(TRIM(INDEX($A210:$AI210,MATCH(Settings!$H$13,$A$1:$AI$1,0))&amp;""),""))</f>
        <v/>
      </c>
      <c r="AV210" s="22">
        <f>IF(AP210="","",IFERROR(TRIM(INDEX($A210:$AI210,MATCH(Settings!$H$14,$A$1:$AI$1,0))&amp;""),""))</f>
        <v/>
      </c>
      <c r="AW210" s="22">
        <f>IF(AP210="","",IFERROR(IF(TRIM(INDEX($A210:$AI210,MATCH(Settings!$H$19,$A$1:$AI$1,0))&amp;"")="","",VALUE(TRIM(INDEX($A210:$AI210,MATCH(Settings!$H$19,$A$1:$AI$1,0))&amp;""))),""))</f>
        <v/>
      </c>
      <c r="AX210" s="22">
        <f>IF(AP210="","",IFERROR(TRIM(INDEX($A210:$AI210,MATCH(Settings!$H$20,$A$1:$AI$1,0))&amp;""),""))</f>
        <v/>
      </c>
      <c r="AY210" s="24">
        <f>IF(OR(AX210="Paid",AX210="Partially refunded"),IFERROR(VALUE(IFERROR(TRIM(INDEX($A210:$AI210,MATCH(Settings!$H$21,$A$1:$AI$1,0))&amp;""),"")),0)-IFERROR(VALUE(IFERROR(TRIM(INDEX($A210:$AI210,MATCH(Settings!$H$22,$A$1:$AI$1,0))&amp;""),"")),0),0)</f>
        <v/>
      </c>
      <c r="AZ210" s="22">
        <f>IF(AP210="","",IF(UPPER(TRIM(AL210&amp;""))="Y","Paid another way",IF(AX210&lt;&gt;"",AX210,"No online payment")))</f>
        <v/>
      </c>
      <c r="BA210" s="22">
        <f>IF(OR(AZ210="Paid",AZ210="Partially refunded",AZ210="Paid another way"),1,0)</f>
        <v/>
      </c>
      <c r="BB210" s="22">
        <f>IF(AP210="","",IF(IFERROR(TRIM(INDEX($A210:$AI210,MATCH(Settings!$H$15,$A$1:$AI$1,0))&amp;""),"")&lt;&gt;"","Yes","No"))</f>
        <v/>
      </c>
      <c r="BC210" s="22">
        <f>IF(AP210="","",IF(IFERROR(TRIM(INDEX($A210:$AI210,MATCH(Settings!$H$16,$A$1:$AI$1,0))&amp;""),"")&lt;&gt;"","Yes","No"))</f>
        <v/>
      </c>
      <c r="BD210" s="22">
        <f>IF(AP210="","",IF(IFERROR(TRIM(INDEX($A210:$AI210,MATCH(Settings!$H$18,$A$1:$AI$1,0))&amp;""),"")&lt;&gt;"","Yes","No"))</f>
        <v/>
      </c>
      <c r="BE210" s="22">
        <f>IF(AP210="","",IFERROR(TRIM(INDEX($A210:$AI210,MATCH(Settings!$H$17,$A$1:$AI$1,0))&amp;""),""))</f>
        <v/>
      </c>
      <c r="BF210" s="22">
        <f>IF(AP210="","",IF(UPPER(TRIM(AM210&amp;""))="Y","Complete (papers)",IF(IF(BB210="No",", proof of age","")&amp;IF(BC210="No",", physical form","")&amp;IF(BD210="No",", concussion sheet","")="","Complete","Missing: "&amp;MID(IF(BB210="No",", proof of age","")&amp;IF(BC210="No",", physical form","")&amp;IF(BD210="No",", concussion sheet",""),3,200))))</f>
        <v/>
      </c>
      <c r="BG210" s="22">
        <f>IF(LEFT(BF210,8)="Complete",1,0)</f>
        <v/>
      </c>
      <c r="BH210" s="22">
        <f>IF(AP210="","",TRIM(AK210&amp;""))</f>
        <v/>
      </c>
      <c r="BI210" s="22">
        <f>IF(AND(AP210&lt;&gt;"",BH210=""),1,0)</f>
        <v/>
      </c>
      <c r="BJ210" s="22">
        <f>IF(AP210="",0,1)</f>
        <v/>
      </c>
    </row>
    <row r="211">
      <c r="AJ211" s="19" t="n"/>
      <c r="AK211" s="25" t="n"/>
      <c r="AL211" s="26" t="n"/>
      <c r="AM211" s="26" t="n"/>
      <c r="AN211" s="25" t="n"/>
      <c r="AO211" s="19" t="n"/>
      <c r="AP211" s="22">
        <f>TRIM(IFERROR(TRIM(INDEX($A211:$AI211,MATCH(Settings!$H$9,$A$1:$AI$1,0))&amp;""),"")&amp;" "&amp;IFERROR(TRIM(INDEX($A211:$AI211,MATCH(Settings!$H$10,$A$1:$AI$1,0))&amp;""),""))</f>
        <v/>
      </c>
      <c r="AQ211" s="23">
        <f>IF(AP211="","",IFERROR(IF(TRIM(INDEX($A211:$AI211,MATCH(Settings!$H$11,$A$1:$AI$1,0))&amp;"")="","",IF(ISNUMBER(INDEX($A211:$AI211,MATCH(Settings!$H$11,$A$1:$AI$1,0))),INT(INDEX($A211:$AI211,MATCH(Settings!$H$11,$A$1:$AI$1,0))),DATE(VALUE(LEFT(INDEX($A211:$AI211,MATCH(Settings!$H$11,$A$1:$AI$1,0)),4)),VALUE(MID(INDEX($A211:$AI211,MATCH(Settings!$H$11,$A$1:$AI$1,0)),6,2)),VALUE(MID(INDEX($A211:$AI211,MATCH(Settings!$H$11,$A$1:$AI$1,0)),9,2))))),""))</f>
        <v/>
      </c>
      <c r="AR211" s="22">
        <f>IF(OR(AP211="",NOT(ISNUMBER(AQ211)),NOT(ISNUMBER(Settings!$B$4))),"",YEAR(Settings!$B$4)-YEAR(AQ211)-IF(OR(MONTH(Settings!$B$4)&lt;MONTH(AQ211),AND(MONTH(Settings!$B$4)=MONTH(AQ211),DAY(Settings!$B$4)&lt;DAY(AQ211))),1,0))</f>
        <v/>
      </c>
      <c r="AS211" s="22">
        <f>IF(AP211="","",IF(AR211="","No birth date",IF(COUNT(Settings!$B$9:$B$20)=0,"Set your age groups",IF(AR211&lt;MIN(Settings!$B$9:$B$20),"Below youngest group",IF(AR211&gt;MAX(Settings!$C$9:$C$20),"Above oldest group",IF(AR211&lt;=INDEX(Settings!$C$9:$C$20,COUNTIF(Settings!$B$9:$B$20,"&lt;="&amp;AR211)),INDEX(Settings!$A$9:$A$20,COUNTIF(Settings!$B$9:$B$20,"&lt;="&amp;AR211)),"No group for this age"))))))</f>
        <v/>
      </c>
      <c r="AT211" s="22">
        <f>IF(AP211="","",IFERROR(TRIM(INDEX($A211:$AI211,MATCH(Settings!$H$12,$A$1:$AI$1,0))&amp;""),""))</f>
        <v/>
      </c>
      <c r="AU211" s="22">
        <f>IF(AP211="","",IFERROR(TRIM(INDEX($A211:$AI211,MATCH(Settings!$H$13,$A$1:$AI$1,0))&amp;""),""))</f>
        <v/>
      </c>
      <c r="AV211" s="22">
        <f>IF(AP211="","",IFERROR(TRIM(INDEX($A211:$AI211,MATCH(Settings!$H$14,$A$1:$AI$1,0))&amp;""),""))</f>
        <v/>
      </c>
      <c r="AW211" s="22">
        <f>IF(AP211="","",IFERROR(IF(TRIM(INDEX($A211:$AI211,MATCH(Settings!$H$19,$A$1:$AI$1,0))&amp;"")="","",VALUE(TRIM(INDEX($A211:$AI211,MATCH(Settings!$H$19,$A$1:$AI$1,0))&amp;""))),""))</f>
        <v/>
      </c>
      <c r="AX211" s="22">
        <f>IF(AP211="","",IFERROR(TRIM(INDEX($A211:$AI211,MATCH(Settings!$H$20,$A$1:$AI$1,0))&amp;""),""))</f>
        <v/>
      </c>
      <c r="AY211" s="24">
        <f>IF(OR(AX211="Paid",AX211="Partially refunded"),IFERROR(VALUE(IFERROR(TRIM(INDEX($A211:$AI211,MATCH(Settings!$H$21,$A$1:$AI$1,0))&amp;""),"")),0)-IFERROR(VALUE(IFERROR(TRIM(INDEX($A211:$AI211,MATCH(Settings!$H$22,$A$1:$AI$1,0))&amp;""),"")),0),0)</f>
        <v/>
      </c>
      <c r="AZ211" s="22">
        <f>IF(AP211="","",IF(UPPER(TRIM(AL211&amp;""))="Y","Paid another way",IF(AX211&lt;&gt;"",AX211,"No online payment")))</f>
        <v/>
      </c>
      <c r="BA211" s="22">
        <f>IF(OR(AZ211="Paid",AZ211="Partially refunded",AZ211="Paid another way"),1,0)</f>
        <v/>
      </c>
      <c r="BB211" s="22">
        <f>IF(AP211="","",IF(IFERROR(TRIM(INDEX($A211:$AI211,MATCH(Settings!$H$15,$A$1:$AI$1,0))&amp;""),"")&lt;&gt;"","Yes","No"))</f>
        <v/>
      </c>
      <c r="BC211" s="22">
        <f>IF(AP211="","",IF(IFERROR(TRIM(INDEX($A211:$AI211,MATCH(Settings!$H$16,$A$1:$AI$1,0))&amp;""),"")&lt;&gt;"","Yes","No"))</f>
        <v/>
      </c>
      <c r="BD211" s="22">
        <f>IF(AP211="","",IF(IFERROR(TRIM(INDEX($A211:$AI211,MATCH(Settings!$H$18,$A$1:$AI$1,0))&amp;""),"")&lt;&gt;"","Yes","No"))</f>
        <v/>
      </c>
      <c r="BE211" s="22">
        <f>IF(AP211="","",IFERROR(TRIM(INDEX($A211:$AI211,MATCH(Settings!$H$17,$A$1:$AI$1,0))&amp;""),""))</f>
        <v/>
      </c>
      <c r="BF211" s="22">
        <f>IF(AP211="","",IF(UPPER(TRIM(AM211&amp;""))="Y","Complete (papers)",IF(IF(BB211="No",", proof of age","")&amp;IF(BC211="No",", physical form","")&amp;IF(BD211="No",", concussion sheet","")="","Complete","Missing: "&amp;MID(IF(BB211="No",", proof of age","")&amp;IF(BC211="No",", physical form","")&amp;IF(BD211="No",", concussion sheet",""),3,200))))</f>
        <v/>
      </c>
      <c r="BG211" s="22">
        <f>IF(LEFT(BF211,8)="Complete",1,0)</f>
        <v/>
      </c>
      <c r="BH211" s="22">
        <f>IF(AP211="","",TRIM(AK211&amp;""))</f>
        <v/>
      </c>
      <c r="BI211" s="22">
        <f>IF(AND(AP211&lt;&gt;"",BH211=""),1,0)</f>
        <v/>
      </c>
      <c r="BJ211" s="22">
        <f>IF(AP211="",0,1)</f>
        <v/>
      </c>
    </row>
    <row r="212">
      <c r="AJ212" s="19" t="n"/>
      <c r="AK212" s="25" t="n"/>
      <c r="AL212" s="26" t="n"/>
      <c r="AM212" s="26" t="n"/>
      <c r="AN212" s="25" t="n"/>
      <c r="AO212" s="19" t="n"/>
      <c r="AP212" s="22">
        <f>TRIM(IFERROR(TRIM(INDEX($A212:$AI212,MATCH(Settings!$H$9,$A$1:$AI$1,0))&amp;""),"")&amp;" "&amp;IFERROR(TRIM(INDEX($A212:$AI212,MATCH(Settings!$H$10,$A$1:$AI$1,0))&amp;""),""))</f>
        <v/>
      </c>
      <c r="AQ212" s="23">
        <f>IF(AP212="","",IFERROR(IF(TRIM(INDEX($A212:$AI212,MATCH(Settings!$H$11,$A$1:$AI$1,0))&amp;"")="","",IF(ISNUMBER(INDEX($A212:$AI212,MATCH(Settings!$H$11,$A$1:$AI$1,0))),INT(INDEX($A212:$AI212,MATCH(Settings!$H$11,$A$1:$AI$1,0))),DATE(VALUE(LEFT(INDEX($A212:$AI212,MATCH(Settings!$H$11,$A$1:$AI$1,0)),4)),VALUE(MID(INDEX($A212:$AI212,MATCH(Settings!$H$11,$A$1:$AI$1,0)),6,2)),VALUE(MID(INDEX($A212:$AI212,MATCH(Settings!$H$11,$A$1:$AI$1,0)),9,2))))),""))</f>
        <v/>
      </c>
      <c r="AR212" s="22">
        <f>IF(OR(AP212="",NOT(ISNUMBER(AQ212)),NOT(ISNUMBER(Settings!$B$4))),"",YEAR(Settings!$B$4)-YEAR(AQ212)-IF(OR(MONTH(Settings!$B$4)&lt;MONTH(AQ212),AND(MONTH(Settings!$B$4)=MONTH(AQ212),DAY(Settings!$B$4)&lt;DAY(AQ212))),1,0))</f>
        <v/>
      </c>
      <c r="AS212" s="22">
        <f>IF(AP212="","",IF(AR212="","No birth date",IF(COUNT(Settings!$B$9:$B$20)=0,"Set your age groups",IF(AR212&lt;MIN(Settings!$B$9:$B$20),"Below youngest group",IF(AR212&gt;MAX(Settings!$C$9:$C$20),"Above oldest group",IF(AR212&lt;=INDEX(Settings!$C$9:$C$20,COUNTIF(Settings!$B$9:$B$20,"&lt;="&amp;AR212)),INDEX(Settings!$A$9:$A$20,COUNTIF(Settings!$B$9:$B$20,"&lt;="&amp;AR212)),"No group for this age"))))))</f>
        <v/>
      </c>
      <c r="AT212" s="22">
        <f>IF(AP212="","",IFERROR(TRIM(INDEX($A212:$AI212,MATCH(Settings!$H$12,$A$1:$AI$1,0))&amp;""),""))</f>
        <v/>
      </c>
      <c r="AU212" s="22">
        <f>IF(AP212="","",IFERROR(TRIM(INDEX($A212:$AI212,MATCH(Settings!$H$13,$A$1:$AI$1,0))&amp;""),""))</f>
        <v/>
      </c>
      <c r="AV212" s="22">
        <f>IF(AP212="","",IFERROR(TRIM(INDEX($A212:$AI212,MATCH(Settings!$H$14,$A$1:$AI$1,0))&amp;""),""))</f>
        <v/>
      </c>
      <c r="AW212" s="22">
        <f>IF(AP212="","",IFERROR(IF(TRIM(INDEX($A212:$AI212,MATCH(Settings!$H$19,$A$1:$AI$1,0))&amp;"")="","",VALUE(TRIM(INDEX($A212:$AI212,MATCH(Settings!$H$19,$A$1:$AI$1,0))&amp;""))),""))</f>
        <v/>
      </c>
      <c r="AX212" s="22">
        <f>IF(AP212="","",IFERROR(TRIM(INDEX($A212:$AI212,MATCH(Settings!$H$20,$A$1:$AI$1,0))&amp;""),""))</f>
        <v/>
      </c>
      <c r="AY212" s="24">
        <f>IF(OR(AX212="Paid",AX212="Partially refunded"),IFERROR(VALUE(IFERROR(TRIM(INDEX($A212:$AI212,MATCH(Settings!$H$21,$A$1:$AI$1,0))&amp;""),"")),0)-IFERROR(VALUE(IFERROR(TRIM(INDEX($A212:$AI212,MATCH(Settings!$H$22,$A$1:$AI$1,0))&amp;""),"")),0),0)</f>
        <v/>
      </c>
      <c r="AZ212" s="22">
        <f>IF(AP212="","",IF(UPPER(TRIM(AL212&amp;""))="Y","Paid another way",IF(AX212&lt;&gt;"",AX212,"No online payment")))</f>
        <v/>
      </c>
      <c r="BA212" s="22">
        <f>IF(OR(AZ212="Paid",AZ212="Partially refunded",AZ212="Paid another way"),1,0)</f>
        <v/>
      </c>
      <c r="BB212" s="22">
        <f>IF(AP212="","",IF(IFERROR(TRIM(INDEX($A212:$AI212,MATCH(Settings!$H$15,$A$1:$AI$1,0))&amp;""),"")&lt;&gt;"","Yes","No"))</f>
        <v/>
      </c>
      <c r="BC212" s="22">
        <f>IF(AP212="","",IF(IFERROR(TRIM(INDEX($A212:$AI212,MATCH(Settings!$H$16,$A$1:$AI$1,0))&amp;""),"")&lt;&gt;"","Yes","No"))</f>
        <v/>
      </c>
      <c r="BD212" s="22">
        <f>IF(AP212="","",IF(IFERROR(TRIM(INDEX($A212:$AI212,MATCH(Settings!$H$18,$A$1:$AI$1,0))&amp;""),"")&lt;&gt;"","Yes","No"))</f>
        <v/>
      </c>
      <c r="BE212" s="22">
        <f>IF(AP212="","",IFERROR(TRIM(INDEX($A212:$AI212,MATCH(Settings!$H$17,$A$1:$AI$1,0))&amp;""),""))</f>
        <v/>
      </c>
      <c r="BF212" s="22">
        <f>IF(AP212="","",IF(UPPER(TRIM(AM212&amp;""))="Y","Complete (papers)",IF(IF(BB212="No",", proof of age","")&amp;IF(BC212="No",", physical form","")&amp;IF(BD212="No",", concussion sheet","")="","Complete","Missing: "&amp;MID(IF(BB212="No",", proof of age","")&amp;IF(BC212="No",", physical form","")&amp;IF(BD212="No",", concussion sheet",""),3,200))))</f>
        <v/>
      </c>
      <c r="BG212" s="22">
        <f>IF(LEFT(BF212,8)="Complete",1,0)</f>
        <v/>
      </c>
      <c r="BH212" s="22">
        <f>IF(AP212="","",TRIM(AK212&amp;""))</f>
        <v/>
      </c>
      <c r="BI212" s="22">
        <f>IF(AND(AP212&lt;&gt;"",BH212=""),1,0)</f>
        <v/>
      </c>
      <c r="BJ212" s="22">
        <f>IF(AP212="",0,1)</f>
        <v/>
      </c>
    </row>
    <row r="213">
      <c r="AJ213" s="19" t="n"/>
      <c r="AK213" s="25" t="n"/>
      <c r="AL213" s="26" t="n"/>
      <c r="AM213" s="26" t="n"/>
      <c r="AN213" s="25" t="n"/>
      <c r="AO213" s="19" t="n"/>
      <c r="AP213" s="22">
        <f>TRIM(IFERROR(TRIM(INDEX($A213:$AI213,MATCH(Settings!$H$9,$A$1:$AI$1,0))&amp;""),"")&amp;" "&amp;IFERROR(TRIM(INDEX($A213:$AI213,MATCH(Settings!$H$10,$A$1:$AI$1,0))&amp;""),""))</f>
        <v/>
      </c>
      <c r="AQ213" s="23">
        <f>IF(AP213="","",IFERROR(IF(TRIM(INDEX($A213:$AI213,MATCH(Settings!$H$11,$A$1:$AI$1,0))&amp;"")="","",IF(ISNUMBER(INDEX($A213:$AI213,MATCH(Settings!$H$11,$A$1:$AI$1,0))),INT(INDEX($A213:$AI213,MATCH(Settings!$H$11,$A$1:$AI$1,0))),DATE(VALUE(LEFT(INDEX($A213:$AI213,MATCH(Settings!$H$11,$A$1:$AI$1,0)),4)),VALUE(MID(INDEX($A213:$AI213,MATCH(Settings!$H$11,$A$1:$AI$1,0)),6,2)),VALUE(MID(INDEX($A213:$AI213,MATCH(Settings!$H$11,$A$1:$AI$1,0)),9,2))))),""))</f>
        <v/>
      </c>
      <c r="AR213" s="22">
        <f>IF(OR(AP213="",NOT(ISNUMBER(AQ213)),NOT(ISNUMBER(Settings!$B$4))),"",YEAR(Settings!$B$4)-YEAR(AQ213)-IF(OR(MONTH(Settings!$B$4)&lt;MONTH(AQ213),AND(MONTH(Settings!$B$4)=MONTH(AQ213),DAY(Settings!$B$4)&lt;DAY(AQ213))),1,0))</f>
        <v/>
      </c>
      <c r="AS213" s="22">
        <f>IF(AP213="","",IF(AR213="","No birth date",IF(COUNT(Settings!$B$9:$B$20)=0,"Set your age groups",IF(AR213&lt;MIN(Settings!$B$9:$B$20),"Below youngest group",IF(AR213&gt;MAX(Settings!$C$9:$C$20),"Above oldest group",IF(AR213&lt;=INDEX(Settings!$C$9:$C$20,COUNTIF(Settings!$B$9:$B$20,"&lt;="&amp;AR213)),INDEX(Settings!$A$9:$A$20,COUNTIF(Settings!$B$9:$B$20,"&lt;="&amp;AR213)),"No group for this age"))))))</f>
        <v/>
      </c>
      <c r="AT213" s="22">
        <f>IF(AP213="","",IFERROR(TRIM(INDEX($A213:$AI213,MATCH(Settings!$H$12,$A$1:$AI$1,0))&amp;""),""))</f>
        <v/>
      </c>
      <c r="AU213" s="22">
        <f>IF(AP213="","",IFERROR(TRIM(INDEX($A213:$AI213,MATCH(Settings!$H$13,$A$1:$AI$1,0))&amp;""),""))</f>
        <v/>
      </c>
      <c r="AV213" s="22">
        <f>IF(AP213="","",IFERROR(TRIM(INDEX($A213:$AI213,MATCH(Settings!$H$14,$A$1:$AI$1,0))&amp;""),""))</f>
        <v/>
      </c>
      <c r="AW213" s="22">
        <f>IF(AP213="","",IFERROR(IF(TRIM(INDEX($A213:$AI213,MATCH(Settings!$H$19,$A$1:$AI$1,0))&amp;"")="","",VALUE(TRIM(INDEX($A213:$AI213,MATCH(Settings!$H$19,$A$1:$AI$1,0))&amp;""))),""))</f>
        <v/>
      </c>
      <c r="AX213" s="22">
        <f>IF(AP213="","",IFERROR(TRIM(INDEX($A213:$AI213,MATCH(Settings!$H$20,$A$1:$AI$1,0))&amp;""),""))</f>
        <v/>
      </c>
      <c r="AY213" s="24">
        <f>IF(OR(AX213="Paid",AX213="Partially refunded"),IFERROR(VALUE(IFERROR(TRIM(INDEX($A213:$AI213,MATCH(Settings!$H$21,$A$1:$AI$1,0))&amp;""),"")),0)-IFERROR(VALUE(IFERROR(TRIM(INDEX($A213:$AI213,MATCH(Settings!$H$22,$A$1:$AI$1,0))&amp;""),"")),0),0)</f>
        <v/>
      </c>
      <c r="AZ213" s="22">
        <f>IF(AP213="","",IF(UPPER(TRIM(AL213&amp;""))="Y","Paid another way",IF(AX213&lt;&gt;"",AX213,"No online payment")))</f>
        <v/>
      </c>
      <c r="BA213" s="22">
        <f>IF(OR(AZ213="Paid",AZ213="Partially refunded",AZ213="Paid another way"),1,0)</f>
        <v/>
      </c>
      <c r="BB213" s="22">
        <f>IF(AP213="","",IF(IFERROR(TRIM(INDEX($A213:$AI213,MATCH(Settings!$H$15,$A$1:$AI$1,0))&amp;""),"")&lt;&gt;"","Yes","No"))</f>
        <v/>
      </c>
      <c r="BC213" s="22">
        <f>IF(AP213="","",IF(IFERROR(TRIM(INDEX($A213:$AI213,MATCH(Settings!$H$16,$A$1:$AI$1,0))&amp;""),"")&lt;&gt;"","Yes","No"))</f>
        <v/>
      </c>
      <c r="BD213" s="22">
        <f>IF(AP213="","",IF(IFERROR(TRIM(INDEX($A213:$AI213,MATCH(Settings!$H$18,$A$1:$AI$1,0))&amp;""),"")&lt;&gt;"","Yes","No"))</f>
        <v/>
      </c>
      <c r="BE213" s="22">
        <f>IF(AP213="","",IFERROR(TRIM(INDEX($A213:$AI213,MATCH(Settings!$H$17,$A$1:$AI$1,0))&amp;""),""))</f>
        <v/>
      </c>
      <c r="BF213" s="22">
        <f>IF(AP213="","",IF(UPPER(TRIM(AM213&amp;""))="Y","Complete (papers)",IF(IF(BB213="No",", proof of age","")&amp;IF(BC213="No",", physical form","")&amp;IF(BD213="No",", concussion sheet","")="","Complete","Missing: "&amp;MID(IF(BB213="No",", proof of age","")&amp;IF(BC213="No",", physical form","")&amp;IF(BD213="No",", concussion sheet",""),3,200))))</f>
        <v/>
      </c>
      <c r="BG213" s="22">
        <f>IF(LEFT(BF213,8)="Complete",1,0)</f>
        <v/>
      </c>
      <c r="BH213" s="22">
        <f>IF(AP213="","",TRIM(AK213&amp;""))</f>
        <v/>
      </c>
      <c r="BI213" s="22">
        <f>IF(AND(AP213&lt;&gt;"",BH213=""),1,0)</f>
        <v/>
      </c>
      <c r="BJ213" s="22">
        <f>IF(AP213="",0,1)</f>
        <v/>
      </c>
    </row>
    <row r="214">
      <c r="AJ214" s="19" t="n"/>
      <c r="AK214" s="25" t="n"/>
      <c r="AL214" s="26" t="n"/>
      <c r="AM214" s="26" t="n"/>
      <c r="AN214" s="25" t="n"/>
      <c r="AO214" s="19" t="n"/>
      <c r="AP214" s="22">
        <f>TRIM(IFERROR(TRIM(INDEX($A214:$AI214,MATCH(Settings!$H$9,$A$1:$AI$1,0))&amp;""),"")&amp;" "&amp;IFERROR(TRIM(INDEX($A214:$AI214,MATCH(Settings!$H$10,$A$1:$AI$1,0))&amp;""),""))</f>
        <v/>
      </c>
      <c r="AQ214" s="23">
        <f>IF(AP214="","",IFERROR(IF(TRIM(INDEX($A214:$AI214,MATCH(Settings!$H$11,$A$1:$AI$1,0))&amp;"")="","",IF(ISNUMBER(INDEX($A214:$AI214,MATCH(Settings!$H$11,$A$1:$AI$1,0))),INT(INDEX($A214:$AI214,MATCH(Settings!$H$11,$A$1:$AI$1,0))),DATE(VALUE(LEFT(INDEX($A214:$AI214,MATCH(Settings!$H$11,$A$1:$AI$1,0)),4)),VALUE(MID(INDEX($A214:$AI214,MATCH(Settings!$H$11,$A$1:$AI$1,0)),6,2)),VALUE(MID(INDEX($A214:$AI214,MATCH(Settings!$H$11,$A$1:$AI$1,0)),9,2))))),""))</f>
        <v/>
      </c>
      <c r="AR214" s="22">
        <f>IF(OR(AP214="",NOT(ISNUMBER(AQ214)),NOT(ISNUMBER(Settings!$B$4))),"",YEAR(Settings!$B$4)-YEAR(AQ214)-IF(OR(MONTH(Settings!$B$4)&lt;MONTH(AQ214),AND(MONTH(Settings!$B$4)=MONTH(AQ214),DAY(Settings!$B$4)&lt;DAY(AQ214))),1,0))</f>
        <v/>
      </c>
      <c r="AS214" s="22">
        <f>IF(AP214="","",IF(AR214="","No birth date",IF(COUNT(Settings!$B$9:$B$20)=0,"Set your age groups",IF(AR214&lt;MIN(Settings!$B$9:$B$20),"Below youngest group",IF(AR214&gt;MAX(Settings!$C$9:$C$20),"Above oldest group",IF(AR214&lt;=INDEX(Settings!$C$9:$C$20,COUNTIF(Settings!$B$9:$B$20,"&lt;="&amp;AR214)),INDEX(Settings!$A$9:$A$20,COUNTIF(Settings!$B$9:$B$20,"&lt;="&amp;AR214)),"No group for this age"))))))</f>
        <v/>
      </c>
      <c r="AT214" s="22">
        <f>IF(AP214="","",IFERROR(TRIM(INDEX($A214:$AI214,MATCH(Settings!$H$12,$A$1:$AI$1,0))&amp;""),""))</f>
        <v/>
      </c>
      <c r="AU214" s="22">
        <f>IF(AP214="","",IFERROR(TRIM(INDEX($A214:$AI214,MATCH(Settings!$H$13,$A$1:$AI$1,0))&amp;""),""))</f>
        <v/>
      </c>
      <c r="AV214" s="22">
        <f>IF(AP214="","",IFERROR(TRIM(INDEX($A214:$AI214,MATCH(Settings!$H$14,$A$1:$AI$1,0))&amp;""),""))</f>
        <v/>
      </c>
      <c r="AW214" s="22">
        <f>IF(AP214="","",IFERROR(IF(TRIM(INDEX($A214:$AI214,MATCH(Settings!$H$19,$A$1:$AI$1,0))&amp;"")="","",VALUE(TRIM(INDEX($A214:$AI214,MATCH(Settings!$H$19,$A$1:$AI$1,0))&amp;""))),""))</f>
        <v/>
      </c>
      <c r="AX214" s="22">
        <f>IF(AP214="","",IFERROR(TRIM(INDEX($A214:$AI214,MATCH(Settings!$H$20,$A$1:$AI$1,0))&amp;""),""))</f>
        <v/>
      </c>
      <c r="AY214" s="24">
        <f>IF(OR(AX214="Paid",AX214="Partially refunded"),IFERROR(VALUE(IFERROR(TRIM(INDEX($A214:$AI214,MATCH(Settings!$H$21,$A$1:$AI$1,0))&amp;""),"")),0)-IFERROR(VALUE(IFERROR(TRIM(INDEX($A214:$AI214,MATCH(Settings!$H$22,$A$1:$AI$1,0))&amp;""),"")),0),0)</f>
        <v/>
      </c>
      <c r="AZ214" s="22">
        <f>IF(AP214="","",IF(UPPER(TRIM(AL214&amp;""))="Y","Paid another way",IF(AX214&lt;&gt;"",AX214,"No online payment")))</f>
        <v/>
      </c>
      <c r="BA214" s="22">
        <f>IF(OR(AZ214="Paid",AZ214="Partially refunded",AZ214="Paid another way"),1,0)</f>
        <v/>
      </c>
      <c r="BB214" s="22">
        <f>IF(AP214="","",IF(IFERROR(TRIM(INDEX($A214:$AI214,MATCH(Settings!$H$15,$A$1:$AI$1,0))&amp;""),"")&lt;&gt;"","Yes","No"))</f>
        <v/>
      </c>
      <c r="BC214" s="22">
        <f>IF(AP214="","",IF(IFERROR(TRIM(INDEX($A214:$AI214,MATCH(Settings!$H$16,$A$1:$AI$1,0))&amp;""),"")&lt;&gt;"","Yes","No"))</f>
        <v/>
      </c>
      <c r="BD214" s="22">
        <f>IF(AP214="","",IF(IFERROR(TRIM(INDEX($A214:$AI214,MATCH(Settings!$H$18,$A$1:$AI$1,0))&amp;""),"")&lt;&gt;"","Yes","No"))</f>
        <v/>
      </c>
      <c r="BE214" s="22">
        <f>IF(AP214="","",IFERROR(TRIM(INDEX($A214:$AI214,MATCH(Settings!$H$17,$A$1:$AI$1,0))&amp;""),""))</f>
        <v/>
      </c>
      <c r="BF214" s="22">
        <f>IF(AP214="","",IF(UPPER(TRIM(AM214&amp;""))="Y","Complete (papers)",IF(IF(BB214="No",", proof of age","")&amp;IF(BC214="No",", physical form","")&amp;IF(BD214="No",", concussion sheet","")="","Complete","Missing: "&amp;MID(IF(BB214="No",", proof of age","")&amp;IF(BC214="No",", physical form","")&amp;IF(BD214="No",", concussion sheet",""),3,200))))</f>
        <v/>
      </c>
      <c r="BG214" s="22">
        <f>IF(LEFT(BF214,8)="Complete",1,0)</f>
        <v/>
      </c>
      <c r="BH214" s="22">
        <f>IF(AP214="","",TRIM(AK214&amp;""))</f>
        <v/>
      </c>
      <c r="BI214" s="22">
        <f>IF(AND(AP214&lt;&gt;"",BH214=""),1,0)</f>
        <v/>
      </c>
      <c r="BJ214" s="22">
        <f>IF(AP214="",0,1)</f>
        <v/>
      </c>
    </row>
    <row r="215">
      <c r="AJ215" s="19" t="n"/>
      <c r="AK215" s="25" t="n"/>
      <c r="AL215" s="26" t="n"/>
      <c r="AM215" s="26" t="n"/>
      <c r="AN215" s="25" t="n"/>
      <c r="AO215" s="19" t="n"/>
      <c r="AP215" s="22">
        <f>TRIM(IFERROR(TRIM(INDEX($A215:$AI215,MATCH(Settings!$H$9,$A$1:$AI$1,0))&amp;""),"")&amp;" "&amp;IFERROR(TRIM(INDEX($A215:$AI215,MATCH(Settings!$H$10,$A$1:$AI$1,0))&amp;""),""))</f>
        <v/>
      </c>
      <c r="AQ215" s="23">
        <f>IF(AP215="","",IFERROR(IF(TRIM(INDEX($A215:$AI215,MATCH(Settings!$H$11,$A$1:$AI$1,0))&amp;"")="","",IF(ISNUMBER(INDEX($A215:$AI215,MATCH(Settings!$H$11,$A$1:$AI$1,0))),INT(INDEX($A215:$AI215,MATCH(Settings!$H$11,$A$1:$AI$1,0))),DATE(VALUE(LEFT(INDEX($A215:$AI215,MATCH(Settings!$H$11,$A$1:$AI$1,0)),4)),VALUE(MID(INDEX($A215:$AI215,MATCH(Settings!$H$11,$A$1:$AI$1,0)),6,2)),VALUE(MID(INDEX($A215:$AI215,MATCH(Settings!$H$11,$A$1:$AI$1,0)),9,2))))),""))</f>
        <v/>
      </c>
      <c r="AR215" s="22">
        <f>IF(OR(AP215="",NOT(ISNUMBER(AQ215)),NOT(ISNUMBER(Settings!$B$4))),"",YEAR(Settings!$B$4)-YEAR(AQ215)-IF(OR(MONTH(Settings!$B$4)&lt;MONTH(AQ215),AND(MONTH(Settings!$B$4)=MONTH(AQ215),DAY(Settings!$B$4)&lt;DAY(AQ215))),1,0))</f>
        <v/>
      </c>
      <c r="AS215" s="22">
        <f>IF(AP215="","",IF(AR215="","No birth date",IF(COUNT(Settings!$B$9:$B$20)=0,"Set your age groups",IF(AR215&lt;MIN(Settings!$B$9:$B$20),"Below youngest group",IF(AR215&gt;MAX(Settings!$C$9:$C$20),"Above oldest group",IF(AR215&lt;=INDEX(Settings!$C$9:$C$20,COUNTIF(Settings!$B$9:$B$20,"&lt;="&amp;AR215)),INDEX(Settings!$A$9:$A$20,COUNTIF(Settings!$B$9:$B$20,"&lt;="&amp;AR215)),"No group for this age"))))))</f>
        <v/>
      </c>
      <c r="AT215" s="22">
        <f>IF(AP215="","",IFERROR(TRIM(INDEX($A215:$AI215,MATCH(Settings!$H$12,$A$1:$AI$1,0))&amp;""),""))</f>
        <v/>
      </c>
      <c r="AU215" s="22">
        <f>IF(AP215="","",IFERROR(TRIM(INDEX($A215:$AI215,MATCH(Settings!$H$13,$A$1:$AI$1,0))&amp;""),""))</f>
        <v/>
      </c>
      <c r="AV215" s="22">
        <f>IF(AP215="","",IFERROR(TRIM(INDEX($A215:$AI215,MATCH(Settings!$H$14,$A$1:$AI$1,0))&amp;""),""))</f>
        <v/>
      </c>
      <c r="AW215" s="22">
        <f>IF(AP215="","",IFERROR(IF(TRIM(INDEX($A215:$AI215,MATCH(Settings!$H$19,$A$1:$AI$1,0))&amp;"")="","",VALUE(TRIM(INDEX($A215:$AI215,MATCH(Settings!$H$19,$A$1:$AI$1,0))&amp;""))),""))</f>
        <v/>
      </c>
      <c r="AX215" s="22">
        <f>IF(AP215="","",IFERROR(TRIM(INDEX($A215:$AI215,MATCH(Settings!$H$20,$A$1:$AI$1,0))&amp;""),""))</f>
        <v/>
      </c>
      <c r="AY215" s="24">
        <f>IF(OR(AX215="Paid",AX215="Partially refunded"),IFERROR(VALUE(IFERROR(TRIM(INDEX($A215:$AI215,MATCH(Settings!$H$21,$A$1:$AI$1,0))&amp;""),"")),0)-IFERROR(VALUE(IFERROR(TRIM(INDEX($A215:$AI215,MATCH(Settings!$H$22,$A$1:$AI$1,0))&amp;""),"")),0),0)</f>
        <v/>
      </c>
      <c r="AZ215" s="22">
        <f>IF(AP215="","",IF(UPPER(TRIM(AL215&amp;""))="Y","Paid another way",IF(AX215&lt;&gt;"",AX215,"No online payment")))</f>
        <v/>
      </c>
      <c r="BA215" s="22">
        <f>IF(OR(AZ215="Paid",AZ215="Partially refunded",AZ215="Paid another way"),1,0)</f>
        <v/>
      </c>
      <c r="BB215" s="22">
        <f>IF(AP215="","",IF(IFERROR(TRIM(INDEX($A215:$AI215,MATCH(Settings!$H$15,$A$1:$AI$1,0))&amp;""),"")&lt;&gt;"","Yes","No"))</f>
        <v/>
      </c>
      <c r="BC215" s="22">
        <f>IF(AP215="","",IF(IFERROR(TRIM(INDEX($A215:$AI215,MATCH(Settings!$H$16,$A$1:$AI$1,0))&amp;""),"")&lt;&gt;"","Yes","No"))</f>
        <v/>
      </c>
      <c r="BD215" s="22">
        <f>IF(AP215="","",IF(IFERROR(TRIM(INDEX($A215:$AI215,MATCH(Settings!$H$18,$A$1:$AI$1,0))&amp;""),"")&lt;&gt;"","Yes","No"))</f>
        <v/>
      </c>
      <c r="BE215" s="22">
        <f>IF(AP215="","",IFERROR(TRIM(INDEX($A215:$AI215,MATCH(Settings!$H$17,$A$1:$AI$1,0))&amp;""),""))</f>
        <v/>
      </c>
      <c r="BF215" s="22">
        <f>IF(AP215="","",IF(UPPER(TRIM(AM215&amp;""))="Y","Complete (papers)",IF(IF(BB215="No",", proof of age","")&amp;IF(BC215="No",", physical form","")&amp;IF(BD215="No",", concussion sheet","")="","Complete","Missing: "&amp;MID(IF(BB215="No",", proof of age","")&amp;IF(BC215="No",", physical form","")&amp;IF(BD215="No",", concussion sheet",""),3,200))))</f>
        <v/>
      </c>
      <c r="BG215" s="22">
        <f>IF(LEFT(BF215,8)="Complete",1,0)</f>
        <v/>
      </c>
      <c r="BH215" s="22">
        <f>IF(AP215="","",TRIM(AK215&amp;""))</f>
        <v/>
      </c>
      <c r="BI215" s="22">
        <f>IF(AND(AP215&lt;&gt;"",BH215=""),1,0)</f>
        <v/>
      </c>
      <c r="BJ215" s="22">
        <f>IF(AP215="",0,1)</f>
        <v/>
      </c>
    </row>
    <row r="216">
      <c r="AJ216" s="19" t="n"/>
      <c r="AK216" s="25" t="n"/>
      <c r="AL216" s="26" t="n"/>
      <c r="AM216" s="26" t="n"/>
      <c r="AN216" s="25" t="n"/>
      <c r="AO216" s="19" t="n"/>
      <c r="AP216" s="22">
        <f>TRIM(IFERROR(TRIM(INDEX($A216:$AI216,MATCH(Settings!$H$9,$A$1:$AI$1,0))&amp;""),"")&amp;" "&amp;IFERROR(TRIM(INDEX($A216:$AI216,MATCH(Settings!$H$10,$A$1:$AI$1,0))&amp;""),""))</f>
        <v/>
      </c>
      <c r="AQ216" s="23">
        <f>IF(AP216="","",IFERROR(IF(TRIM(INDEX($A216:$AI216,MATCH(Settings!$H$11,$A$1:$AI$1,0))&amp;"")="","",IF(ISNUMBER(INDEX($A216:$AI216,MATCH(Settings!$H$11,$A$1:$AI$1,0))),INT(INDEX($A216:$AI216,MATCH(Settings!$H$11,$A$1:$AI$1,0))),DATE(VALUE(LEFT(INDEX($A216:$AI216,MATCH(Settings!$H$11,$A$1:$AI$1,0)),4)),VALUE(MID(INDEX($A216:$AI216,MATCH(Settings!$H$11,$A$1:$AI$1,0)),6,2)),VALUE(MID(INDEX($A216:$AI216,MATCH(Settings!$H$11,$A$1:$AI$1,0)),9,2))))),""))</f>
        <v/>
      </c>
      <c r="AR216" s="22">
        <f>IF(OR(AP216="",NOT(ISNUMBER(AQ216)),NOT(ISNUMBER(Settings!$B$4))),"",YEAR(Settings!$B$4)-YEAR(AQ216)-IF(OR(MONTH(Settings!$B$4)&lt;MONTH(AQ216),AND(MONTH(Settings!$B$4)=MONTH(AQ216),DAY(Settings!$B$4)&lt;DAY(AQ216))),1,0))</f>
        <v/>
      </c>
      <c r="AS216" s="22">
        <f>IF(AP216="","",IF(AR216="","No birth date",IF(COUNT(Settings!$B$9:$B$20)=0,"Set your age groups",IF(AR216&lt;MIN(Settings!$B$9:$B$20),"Below youngest group",IF(AR216&gt;MAX(Settings!$C$9:$C$20),"Above oldest group",IF(AR216&lt;=INDEX(Settings!$C$9:$C$20,COUNTIF(Settings!$B$9:$B$20,"&lt;="&amp;AR216)),INDEX(Settings!$A$9:$A$20,COUNTIF(Settings!$B$9:$B$20,"&lt;="&amp;AR216)),"No group for this age"))))))</f>
        <v/>
      </c>
      <c r="AT216" s="22">
        <f>IF(AP216="","",IFERROR(TRIM(INDEX($A216:$AI216,MATCH(Settings!$H$12,$A$1:$AI$1,0))&amp;""),""))</f>
        <v/>
      </c>
      <c r="AU216" s="22">
        <f>IF(AP216="","",IFERROR(TRIM(INDEX($A216:$AI216,MATCH(Settings!$H$13,$A$1:$AI$1,0))&amp;""),""))</f>
        <v/>
      </c>
      <c r="AV216" s="22">
        <f>IF(AP216="","",IFERROR(TRIM(INDEX($A216:$AI216,MATCH(Settings!$H$14,$A$1:$AI$1,0))&amp;""),""))</f>
        <v/>
      </c>
      <c r="AW216" s="22">
        <f>IF(AP216="","",IFERROR(IF(TRIM(INDEX($A216:$AI216,MATCH(Settings!$H$19,$A$1:$AI$1,0))&amp;"")="","",VALUE(TRIM(INDEX($A216:$AI216,MATCH(Settings!$H$19,$A$1:$AI$1,0))&amp;""))),""))</f>
        <v/>
      </c>
      <c r="AX216" s="22">
        <f>IF(AP216="","",IFERROR(TRIM(INDEX($A216:$AI216,MATCH(Settings!$H$20,$A$1:$AI$1,0))&amp;""),""))</f>
        <v/>
      </c>
      <c r="AY216" s="24">
        <f>IF(OR(AX216="Paid",AX216="Partially refunded"),IFERROR(VALUE(IFERROR(TRIM(INDEX($A216:$AI216,MATCH(Settings!$H$21,$A$1:$AI$1,0))&amp;""),"")),0)-IFERROR(VALUE(IFERROR(TRIM(INDEX($A216:$AI216,MATCH(Settings!$H$22,$A$1:$AI$1,0))&amp;""),"")),0),0)</f>
        <v/>
      </c>
      <c r="AZ216" s="22">
        <f>IF(AP216="","",IF(UPPER(TRIM(AL216&amp;""))="Y","Paid another way",IF(AX216&lt;&gt;"",AX216,"No online payment")))</f>
        <v/>
      </c>
      <c r="BA216" s="22">
        <f>IF(OR(AZ216="Paid",AZ216="Partially refunded",AZ216="Paid another way"),1,0)</f>
        <v/>
      </c>
      <c r="BB216" s="22">
        <f>IF(AP216="","",IF(IFERROR(TRIM(INDEX($A216:$AI216,MATCH(Settings!$H$15,$A$1:$AI$1,0))&amp;""),"")&lt;&gt;"","Yes","No"))</f>
        <v/>
      </c>
      <c r="BC216" s="22">
        <f>IF(AP216="","",IF(IFERROR(TRIM(INDEX($A216:$AI216,MATCH(Settings!$H$16,$A$1:$AI$1,0))&amp;""),"")&lt;&gt;"","Yes","No"))</f>
        <v/>
      </c>
      <c r="BD216" s="22">
        <f>IF(AP216="","",IF(IFERROR(TRIM(INDEX($A216:$AI216,MATCH(Settings!$H$18,$A$1:$AI$1,0))&amp;""),"")&lt;&gt;"","Yes","No"))</f>
        <v/>
      </c>
      <c r="BE216" s="22">
        <f>IF(AP216="","",IFERROR(TRIM(INDEX($A216:$AI216,MATCH(Settings!$H$17,$A$1:$AI$1,0))&amp;""),""))</f>
        <v/>
      </c>
      <c r="BF216" s="22">
        <f>IF(AP216="","",IF(UPPER(TRIM(AM216&amp;""))="Y","Complete (papers)",IF(IF(BB216="No",", proof of age","")&amp;IF(BC216="No",", physical form","")&amp;IF(BD216="No",", concussion sheet","")="","Complete","Missing: "&amp;MID(IF(BB216="No",", proof of age","")&amp;IF(BC216="No",", physical form","")&amp;IF(BD216="No",", concussion sheet",""),3,200))))</f>
        <v/>
      </c>
      <c r="BG216" s="22">
        <f>IF(LEFT(BF216,8)="Complete",1,0)</f>
        <v/>
      </c>
      <c r="BH216" s="22">
        <f>IF(AP216="","",TRIM(AK216&amp;""))</f>
        <v/>
      </c>
      <c r="BI216" s="22">
        <f>IF(AND(AP216&lt;&gt;"",BH216=""),1,0)</f>
        <v/>
      </c>
      <c r="BJ216" s="22">
        <f>IF(AP216="",0,1)</f>
        <v/>
      </c>
    </row>
    <row r="217">
      <c r="AJ217" s="19" t="n"/>
      <c r="AK217" s="25" t="n"/>
      <c r="AL217" s="26" t="n"/>
      <c r="AM217" s="26" t="n"/>
      <c r="AN217" s="25" t="n"/>
      <c r="AO217" s="19" t="n"/>
      <c r="AP217" s="22">
        <f>TRIM(IFERROR(TRIM(INDEX($A217:$AI217,MATCH(Settings!$H$9,$A$1:$AI$1,0))&amp;""),"")&amp;" "&amp;IFERROR(TRIM(INDEX($A217:$AI217,MATCH(Settings!$H$10,$A$1:$AI$1,0))&amp;""),""))</f>
        <v/>
      </c>
      <c r="AQ217" s="23">
        <f>IF(AP217="","",IFERROR(IF(TRIM(INDEX($A217:$AI217,MATCH(Settings!$H$11,$A$1:$AI$1,0))&amp;"")="","",IF(ISNUMBER(INDEX($A217:$AI217,MATCH(Settings!$H$11,$A$1:$AI$1,0))),INT(INDEX($A217:$AI217,MATCH(Settings!$H$11,$A$1:$AI$1,0))),DATE(VALUE(LEFT(INDEX($A217:$AI217,MATCH(Settings!$H$11,$A$1:$AI$1,0)),4)),VALUE(MID(INDEX($A217:$AI217,MATCH(Settings!$H$11,$A$1:$AI$1,0)),6,2)),VALUE(MID(INDEX($A217:$AI217,MATCH(Settings!$H$11,$A$1:$AI$1,0)),9,2))))),""))</f>
        <v/>
      </c>
      <c r="AR217" s="22">
        <f>IF(OR(AP217="",NOT(ISNUMBER(AQ217)),NOT(ISNUMBER(Settings!$B$4))),"",YEAR(Settings!$B$4)-YEAR(AQ217)-IF(OR(MONTH(Settings!$B$4)&lt;MONTH(AQ217),AND(MONTH(Settings!$B$4)=MONTH(AQ217),DAY(Settings!$B$4)&lt;DAY(AQ217))),1,0))</f>
        <v/>
      </c>
      <c r="AS217" s="22">
        <f>IF(AP217="","",IF(AR217="","No birth date",IF(COUNT(Settings!$B$9:$B$20)=0,"Set your age groups",IF(AR217&lt;MIN(Settings!$B$9:$B$20),"Below youngest group",IF(AR217&gt;MAX(Settings!$C$9:$C$20),"Above oldest group",IF(AR217&lt;=INDEX(Settings!$C$9:$C$20,COUNTIF(Settings!$B$9:$B$20,"&lt;="&amp;AR217)),INDEX(Settings!$A$9:$A$20,COUNTIF(Settings!$B$9:$B$20,"&lt;="&amp;AR217)),"No group for this age"))))))</f>
        <v/>
      </c>
      <c r="AT217" s="22">
        <f>IF(AP217="","",IFERROR(TRIM(INDEX($A217:$AI217,MATCH(Settings!$H$12,$A$1:$AI$1,0))&amp;""),""))</f>
        <v/>
      </c>
      <c r="AU217" s="22">
        <f>IF(AP217="","",IFERROR(TRIM(INDEX($A217:$AI217,MATCH(Settings!$H$13,$A$1:$AI$1,0))&amp;""),""))</f>
        <v/>
      </c>
      <c r="AV217" s="22">
        <f>IF(AP217="","",IFERROR(TRIM(INDEX($A217:$AI217,MATCH(Settings!$H$14,$A$1:$AI$1,0))&amp;""),""))</f>
        <v/>
      </c>
      <c r="AW217" s="22">
        <f>IF(AP217="","",IFERROR(IF(TRIM(INDEX($A217:$AI217,MATCH(Settings!$H$19,$A$1:$AI$1,0))&amp;"")="","",VALUE(TRIM(INDEX($A217:$AI217,MATCH(Settings!$H$19,$A$1:$AI$1,0))&amp;""))),""))</f>
        <v/>
      </c>
      <c r="AX217" s="22">
        <f>IF(AP217="","",IFERROR(TRIM(INDEX($A217:$AI217,MATCH(Settings!$H$20,$A$1:$AI$1,0))&amp;""),""))</f>
        <v/>
      </c>
      <c r="AY217" s="24">
        <f>IF(OR(AX217="Paid",AX217="Partially refunded"),IFERROR(VALUE(IFERROR(TRIM(INDEX($A217:$AI217,MATCH(Settings!$H$21,$A$1:$AI$1,0))&amp;""),"")),0)-IFERROR(VALUE(IFERROR(TRIM(INDEX($A217:$AI217,MATCH(Settings!$H$22,$A$1:$AI$1,0))&amp;""),"")),0),0)</f>
        <v/>
      </c>
      <c r="AZ217" s="22">
        <f>IF(AP217="","",IF(UPPER(TRIM(AL217&amp;""))="Y","Paid another way",IF(AX217&lt;&gt;"",AX217,"No online payment")))</f>
        <v/>
      </c>
      <c r="BA217" s="22">
        <f>IF(OR(AZ217="Paid",AZ217="Partially refunded",AZ217="Paid another way"),1,0)</f>
        <v/>
      </c>
      <c r="BB217" s="22">
        <f>IF(AP217="","",IF(IFERROR(TRIM(INDEX($A217:$AI217,MATCH(Settings!$H$15,$A$1:$AI$1,0))&amp;""),"")&lt;&gt;"","Yes","No"))</f>
        <v/>
      </c>
      <c r="BC217" s="22">
        <f>IF(AP217="","",IF(IFERROR(TRIM(INDEX($A217:$AI217,MATCH(Settings!$H$16,$A$1:$AI$1,0))&amp;""),"")&lt;&gt;"","Yes","No"))</f>
        <v/>
      </c>
      <c r="BD217" s="22">
        <f>IF(AP217="","",IF(IFERROR(TRIM(INDEX($A217:$AI217,MATCH(Settings!$H$18,$A$1:$AI$1,0))&amp;""),"")&lt;&gt;"","Yes","No"))</f>
        <v/>
      </c>
      <c r="BE217" s="22">
        <f>IF(AP217="","",IFERROR(TRIM(INDEX($A217:$AI217,MATCH(Settings!$H$17,$A$1:$AI$1,0))&amp;""),""))</f>
        <v/>
      </c>
      <c r="BF217" s="22">
        <f>IF(AP217="","",IF(UPPER(TRIM(AM217&amp;""))="Y","Complete (papers)",IF(IF(BB217="No",", proof of age","")&amp;IF(BC217="No",", physical form","")&amp;IF(BD217="No",", concussion sheet","")="","Complete","Missing: "&amp;MID(IF(BB217="No",", proof of age","")&amp;IF(BC217="No",", physical form","")&amp;IF(BD217="No",", concussion sheet",""),3,200))))</f>
        <v/>
      </c>
      <c r="BG217" s="22">
        <f>IF(LEFT(BF217,8)="Complete",1,0)</f>
        <v/>
      </c>
      <c r="BH217" s="22">
        <f>IF(AP217="","",TRIM(AK217&amp;""))</f>
        <v/>
      </c>
      <c r="BI217" s="22">
        <f>IF(AND(AP217&lt;&gt;"",BH217=""),1,0)</f>
        <v/>
      </c>
      <c r="BJ217" s="22">
        <f>IF(AP217="",0,1)</f>
        <v/>
      </c>
    </row>
    <row r="218">
      <c r="AJ218" s="19" t="n"/>
      <c r="AK218" s="25" t="n"/>
      <c r="AL218" s="26" t="n"/>
      <c r="AM218" s="26" t="n"/>
      <c r="AN218" s="25" t="n"/>
      <c r="AO218" s="19" t="n"/>
      <c r="AP218" s="22">
        <f>TRIM(IFERROR(TRIM(INDEX($A218:$AI218,MATCH(Settings!$H$9,$A$1:$AI$1,0))&amp;""),"")&amp;" "&amp;IFERROR(TRIM(INDEX($A218:$AI218,MATCH(Settings!$H$10,$A$1:$AI$1,0))&amp;""),""))</f>
        <v/>
      </c>
      <c r="AQ218" s="23">
        <f>IF(AP218="","",IFERROR(IF(TRIM(INDEX($A218:$AI218,MATCH(Settings!$H$11,$A$1:$AI$1,0))&amp;"")="","",IF(ISNUMBER(INDEX($A218:$AI218,MATCH(Settings!$H$11,$A$1:$AI$1,0))),INT(INDEX($A218:$AI218,MATCH(Settings!$H$11,$A$1:$AI$1,0))),DATE(VALUE(LEFT(INDEX($A218:$AI218,MATCH(Settings!$H$11,$A$1:$AI$1,0)),4)),VALUE(MID(INDEX($A218:$AI218,MATCH(Settings!$H$11,$A$1:$AI$1,0)),6,2)),VALUE(MID(INDEX($A218:$AI218,MATCH(Settings!$H$11,$A$1:$AI$1,0)),9,2))))),""))</f>
        <v/>
      </c>
      <c r="AR218" s="22">
        <f>IF(OR(AP218="",NOT(ISNUMBER(AQ218)),NOT(ISNUMBER(Settings!$B$4))),"",YEAR(Settings!$B$4)-YEAR(AQ218)-IF(OR(MONTH(Settings!$B$4)&lt;MONTH(AQ218),AND(MONTH(Settings!$B$4)=MONTH(AQ218),DAY(Settings!$B$4)&lt;DAY(AQ218))),1,0))</f>
        <v/>
      </c>
      <c r="AS218" s="22">
        <f>IF(AP218="","",IF(AR218="","No birth date",IF(COUNT(Settings!$B$9:$B$20)=0,"Set your age groups",IF(AR218&lt;MIN(Settings!$B$9:$B$20),"Below youngest group",IF(AR218&gt;MAX(Settings!$C$9:$C$20),"Above oldest group",IF(AR218&lt;=INDEX(Settings!$C$9:$C$20,COUNTIF(Settings!$B$9:$B$20,"&lt;="&amp;AR218)),INDEX(Settings!$A$9:$A$20,COUNTIF(Settings!$B$9:$B$20,"&lt;="&amp;AR218)),"No group for this age"))))))</f>
        <v/>
      </c>
      <c r="AT218" s="22">
        <f>IF(AP218="","",IFERROR(TRIM(INDEX($A218:$AI218,MATCH(Settings!$H$12,$A$1:$AI$1,0))&amp;""),""))</f>
        <v/>
      </c>
      <c r="AU218" s="22">
        <f>IF(AP218="","",IFERROR(TRIM(INDEX($A218:$AI218,MATCH(Settings!$H$13,$A$1:$AI$1,0))&amp;""),""))</f>
        <v/>
      </c>
      <c r="AV218" s="22">
        <f>IF(AP218="","",IFERROR(TRIM(INDEX($A218:$AI218,MATCH(Settings!$H$14,$A$1:$AI$1,0))&amp;""),""))</f>
        <v/>
      </c>
      <c r="AW218" s="22">
        <f>IF(AP218="","",IFERROR(IF(TRIM(INDEX($A218:$AI218,MATCH(Settings!$H$19,$A$1:$AI$1,0))&amp;"")="","",VALUE(TRIM(INDEX($A218:$AI218,MATCH(Settings!$H$19,$A$1:$AI$1,0))&amp;""))),""))</f>
        <v/>
      </c>
      <c r="AX218" s="22">
        <f>IF(AP218="","",IFERROR(TRIM(INDEX($A218:$AI218,MATCH(Settings!$H$20,$A$1:$AI$1,0))&amp;""),""))</f>
        <v/>
      </c>
      <c r="AY218" s="24">
        <f>IF(OR(AX218="Paid",AX218="Partially refunded"),IFERROR(VALUE(IFERROR(TRIM(INDEX($A218:$AI218,MATCH(Settings!$H$21,$A$1:$AI$1,0))&amp;""),"")),0)-IFERROR(VALUE(IFERROR(TRIM(INDEX($A218:$AI218,MATCH(Settings!$H$22,$A$1:$AI$1,0))&amp;""),"")),0),0)</f>
        <v/>
      </c>
      <c r="AZ218" s="22">
        <f>IF(AP218="","",IF(UPPER(TRIM(AL218&amp;""))="Y","Paid another way",IF(AX218&lt;&gt;"",AX218,"No online payment")))</f>
        <v/>
      </c>
      <c r="BA218" s="22">
        <f>IF(OR(AZ218="Paid",AZ218="Partially refunded",AZ218="Paid another way"),1,0)</f>
        <v/>
      </c>
      <c r="BB218" s="22">
        <f>IF(AP218="","",IF(IFERROR(TRIM(INDEX($A218:$AI218,MATCH(Settings!$H$15,$A$1:$AI$1,0))&amp;""),"")&lt;&gt;"","Yes","No"))</f>
        <v/>
      </c>
      <c r="BC218" s="22">
        <f>IF(AP218="","",IF(IFERROR(TRIM(INDEX($A218:$AI218,MATCH(Settings!$H$16,$A$1:$AI$1,0))&amp;""),"")&lt;&gt;"","Yes","No"))</f>
        <v/>
      </c>
      <c r="BD218" s="22">
        <f>IF(AP218="","",IF(IFERROR(TRIM(INDEX($A218:$AI218,MATCH(Settings!$H$18,$A$1:$AI$1,0))&amp;""),"")&lt;&gt;"","Yes","No"))</f>
        <v/>
      </c>
      <c r="BE218" s="22">
        <f>IF(AP218="","",IFERROR(TRIM(INDEX($A218:$AI218,MATCH(Settings!$H$17,$A$1:$AI$1,0))&amp;""),""))</f>
        <v/>
      </c>
      <c r="BF218" s="22">
        <f>IF(AP218="","",IF(UPPER(TRIM(AM218&amp;""))="Y","Complete (papers)",IF(IF(BB218="No",", proof of age","")&amp;IF(BC218="No",", physical form","")&amp;IF(BD218="No",", concussion sheet","")="","Complete","Missing: "&amp;MID(IF(BB218="No",", proof of age","")&amp;IF(BC218="No",", physical form","")&amp;IF(BD218="No",", concussion sheet",""),3,200))))</f>
        <v/>
      </c>
      <c r="BG218" s="22">
        <f>IF(LEFT(BF218,8)="Complete",1,0)</f>
        <v/>
      </c>
      <c r="BH218" s="22">
        <f>IF(AP218="","",TRIM(AK218&amp;""))</f>
        <v/>
      </c>
      <c r="BI218" s="22">
        <f>IF(AND(AP218&lt;&gt;"",BH218=""),1,0)</f>
        <v/>
      </c>
      <c r="BJ218" s="22">
        <f>IF(AP218="",0,1)</f>
        <v/>
      </c>
    </row>
    <row r="219">
      <c r="AJ219" s="19" t="n"/>
      <c r="AK219" s="25" t="n"/>
      <c r="AL219" s="26" t="n"/>
      <c r="AM219" s="26" t="n"/>
      <c r="AN219" s="25" t="n"/>
      <c r="AO219" s="19" t="n"/>
      <c r="AP219" s="22">
        <f>TRIM(IFERROR(TRIM(INDEX($A219:$AI219,MATCH(Settings!$H$9,$A$1:$AI$1,0))&amp;""),"")&amp;" "&amp;IFERROR(TRIM(INDEX($A219:$AI219,MATCH(Settings!$H$10,$A$1:$AI$1,0))&amp;""),""))</f>
        <v/>
      </c>
      <c r="AQ219" s="23">
        <f>IF(AP219="","",IFERROR(IF(TRIM(INDEX($A219:$AI219,MATCH(Settings!$H$11,$A$1:$AI$1,0))&amp;"")="","",IF(ISNUMBER(INDEX($A219:$AI219,MATCH(Settings!$H$11,$A$1:$AI$1,0))),INT(INDEX($A219:$AI219,MATCH(Settings!$H$11,$A$1:$AI$1,0))),DATE(VALUE(LEFT(INDEX($A219:$AI219,MATCH(Settings!$H$11,$A$1:$AI$1,0)),4)),VALUE(MID(INDEX($A219:$AI219,MATCH(Settings!$H$11,$A$1:$AI$1,0)),6,2)),VALUE(MID(INDEX($A219:$AI219,MATCH(Settings!$H$11,$A$1:$AI$1,0)),9,2))))),""))</f>
        <v/>
      </c>
      <c r="AR219" s="22">
        <f>IF(OR(AP219="",NOT(ISNUMBER(AQ219)),NOT(ISNUMBER(Settings!$B$4))),"",YEAR(Settings!$B$4)-YEAR(AQ219)-IF(OR(MONTH(Settings!$B$4)&lt;MONTH(AQ219),AND(MONTH(Settings!$B$4)=MONTH(AQ219),DAY(Settings!$B$4)&lt;DAY(AQ219))),1,0))</f>
        <v/>
      </c>
      <c r="AS219" s="22">
        <f>IF(AP219="","",IF(AR219="","No birth date",IF(COUNT(Settings!$B$9:$B$20)=0,"Set your age groups",IF(AR219&lt;MIN(Settings!$B$9:$B$20),"Below youngest group",IF(AR219&gt;MAX(Settings!$C$9:$C$20),"Above oldest group",IF(AR219&lt;=INDEX(Settings!$C$9:$C$20,COUNTIF(Settings!$B$9:$B$20,"&lt;="&amp;AR219)),INDEX(Settings!$A$9:$A$20,COUNTIF(Settings!$B$9:$B$20,"&lt;="&amp;AR219)),"No group for this age"))))))</f>
        <v/>
      </c>
      <c r="AT219" s="22">
        <f>IF(AP219="","",IFERROR(TRIM(INDEX($A219:$AI219,MATCH(Settings!$H$12,$A$1:$AI$1,0))&amp;""),""))</f>
        <v/>
      </c>
      <c r="AU219" s="22">
        <f>IF(AP219="","",IFERROR(TRIM(INDEX($A219:$AI219,MATCH(Settings!$H$13,$A$1:$AI$1,0))&amp;""),""))</f>
        <v/>
      </c>
      <c r="AV219" s="22">
        <f>IF(AP219="","",IFERROR(TRIM(INDEX($A219:$AI219,MATCH(Settings!$H$14,$A$1:$AI$1,0))&amp;""),""))</f>
        <v/>
      </c>
      <c r="AW219" s="22">
        <f>IF(AP219="","",IFERROR(IF(TRIM(INDEX($A219:$AI219,MATCH(Settings!$H$19,$A$1:$AI$1,0))&amp;"")="","",VALUE(TRIM(INDEX($A219:$AI219,MATCH(Settings!$H$19,$A$1:$AI$1,0))&amp;""))),""))</f>
        <v/>
      </c>
      <c r="AX219" s="22">
        <f>IF(AP219="","",IFERROR(TRIM(INDEX($A219:$AI219,MATCH(Settings!$H$20,$A$1:$AI$1,0))&amp;""),""))</f>
        <v/>
      </c>
      <c r="AY219" s="24">
        <f>IF(OR(AX219="Paid",AX219="Partially refunded"),IFERROR(VALUE(IFERROR(TRIM(INDEX($A219:$AI219,MATCH(Settings!$H$21,$A$1:$AI$1,0))&amp;""),"")),0)-IFERROR(VALUE(IFERROR(TRIM(INDEX($A219:$AI219,MATCH(Settings!$H$22,$A$1:$AI$1,0))&amp;""),"")),0),0)</f>
        <v/>
      </c>
      <c r="AZ219" s="22">
        <f>IF(AP219="","",IF(UPPER(TRIM(AL219&amp;""))="Y","Paid another way",IF(AX219&lt;&gt;"",AX219,"No online payment")))</f>
        <v/>
      </c>
      <c r="BA219" s="22">
        <f>IF(OR(AZ219="Paid",AZ219="Partially refunded",AZ219="Paid another way"),1,0)</f>
        <v/>
      </c>
      <c r="BB219" s="22">
        <f>IF(AP219="","",IF(IFERROR(TRIM(INDEX($A219:$AI219,MATCH(Settings!$H$15,$A$1:$AI$1,0))&amp;""),"")&lt;&gt;"","Yes","No"))</f>
        <v/>
      </c>
      <c r="BC219" s="22">
        <f>IF(AP219="","",IF(IFERROR(TRIM(INDEX($A219:$AI219,MATCH(Settings!$H$16,$A$1:$AI$1,0))&amp;""),"")&lt;&gt;"","Yes","No"))</f>
        <v/>
      </c>
      <c r="BD219" s="22">
        <f>IF(AP219="","",IF(IFERROR(TRIM(INDEX($A219:$AI219,MATCH(Settings!$H$18,$A$1:$AI$1,0))&amp;""),"")&lt;&gt;"","Yes","No"))</f>
        <v/>
      </c>
      <c r="BE219" s="22">
        <f>IF(AP219="","",IFERROR(TRIM(INDEX($A219:$AI219,MATCH(Settings!$H$17,$A$1:$AI$1,0))&amp;""),""))</f>
        <v/>
      </c>
      <c r="BF219" s="22">
        <f>IF(AP219="","",IF(UPPER(TRIM(AM219&amp;""))="Y","Complete (papers)",IF(IF(BB219="No",", proof of age","")&amp;IF(BC219="No",", physical form","")&amp;IF(BD219="No",", concussion sheet","")="","Complete","Missing: "&amp;MID(IF(BB219="No",", proof of age","")&amp;IF(BC219="No",", physical form","")&amp;IF(BD219="No",", concussion sheet",""),3,200))))</f>
        <v/>
      </c>
      <c r="BG219" s="22">
        <f>IF(LEFT(BF219,8)="Complete",1,0)</f>
        <v/>
      </c>
      <c r="BH219" s="22">
        <f>IF(AP219="","",TRIM(AK219&amp;""))</f>
        <v/>
      </c>
      <c r="BI219" s="22">
        <f>IF(AND(AP219&lt;&gt;"",BH219=""),1,0)</f>
        <v/>
      </c>
      <c r="BJ219" s="22">
        <f>IF(AP219="",0,1)</f>
        <v/>
      </c>
    </row>
    <row r="220">
      <c r="AJ220" s="19" t="n"/>
      <c r="AK220" s="25" t="n"/>
      <c r="AL220" s="26" t="n"/>
      <c r="AM220" s="26" t="n"/>
      <c r="AN220" s="25" t="n"/>
      <c r="AO220" s="19" t="n"/>
      <c r="AP220" s="22">
        <f>TRIM(IFERROR(TRIM(INDEX($A220:$AI220,MATCH(Settings!$H$9,$A$1:$AI$1,0))&amp;""),"")&amp;" "&amp;IFERROR(TRIM(INDEX($A220:$AI220,MATCH(Settings!$H$10,$A$1:$AI$1,0))&amp;""),""))</f>
        <v/>
      </c>
      <c r="AQ220" s="23">
        <f>IF(AP220="","",IFERROR(IF(TRIM(INDEX($A220:$AI220,MATCH(Settings!$H$11,$A$1:$AI$1,0))&amp;"")="","",IF(ISNUMBER(INDEX($A220:$AI220,MATCH(Settings!$H$11,$A$1:$AI$1,0))),INT(INDEX($A220:$AI220,MATCH(Settings!$H$11,$A$1:$AI$1,0))),DATE(VALUE(LEFT(INDEX($A220:$AI220,MATCH(Settings!$H$11,$A$1:$AI$1,0)),4)),VALUE(MID(INDEX($A220:$AI220,MATCH(Settings!$H$11,$A$1:$AI$1,0)),6,2)),VALUE(MID(INDEX($A220:$AI220,MATCH(Settings!$H$11,$A$1:$AI$1,0)),9,2))))),""))</f>
        <v/>
      </c>
      <c r="AR220" s="22">
        <f>IF(OR(AP220="",NOT(ISNUMBER(AQ220)),NOT(ISNUMBER(Settings!$B$4))),"",YEAR(Settings!$B$4)-YEAR(AQ220)-IF(OR(MONTH(Settings!$B$4)&lt;MONTH(AQ220),AND(MONTH(Settings!$B$4)=MONTH(AQ220),DAY(Settings!$B$4)&lt;DAY(AQ220))),1,0))</f>
        <v/>
      </c>
      <c r="AS220" s="22">
        <f>IF(AP220="","",IF(AR220="","No birth date",IF(COUNT(Settings!$B$9:$B$20)=0,"Set your age groups",IF(AR220&lt;MIN(Settings!$B$9:$B$20),"Below youngest group",IF(AR220&gt;MAX(Settings!$C$9:$C$20),"Above oldest group",IF(AR220&lt;=INDEX(Settings!$C$9:$C$20,COUNTIF(Settings!$B$9:$B$20,"&lt;="&amp;AR220)),INDEX(Settings!$A$9:$A$20,COUNTIF(Settings!$B$9:$B$20,"&lt;="&amp;AR220)),"No group for this age"))))))</f>
        <v/>
      </c>
      <c r="AT220" s="22">
        <f>IF(AP220="","",IFERROR(TRIM(INDEX($A220:$AI220,MATCH(Settings!$H$12,$A$1:$AI$1,0))&amp;""),""))</f>
        <v/>
      </c>
      <c r="AU220" s="22">
        <f>IF(AP220="","",IFERROR(TRIM(INDEX($A220:$AI220,MATCH(Settings!$H$13,$A$1:$AI$1,0))&amp;""),""))</f>
        <v/>
      </c>
      <c r="AV220" s="22">
        <f>IF(AP220="","",IFERROR(TRIM(INDEX($A220:$AI220,MATCH(Settings!$H$14,$A$1:$AI$1,0))&amp;""),""))</f>
        <v/>
      </c>
      <c r="AW220" s="22">
        <f>IF(AP220="","",IFERROR(IF(TRIM(INDEX($A220:$AI220,MATCH(Settings!$H$19,$A$1:$AI$1,0))&amp;"")="","",VALUE(TRIM(INDEX($A220:$AI220,MATCH(Settings!$H$19,$A$1:$AI$1,0))&amp;""))),""))</f>
        <v/>
      </c>
      <c r="AX220" s="22">
        <f>IF(AP220="","",IFERROR(TRIM(INDEX($A220:$AI220,MATCH(Settings!$H$20,$A$1:$AI$1,0))&amp;""),""))</f>
        <v/>
      </c>
      <c r="AY220" s="24">
        <f>IF(OR(AX220="Paid",AX220="Partially refunded"),IFERROR(VALUE(IFERROR(TRIM(INDEX($A220:$AI220,MATCH(Settings!$H$21,$A$1:$AI$1,0))&amp;""),"")),0)-IFERROR(VALUE(IFERROR(TRIM(INDEX($A220:$AI220,MATCH(Settings!$H$22,$A$1:$AI$1,0))&amp;""),"")),0),0)</f>
        <v/>
      </c>
      <c r="AZ220" s="22">
        <f>IF(AP220="","",IF(UPPER(TRIM(AL220&amp;""))="Y","Paid another way",IF(AX220&lt;&gt;"",AX220,"No online payment")))</f>
        <v/>
      </c>
      <c r="BA220" s="22">
        <f>IF(OR(AZ220="Paid",AZ220="Partially refunded",AZ220="Paid another way"),1,0)</f>
        <v/>
      </c>
      <c r="BB220" s="22">
        <f>IF(AP220="","",IF(IFERROR(TRIM(INDEX($A220:$AI220,MATCH(Settings!$H$15,$A$1:$AI$1,0))&amp;""),"")&lt;&gt;"","Yes","No"))</f>
        <v/>
      </c>
      <c r="BC220" s="22">
        <f>IF(AP220="","",IF(IFERROR(TRIM(INDEX($A220:$AI220,MATCH(Settings!$H$16,$A$1:$AI$1,0))&amp;""),"")&lt;&gt;"","Yes","No"))</f>
        <v/>
      </c>
      <c r="BD220" s="22">
        <f>IF(AP220="","",IF(IFERROR(TRIM(INDEX($A220:$AI220,MATCH(Settings!$H$18,$A$1:$AI$1,0))&amp;""),"")&lt;&gt;"","Yes","No"))</f>
        <v/>
      </c>
      <c r="BE220" s="22">
        <f>IF(AP220="","",IFERROR(TRIM(INDEX($A220:$AI220,MATCH(Settings!$H$17,$A$1:$AI$1,0))&amp;""),""))</f>
        <v/>
      </c>
      <c r="BF220" s="22">
        <f>IF(AP220="","",IF(UPPER(TRIM(AM220&amp;""))="Y","Complete (papers)",IF(IF(BB220="No",", proof of age","")&amp;IF(BC220="No",", physical form","")&amp;IF(BD220="No",", concussion sheet","")="","Complete","Missing: "&amp;MID(IF(BB220="No",", proof of age","")&amp;IF(BC220="No",", physical form","")&amp;IF(BD220="No",", concussion sheet",""),3,200))))</f>
        <v/>
      </c>
      <c r="BG220" s="22">
        <f>IF(LEFT(BF220,8)="Complete",1,0)</f>
        <v/>
      </c>
      <c r="BH220" s="22">
        <f>IF(AP220="","",TRIM(AK220&amp;""))</f>
        <v/>
      </c>
      <c r="BI220" s="22">
        <f>IF(AND(AP220&lt;&gt;"",BH220=""),1,0)</f>
        <v/>
      </c>
      <c r="BJ220" s="22">
        <f>IF(AP220="",0,1)</f>
        <v/>
      </c>
    </row>
    <row r="221">
      <c r="AJ221" s="19" t="n"/>
      <c r="AK221" s="25" t="n"/>
      <c r="AL221" s="26" t="n"/>
      <c r="AM221" s="26" t="n"/>
      <c r="AN221" s="25" t="n"/>
      <c r="AO221" s="19" t="n"/>
      <c r="AP221" s="22">
        <f>TRIM(IFERROR(TRIM(INDEX($A221:$AI221,MATCH(Settings!$H$9,$A$1:$AI$1,0))&amp;""),"")&amp;" "&amp;IFERROR(TRIM(INDEX($A221:$AI221,MATCH(Settings!$H$10,$A$1:$AI$1,0))&amp;""),""))</f>
        <v/>
      </c>
      <c r="AQ221" s="23">
        <f>IF(AP221="","",IFERROR(IF(TRIM(INDEX($A221:$AI221,MATCH(Settings!$H$11,$A$1:$AI$1,0))&amp;"")="","",IF(ISNUMBER(INDEX($A221:$AI221,MATCH(Settings!$H$11,$A$1:$AI$1,0))),INT(INDEX($A221:$AI221,MATCH(Settings!$H$11,$A$1:$AI$1,0))),DATE(VALUE(LEFT(INDEX($A221:$AI221,MATCH(Settings!$H$11,$A$1:$AI$1,0)),4)),VALUE(MID(INDEX($A221:$AI221,MATCH(Settings!$H$11,$A$1:$AI$1,0)),6,2)),VALUE(MID(INDEX($A221:$AI221,MATCH(Settings!$H$11,$A$1:$AI$1,0)),9,2))))),""))</f>
        <v/>
      </c>
      <c r="AR221" s="22">
        <f>IF(OR(AP221="",NOT(ISNUMBER(AQ221)),NOT(ISNUMBER(Settings!$B$4))),"",YEAR(Settings!$B$4)-YEAR(AQ221)-IF(OR(MONTH(Settings!$B$4)&lt;MONTH(AQ221),AND(MONTH(Settings!$B$4)=MONTH(AQ221),DAY(Settings!$B$4)&lt;DAY(AQ221))),1,0))</f>
        <v/>
      </c>
      <c r="AS221" s="22">
        <f>IF(AP221="","",IF(AR221="","No birth date",IF(COUNT(Settings!$B$9:$B$20)=0,"Set your age groups",IF(AR221&lt;MIN(Settings!$B$9:$B$20),"Below youngest group",IF(AR221&gt;MAX(Settings!$C$9:$C$20),"Above oldest group",IF(AR221&lt;=INDEX(Settings!$C$9:$C$20,COUNTIF(Settings!$B$9:$B$20,"&lt;="&amp;AR221)),INDEX(Settings!$A$9:$A$20,COUNTIF(Settings!$B$9:$B$20,"&lt;="&amp;AR221)),"No group for this age"))))))</f>
        <v/>
      </c>
      <c r="AT221" s="22">
        <f>IF(AP221="","",IFERROR(TRIM(INDEX($A221:$AI221,MATCH(Settings!$H$12,$A$1:$AI$1,0))&amp;""),""))</f>
        <v/>
      </c>
      <c r="AU221" s="22">
        <f>IF(AP221="","",IFERROR(TRIM(INDEX($A221:$AI221,MATCH(Settings!$H$13,$A$1:$AI$1,0))&amp;""),""))</f>
        <v/>
      </c>
      <c r="AV221" s="22">
        <f>IF(AP221="","",IFERROR(TRIM(INDEX($A221:$AI221,MATCH(Settings!$H$14,$A$1:$AI$1,0))&amp;""),""))</f>
        <v/>
      </c>
      <c r="AW221" s="22">
        <f>IF(AP221="","",IFERROR(IF(TRIM(INDEX($A221:$AI221,MATCH(Settings!$H$19,$A$1:$AI$1,0))&amp;"")="","",VALUE(TRIM(INDEX($A221:$AI221,MATCH(Settings!$H$19,$A$1:$AI$1,0))&amp;""))),""))</f>
        <v/>
      </c>
      <c r="AX221" s="22">
        <f>IF(AP221="","",IFERROR(TRIM(INDEX($A221:$AI221,MATCH(Settings!$H$20,$A$1:$AI$1,0))&amp;""),""))</f>
        <v/>
      </c>
      <c r="AY221" s="24">
        <f>IF(OR(AX221="Paid",AX221="Partially refunded"),IFERROR(VALUE(IFERROR(TRIM(INDEX($A221:$AI221,MATCH(Settings!$H$21,$A$1:$AI$1,0))&amp;""),"")),0)-IFERROR(VALUE(IFERROR(TRIM(INDEX($A221:$AI221,MATCH(Settings!$H$22,$A$1:$AI$1,0))&amp;""),"")),0),0)</f>
        <v/>
      </c>
      <c r="AZ221" s="22">
        <f>IF(AP221="","",IF(UPPER(TRIM(AL221&amp;""))="Y","Paid another way",IF(AX221&lt;&gt;"",AX221,"No online payment")))</f>
        <v/>
      </c>
      <c r="BA221" s="22">
        <f>IF(OR(AZ221="Paid",AZ221="Partially refunded",AZ221="Paid another way"),1,0)</f>
        <v/>
      </c>
      <c r="BB221" s="22">
        <f>IF(AP221="","",IF(IFERROR(TRIM(INDEX($A221:$AI221,MATCH(Settings!$H$15,$A$1:$AI$1,0))&amp;""),"")&lt;&gt;"","Yes","No"))</f>
        <v/>
      </c>
      <c r="BC221" s="22">
        <f>IF(AP221="","",IF(IFERROR(TRIM(INDEX($A221:$AI221,MATCH(Settings!$H$16,$A$1:$AI$1,0))&amp;""),"")&lt;&gt;"","Yes","No"))</f>
        <v/>
      </c>
      <c r="BD221" s="22">
        <f>IF(AP221="","",IF(IFERROR(TRIM(INDEX($A221:$AI221,MATCH(Settings!$H$18,$A$1:$AI$1,0))&amp;""),"")&lt;&gt;"","Yes","No"))</f>
        <v/>
      </c>
      <c r="BE221" s="22">
        <f>IF(AP221="","",IFERROR(TRIM(INDEX($A221:$AI221,MATCH(Settings!$H$17,$A$1:$AI$1,0))&amp;""),""))</f>
        <v/>
      </c>
      <c r="BF221" s="22">
        <f>IF(AP221="","",IF(UPPER(TRIM(AM221&amp;""))="Y","Complete (papers)",IF(IF(BB221="No",", proof of age","")&amp;IF(BC221="No",", physical form","")&amp;IF(BD221="No",", concussion sheet","")="","Complete","Missing: "&amp;MID(IF(BB221="No",", proof of age","")&amp;IF(BC221="No",", physical form","")&amp;IF(BD221="No",", concussion sheet",""),3,200))))</f>
        <v/>
      </c>
      <c r="BG221" s="22">
        <f>IF(LEFT(BF221,8)="Complete",1,0)</f>
        <v/>
      </c>
      <c r="BH221" s="22">
        <f>IF(AP221="","",TRIM(AK221&amp;""))</f>
        <v/>
      </c>
      <c r="BI221" s="22">
        <f>IF(AND(AP221&lt;&gt;"",BH221=""),1,0)</f>
        <v/>
      </c>
      <c r="BJ221" s="22">
        <f>IF(AP221="",0,1)</f>
        <v/>
      </c>
    </row>
    <row r="222">
      <c r="AJ222" s="19" t="n"/>
      <c r="AK222" s="25" t="n"/>
      <c r="AL222" s="26" t="n"/>
      <c r="AM222" s="26" t="n"/>
      <c r="AN222" s="25" t="n"/>
      <c r="AO222" s="19" t="n"/>
      <c r="AP222" s="22">
        <f>TRIM(IFERROR(TRIM(INDEX($A222:$AI222,MATCH(Settings!$H$9,$A$1:$AI$1,0))&amp;""),"")&amp;" "&amp;IFERROR(TRIM(INDEX($A222:$AI222,MATCH(Settings!$H$10,$A$1:$AI$1,0))&amp;""),""))</f>
        <v/>
      </c>
      <c r="AQ222" s="23">
        <f>IF(AP222="","",IFERROR(IF(TRIM(INDEX($A222:$AI222,MATCH(Settings!$H$11,$A$1:$AI$1,0))&amp;"")="","",IF(ISNUMBER(INDEX($A222:$AI222,MATCH(Settings!$H$11,$A$1:$AI$1,0))),INT(INDEX($A222:$AI222,MATCH(Settings!$H$11,$A$1:$AI$1,0))),DATE(VALUE(LEFT(INDEX($A222:$AI222,MATCH(Settings!$H$11,$A$1:$AI$1,0)),4)),VALUE(MID(INDEX($A222:$AI222,MATCH(Settings!$H$11,$A$1:$AI$1,0)),6,2)),VALUE(MID(INDEX($A222:$AI222,MATCH(Settings!$H$11,$A$1:$AI$1,0)),9,2))))),""))</f>
        <v/>
      </c>
      <c r="AR222" s="22">
        <f>IF(OR(AP222="",NOT(ISNUMBER(AQ222)),NOT(ISNUMBER(Settings!$B$4))),"",YEAR(Settings!$B$4)-YEAR(AQ222)-IF(OR(MONTH(Settings!$B$4)&lt;MONTH(AQ222),AND(MONTH(Settings!$B$4)=MONTH(AQ222),DAY(Settings!$B$4)&lt;DAY(AQ222))),1,0))</f>
        <v/>
      </c>
      <c r="AS222" s="22">
        <f>IF(AP222="","",IF(AR222="","No birth date",IF(COUNT(Settings!$B$9:$B$20)=0,"Set your age groups",IF(AR222&lt;MIN(Settings!$B$9:$B$20),"Below youngest group",IF(AR222&gt;MAX(Settings!$C$9:$C$20),"Above oldest group",IF(AR222&lt;=INDEX(Settings!$C$9:$C$20,COUNTIF(Settings!$B$9:$B$20,"&lt;="&amp;AR222)),INDEX(Settings!$A$9:$A$20,COUNTIF(Settings!$B$9:$B$20,"&lt;="&amp;AR222)),"No group for this age"))))))</f>
        <v/>
      </c>
      <c r="AT222" s="22">
        <f>IF(AP222="","",IFERROR(TRIM(INDEX($A222:$AI222,MATCH(Settings!$H$12,$A$1:$AI$1,0))&amp;""),""))</f>
        <v/>
      </c>
      <c r="AU222" s="22">
        <f>IF(AP222="","",IFERROR(TRIM(INDEX($A222:$AI222,MATCH(Settings!$H$13,$A$1:$AI$1,0))&amp;""),""))</f>
        <v/>
      </c>
      <c r="AV222" s="22">
        <f>IF(AP222="","",IFERROR(TRIM(INDEX($A222:$AI222,MATCH(Settings!$H$14,$A$1:$AI$1,0))&amp;""),""))</f>
        <v/>
      </c>
      <c r="AW222" s="22">
        <f>IF(AP222="","",IFERROR(IF(TRIM(INDEX($A222:$AI222,MATCH(Settings!$H$19,$A$1:$AI$1,0))&amp;"")="","",VALUE(TRIM(INDEX($A222:$AI222,MATCH(Settings!$H$19,$A$1:$AI$1,0))&amp;""))),""))</f>
        <v/>
      </c>
      <c r="AX222" s="22">
        <f>IF(AP222="","",IFERROR(TRIM(INDEX($A222:$AI222,MATCH(Settings!$H$20,$A$1:$AI$1,0))&amp;""),""))</f>
        <v/>
      </c>
      <c r="AY222" s="24">
        <f>IF(OR(AX222="Paid",AX222="Partially refunded"),IFERROR(VALUE(IFERROR(TRIM(INDEX($A222:$AI222,MATCH(Settings!$H$21,$A$1:$AI$1,0))&amp;""),"")),0)-IFERROR(VALUE(IFERROR(TRIM(INDEX($A222:$AI222,MATCH(Settings!$H$22,$A$1:$AI$1,0))&amp;""),"")),0),0)</f>
        <v/>
      </c>
      <c r="AZ222" s="22">
        <f>IF(AP222="","",IF(UPPER(TRIM(AL222&amp;""))="Y","Paid another way",IF(AX222&lt;&gt;"",AX222,"No online payment")))</f>
        <v/>
      </c>
      <c r="BA222" s="22">
        <f>IF(OR(AZ222="Paid",AZ222="Partially refunded",AZ222="Paid another way"),1,0)</f>
        <v/>
      </c>
      <c r="BB222" s="22">
        <f>IF(AP222="","",IF(IFERROR(TRIM(INDEX($A222:$AI222,MATCH(Settings!$H$15,$A$1:$AI$1,0))&amp;""),"")&lt;&gt;"","Yes","No"))</f>
        <v/>
      </c>
      <c r="BC222" s="22">
        <f>IF(AP222="","",IF(IFERROR(TRIM(INDEX($A222:$AI222,MATCH(Settings!$H$16,$A$1:$AI$1,0))&amp;""),"")&lt;&gt;"","Yes","No"))</f>
        <v/>
      </c>
      <c r="BD222" s="22">
        <f>IF(AP222="","",IF(IFERROR(TRIM(INDEX($A222:$AI222,MATCH(Settings!$H$18,$A$1:$AI$1,0))&amp;""),"")&lt;&gt;"","Yes","No"))</f>
        <v/>
      </c>
      <c r="BE222" s="22">
        <f>IF(AP222="","",IFERROR(TRIM(INDEX($A222:$AI222,MATCH(Settings!$H$17,$A$1:$AI$1,0))&amp;""),""))</f>
        <v/>
      </c>
      <c r="BF222" s="22">
        <f>IF(AP222="","",IF(UPPER(TRIM(AM222&amp;""))="Y","Complete (papers)",IF(IF(BB222="No",", proof of age","")&amp;IF(BC222="No",", physical form","")&amp;IF(BD222="No",", concussion sheet","")="","Complete","Missing: "&amp;MID(IF(BB222="No",", proof of age","")&amp;IF(BC222="No",", physical form","")&amp;IF(BD222="No",", concussion sheet",""),3,200))))</f>
        <v/>
      </c>
      <c r="BG222" s="22">
        <f>IF(LEFT(BF222,8)="Complete",1,0)</f>
        <v/>
      </c>
      <c r="BH222" s="22">
        <f>IF(AP222="","",TRIM(AK222&amp;""))</f>
        <v/>
      </c>
      <c r="BI222" s="22">
        <f>IF(AND(AP222&lt;&gt;"",BH222=""),1,0)</f>
        <v/>
      </c>
      <c r="BJ222" s="22">
        <f>IF(AP222="",0,1)</f>
        <v/>
      </c>
    </row>
    <row r="223">
      <c r="AJ223" s="19" t="n"/>
      <c r="AK223" s="25" t="n"/>
      <c r="AL223" s="26" t="n"/>
      <c r="AM223" s="26" t="n"/>
      <c r="AN223" s="25" t="n"/>
      <c r="AO223" s="19" t="n"/>
      <c r="AP223" s="22">
        <f>TRIM(IFERROR(TRIM(INDEX($A223:$AI223,MATCH(Settings!$H$9,$A$1:$AI$1,0))&amp;""),"")&amp;" "&amp;IFERROR(TRIM(INDEX($A223:$AI223,MATCH(Settings!$H$10,$A$1:$AI$1,0))&amp;""),""))</f>
        <v/>
      </c>
      <c r="AQ223" s="23">
        <f>IF(AP223="","",IFERROR(IF(TRIM(INDEX($A223:$AI223,MATCH(Settings!$H$11,$A$1:$AI$1,0))&amp;"")="","",IF(ISNUMBER(INDEX($A223:$AI223,MATCH(Settings!$H$11,$A$1:$AI$1,0))),INT(INDEX($A223:$AI223,MATCH(Settings!$H$11,$A$1:$AI$1,0))),DATE(VALUE(LEFT(INDEX($A223:$AI223,MATCH(Settings!$H$11,$A$1:$AI$1,0)),4)),VALUE(MID(INDEX($A223:$AI223,MATCH(Settings!$H$11,$A$1:$AI$1,0)),6,2)),VALUE(MID(INDEX($A223:$AI223,MATCH(Settings!$H$11,$A$1:$AI$1,0)),9,2))))),""))</f>
        <v/>
      </c>
      <c r="AR223" s="22">
        <f>IF(OR(AP223="",NOT(ISNUMBER(AQ223)),NOT(ISNUMBER(Settings!$B$4))),"",YEAR(Settings!$B$4)-YEAR(AQ223)-IF(OR(MONTH(Settings!$B$4)&lt;MONTH(AQ223),AND(MONTH(Settings!$B$4)=MONTH(AQ223),DAY(Settings!$B$4)&lt;DAY(AQ223))),1,0))</f>
        <v/>
      </c>
      <c r="AS223" s="22">
        <f>IF(AP223="","",IF(AR223="","No birth date",IF(COUNT(Settings!$B$9:$B$20)=0,"Set your age groups",IF(AR223&lt;MIN(Settings!$B$9:$B$20),"Below youngest group",IF(AR223&gt;MAX(Settings!$C$9:$C$20),"Above oldest group",IF(AR223&lt;=INDEX(Settings!$C$9:$C$20,COUNTIF(Settings!$B$9:$B$20,"&lt;="&amp;AR223)),INDEX(Settings!$A$9:$A$20,COUNTIF(Settings!$B$9:$B$20,"&lt;="&amp;AR223)),"No group for this age"))))))</f>
        <v/>
      </c>
      <c r="AT223" s="22">
        <f>IF(AP223="","",IFERROR(TRIM(INDEX($A223:$AI223,MATCH(Settings!$H$12,$A$1:$AI$1,0))&amp;""),""))</f>
        <v/>
      </c>
      <c r="AU223" s="22">
        <f>IF(AP223="","",IFERROR(TRIM(INDEX($A223:$AI223,MATCH(Settings!$H$13,$A$1:$AI$1,0))&amp;""),""))</f>
        <v/>
      </c>
      <c r="AV223" s="22">
        <f>IF(AP223="","",IFERROR(TRIM(INDEX($A223:$AI223,MATCH(Settings!$H$14,$A$1:$AI$1,0))&amp;""),""))</f>
        <v/>
      </c>
      <c r="AW223" s="22">
        <f>IF(AP223="","",IFERROR(IF(TRIM(INDEX($A223:$AI223,MATCH(Settings!$H$19,$A$1:$AI$1,0))&amp;"")="","",VALUE(TRIM(INDEX($A223:$AI223,MATCH(Settings!$H$19,$A$1:$AI$1,0))&amp;""))),""))</f>
        <v/>
      </c>
      <c r="AX223" s="22">
        <f>IF(AP223="","",IFERROR(TRIM(INDEX($A223:$AI223,MATCH(Settings!$H$20,$A$1:$AI$1,0))&amp;""),""))</f>
        <v/>
      </c>
      <c r="AY223" s="24">
        <f>IF(OR(AX223="Paid",AX223="Partially refunded"),IFERROR(VALUE(IFERROR(TRIM(INDEX($A223:$AI223,MATCH(Settings!$H$21,$A$1:$AI$1,0))&amp;""),"")),0)-IFERROR(VALUE(IFERROR(TRIM(INDEX($A223:$AI223,MATCH(Settings!$H$22,$A$1:$AI$1,0))&amp;""),"")),0),0)</f>
        <v/>
      </c>
      <c r="AZ223" s="22">
        <f>IF(AP223="","",IF(UPPER(TRIM(AL223&amp;""))="Y","Paid another way",IF(AX223&lt;&gt;"",AX223,"No online payment")))</f>
        <v/>
      </c>
      <c r="BA223" s="22">
        <f>IF(OR(AZ223="Paid",AZ223="Partially refunded",AZ223="Paid another way"),1,0)</f>
        <v/>
      </c>
      <c r="BB223" s="22">
        <f>IF(AP223="","",IF(IFERROR(TRIM(INDEX($A223:$AI223,MATCH(Settings!$H$15,$A$1:$AI$1,0))&amp;""),"")&lt;&gt;"","Yes","No"))</f>
        <v/>
      </c>
      <c r="BC223" s="22">
        <f>IF(AP223="","",IF(IFERROR(TRIM(INDEX($A223:$AI223,MATCH(Settings!$H$16,$A$1:$AI$1,0))&amp;""),"")&lt;&gt;"","Yes","No"))</f>
        <v/>
      </c>
      <c r="BD223" s="22">
        <f>IF(AP223="","",IF(IFERROR(TRIM(INDEX($A223:$AI223,MATCH(Settings!$H$18,$A$1:$AI$1,0))&amp;""),"")&lt;&gt;"","Yes","No"))</f>
        <v/>
      </c>
      <c r="BE223" s="22">
        <f>IF(AP223="","",IFERROR(TRIM(INDEX($A223:$AI223,MATCH(Settings!$H$17,$A$1:$AI$1,0))&amp;""),""))</f>
        <v/>
      </c>
      <c r="BF223" s="22">
        <f>IF(AP223="","",IF(UPPER(TRIM(AM223&amp;""))="Y","Complete (papers)",IF(IF(BB223="No",", proof of age","")&amp;IF(BC223="No",", physical form","")&amp;IF(BD223="No",", concussion sheet","")="","Complete","Missing: "&amp;MID(IF(BB223="No",", proof of age","")&amp;IF(BC223="No",", physical form","")&amp;IF(BD223="No",", concussion sheet",""),3,200))))</f>
        <v/>
      </c>
      <c r="BG223" s="22">
        <f>IF(LEFT(BF223,8)="Complete",1,0)</f>
        <v/>
      </c>
      <c r="BH223" s="22">
        <f>IF(AP223="","",TRIM(AK223&amp;""))</f>
        <v/>
      </c>
      <c r="BI223" s="22">
        <f>IF(AND(AP223&lt;&gt;"",BH223=""),1,0)</f>
        <v/>
      </c>
      <c r="BJ223" s="22">
        <f>IF(AP223="",0,1)</f>
        <v/>
      </c>
    </row>
    <row r="224">
      <c r="AJ224" s="19" t="n"/>
      <c r="AK224" s="25" t="n"/>
      <c r="AL224" s="26" t="n"/>
      <c r="AM224" s="26" t="n"/>
      <c r="AN224" s="25" t="n"/>
      <c r="AO224" s="19" t="n"/>
      <c r="AP224" s="22">
        <f>TRIM(IFERROR(TRIM(INDEX($A224:$AI224,MATCH(Settings!$H$9,$A$1:$AI$1,0))&amp;""),"")&amp;" "&amp;IFERROR(TRIM(INDEX($A224:$AI224,MATCH(Settings!$H$10,$A$1:$AI$1,0))&amp;""),""))</f>
        <v/>
      </c>
      <c r="AQ224" s="23">
        <f>IF(AP224="","",IFERROR(IF(TRIM(INDEX($A224:$AI224,MATCH(Settings!$H$11,$A$1:$AI$1,0))&amp;"")="","",IF(ISNUMBER(INDEX($A224:$AI224,MATCH(Settings!$H$11,$A$1:$AI$1,0))),INT(INDEX($A224:$AI224,MATCH(Settings!$H$11,$A$1:$AI$1,0))),DATE(VALUE(LEFT(INDEX($A224:$AI224,MATCH(Settings!$H$11,$A$1:$AI$1,0)),4)),VALUE(MID(INDEX($A224:$AI224,MATCH(Settings!$H$11,$A$1:$AI$1,0)),6,2)),VALUE(MID(INDEX($A224:$AI224,MATCH(Settings!$H$11,$A$1:$AI$1,0)),9,2))))),""))</f>
        <v/>
      </c>
      <c r="AR224" s="22">
        <f>IF(OR(AP224="",NOT(ISNUMBER(AQ224)),NOT(ISNUMBER(Settings!$B$4))),"",YEAR(Settings!$B$4)-YEAR(AQ224)-IF(OR(MONTH(Settings!$B$4)&lt;MONTH(AQ224),AND(MONTH(Settings!$B$4)=MONTH(AQ224),DAY(Settings!$B$4)&lt;DAY(AQ224))),1,0))</f>
        <v/>
      </c>
      <c r="AS224" s="22">
        <f>IF(AP224="","",IF(AR224="","No birth date",IF(COUNT(Settings!$B$9:$B$20)=0,"Set your age groups",IF(AR224&lt;MIN(Settings!$B$9:$B$20),"Below youngest group",IF(AR224&gt;MAX(Settings!$C$9:$C$20),"Above oldest group",IF(AR224&lt;=INDEX(Settings!$C$9:$C$20,COUNTIF(Settings!$B$9:$B$20,"&lt;="&amp;AR224)),INDEX(Settings!$A$9:$A$20,COUNTIF(Settings!$B$9:$B$20,"&lt;="&amp;AR224)),"No group for this age"))))))</f>
        <v/>
      </c>
      <c r="AT224" s="22">
        <f>IF(AP224="","",IFERROR(TRIM(INDEX($A224:$AI224,MATCH(Settings!$H$12,$A$1:$AI$1,0))&amp;""),""))</f>
        <v/>
      </c>
      <c r="AU224" s="22">
        <f>IF(AP224="","",IFERROR(TRIM(INDEX($A224:$AI224,MATCH(Settings!$H$13,$A$1:$AI$1,0))&amp;""),""))</f>
        <v/>
      </c>
      <c r="AV224" s="22">
        <f>IF(AP224="","",IFERROR(TRIM(INDEX($A224:$AI224,MATCH(Settings!$H$14,$A$1:$AI$1,0))&amp;""),""))</f>
        <v/>
      </c>
      <c r="AW224" s="22">
        <f>IF(AP224="","",IFERROR(IF(TRIM(INDEX($A224:$AI224,MATCH(Settings!$H$19,$A$1:$AI$1,0))&amp;"")="","",VALUE(TRIM(INDEX($A224:$AI224,MATCH(Settings!$H$19,$A$1:$AI$1,0))&amp;""))),""))</f>
        <v/>
      </c>
      <c r="AX224" s="22">
        <f>IF(AP224="","",IFERROR(TRIM(INDEX($A224:$AI224,MATCH(Settings!$H$20,$A$1:$AI$1,0))&amp;""),""))</f>
        <v/>
      </c>
      <c r="AY224" s="24">
        <f>IF(OR(AX224="Paid",AX224="Partially refunded"),IFERROR(VALUE(IFERROR(TRIM(INDEX($A224:$AI224,MATCH(Settings!$H$21,$A$1:$AI$1,0))&amp;""),"")),0)-IFERROR(VALUE(IFERROR(TRIM(INDEX($A224:$AI224,MATCH(Settings!$H$22,$A$1:$AI$1,0))&amp;""),"")),0),0)</f>
        <v/>
      </c>
      <c r="AZ224" s="22">
        <f>IF(AP224="","",IF(UPPER(TRIM(AL224&amp;""))="Y","Paid another way",IF(AX224&lt;&gt;"",AX224,"No online payment")))</f>
        <v/>
      </c>
      <c r="BA224" s="22">
        <f>IF(OR(AZ224="Paid",AZ224="Partially refunded",AZ224="Paid another way"),1,0)</f>
        <v/>
      </c>
      <c r="BB224" s="22">
        <f>IF(AP224="","",IF(IFERROR(TRIM(INDEX($A224:$AI224,MATCH(Settings!$H$15,$A$1:$AI$1,0))&amp;""),"")&lt;&gt;"","Yes","No"))</f>
        <v/>
      </c>
      <c r="BC224" s="22">
        <f>IF(AP224="","",IF(IFERROR(TRIM(INDEX($A224:$AI224,MATCH(Settings!$H$16,$A$1:$AI$1,0))&amp;""),"")&lt;&gt;"","Yes","No"))</f>
        <v/>
      </c>
      <c r="BD224" s="22">
        <f>IF(AP224="","",IF(IFERROR(TRIM(INDEX($A224:$AI224,MATCH(Settings!$H$18,$A$1:$AI$1,0))&amp;""),"")&lt;&gt;"","Yes","No"))</f>
        <v/>
      </c>
      <c r="BE224" s="22">
        <f>IF(AP224="","",IFERROR(TRIM(INDEX($A224:$AI224,MATCH(Settings!$H$17,$A$1:$AI$1,0))&amp;""),""))</f>
        <v/>
      </c>
      <c r="BF224" s="22">
        <f>IF(AP224="","",IF(UPPER(TRIM(AM224&amp;""))="Y","Complete (papers)",IF(IF(BB224="No",", proof of age","")&amp;IF(BC224="No",", physical form","")&amp;IF(BD224="No",", concussion sheet","")="","Complete","Missing: "&amp;MID(IF(BB224="No",", proof of age","")&amp;IF(BC224="No",", physical form","")&amp;IF(BD224="No",", concussion sheet",""),3,200))))</f>
        <v/>
      </c>
      <c r="BG224" s="22">
        <f>IF(LEFT(BF224,8)="Complete",1,0)</f>
        <v/>
      </c>
      <c r="BH224" s="22">
        <f>IF(AP224="","",TRIM(AK224&amp;""))</f>
        <v/>
      </c>
      <c r="BI224" s="22">
        <f>IF(AND(AP224&lt;&gt;"",BH224=""),1,0)</f>
        <v/>
      </c>
      <c r="BJ224" s="22">
        <f>IF(AP224="",0,1)</f>
        <v/>
      </c>
    </row>
    <row r="225">
      <c r="AJ225" s="19" t="n"/>
      <c r="AK225" s="25" t="n"/>
      <c r="AL225" s="26" t="n"/>
      <c r="AM225" s="26" t="n"/>
      <c r="AN225" s="25" t="n"/>
      <c r="AO225" s="19" t="n"/>
      <c r="AP225" s="22">
        <f>TRIM(IFERROR(TRIM(INDEX($A225:$AI225,MATCH(Settings!$H$9,$A$1:$AI$1,0))&amp;""),"")&amp;" "&amp;IFERROR(TRIM(INDEX($A225:$AI225,MATCH(Settings!$H$10,$A$1:$AI$1,0))&amp;""),""))</f>
        <v/>
      </c>
      <c r="AQ225" s="23">
        <f>IF(AP225="","",IFERROR(IF(TRIM(INDEX($A225:$AI225,MATCH(Settings!$H$11,$A$1:$AI$1,0))&amp;"")="","",IF(ISNUMBER(INDEX($A225:$AI225,MATCH(Settings!$H$11,$A$1:$AI$1,0))),INT(INDEX($A225:$AI225,MATCH(Settings!$H$11,$A$1:$AI$1,0))),DATE(VALUE(LEFT(INDEX($A225:$AI225,MATCH(Settings!$H$11,$A$1:$AI$1,0)),4)),VALUE(MID(INDEX($A225:$AI225,MATCH(Settings!$H$11,$A$1:$AI$1,0)),6,2)),VALUE(MID(INDEX($A225:$AI225,MATCH(Settings!$H$11,$A$1:$AI$1,0)),9,2))))),""))</f>
        <v/>
      </c>
      <c r="AR225" s="22">
        <f>IF(OR(AP225="",NOT(ISNUMBER(AQ225)),NOT(ISNUMBER(Settings!$B$4))),"",YEAR(Settings!$B$4)-YEAR(AQ225)-IF(OR(MONTH(Settings!$B$4)&lt;MONTH(AQ225),AND(MONTH(Settings!$B$4)=MONTH(AQ225),DAY(Settings!$B$4)&lt;DAY(AQ225))),1,0))</f>
        <v/>
      </c>
      <c r="AS225" s="22">
        <f>IF(AP225="","",IF(AR225="","No birth date",IF(COUNT(Settings!$B$9:$B$20)=0,"Set your age groups",IF(AR225&lt;MIN(Settings!$B$9:$B$20),"Below youngest group",IF(AR225&gt;MAX(Settings!$C$9:$C$20),"Above oldest group",IF(AR225&lt;=INDEX(Settings!$C$9:$C$20,COUNTIF(Settings!$B$9:$B$20,"&lt;="&amp;AR225)),INDEX(Settings!$A$9:$A$20,COUNTIF(Settings!$B$9:$B$20,"&lt;="&amp;AR225)),"No group for this age"))))))</f>
        <v/>
      </c>
      <c r="AT225" s="22">
        <f>IF(AP225="","",IFERROR(TRIM(INDEX($A225:$AI225,MATCH(Settings!$H$12,$A$1:$AI$1,0))&amp;""),""))</f>
        <v/>
      </c>
      <c r="AU225" s="22">
        <f>IF(AP225="","",IFERROR(TRIM(INDEX($A225:$AI225,MATCH(Settings!$H$13,$A$1:$AI$1,0))&amp;""),""))</f>
        <v/>
      </c>
      <c r="AV225" s="22">
        <f>IF(AP225="","",IFERROR(TRIM(INDEX($A225:$AI225,MATCH(Settings!$H$14,$A$1:$AI$1,0))&amp;""),""))</f>
        <v/>
      </c>
      <c r="AW225" s="22">
        <f>IF(AP225="","",IFERROR(IF(TRIM(INDEX($A225:$AI225,MATCH(Settings!$H$19,$A$1:$AI$1,0))&amp;"")="","",VALUE(TRIM(INDEX($A225:$AI225,MATCH(Settings!$H$19,$A$1:$AI$1,0))&amp;""))),""))</f>
        <v/>
      </c>
      <c r="AX225" s="22">
        <f>IF(AP225="","",IFERROR(TRIM(INDEX($A225:$AI225,MATCH(Settings!$H$20,$A$1:$AI$1,0))&amp;""),""))</f>
        <v/>
      </c>
      <c r="AY225" s="24">
        <f>IF(OR(AX225="Paid",AX225="Partially refunded"),IFERROR(VALUE(IFERROR(TRIM(INDEX($A225:$AI225,MATCH(Settings!$H$21,$A$1:$AI$1,0))&amp;""),"")),0)-IFERROR(VALUE(IFERROR(TRIM(INDEX($A225:$AI225,MATCH(Settings!$H$22,$A$1:$AI$1,0))&amp;""),"")),0),0)</f>
        <v/>
      </c>
      <c r="AZ225" s="22">
        <f>IF(AP225="","",IF(UPPER(TRIM(AL225&amp;""))="Y","Paid another way",IF(AX225&lt;&gt;"",AX225,"No online payment")))</f>
        <v/>
      </c>
      <c r="BA225" s="22">
        <f>IF(OR(AZ225="Paid",AZ225="Partially refunded",AZ225="Paid another way"),1,0)</f>
        <v/>
      </c>
      <c r="BB225" s="22">
        <f>IF(AP225="","",IF(IFERROR(TRIM(INDEX($A225:$AI225,MATCH(Settings!$H$15,$A$1:$AI$1,0))&amp;""),"")&lt;&gt;"","Yes","No"))</f>
        <v/>
      </c>
      <c r="BC225" s="22">
        <f>IF(AP225="","",IF(IFERROR(TRIM(INDEX($A225:$AI225,MATCH(Settings!$H$16,$A$1:$AI$1,0))&amp;""),"")&lt;&gt;"","Yes","No"))</f>
        <v/>
      </c>
      <c r="BD225" s="22">
        <f>IF(AP225="","",IF(IFERROR(TRIM(INDEX($A225:$AI225,MATCH(Settings!$H$18,$A$1:$AI$1,0))&amp;""),"")&lt;&gt;"","Yes","No"))</f>
        <v/>
      </c>
      <c r="BE225" s="22">
        <f>IF(AP225="","",IFERROR(TRIM(INDEX($A225:$AI225,MATCH(Settings!$H$17,$A$1:$AI$1,0))&amp;""),""))</f>
        <v/>
      </c>
      <c r="BF225" s="22">
        <f>IF(AP225="","",IF(UPPER(TRIM(AM225&amp;""))="Y","Complete (papers)",IF(IF(BB225="No",", proof of age","")&amp;IF(BC225="No",", physical form","")&amp;IF(BD225="No",", concussion sheet","")="","Complete","Missing: "&amp;MID(IF(BB225="No",", proof of age","")&amp;IF(BC225="No",", physical form","")&amp;IF(BD225="No",", concussion sheet",""),3,200))))</f>
        <v/>
      </c>
      <c r="BG225" s="22">
        <f>IF(LEFT(BF225,8)="Complete",1,0)</f>
        <v/>
      </c>
      <c r="BH225" s="22">
        <f>IF(AP225="","",TRIM(AK225&amp;""))</f>
        <v/>
      </c>
      <c r="BI225" s="22">
        <f>IF(AND(AP225&lt;&gt;"",BH225=""),1,0)</f>
        <v/>
      </c>
      <c r="BJ225" s="22">
        <f>IF(AP225="",0,1)</f>
        <v/>
      </c>
    </row>
    <row r="226">
      <c r="AJ226" s="19" t="n"/>
      <c r="AK226" s="25" t="n"/>
      <c r="AL226" s="26" t="n"/>
      <c r="AM226" s="26" t="n"/>
      <c r="AN226" s="25" t="n"/>
      <c r="AO226" s="19" t="n"/>
      <c r="AP226" s="22">
        <f>TRIM(IFERROR(TRIM(INDEX($A226:$AI226,MATCH(Settings!$H$9,$A$1:$AI$1,0))&amp;""),"")&amp;" "&amp;IFERROR(TRIM(INDEX($A226:$AI226,MATCH(Settings!$H$10,$A$1:$AI$1,0))&amp;""),""))</f>
        <v/>
      </c>
      <c r="AQ226" s="23">
        <f>IF(AP226="","",IFERROR(IF(TRIM(INDEX($A226:$AI226,MATCH(Settings!$H$11,$A$1:$AI$1,0))&amp;"")="","",IF(ISNUMBER(INDEX($A226:$AI226,MATCH(Settings!$H$11,$A$1:$AI$1,0))),INT(INDEX($A226:$AI226,MATCH(Settings!$H$11,$A$1:$AI$1,0))),DATE(VALUE(LEFT(INDEX($A226:$AI226,MATCH(Settings!$H$11,$A$1:$AI$1,0)),4)),VALUE(MID(INDEX($A226:$AI226,MATCH(Settings!$H$11,$A$1:$AI$1,0)),6,2)),VALUE(MID(INDEX($A226:$AI226,MATCH(Settings!$H$11,$A$1:$AI$1,0)),9,2))))),""))</f>
        <v/>
      </c>
      <c r="AR226" s="22">
        <f>IF(OR(AP226="",NOT(ISNUMBER(AQ226)),NOT(ISNUMBER(Settings!$B$4))),"",YEAR(Settings!$B$4)-YEAR(AQ226)-IF(OR(MONTH(Settings!$B$4)&lt;MONTH(AQ226),AND(MONTH(Settings!$B$4)=MONTH(AQ226),DAY(Settings!$B$4)&lt;DAY(AQ226))),1,0))</f>
        <v/>
      </c>
      <c r="AS226" s="22">
        <f>IF(AP226="","",IF(AR226="","No birth date",IF(COUNT(Settings!$B$9:$B$20)=0,"Set your age groups",IF(AR226&lt;MIN(Settings!$B$9:$B$20),"Below youngest group",IF(AR226&gt;MAX(Settings!$C$9:$C$20),"Above oldest group",IF(AR226&lt;=INDEX(Settings!$C$9:$C$20,COUNTIF(Settings!$B$9:$B$20,"&lt;="&amp;AR226)),INDEX(Settings!$A$9:$A$20,COUNTIF(Settings!$B$9:$B$20,"&lt;="&amp;AR226)),"No group for this age"))))))</f>
        <v/>
      </c>
      <c r="AT226" s="22">
        <f>IF(AP226="","",IFERROR(TRIM(INDEX($A226:$AI226,MATCH(Settings!$H$12,$A$1:$AI$1,0))&amp;""),""))</f>
        <v/>
      </c>
      <c r="AU226" s="22">
        <f>IF(AP226="","",IFERROR(TRIM(INDEX($A226:$AI226,MATCH(Settings!$H$13,$A$1:$AI$1,0))&amp;""),""))</f>
        <v/>
      </c>
      <c r="AV226" s="22">
        <f>IF(AP226="","",IFERROR(TRIM(INDEX($A226:$AI226,MATCH(Settings!$H$14,$A$1:$AI$1,0))&amp;""),""))</f>
        <v/>
      </c>
      <c r="AW226" s="22">
        <f>IF(AP226="","",IFERROR(IF(TRIM(INDEX($A226:$AI226,MATCH(Settings!$H$19,$A$1:$AI$1,0))&amp;"")="","",VALUE(TRIM(INDEX($A226:$AI226,MATCH(Settings!$H$19,$A$1:$AI$1,0))&amp;""))),""))</f>
        <v/>
      </c>
      <c r="AX226" s="22">
        <f>IF(AP226="","",IFERROR(TRIM(INDEX($A226:$AI226,MATCH(Settings!$H$20,$A$1:$AI$1,0))&amp;""),""))</f>
        <v/>
      </c>
      <c r="AY226" s="24">
        <f>IF(OR(AX226="Paid",AX226="Partially refunded"),IFERROR(VALUE(IFERROR(TRIM(INDEX($A226:$AI226,MATCH(Settings!$H$21,$A$1:$AI$1,0))&amp;""),"")),0)-IFERROR(VALUE(IFERROR(TRIM(INDEX($A226:$AI226,MATCH(Settings!$H$22,$A$1:$AI$1,0))&amp;""),"")),0),0)</f>
        <v/>
      </c>
      <c r="AZ226" s="22">
        <f>IF(AP226="","",IF(UPPER(TRIM(AL226&amp;""))="Y","Paid another way",IF(AX226&lt;&gt;"",AX226,"No online payment")))</f>
        <v/>
      </c>
      <c r="BA226" s="22">
        <f>IF(OR(AZ226="Paid",AZ226="Partially refunded",AZ226="Paid another way"),1,0)</f>
        <v/>
      </c>
      <c r="BB226" s="22">
        <f>IF(AP226="","",IF(IFERROR(TRIM(INDEX($A226:$AI226,MATCH(Settings!$H$15,$A$1:$AI$1,0))&amp;""),"")&lt;&gt;"","Yes","No"))</f>
        <v/>
      </c>
      <c r="BC226" s="22">
        <f>IF(AP226="","",IF(IFERROR(TRIM(INDEX($A226:$AI226,MATCH(Settings!$H$16,$A$1:$AI$1,0))&amp;""),"")&lt;&gt;"","Yes","No"))</f>
        <v/>
      </c>
      <c r="BD226" s="22">
        <f>IF(AP226="","",IF(IFERROR(TRIM(INDEX($A226:$AI226,MATCH(Settings!$H$18,$A$1:$AI$1,0))&amp;""),"")&lt;&gt;"","Yes","No"))</f>
        <v/>
      </c>
      <c r="BE226" s="22">
        <f>IF(AP226="","",IFERROR(TRIM(INDEX($A226:$AI226,MATCH(Settings!$H$17,$A$1:$AI$1,0))&amp;""),""))</f>
        <v/>
      </c>
      <c r="BF226" s="22">
        <f>IF(AP226="","",IF(UPPER(TRIM(AM226&amp;""))="Y","Complete (papers)",IF(IF(BB226="No",", proof of age","")&amp;IF(BC226="No",", physical form","")&amp;IF(BD226="No",", concussion sheet","")="","Complete","Missing: "&amp;MID(IF(BB226="No",", proof of age","")&amp;IF(BC226="No",", physical form","")&amp;IF(BD226="No",", concussion sheet",""),3,200))))</f>
        <v/>
      </c>
      <c r="BG226" s="22">
        <f>IF(LEFT(BF226,8)="Complete",1,0)</f>
        <v/>
      </c>
      <c r="BH226" s="22">
        <f>IF(AP226="","",TRIM(AK226&amp;""))</f>
        <v/>
      </c>
      <c r="BI226" s="22">
        <f>IF(AND(AP226&lt;&gt;"",BH226=""),1,0)</f>
        <v/>
      </c>
      <c r="BJ226" s="22">
        <f>IF(AP226="",0,1)</f>
        <v/>
      </c>
    </row>
    <row r="227">
      <c r="AJ227" s="19" t="n"/>
      <c r="AK227" s="25" t="n"/>
      <c r="AL227" s="26" t="n"/>
      <c r="AM227" s="26" t="n"/>
      <c r="AN227" s="25" t="n"/>
      <c r="AO227" s="19" t="n"/>
      <c r="AP227" s="22">
        <f>TRIM(IFERROR(TRIM(INDEX($A227:$AI227,MATCH(Settings!$H$9,$A$1:$AI$1,0))&amp;""),"")&amp;" "&amp;IFERROR(TRIM(INDEX($A227:$AI227,MATCH(Settings!$H$10,$A$1:$AI$1,0))&amp;""),""))</f>
        <v/>
      </c>
      <c r="AQ227" s="23">
        <f>IF(AP227="","",IFERROR(IF(TRIM(INDEX($A227:$AI227,MATCH(Settings!$H$11,$A$1:$AI$1,0))&amp;"")="","",IF(ISNUMBER(INDEX($A227:$AI227,MATCH(Settings!$H$11,$A$1:$AI$1,0))),INT(INDEX($A227:$AI227,MATCH(Settings!$H$11,$A$1:$AI$1,0))),DATE(VALUE(LEFT(INDEX($A227:$AI227,MATCH(Settings!$H$11,$A$1:$AI$1,0)),4)),VALUE(MID(INDEX($A227:$AI227,MATCH(Settings!$H$11,$A$1:$AI$1,0)),6,2)),VALUE(MID(INDEX($A227:$AI227,MATCH(Settings!$H$11,$A$1:$AI$1,0)),9,2))))),""))</f>
        <v/>
      </c>
      <c r="AR227" s="22">
        <f>IF(OR(AP227="",NOT(ISNUMBER(AQ227)),NOT(ISNUMBER(Settings!$B$4))),"",YEAR(Settings!$B$4)-YEAR(AQ227)-IF(OR(MONTH(Settings!$B$4)&lt;MONTH(AQ227),AND(MONTH(Settings!$B$4)=MONTH(AQ227),DAY(Settings!$B$4)&lt;DAY(AQ227))),1,0))</f>
        <v/>
      </c>
      <c r="AS227" s="22">
        <f>IF(AP227="","",IF(AR227="","No birth date",IF(COUNT(Settings!$B$9:$B$20)=0,"Set your age groups",IF(AR227&lt;MIN(Settings!$B$9:$B$20),"Below youngest group",IF(AR227&gt;MAX(Settings!$C$9:$C$20),"Above oldest group",IF(AR227&lt;=INDEX(Settings!$C$9:$C$20,COUNTIF(Settings!$B$9:$B$20,"&lt;="&amp;AR227)),INDEX(Settings!$A$9:$A$20,COUNTIF(Settings!$B$9:$B$20,"&lt;="&amp;AR227)),"No group for this age"))))))</f>
        <v/>
      </c>
      <c r="AT227" s="22">
        <f>IF(AP227="","",IFERROR(TRIM(INDEX($A227:$AI227,MATCH(Settings!$H$12,$A$1:$AI$1,0))&amp;""),""))</f>
        <v/>
      </c>
      <c r="AU227" s="22">
        <f>IF(AP227="","",IFERROR(TRIM(INDEX($A227:$AI227,MATCH(Settings!$H$13,$A$1:$AI$1,0))&amp;""),""))</f>
        <v/>
      </c>
      <c r="AV227" s="22">
        <f>IF(AP227="","",IFERROR(TRIM(INDEX($A227:$AI227,MATCH(Settings!$H$14,$A$1:$AI$1,0))&amp;""),""))</f>
        <v/>
      </c>
      <c r="AW227" s="22">
        <f>IF(AP227="","",IFERROR(IF(TRIM(INDEX($A227:$AI227,MATCH(Settings!$H$19,$A$1:$AI$1,0))&amp;"")="","",VALUE(TRIM(INDEX($A227:$AI227,MATCH(Settings!$H$19,$A$1:$AI$1,0))&amp;""))),""))</f>
        <v/>
      </c>
      <c r="AX227" s="22">
        <f>IF(AP227="","",IFERROR(TRIM(INDEX($A227:$AI227,MATCH(Settings!$H$20,$A$1:$AI$1,0))&amp;""),""))</f>
        <v/>
      </c>
      <c r="AY227" s="24">
        <f>IF(OR(AX227="Paid",AX227="Partially refunded"),IFERROR(VALUE(IFERROR(TRIM(INDEX($A227:$AI227,MATCH(Settings!$H$21,$A$1:$AI$1,0))&amp;""),"")),0)-IFERROR(VALUE(IFERROR(TRIM(INDEX($A227:$AI227,MATCH(Settings!$H$22,$A$1:$AI$1,0))&amp;""),"")),0),0)</f>
        <v/>
      </c>
      <c r="AZ227" s="22">
        <f>IF(AP227="","",IF(UPPER(TRIM(AL227&amp;""))="Y","Paid another way",IF(AX227&lt;&gt;"",AX227,"No online payment")))</f>
        <v/>
      </c>
      <c r="BA227" s="22">
        <f>IF(OR(AZ227="Paid",AZ227="Partially refunded",AZ227="Paid another way"),1,0)</f>
        <v/>
      </c>
      <c r="BB227" s="22">
        <f>IF(AP227="","",IF(IFERROR(TRIM(INDEX($A227:$AI227,MATCH(Settings!$H$15,$A$1:$AI$1,0))&amp;""),"")&lt;&gt;"","Yes","No"))</f>
        <v/>
      </c>
      <c r="BC227" s="22">
        <f>IF(AP227="","",IF(IFERROR(TRIM(INDEX($A227:$AI227,MATCH(Settings!$H$16,$A$1:$AI$1,0))&amp;""),"")&lt;&gt;"","Yes","No"))</f>
        <v/>
      </c>
      <c r="BD227" s="22">
        <f>IF(AP227="","",IF(IFERROR(TRIM(INDEX($A227:$AI227,MATCH(Settings!$H$18,$A$1:$AI$1,0))&amp;""),"")&lt;&gt;"","Yes","No"))</f>
        <v/>
      </c>
      <c r="BE227" s="22">
        <f>IF(AP227="","",IFERROR(TRIM(INDEX($A227:$AI227,MATCH(Settings!$H$17,$A$1:$AI$1,0))&amp;""),""))</f>
        <v/>
      </c>
      <c r="BF227" s="22">
        <f>IF(AP227="","",IF(UPPER(TRIM(AM227&amp;""))="Y","Complete (papers)",IF(IF(BB227="No",", proof of age","")&amp;IF(BC227="No",", physical form","")&amp;IF(BD227="No",", concussion sheet","")="","Complete","Missing: "&amp;MID(IF(BB227="No",", proof of age","")&amp;IF(BC227="No",", physical form","")&amp;IF(BD227="No",", concussion sheet",""),3,200))))</f>
        <v/>
      </c>
      <c r="BG227" s="22">
        <f>IF(LEFT(BF227,8)="Complete",1,0)</f>
        <v/>
      </c>
      <c r="BH227" s="22">
        <f>IF(AP227="","",TRIM(AK227&amp;""))</f>
        <v/>
      </c>
      <c r="BI227" s="22">
        <f>IF(AND(AP227&lt;&gt;"",BH227=""),1,0)</f>
        <v/>
      </c>
      <c r="BJ227" s="22">
        <f>IF(AP227="",0,1)</f>
        <v/>
      </c>
    </row>
    <row r="228">
      <c r="AJ228" s="19" t="n"/>
      <c r="AK228" s="25" t="n"/>
      <c r="AL228" s="26" t="n"/>
      <c r="AM228" s="26" t="n"/>
      <c r="AN228" s="25" t="n"/>
      <c r="AO228" s="19" t="n"/>
      <c r="AP228" s="22">
        <f>TRIM(IFERROR(TRIM(INDEX($A228:$AI228,MATCH(Settings!$H$9,$A$1:$AI$1,0))&amp;""),"")&amp;" "&amp;IFERROR(TRIM(INDEX($A228:$AI228,MATCH(Settings!$H$10,$A$1:$AI$1,0))&amp;""),""))</f>
        <v/>
      </c>
      <c r="AQ228" s="23">
        <f>IF(AP228="","",IFERROR(IF(TRIM(INDEX($A228:$AI228,MATCH(Settings!$H$11,$A$1:$AI$1,0))&amp;"")="","",IF(ISNUMBER(INDEX($A228:$AI228,MATCH(Settings!$H$11,$A$1:$AI$1,0))),INT(INDEX($A228:$AI228,MATCH(Settings!$H$11,$A$1:$AI$1,0))),DATE(VALUE(LEFT(INDEX($A228:$AI228,MATCH(Settings!$H$11,$A$1:$AI$1,0)),4)),VALUE(MID(INDEX($A228:$AI228,MATCH(Settings!$H$11,$A$1:$AI$1,0)),6,2)),VALUE(MID(INDEX($A228:$AI228,MATCH(Settings!$H$11,$A$1:$AI$1,0)),9,2))))),""))</f>
        <v/>
      </c>
      <c r="AR228" s="22">
        <f>IF(OR(AP228="",NOT(ISNUMBER(AQ228)),NOT(ISNUMBER(Settings!$B$4))),"",YEAR(Settings!$B$4)-YEAR(AQ228)-IF(OR(MONTH(Settings!$B$4)&lt;MONTH(AQ228),AND(MONTH(Settings!$B$4)=MONTH(AQ228),DAY(Settings!$B$4)&lt;DAY(AQ228))),1,0))</f>
        <v/>
      </c>
      <c r="AS228" s="22">
        <f>IF(AP228="","",IF(AR228="","No birth date",IF(COUNT(Settings!$B$9:$B$20)=0,"Set your age groups",IF(AR228&lt;MIN(Settings!$B$9:$B$20),"Below youngest group",IF(AR228&gt;MAX(Settings!$C$9:$C$20),"Above oldest group",IF(AR228&lt;=INDEX(Settings!$C$9:$C$20,COUNTIF(Settings!$B$9:$B$20,"&lt;="&amp;AR228)),INDEX(Settings!$A$9:$A$20,COUNTIF(Settings!$B$9:$B$20,"&lt;="&amp;AR228)),"No group for this age"))))))</f>
        <v/>
      </c>
      <c r="AT228" s="22">
        <f>IF(AP228="","",IFERROR(TRIM(INDEX($A228:$AI228,MATCH(Settings!$H$12,$A$1:$AI$1,0))&amp;""),""))</f>
        <v/>
      </c>
      <c r="AU228" s="22">
        <f>IF(AP228="","",IFERROR(TRIM(INDEX($A228:$AI228,MATCH(Settings!$H$13,$A$1:$AI$1,0))&amp;""),""))</f>
        <v/>
      </c>
      <c r="AV228" s="22">
        <f>IF(AP228="","",IFERROR(TRIM(INDEX($A228:$AI228,MATCH(Settings!$H$14,$A$1:$AI$1,0))&amp;""),""))</f>
        <v/>
      </c>
      <c r="AW228" s="22">
        <f>IF(AP228="","",IFERROR(IF(TRIM(INDEX($A228:$AI228,MATCH(Settings!$H$19,$A$1:$AI$1,0))&amp;"")="","",VALUE(TRIM(INDEX($A228:$AI228,MATCH(Settings!$H$19,$A$1:$AI$1,0))&amp;""))),""))</f>
        <v/>
      </c>
      <c r="AX228" s="22">
        <f>IF(AP228="","",IFERROR(TRIM(INDEX($A228:$AI228,MATCH(Settings!$H$20,$A$1:$AI$1,0))&amp;""),""))</f>
        <v/>
      </c>
      <c r="AY228" s="24">
        <f>IF(OR(AX228="Paid",AX228="Partially refunded"),IFERROR(VALUE(IFERROR(TRIM(INDEX($A228:$AI228,MATCH(Settings!$H$21,$A$1:$AI$1,0))&amp;""),"")),0)-IFERROR(VALUE(IFERROR(TRIM(INDEX($A228:$AI228,MATCH(Settings!$H$22,$A$1:$AI$1,0))&amp;""),"")),0),0)</f>
        <v/>
      </c>
      <c r="AZ228" s="22">
        <f>IF(AP228="","",IF(UPPER(TRIM(AL228&amp;""))="Y","Paid another way",IF(AX228&lt;&gt;"",AX228,"No online payment")))</f>
        <v/>
      </c>
      <c r="BA228" s="22">
        <f>IF(OR(AZ228="Paid",AZ228="Partially refunded",AZ228="Paid another way"),1,0)</f>
        <v/>
      </c>
      <c r="BB228" s="22">
        <f>IF(AP228="","",IF(IFERROR(TRIM(INDEX($A228:$AI228,MATCH(Settings!$H$15,$A$1:$AI$1,0))&amp;""),"")&lt;&gt;"","Yes","No"))</f>
        <v/>
      </c>
      <c r="BC228" s="22">
        <f>IF(AP228="","",IF(IFERROR(TRIM(INDEX($A228:$AI228,MATCH(Settings!$H$16,$A$1:$AI$1,0))&amp;""),"")&lt;&gt;"","Yes","No"))</f>
        <v/>
      </c>
      <c r="BD228" s="22">
        <f>IF(AP228="","",IF(IFERROR(TRIM(INDEX($A228:$AI228,MATCH(Settings!$H$18,$A$1:$AI$1,0))&amp;""),"")&lt;&gt;"","Yes","No"))</f>
        <v/>
      </c>
      <c r="BE228" s="22">
        <f>IF(AP228="","",IFERROR(TRIM(INDEX($A228:$AI228,MATCH(Settings!$H$17,$A$1:$AI$1,0))&amp;""),""))</f>
        <v/>
      </c>
      <c r="BF228" s="22">
        <f>IF(AP228="","",IF(UPPER(TRIM(AM228&amp;""))="Y","Complete (papers)",IF(IF(BB228="No",", proof of age","")&amp;IF(BC228="No",", physical form","")&amp;IF(BD228="No",", concussion sheet","")="","Complete","Missing: "&amp;MID(IF(BB228="No",", proof of age","")&amp;IF(BC228="No",", physical form","")&amp;IF(BD228="No",", concussion sheet",""),3,200))))</f>
        <v/>
      </c>
      <c r="BG228" s="22">
        <f>IF(LEFT(BF228,8)="Complete",1,0)</f>
        <v/>
      </c>
      <c r="BH228" s="22">
        <f>IF(AP228="","",TRIM(AK228&amp;""))</f>
        <v/>
      </c>
      <c r="BI228" s="22">
        <f>IF(AND(AP228&lt;&gt;"",BH228=""),1,0)</f>
        <v/>
      </c>
      <c r="BJ228" s="22">
        <f>IF(AP228="",0,1)</f>
        <v/>
      </c>
    </row>
    <row r="229">
      <c r="AJ229" s="19" t="n"/>
      <c r="AK229" s="25" t="n"/>
      <c r="AL229" s="26" t="n"/>
      <c r="AM229" s="26" t="n"/>
      <c r="AN229" s="25" t="n"/>
      <c r="AO229" s="19" t="n"/>
      <c r="AP229" s="22">
        <f>TRIM(IFERROR(TRIM(INDEX($A229:$AI229,MATCH(Settings!$H$9,$A$1:$AI$1,0))&amp;""),"")&amp;" "&amp;IFERROR(TRIM(INDEX($A229:$AI229,MATCH(Settings!$H$10,$A$1:$AI$1,0))&amp;""),""))</f>
        <v/>
      </c>
      <c r="AQ229" s="23">
        <f>IF(AP229="","",IFERROR(IF(TRIM(INDEX($A229:$AI229,MATCH(Settings!$H$11,$A$1:$AI$1,0))&amp;"")="","",IF(ISNUMBER(INDEX($A229:$AI229,MATCH(Settings!$H$11,$A$1:$AI$1,0))),INT(INDEX($A229:$AI229,MATCH(Settings!$H$11,$A$1:$AI$1,0))),DATE(VALUE(LEFT(INDEX($A229:$AI229,MATCH(Settings!$H$11,$A$1:$AI$1,0)),4)),VALUE(MID(INDEX($A229:$AI229,MATCH(Settings!$H$11,$A$1:$AI$1,0)),6,2)),VALUE(MID(INDEX($A229:$AI229,MATCH(Settings!$H$11,$A$1:$AI$1,0)),9,2))))),""))</f>
        <v/>
      </c>
      <c r="AR229" s="22">
        <f>IF(OR(AP229="",NOT(ISNUMBER(AQ229)),NOT(ISNUMBER(Settings!$B$4))),"",YEAR(Settings!$B$4)-YEAR(AQ229)-IF(OR(MONTH(Settings!$B$4)&lt;MONTH(AQ229),AND(MONTH(Settings!$B$4)=MONTH(AQ229),DAY(Settings!$B$4)&lt;DAY(AQ229))),1,0))</f>
        <v/>
      </c>
      <c r="AS229" s="22">
        <f>IF(AP229="","",IF(AR229="","No birth date",IF(COUNT(Settings!$B$9:$B$20)=0,"Set your age groups",IF(AR229&lt;MIN(Settings!$B$9:$B$20),"Below youngest group",IF(AR229&gt;MAX(Settings!$C$9:$C$20),"Above oldest group",IF(AR229&lt;=INDEX(Settings!$C$9:$C$20,COUNTIF(Settings!$B$9:$B$20,"&lt;="&amp;AR229)),INDEX(Settings!$A$9:$A$20,COUNTIF(Settings!$B$9:$B$20,"&lt;="&amp;AR229)),"No group for this age"))))))</f>
        <v/>
      </c>
      <c r="AT229" s="22">
        <f>IF(AP229="","",IFERROR(TRIM(INDEX($A229:$AI229,MATCH(Settings!$H$12,$A$1:$AI$1,0))&amp;""),""))</f>
        <v/>
      </c>
      <c r="AU229" s="22">
        <f>IF(AP229="","",IFERROR(TRIM(INDEX($A229:$AI229,MATCH(Settings!$H$13,$A$1:$AI$1,0))&amp;""),""))</f>
        <v/>
      </c>
      <c r="AV229" s="22">
        <f>IF(AP229="","",IFERROR(TRIM(INDEX($A229:$AI229,MATCH(Settings!$H$14,$A$1:$AI$1,0))&amp;""),""))</f>
        <v/>
      </c>
      <c r="AW229" s="22">
        <f>IF(AP229="","",IFERROR(IF(TRIM(INDEX($A229:$AI229,MATCH(Settings!$H$19,$A$1:$AI$1,0))&amp;"")="","",VALUE(TRIM(INDEX($A229:$AI229,MATCH(Settings!$H$19,$A$1:$AI$1,0))&amp;""))),""))</f>
        <v/>
      </c>
      <c r="AX229" s="22">
        <f>IF(AP229="","",IFERROR(TRIM(INDEX($A229:$AI229,MATCH(Settings!$H$20,$A$1:$AI$1,0))&amp;""),""))</f>
        <v/>
      </c>
      <c r="AY229" s="24">
        <f>IF(OR(AX229="Paid",AX229="Partially refunded"),IFERROR(VALUE(IFERROR(TRIM(INDEX($A229:$AI229,MATCH(Settings!$H$21,$A$1:$AI$1,0))&amp;""),"")),0)-IFERROR(VALUE(IFERROR(TRIM(INDEX($A229:$AI229,MATCH(Settings!$H$22,$A$1:$AI$1,0))&amp;""),"")),0),0)</f>
        <v/>
      </c>
      <c r="AZ229" s="22">
        <f>IF(AP229="","",IF(UPPER(TRIM(AL229&amp;""))="Y","Paid another way",IF(AX229&lt;&gt;"",AX229,"No online payment")))</f>
        <v/>
      </c>
      <c r="BA229" s="22">
        <f>IF(OR(AZ229="Paid",AZ229="Partially refunded",AZ229="Paid another way"),1,0)</f>
        <v/>
      </c>
      <c r="BB229" s="22">
        <f>IF(AP229="","",IF(IFERROR(TRIM(INDEX($A229:$AI229,MATCH(Settings!$H$15,$A$1:$AI$1,0))&amp;""),"")&lt;&gt;"","Yes","No"))</f>
        <v/>
      </c>
      <c r="BC229" s="22">
        <f>IF(AP229="","",IF(IFERROR(TRIM(INDEX($A229:$AI229,MATCH(Settings!$H$16,$A$1:$AI$1,0))&amp;""),"")&lt;&gt;"","Yes","No"))</f>
        <v/>
      </c>
      <c r="BD229" s="22">
        <f>IF(AP229="","",IF(IFERROR(TRIM(INDEX($A229:$AI229,MATCH(Settings!$H$18,$A$1:$AI$1,0))&amp;""),"")&lt;&gt;"","Yes","No"))</f>
        <v/>
      </c>
      <c r="BE229" s="22">
        <f>IF(AP229="","",IFERROR(TRIM(INDEX($A229:$AI229,MATCH(Settings!$H$17,$A$1:$AI$1,0))&amp;""),""))</f>
        <v/>
      </c>
      <c r="BF229" s="22">
        <f>IF(AP229="","",IF(UPPER(TRIM(AM229&amp;""))="Y","Complete (papers)",IF(IF(BB229="No",", proof of age","")&amp;IF(BC229="No",", physical form","")&amp;IF(BD229="No",", concussion sheet","")="","Complete","Missing: "&amp;MID(IF(BB229="No",", proof of age","")&amp;IF(BC229="No",", physical form","")&amp;IF(BD229="No",", concussion sheet",""),3,200))))</f>
        <v/>
      </c>
      <c r="BG229" s="22">
        <f>IF(LEFT(BF229,8)="Complete",1,0)</f>
        <v/>
      </c>
      <c r="BH229" s="22">
        <f>IF(AP229="","",TRIM(AK229&amp;""))</f>
        <v/>
      </c>
      <c r="BI229" s="22">
        <f>IF(AND(AP229&lt;&gt;"",BH229=""),1,0)</f>
        <v/>
      </c>
      <c r="BJ229" s="22">
        <f>IF(AP229="",0,1)</f>
        <v/>
      </c>
    </row>
    <row r="230">
      <c r="AJ230" s="19" t="n"/>
      <c r="AK230" s="25" t="n"/>
      <c r="AL230" s="26" t="n"/>
      <c r="AM230" s="26" t="n"/>
      <c r="AN230" s="25" t="n"/>
      <c r="AO230" s="19" t="n"/>
      <c r="AP230" s="22">
        <f>TRIM(IFERROR(TRIM(INDEX($A230:$AI230,MATCH(Settings!$H$9,$A$1:$AI$1,0))&amp;""),"")&amp;" "&amp;IFERROR(TRIM(INDEX($A230:$AI230,MATCH(Settings!$H$10,$A$1:$AI$1,0))&amp;""),""))</f>
        <v/>
      </c>
      <c r="AQ230" s="23">
        <f>IF(AP230="","",IFERROR(IF(TRIM(INDEX($A230:$AI230,MATCH(Settings!$H$11,$A$1:$AI$1,0))&amp;"")="","",IF(ISNUMBER(INDEX($A230:$AI230,MATCH(Settings!$H$11,$A$1:$AI$1,0))),INT(INDEX($A230:$AI230,MATCH(Settings!$H$11,$A$1:$AI$1,0))),DATE(VALUE(LEFT(INDEX($A230:$AI230,MATCH(Settings!$H$11,$A$1:$AI$1,0)),4)),VALUE(MID(INDEX($A230:$AI230,MATCH(Settings!$H$11,$A$1:$AI$1,0)),6,2)),VALUE(MID(INDEX($A230:$AI230,MATCH(Settings!$H$11,$A$1:$AI$1,0)),9,2))))),""))</f>
        <v/>
      </c>
      <c r="AR230" s="22">
        <f>IF(OR(AP230="",NOT(ISNUMBER(AQ230)),NOT(ISNUMBER(Settings!$B$4))),"",YEAR(Settings!$B$4)-YEAR(AQ230)-IF(OR(MONTH(Settings!$B$4)&lt;MONTH(AQ230),AND(MONTH(Settings!$B$4)=MONTH(AQ230),DAY(Settings!$B$4)&lt;DAY(AQ230))),1,0))</f>
        <v/>
      </c>
      <c r="AS230" s="22">
        <f>IF(AP230="","",IF(AR230="","No birth date",IF(COUNT(Settings!$B$9:$B$20)=0,"Set your age groups",IF(AR230&lt;MIN(Settings!$B$9:$B$20),"Below youngest group",IF(AR230&gt;MAX(Settings!$C$9:$C$20),"Above oldest group",IF(AR230&lt;=INDEX(Settings!$C$9:$C$20,COUNTIF(Settings!$B$9:$B$20,"&lt;="&amp;AR230)),INDEX(Settings!$A$9:$A$20,COUNTIF(Settings!$B$9:$B$20,"&lt;="&amp;AR230)),"No group for this age"))))))</f>
        <v/>
      </c>
      <c r="AT230" s="22">
        <f>IF(AP230="","",IFERROR(TRIM(INDEX($A230:$AI230,MATCH(Settings!$H$12,$A$1:$AI$1,0))&amp;""),""))</f>
        <v/>
      </c>
      <c r="AU230" s="22">
        <f>IF(AP230="","",IFERROR(TRIM(INDEX($A230:$AI230,MATCH(Settings!$H$13,$A$1:$AI$1,0))&amp;""),""))</f>
        <v/>
      </c>
      <c r="AV230" s="22">
        <f>IF(AP230="","",IFERROR(TRIM(INDEX($A230:$AI230,MATCH(Settings!$H$14,$A$1:$AI$1,0))&amp;""),""))</f>
        <v/>
      </c>
      <c r="AW230" s="22">
        <f>IF(AP230="","",IFERROR(IF(TRIM(INDEX($A230:$AI230,MATCH(Settings!$H$19,$A$1:$AI$1,0))&amp;"")="","",VALUE(TRIM(INDEX($A230:$AI230,MATCH(Settings!$H$19,$A$1:$AI$1,0))&amp;""))),""))</f>
        <v/>
      </c>
      <c r="AX230" s="22">
        <f>IF(AP230="","",IFERROR(TRIM(INDEX($A230:$AI230,MATCH(Settings!$H$20,$A$1:$AI$1,0))&amp;""),""))</f>
        <v/>
      </c>
      <c r="AY230" s="24">
        <f>IF(OR(AX230="Paid",AX230="Partially refunded"),IFERROR(VALUE(IFERROR(TRIM(INDEX($A230:$AI230,MATCH(Settings!$H$21,$A$1:$AI$1,0))&amp;""),"")),0)-IFERROR(VALUE(IFERROR(TRIM(INDEX($A230:$AI230,MATCH(Settings!$H$22,$A$1:$AI$1,0))&amp;""),"")),0),0)</f>
        <v/>
      </c>
      <c r="AZ230" s="22">
        <f>IF(AP230="","",IF(UPPER(TRIM(AL230&amp;""))="Y","Paid another way",IF(AX230&lt;&gt;"",AX230,"No online payment")))</f>
        <v/>
      </c>
      <c r="BA230" s="22">
        <f>IF(OR(AZ230="Paid",AZ230="Partially refunded",AZ230="Paid another way"),1,0)</f>
        <v/>
      </c>
      <c r="BB230" s="22">
        <f>IF(AP230="","",IF(IFERROR(TRIM(INDEX($A230:$AI230,MATCH(Settings!$H$15,$A$1:$AI$1,0))&amp;""),"")&lt;&gt;"","Yes","No"))</f>
        <v/>
      </c>
      <c r="BC230" s="22">
        <f>IF(AP230="","",IF(IFERROR(TRIM(INDEX($A230:$AI230,MATCH(Settings!$H$16,$A$1:$AI$1,0))&amp;""),"")&lt;&gt;"","Yes","No"))</f>
        <v/>
      </c>
      <c r="BD230" s="22">
        <f>IF(AP230="","",IF(IFERROR(TRIM(INDEX($A230:$AI230,MATCH(Settings!$H$18,$A$1:$AI$1,0))&amp;""),"")&lt;&gt;"","Yes","No"))</f>
        <v/>
      </c>
      <c r="BE230" s="22">
        <f>IF(AP230="","",IFERROR(TRIM(INDEX($A230:$AI230,MATCH(Settings!$H$17,$A$1:$AI$1,0))&amp;""),""))</f>
        <v/>
      </c>
      <c r="BF230" s="22">
        <f>IF(AP230="","",IF(UPPER(TRIM(AM230&amp;""))="Y","Complete (papers)",IF(IF(BB230="No",", proof of age","")&amp;IF(BC230="No",", physical form","")&amp;IF(BD230="No",", concussion sheet","")="","Complete","Missing: "&amp;MID(IF(BB230="No",", proof of age","")&amp;IF(BC230="No",", physical form","")&amp;IF(BD230="No",", concussion sheet",""),3,200))))</f>
        <v/>
      </c>
      <c r="BG230" s="22">
        <f>IF(LEFT(BF230,8)="Complete",1,0)</f>
        <v/>
      </c>
      <c r="BH230" s="22">
        <f>IF(AP230="","",TRIM(AK230&amp;""))</f>
        <v/>
      </c>
      <c r="BI230" s="22">
        <f>IF(AND(AP230&lt;&gt;"",BH230=""),1,0)</f>
        <v/>
      </c>
      <c r="BJ230" s="22">
        <f>IF(AP230="",0,1)</f>
        <v/>
      </c>
    </row>
    <row r="231">
      <c r="AJ231" s="19" t="n"/>
      <c r="AK231" s="25" t="n"/>
      <c r="AL231" s="26" t="n"/>
      <c r="AM231" s="26" t="n"/>
      <c r="AN231" s="25" t="n"/>
      <c r="AO231" s="19" t="n"/>
      <c r="AP231" s="22">
        <f>TRIM(IFERROR(TRIM(INDEX($A231:$AI231,MATCH(Settings!$H$9,$A$1:$AI$1,0))&amp;""),"")&amp;" "&amp;IFERROR(TRIM(INDEX($A231:$AI231,MATCH(Settings!$H$10,$A$1:$AI$1,0))&amp;""),""))</f>
        <v/>
      </c>
      <c r="AQ231" s="23">
        <f>IF(AP231="","",IFERROR(IF(TRIM(INDEX($A231:$AI231,MATCH(Settings!$H$11,$A$1:$AI$1,0))&amp;"")="","",IF(ISNUMBER(INDEX($A231:$AI231,MATCH(Settings!$H$11,$A$1:$AI$1,0))),INT(INDEX($A231:$AI231,MATCH(Settings!$H$11,$A$1:$AI$1,0))),DATE(VALUE(LEFT(INDEX($A231:$AI231,MATCH(Settings!$H$11,$A$1:$AI$1,0)),4)),VALUE(MID(INDEX($A231:$AI231,MATCH(Settings!$H$11,$A$1:$AI$1,0)),6,2)),VALUE(MID(INDEX($A231:$AI231,MATCH(Settings!$H$11,$A$1:$AI$1,0)),9,2))))),""))</f>
        <v/>
      </c>
      <c r="AR231" s="22">
        <f>IF(OR(AP231="",NOT(ISNUMBER(AQ231)),NOT(ISNUMBER(Settings!$B$4))),"",YEAR(Settings!$B$4)-YEAR(AQ231)-IF(OR(MONTH(Settings!$B$4)&lt;MONTH(AQ231),AND(MONTH(Settings!$B$4)=MONTH(AQ231),DAY(Settings!$B$4)&lt;DAY(AQ231))),1,0))</f>
        <v/>
      </c>
      <c r="AS231" s="22">
        <f>IF(AP231="","",IF(AR231="","No birth date",IF(COUNT(Settings!$B$9:$B$20)=0,"Set your age groups",IF(AR231&lt;MIN(Settings!$B$9:$B$20),"Below youngest group",IF(AR231&gt;MAX(Settings!$C$9:$C$20),"Above oldest group",IF(AR231&lt;=INDEX(Settings!$C$9:$C$20,COUNTIF(Settings!$B$9:$B$20,"&lt;="&amp;AR231)),INDEX(Settings!$A$9:$A$20,COUNTIF(Settings!$B$9:$B$20,"&lt;="&amp;AR231)),"No group for this age"))))))</f>
        <v/>
      </c>
      <c r="AT231" s="22">
        <f>IF(AP231="","",IFERROR(TRIM(INDEX($A231:$AI231,MATCH(Settings!$H$12,$A$1:$AI$1,0))&amp;""),""))</f>
        <v/>
      </c>
      <c r="AU231" s="22">
        <f>IF(AP231="","",IFERROR(TRIM(INDEX($A231:$AI231,MATCH(Settings!$H$13,$A$1:$AI$1,0))&amp;""),""))</f>
        <v/>
      </c>
      <c r="AV231" s="22">
        <f>IF(AP231="","",IFERROR(TRIM(INDEX($A231:$AI231,MATCH(Settings!$H$14,$A$1:$AI$1,0))&amp;""),""))</f>
        <v/>
      </c>
      <c r="AW231" s="22">
        <f>IF(AP231="","",IFERROR(IF(TRIM(INDEX($A231:$AI231,MATCH(Settings!$H$19,$A$1:$AI$1,0))&amp;"")="","",VALUE(TRIM(INDEX($A231:$AI231,MATCH(Settings!$H$19,$A$1:$AI$1,0))&amp;""))),""))</f>
        <v/>
      </c>
      <c r="AX231" s="22">
        <f>IF(AP231="","",IFERROR(TRIM(INDEX($A231:$AI231,MATCH(Settings!$H$20,$A$1:$AI$1,0))&amp;""),""))</f>
        <v/>
      </c>
      <c r="AY231" s="24">
        <f>IF(OR(AX231="Paid",AX231="Partially refunded"),IFERROR(VALUE(IFERROR(TRIM(INDEX($A231:$AI231,MATCH(Settings!$H$21,$A$1:$AI$1,0))&amp;""),"")),0)-IFERROR(VALUE(IFERROR(TRIM(INDEX($A231:$AI231,MATCH(Settings!$H$22,$A$1:$AI$1,0))&amp;""),"")),0),0)</f>
        <v/>
      </c>
      <c r="AZ231" s="22">
        <f>IF(AP231="","",IF(UPPER(TRIM(AL231&amp;""))="Y","Paid another way",IF(AX231&lt;&gt;"",AX231,"No online payment")))</f>
        <v/>
      </c>
      <c r="BA231" s="22">
        <f>IF(OR(AZ231="Paid",AZ231="Partially refunded",AZ231="Paid another way"),1,0)</f>
        <v/>
      </c>
      <c r="BB231" s="22">
        <f>IF(AP231="","",IF(IFERROR(TRIM(INDEX($A231:$AI231,MATCH(Settings!$H$15,$A$1:$AI$1,0))&amp;""),"")&lt;&gt;"","Yes","No"))</f>
        <v/>
      </c>
      <c r="BC231" s="22">
        <f>IF(AP231="","",IF(IFERROR(TRIM(INDEX($A231:$AI231,MATCH(Settings!$H$16,$A$1:$AI$1,0))&amp;""),"")&lt;&gt;"","Yes","No"))</f>
        <v/>
      </c>
      <c r="BD231" s="22">
        <f>IF(AP231="","",IF(IFERROR(TRIM(INDEX($A231:$AI231,MATCH(Settings!$H$18,$A$1:$AI$1,0))&amp;""),"")&lt;&gt;"","Yes","No"))</f>
        <v/>
      </c>
      <c r="BE231" s="22">
        <f>IF(AP231="","",IFERROR(TRIM(INDEX($A231:$AI231,MATCH(Settings!$H$17,$A$1:$AI$1,0))&amp;""),""))</f>
        <v/>
      </c>
      <c r="BF231" s="22">
        <f>IF(AP231="","",IF(UPPER(TRIM(AM231&amp;""))="Y","Complete (papers)",IF(IF(BB231="No",", proof of age","")&amp;IF(BC231="No",", physical form","")&amp;IF(BD231="No",", concussion sheet","")="","Complete","Missing: "&amp;MID(IF(BB231="No",", proof of age","")&amp;IF(BC231="No",", physical form","")&amp;IF(BD231="No",", concussion sheet",""),3,200))))</f>
        <v/>
      </c>
      <c r="BG231" s="22">
        <f>IF(LEFT(BF231,8)="Complete",1,0)</f>
        <v/>
      </c>
      <c r="BH231" s="22">
        <f>IF(AP231="","",TRIM(AK231&amp;""))</f>
        <v/>
      </c>
      <c r="BI231" s="22">
        <f>IF(AND(AP231&lt;&gt;"",BH231=""),1,0)</f>
        <v/>
      </c>
      <c r="BJ231" s="22">
        <f>IF(AP231="",0,1)</f>
        <v/>
      </c>
    </row>
    <row r="232">
      <c r="AJ232" s="19" t="n"/>
      <c r="AK232" s="25" t="n"/>
      <c r="AL232" s="26" t="n"/>
      <c r="AM232" s="26" t="n"/>
      <c r="AN232" s="25" t="n"/>
      <c r="AO232" s="19" t="n"/>
      <c r="AP232" s="22">
        <f>TRIM(IFERROR(TRIM(INDEX($A232:$AI232,MATCH(Settings!$H$9,$A$1:$AI$1,0))&amp;""),"")&amp;" "&amp;IFERROR(TRIM(INDEX($A232:$AI232,MATCH(Settings!$H$10,$A$1:$AI$1,0))&amp;""),""))</f>
        <v/>
      </c>
      <c r="AQ232" s="23">
        <f>IF(AP232="","",IFERROR(IF(TRIM(INDEX($A232:$AI232,MATCH(Settings!$H$11,$A$1:$AI$1,0))&amp;"")="","",IF(ISNUMBER(INDEX($A232:$AI232,MATCH(Settings!$H$11,$A$1:$AI$1,0))),INT(INDEX($A232:$AI232,MATCH(Settings!$H$11,$A$1:$AI$1,0))),DATE(VALUE(LEFT(INDEX($A232:$AI232,MATCH(Settings!$H$11,$A$1:$AI$1,0)),4)),VALUE(MID(INDEX($A232:$AI232,MATCH(Settings!$H$11,$A$1:$AI$1,0)),6,2)),VALUE(MID(INDEX($A232:$AI232,MATCH(Settings!$H$11,$A$1:$AI$1,0)),9,2))))),""))</f>
        <v/>
      </c>
      <c r="AR232" s="22">
        <f>IF(OR(AP232="",NOT(ISNUMBER(AQ232)),NOT(ISNUMBER(Settings!$B$4))),"",YEAR(Settings!$B$4)-YEAR(AQ232)-IF(OR(MONTH(Settings!$B$4)&lt;MONTH(AQ232),AND(MONTH(Settings!$B$4)=MONTH(AQ232),DAY(Settings!$B$4)&lt;DAY(AQ232))),1,0))</f>
        <v/>
      </c>
      <c r="AS232" s="22">
        <f>IF(AP232="","",IF(AR232="","No birth date",IF(COUNT(Settings!$B$9:$B$20)=0,"Set your age groups",IF(AR232&lt;MIN(Settings!$B$9:$B$20),"Below youngest group",IF(AR232&gt;MAX(Settings!$C$9:$C$20),"Above oldest group",IF(AR232&lt;=INDEX(Settings!$C$9:$C$20,COUNTIF(Settings!$B$9:$B$20,"&lt;="&amp;AR232)),INDEX(Settings!$A$9:$A$20,COUNTIF(Settings!$B$9:$B$20,"&lt;="&amp;AR232)),"No group for this age"))))))</f>
        <v/>
      </c>
      <c r="AT232" s="22">
        <f>IF(AP232="","",IFERROR(TRIM(INDEX($A232:$AI232,MATCH(Settings!$H$12,$A$1:$AI$1,0))&amp;""),""))</f>
        <v/>
      </c>
      <c r="AU232" s="22">
        <f>IF(AP232="","",IFERROR(TRIM(INDEX($A232:$AI232,MATCH(Settings!$H$13,$A$1:$AI$1,0))&amp;""),""))</f>
        <v/>
      </c>
      <c r="AV232" s="22">
        <f>IF(AP232="","",IFERROR(TRIM(INDEX($A232:$AI232,MATCH(Settings!$H$14,$A$1:$AI$1,0))&amp;""),""))</f>
        <v/>
      </c>
      <c r="AW232" s="22">
        <f>IF(AP232="","",IFERROR(IF(TRIM(INDEX($A232:$AI232,MATCH(Settings!$H$19,$A$1:$AI$1,0))&amp;"")="","",VALUE(TRIM(INDEX($A232:$AI232,MATCH(Settings!$H$19,$A$1:$AI$1,0))&amp;""))),""))</f>
        <v/>
      </c>
      <c r="AX232" s="22">
        <f>IF(AP232="","",IFERROR(TRIM(INDEX($A232:$AI232,MATCH(Settings!$H$20,$A$1:$AI$1,0))&amp;""),""))</f>
        <v/>
      </c>
      <c r="AY232" s="24">
        <f>IF(OR(AX232="Paid",AX232="Partially refunded"),IFERROR(VALUE(IFERROR(TRIM(INDEX($A232:$AI232,MATCH(Settings!$H$21,$A$1:$AI$1,0))&amp;""),"")),0)-IFERROR(VALUE(IFERROR(TRIM(INDEX($A232:$AI232,MATCH(Settings!$H$22,$A$1:$AI$1,0))&amp;""),"")),0),0)</f>
        <v/>
      </c>
      <c r="AZ232" s="22">
        <f>IF(AP232="","",IF(UPPER(TRIM(AL232&amp;""))="Y","Paid another way",IF(AX232&lt;&gt;"",AX232,"No online payment")))</f>
        <v/>
      </c>
      <c r="BA232" s="22">
        <f>IF(OR(AZ232="Paid",AZ232="Partially refunded",AZ232="Paid another way"),1,0)</f>
        <v/>
      </c>
      <c r="BB232" s="22">
        <f>IF(AP232="","",IF(IFERROR(TRIM(INDEX($A232:$AI232,MATCH(Settings!$H$15,$A$1:$AI$1,0))&amp;""),"")&lt;&gt;"","Yes","No"))</f>
        <v/>
      </c>
      <c r="BC232" s="22">
        <f>IF(AP232="","",IF(IFERROR(TRIM(INDEX($A232:$AI232,MATCH(Settings!$H$16,$A$1:$AI$1,0))&amp;""),"")&lt;&gt;"","Yes","No"))</f>
        <v/>
      </c>
      <c r="BD232" s="22">
        <f>IF(AP232="","",IF(IFERROR(TRIM(INDEX($A232:$AI232,MATCH(Settings!$H$18,$A$1:$AI$1,0))&amp;""),"")&lt;&gt;"","Yes","No"))</f>
        <v/>
      </c>
      <c r="BE232" s="22">
        <f>IF(AP232="","",IFERROR(TRIM(INDEX($A232:$AI232,MATCH(Settings!$H$17,$A$1:$AI$1,0))&amp;""),""))</f>
        <v/>
      </c>
      <c r="BF232" s="22">
        <f>IF(AP232="","",IF(UPPER(TRIM(AM232&amp;""))="Y","Complete (papers)",IF(IF(BB232="No",", proof of age","")&amp;IF(BC232="No",", physical form","")&amp;IF(BD232="No",", concussion sheet","")="","Complete","Missing: "&amp;MID(IF(BB232="No",", proof of age","")&amp;IF(BC232="No",", physical form","")&amp;IF(BD232="No",", concussion sheet",""),3,200))))</f>
        <v/>
      </c>
      <c r="BG232" s="22">
        <f>IF(LEFT(BF232,8)="Complete",1,0)</f>
        <v/>
      </c>
      <c r="BH232" s="22">
        <f>IF(AP232="","",TRIM(AK232&amp;""))</f>
        <v/>
      </c>
      <c r="BI232" s="22">
        <f>IF(AND(AP232&lt;&gt;"",BH232=""),1,0)</f>
        <v/>
      </c>
      <c r="BJ232" s="22">
        <f>IF(AP232="",0,1)</f>
        <v/>
      </c>
    </row>
    <row r="233">
      <c r="AJ233" s="19" t="n"/>
      <c r="AK233" s="25" t="n"/>
      <c r="AL233" s="26" t="n"/>
      <c r="AM233" s="26" t="n"/>
      <c r="AN233" s="25" t="n"/>
      <c r="AO233" s="19" t="n"/>
      <c r="AP233" s="22">
        <f>TRIM(IFERROR(TRIM(INDEX($A233:$AI233,MATCH(Settings!$H$9,$A$1:$AI$1,0))&amp;""),"")&amp;" "&amp;IFERROR(TRIM(INDEX($A233:$AI233,MATCH(Settings!$H$10,$A$1:$AI$1,0))&amp;""),""))</f>
        <v/>
      </c>
      <c r="AQ233" s="23">
        <f>IF(AP233="","",IFERROR(IF(TRIM(INDEX($A233:$AI233,MATCH(Settings!$H$11,$A$1:$AI$1,0))&amp;"")="","",IF(ISNUMBER(INDEX($A233:$AI233,MATCH(Settings!$H$11,$A$1:$AI$1,0))),INT(INDEX($A233:$AI233,MATCH(Settings!$H$11,$A$1:$AI$1,0))),DATE(VALUE(LEFT(INDEX($A233:$AI233,MATCH(Settings!$H$11,$A$1:$AI$1,0)),4)),VALUE(MID(INDEX($A233:$AI233,MATCH(Settings!$H$11,$A$1:$AI$1,0)),6,2)),VALUE(MID(INDEX($A233:$AI233,MATCH(Settings!$H$11,$A$1:$AI$1,0)),9,2))))),""))</f>
        <v/>
      </c>
      <c r="AR233" s="22">
        <f>IF(OR(AP233="",NOT(ISNUMBER(AQ233)),NOT(ISNUMBER(Settings!$B$4))),"",YEAR(Settings!$B$4)-YEAR(AQ233)-IF(OR(MONTH(Settings!$B$4)&lt;MONTH(AQ233),AND(MONTH(Settings!$B$4)=MONTH(AQ233),DAY(Settings!$B$4)&lt;DAY(AQ233))),1,0))</f>
        <v/>
      </c>
      <c r="AS233" s="22">
        <f>IF(AP233="","",IF(AR233="","No birth date",IF(COUNT(Settings!$B$9:$B$20)=0,"Set your age groups",IF(AR233&lt;MIN(Settings!$B$9:$B$20),"Below youngest group",IF(AR233&gt;MAX(Settings!$C$9:$C$20),"Above oldest group",IF(AR233&lt;=INDEX(Settings!$C$9:$C$20,COUNTIF(Settings!$B$9:$B$20,"&lt;="&amp;AR233)),INDEX(Settings!$A$9:$A$20,COUNTIF(Settings!$B$9:$B$20,"&lt;="&amp;AR233)),"No group for this age"))))))</f>
        <v/>
      </c>
      <c r="AT233" s="22">
        <f>IF(AP233="","",IFERROR(TRIM(INDEX($A233:$AI233,MATCH(Settings!$H$12,$A$1:$AI$1,0))&amp;""),""))</f>
        <v/>
      </c>
      <c r="AU233" s="22">
        <f>IF(AP233="","",IFERROR(TRIM(INDEX($A233:$AI233,MATCH(Settings!$H$13,$A$1:$AI$1,0))&amp;""),""))</f>
        <v/>
      </c>
      <c r="AV233" s="22">
        <f>IF(AP233="","",IFERROR(TRIM(INDEX($A233:$AI233,MATCH(Settings!$H$14,$A$1:$AI$1,0))&amp;""),""))</f>
        <v/>
      </c>
      <c r="AW233" s="22">
        <f>IF(AP233="","",IFERROR(IF(TRIM(INDEX($A233:$AI233,MATCH(Settings!$H$19,$A$1:$AI$1,0))&amp;"")="","",VALUE(TRIM(INDEX($A233:$AI233,MATCH(Settings!$H$19,$A$1:$AI$1,0))&amp;""))),""))</f>
        <v/>
      </c>
      <c r="AX233" s="22">
        <f>IF(AP233="","",IFERROR(TRIM(INDEX($A233:$AI233,MATCH(Settings!$H$20,$A$1:$AI$1,0))&amp;""),""))</f>
        <v/>
      </c>
      <c r="AY233" s="24">
        <f>IF(OR(AX233="Paid",AX233="Partially refunded"),IFERROR(VALUE(IFERROR(TRIM(INDEX($A233:$AI233,MATCH(Settings!$H$21,$A$1:$AI$1,0))&amp;""),"")),0)-IFERROR(VALUE(IFERROR(TRIM(INDEX($A233:$AI233,MATCH(Settings!$H$22,$A$1:$AI$1,0))&amp;""),"")),0),0)</f>
        <v/>
      </c>
      <c r="AZ233" s="22">
        <f>IF(AP233="","",IF(UPPER(TRIM(AL233&amp;""))="Y","Paid another way",IF(AX233&lt;&gt;"",AX233,"No online payment")))</f>
        <v/>
      </c>
      <c r="BA233" s="22">
        <f>IF(OR(AZ233="Paid",AZ233="Partially refunded",AZ233="Paid another way"),1,0)</f>
        <v/>
      </c>
      <c r="BB233" s="22">
        <f>IF(AP233="","",IF(IFERROR(TRIM(INDEX($A233:$AI233,MATCH(Settings!$H$15,$A$1:$AI$1,0))&amp;""),"")&lt;&gt;"","Yes","No"))</f>
        <v/>
      </c>
      <c r="BC233" s="22">
        <f>IF(AP233="","",IF(IFERROR(TRIM(INDEX($A233:$AI233,MATCH(Settings!$H$16,$A$1:$AI$1,0))&amp;""),"")&lt;&gt;"","Yes","No"))</f>
        <v/>
      </c>
      <c r="BD233" s="22">
        <f>IF(AP233="","",IF(IFERROR(TRIM(INDEX($A233:$AI233,MATCH(Settings!$H$18,$A$1:$AI$1,0))&amp;""),"")&lt;&gt;"","Yes","No"))</f>
        <v/>
      </c>
      <c r="BE233" s="22">
        <f>IF(AP233="","",IFERROR(TRIM(INDEX($A233:$AI233,MATCH(Settings!$H$17,$A$1:$AI$1,0))&amp;""),""))</f>
        <v/>
      </c>
      <c r="BF233" s="22">
        <f>IF(AP233="","",IF(UPPER(TRIM(AM233&amp;""))="Y","Complete (papers)",IF(IF(BB233="No",", proof of age","")&amp;IF(BC233="No",", physical form","")&amp;IF(BD233="No",", concussion sheet","")="","Complete","Missing: "&amp;MID(IF(BB233="No",", proof of age","")&amp;IF(BC233="No",", physical form","")&amp;IF(BD233="No",", concussion sheet",""),3,200))))</f>
        <v/>
      </c>
      <c r="BG233" s="22">
        <f>IF(LEFT(BF233,8)="Complete",1,0)</f>
        <v/>
      </c>
      <c r="BH233" s="22">
        <f>IF(AP233="","",TRIM(AK233&amp;""))</f>
        <v/>
      </c>
      <c r="BI233" s="22">
        <f>IF(AND(AP233&lt;&gt;"",BH233=""),1,0)</f>
        <v/>
      </c>
      <c r="BJ233" s="22">
        <f>IF(AP233="",0,1)</f>
        <v/>
      </c>
    </row>
    <row r="234">
      <c r="AJ234" s="19" t="n"/>
      <c r="AK234" s="25" t="n"/>
      <c r="AL234" s="26" t="n"/>
      <c r="AM234" s="26" t="n"/>
      <c r="AN234" s="25" t="n"/>
      <c r="AO234" s="19" t="n"/>
      <c r="AP234" s="22">
        <f>TRIM(IFERROR(TRIM(INDEX($A234:$AI234,MATCH(Settings!$H$9,$A$1:$AI$1,0))&amp;""),"")&amp;" "&amp;IFERROR(TRIM(INDEX($A234:$AI234,MATCH(Settings!$H$10,$A$1:$AI$1,0))&amp;""),""))</f>
        <v/>
      </c>
      <c r="AQ234" s="23">
        <f>IF(AP234="","",IFERROR(IF(TRIM(INDEX($A234:$AI234,MATCH(Settings!$H$11,$A$1:$AI$1,0))&amp;"")="","",IF(ISNUMBER(INDEX($A234:$AI234,MATCH(Settings!$H$11,$A$1:$AI$1,0))),INT(INDEX($A234:$AI234,MATCH(Settings!$H$11,$A$1:$AI$1,0))),DATE(VALUE(LEFT(INDEX($A234:$AI234,MATCH(Settings!$H$11,$A$1:$AI$1,0)),4)),VALUE(MID(INDEX($A234:$AI234,MATCH(Settings!$H$11,$A$1:$AI$1,0)),6,2)),VALUE(MID(INDEX($A234:$AI234,MATCH(Settings!$H$11,$A$1:$AI$1,0)),9,2))))),""))</f>
        <v/>
      </c>
      <c r="AR234" s="22">
        <f>IF(OR(AP234="",NOT(ISNUMBER(AQ234)),NOT(ISNUMBER(Settings!$B$4))),"",YEAR(Settings!$B$4)-YEAR(AQ234)-IF(OR(MONTH(Settings!$B$4)&lt;MONTH(AQ234),AND(MONTH(Settings!$B$4)=MONTH(AQ234),DAY(Settings!$B$4)&lt;DAY(AQ234))),1,0))</f>
        <v/>
      </c>
      <c r="AS234" s="22">
        <f>IF(AP234="","",IF(AR234="","No birth date",IF(COUNT(Settings!$B$9:$B$20)=0,"Set your age groups",IF(AR234&lt;MIN(Settings!$B$9:$B$20),"Below youngest group",IF(AR234&gt;MAX(Settings!$C$9:$C$20),"Above oldest group",IF(AR234&lt;=INDEX(Settings!$C$9:$C$20,COUNTIF(Settings!$B$9:$B$20,"&lt;="&amp;AR234)),INDEX(Settings!$A$9:$A$20,COUNTIF(Settings!$B$9:$B$20,"&lt;="&amp;AR234)),"No group for this age"))))))</f>
        <v/>
      </c>
      <c r="AT234" s="22">
        <f>IF(AP234="","",IFERROR(TRIM(INDEX($A234:$AI234,MATCH(Settings!$H$12,$A$1:$AI$1,0))&amp;""),""))</f>
        <v/>
      </c>
      <c r="AU234" s="22">
        <f>IF(AP234="","",IFERROR(TRIM(INDEX($A234:$AI234,MATCH(Settings!$H$13,$A$1:$AI$1,0))&amp;""),""))</f>
        <v/>
      </c>
      <c r="AV234" s="22">
        <f>IF(AP234="","",IFERROR(TRIM(INDEX($A234:$AI234,MATCH(Settings!$H$14,$A$1:$AI$1,0))&amp;""),""))</f>
        <v/>
      </c>
      <c r="AW234" s="22">
        <f>IF(AP234="","",IFERROR(IF(TRIM(INDEX($A234:$AI234,MATCH(Settings!$H$19,$A$1:$AI$1,0))&amp;"")="","",VALUE(TRIM(INDEX($A234:$AI234,MATCH(Settings!$H$19,$A$1:$AI$1,0))&amp;""))),""))</f>
        <v/>
      </c>
      <c r="AX234" s="22">
        <f>IF(AP234="","",IFERROR(TRIM(INDEX($A234:$AI234,MATCH(Settings!$H$20,$A$1:$AI$1,0))&amp;""),""))</f>
        <v/>
      </c>
      <c r="AY234" s="24">
        <f>IF(OR(AX234="Paid",AX234="Partially refunded"),IFERROR(VALUE(IFERROR(TRIM(INDEX($A234:$AI234,MATCH(Settings!$H$21,$A$1:$AI$1,0))&amp;""),"")),0)-IFERROR(VALUE(IFERROR(TRIM(INDEX($A234:$AI234,MATCH(Settings!$H$22,$A$1:$AI$1,0))&amp;""),"")),0),0)</f>
        <v/>
      </c>
      <c r="AZ234" s="22">
        <f>IF(AP234="","",IF(UPPER(TRIM(AL234&amp;""))="Y","Paid another way",IF(AX234&lt;&gt;"",AX234,"No online payment")))</f>
        <v/>
      </c>
      <c r="BA234" s="22">
        <f>IF(OR(AZ234="Paid",AZ234="Partially refunded",AZ234="Paid another way"),1,0)</f>
        <v/>
      </c>
      <c r="BB234" s="22">
        <f>IF(AP234="","",IF(IFERROR(TRIM(INDEX($A234:$AI234,MATCH(Settings!$H$15,$A$1:$AI$1,0))&amp;""),"")&lt;&gt;"","Yes","No"))</f>
        <v/>
      </c>
      <c r="BC234" s="22">
        <f>IF(AP234="","",IF(IFERROR(TRIM(INDEX($A234:$AI234,MATCH(Settings!$H$16,$A$1:$AI$1,0))&amp;""),"")&lt;&gt;"","Yes","No"))</f>
        <v/>
      </c>
      <c r="BD234" s="22">
        <f>IF(AP234="","",IF(IFERROR(TRIM(INDEX($A234:$AI234,MATCH(Settings!$H$18,$A$1:$AI$1,0))&amp;""),"")&lt;&gt;"","Yes","No"))</f>
        <v/>
      </c>
      <c r="BE234" s="22">
        <f>IF(AP234="","",IFERROR(TRIM(INDEX($A234:$AI234,MATCH(Settings!$H$17,$A$1:$AI$1,0))&amp;""),""))</f>
        <v/>
      </c>
      <c r="BF234" s="22">
        <f>IF(AP234="","",IF(UPPER(TRIM(AM234&amp;""))="Y","Complete (papers)",IF(IF(BB234="No",", proof of age","")&amp;IF(BC234="No",", physical form","")&amp;IF(BD234="No",", concussion sheet","")="","Complete","Missing: "&amp;MID(IF(BB234="No",", proof of age","")&amp;IF(BC234="No",", physical form","")&amp;IF(BD234="No",", concussion sheet",""),3,200))))</f>
        <v/>
      </c>
      <c r="BG234" s="22">
        <f>IF(LEFT(BF234,8)="Complete",1,0)</f>
        <v/>
      </c>
      <c r="BH234" s="22">
        <f>IF(AP234="","",TRIM(AK234&amp;""))</f>
        <v/>
      </c>
      <c r="BI234" s="22">
        <f>IF(AND(AP234&lt;&gt;"",BH234=""),1,0)</f>
        <v/>
      </c>
      <c r="BJ234" s="22">
        <f>IF(AP234="",0,1)</f>
        <v/>
      </c>
    </row>
    <row r="235">
      <c r="AJ235" s="19" t="n"/>
      <c r="AK235" s="25" t="n"/>
      <c r="AL235" s="26" t="n"/>
      <c r="AM235" s="26" t="n"/>
      <c r="AN235" s="25" t="n"/>
      <c r="AO235" s="19" t="n"/>
      <c r="AP235" s="22">
        <f>TRIM(IFERROR(TRIM(INDEX($A235:$AI235,MATCH(Settings!$H$9,$A$1:$AI$1,0))&amp;""),"")&amp;" "&amp;IFERROR(TRIM(INDEX($A235:$AI235,MATCH(Settings!$H$10,$A$1:$AI$1,0))&amp;""),""))</f>
        <v/>
      </c>
      <c r="AQ235" s="23">
        <f>IF(AP235="","",IFERROR(IF(TRIM(INDEX($A235:$AI235,MATCH(Settings!$H$11,$A$1:$AI$1,0))&amp;"")="","",IF(ISNUMBER(INDEX($A235:$AI235,MATCH(Settings!$H$11,$A$1:$AI$1,0))),INT(INDEX($A235:$AI235,MATCH(Settings!$H$11,$A$1:$AI$1,0))),DATE(VALUE(LEFT(INDEX($A235:$AI235,MATCH(Settings!$H$11,$A$1:$AI$1,0)),4)),VALUE(MID(INDEX($A235:$AI235,MATCH(Settings!$H$11,$A$1:$AI$1,0)),6,2)),VALUE(MID(INDEX($A235:$AI235,MATCH(Settings!$H$11,$A$1:$AI$1,0)),9,2))))),""))</f>
        <v/>
      </c>
      <c r="AR235" s="22">
        <f>IF(OR(AP235="",NOT(ISNUMBER(AQ235)),NOT(ISNUMBER(Settings!$B$4))),"",YEAR(Settings!$B$4)-YEAR(AQ235)-IF(OR(MONTH(Settings!$B$4)&lt;MONTH(AQ235),AND(MONTH(Settings!$B$4)=MONTH(AQ235),DAY(Settings!$B$4)&lt;DAY(AQ235))),1,0))</f>
        <v/>
      </c>
      <c r="AS235" s="22">
        <f>IF(AP235="","",IF(AR235="","No birth date",IF(COUNT(Settings!$B$9:$B$20)=0,"Set your age groups",IF(AR235&lt;MIN(Settings!$B$9:$B$20),"Below youngest group",IF(AR235&gt;MAX(Settings!$C$9:$C$20),"Above oldest group",IF(AR235&lt;=INDEX(Settings!$C$9:$C$20,COUNTIF(Settings!$B$9:$B$20,"&lt;="&amp;AR235)),INDEX(Settings!$A$9:$A$20,COUNTIF(Settings!$B$9:$B$20,"&lt;="&amp;AR235)),"No group for this age"))))))</f>
        <v/>
      </c>
      <c r="AT235" s="22">
        <f>IF(AP235="","",IFERROR(TRIM(INDEX($A235:$AI235,MATCH(Settings!$H$12,$A$1:$AI$1,0))&amp;""),""))</f>
        <v/>
      </c>
      <c r="AU235" s="22">
        <f>IF(AP235="","",IFERROR(TRIM(INDEX($A235:$AI235,MATCH(Settings!$H$13,$A$1:$AI$1,0))&amp;""),""))</f>
        <v/>
      </c>
      <c r="AV235" s="22">
        <f>IF(AP235="","",IFERROR(TRIM(INDEX($A235:$AI235,MATCH(Settings!$H$14,$A$1:$AI$1,0))&amp;""),""))</f>
        <v/>
      </c>
      <c r="AW235" s="22">
        <f>IF(AP235="","",IFERROR(IF(TRIM(INDEX($A235:$AI235,MATCH(Settings!$H$19,$A$1:$AI$1,0))&amp;"")="","",VALUE(TRIM(INDEX($A235:$AI235,MATCH(Settings!$H$19,$A$1:$AI$1,0))&amp;""))),""))</f>
        <v/>
      </c>
      <c r="AX235" s="22">
        <f>IF(AP235="","",IFERROR(TRIM(INDEX($A235:$AI235,MATCH(Settings!$H$20,$A$1:$AI$1,0))&amp;""),""))</f>
        <v/>
      </c>
      <c r="AY235" s="24">
        <f>IF(OR(AX235="Paid",AX235="Partially refunded"),IFERROR(VALUE(IFERROR(TRIM(INDEX($A235:$AI235,MATCH(Settings!$H$21,$A$1:$AI$1,0))&amp;""),"")),0)-IFERROR(VALUE(IFERROR(TRIM(INDEX($A235:$AI235,MATCH(Settings!$H$22,$A$1:$AI$1,0))&amp;""),"")),0),0)</f>
        <v/>
      </c>
      <c r="AZ235" s="22">
        <f>IF(AP235="","",IF(UPPER(TRIM(AL235&amp;""))="Y","Paid another way",IF(AX235&lt;&gt;"",AX235,"No online payment")))</f>
        <v/>
      </c>
      <c r="BA235" s="22">
        <f>IF(OR(AZ235="Paid",AZ235="Partially refunded",AZ235="Paid another way"),1,0)</f>
        <v/>
      </c>
      <c r="BB235" s="22">
        <f>IF(AP235="","",IF(IFERROR(TRIM(INDEX($A235:$AI235,MATCH(Settings!$H$15,$A$1:$AI$1,0))&amp;""),"")&lt;&gt;"","Yes","No"))</f>
        <v/>
      </c>
      <c r="BC235" s="22">
        <f>IF(AP235="","",IF(IFERROR(TRIM(INDEX($A235:$AI235,MATCH(Settings!$H$16,$A$1:$AI$1,0))&amp;""),"")&lt;&gt;"","Yes","No"))</f>
        <v/>
      </c>
      <c r="BD235" s="22">
        <f>IF(AP235="","",IF(IFERROR(TRIM(INDEX($A235:$AI235,MATCH(Settings!$H$18,$A$1:$AI$1,0))&amp;""),"")&lt;&gt;"","Yes","No"))</f>
        <v/>
      </c>
      <c r="BE235" s="22">
        <f>IF(AP235="","",IFERROR(TRIM(INDEX($A235:$AI235,MATCH(Settings!$H$17,$A$1:$AI$1,0))&amp;""),""))</f>
        <v/>
      </c>
      <c r="BF235" s="22">
        <f>IF(AP235="","",IF(UPPER(TRIM(AM235&amp;""))="Y","Complete (papers)",IF(IF(BB235="No",", proof of age","")&amp;IF(BC235="No",", physical form","")&amp;IF(BD235="No",", concussion sheet","")="","Complete","Missing: "&amp;MID(IF(BB235="No",", proof of age","")&amp;IF(BC235="No",", physical form","")&amp;IF(BD235="No",", concussion sheet",""),3,200))))</f>
        <v/>
      </c>
      <c r="BG235" s="22">
        <f>IF(LEFT(BF235,8)="Complete",1,0)</f>
        <v/>
      </c>
      <c r="BH235" s="22">
        <f>IF(AP235="","",TRIM(AK235&amp;""))</f>
        <v/>
      </c>
      <c r="BI235" s="22">
        <f>IF(AND(AP235&lt;&gt;"",BH235=""),1,0)</f>
        <v/>
      </c>
      <c r="BJ235" s="22">
        <f>IF(AP235="",0,1)</f>
        <v/>
      </c>
    </row>
    <row r="236">
      <c r="AJ236" s="19" t="n"/>
      <c r="AK236" s="25" t="n"/>
      <c r="AL236" s="26" t="n"/>
      <c r="AM236" s="26" t="n"/>
      <c r="AN236" s="25" t="n"/>
      <c r="AO236" s="19" t="n"/>
      <c r="AP236" s="22">
        <f>TRIM(IFERROR(TRIM(INDEX($A236:$AI236,MATCH(Settings!$H$9,$A$1:$AI$1,0))&amp;""),"")&amp;" "&amp;IFERROR(TRIM(INDEX($A236:$AI236,MATCH(Settings!$H$10,$A$1:$AI$1,0))&amp;""),""))</f>
        <v/>
      </c>
      <c r="AQ236" s="23">
        <f>IF(AP236="","",IFERROR(IF(TRIM(INDEX($A236:$AI236,MATCH(Settings!$H$11,$A$1:$AI$1,0))&amp;"")="","",IF(ISNUMBER(INDEX($A236:$AI236,MATCH(Settings!$H$11,$A$1:$AI$1,0))),INT(INDEX($A236:$AI236,MATCH(Settings!$H$11,$A$1:$AI$1,0))),DATE(VALUE(LEFT(INDEX($A236:$AI236,MATCH(Settings!$H$11,$A$1:$AI$1,0)),4)),VALUE(MID(INDEX($A236:$AI236,MATCH(Settings!$H$11,$A$1:$AI$1,0)),6,2)),VALUE(MID(INDEX($A236:$AI236,MATCH(Settings!$H$11,$A$1:$AI$1,0)),9,2))))),""))</f>
        <v/>
      </c>
      <c r="AR236" s="22">
        <f>IF(OR(AP236="",NOT(ISNUMBER(AQ236)),NOT(ISNUMBER(Settings!$B$4))),"",YEAR(Settings!$B$4)-YEAR(AQ236)-IF(OR(MONTH(Settings!$B$4)&lt;MONTH(AQ236),AND(MONTH(Settings!$B$4)=MONTH(AQ236),DAY(Settings!$B$4)&lt;DAY(AQ236))),1,0))</f>
        <v/>
      </c>
      <c r="AS236" s="22">
        <f>IF(AP236="","",IF(AR236="","No birth date",IF(COUNT(Settings!$B$9:$B$20)=0,"Set your age groups",IF(AR236&lt;MIN(Settings!$B$9:$B$20),"Below youngest group",IF(AR236&gt;MAX(Settings!$C$9:$C$20),"Above oldest group",IF(AR236&lt;=INDEX(Settings!$C$9:$C$20,COUNTIF(Settings!$B$9:$B$20,"&lt;="&amp;AR236)),INDEX(Settings!$A$9:$A$20,COUNTIF(Settings!$B$9:$B$20,"&lt;="&amp;AR236)),"No group for this age"))))))</f>
        <v/>
      </c>
      <c r="AT236" s="22">
        <f>IF(AP236="","",IFERROR(TRIM(INDEX($A236:$AI236,MATCH(Settings!$H$12,$A$1:$AI$1,0))&amp;""),""))</f>
        <v/>
      </c>
      <c r="AU236" s="22">
        <f>IF(AP236="","",IFERROR(TRIM(INDEX($A236:$AI236,MATCH(Settings!$H$13,$A$1:$AI$1,0))&amp;""),""))</f>
        <v/>
      </c>
      <c r="AV236" s="22">
        <f>IF(AP236="","",IFERROR(TRIM(INDEX($A236:$AI236,MATCH(Settings!$H$14,$A$1:$AI$1,0))&amp;""),""))</f>
        <v/>
      </c>
      <c r="AW236" s="22">
        <f>IF(AP236="","",IFERROR(IF(TRIM(INDEX($A236:$AI236,MATCH(Settings!$H$19,$A$1:$AI$1,0))&amp;"")="","",VALUE(TRIM(INDEX($A236:$AI236,MATCH(Settings!$H$19,$A$1:$AI$1,0))&amp;""))),""))</f>
        <v/>
      </c>
      <c r="AX236" s="22">
        <f>IF(AP236="","",IFERROR(TRIM(INDEX($A236:$AI236,MATCH(Settings!$H$20,$A$1:$AI$1,0))&amp;""),""))</f>
        <v/>
      </c>
      <c r="AY236" s="24">
        <f>IF(OR(AX236="Paid",AX236="Partially refunded"),IFERROR(VALUE(IFERROR(TRIM(INDEX($A236:$AI236,MATCH(Settings!$H$21,$A$1:$AI$1,0))&amp;""),"")),0)-IFERROR(VALUE(IFERROR(TRIM(INDEX($A236:$AI236,MATCH(Settings!$H$22,$A$1:$AI$1,0))&amp;""),"")),0),0)</f>
        <v/>
      </c>
      <c r="AZ236" s="22">
        <f>IF(AP236="","",IF(UPPER(TRIM(AL236&amp;""))="Y","Paid another way",IF(AX236&lt;&gt;"",AX236,"No online payment")))</f>
        <v/>
      </c>
      <c r="BA236" s="22">
        <f>IF(OR(AZ236="Paid",AZ236="Partially refunded",AZ236="Paid another way"),1,0)</f>
        <v/>
      </c>
      <c r="BB236" s="22">
        <f>IF(AP236="","",IF(IFERROR(TRIM(INDEX($A236:$AI236,MATCH(Settings!$H$15,$A$1:$AI$1,0))&amp;""),"")&lt;&gt;"","Yes","No"))</f>
        <v/>
      </c>
      <c r="BC236" s="22">
        <f>IF(AP236="","",IF(IFERROR(TRIM(INDEX($A236:$AI236,MATCH(Settings!$H$16,$A$1:$AI$1,0))&amp;""),"")&lt;&gt;"","Yes","No"))</f>
        <v/>
      </c>
      <c r="BD236" s="22">
        <f>IF(AP236="","",IF(IFERROR(TRIM(INDEX($A236:$AI236,MATCH(Settings!$H$18,$A$1:$AI$1,0))&amp;""),"")&lt;&gt;"","Yes","No"))</f>
        <v/>
      </c>
      <c r="BE236" s="22">
        <f>IF(AP236="","",IFERROR(TRIM(INDEX($A236:$AI236,MATCH(Settings!$H$17,$A$1:$AI$1,0))&amp;""),""))</f>
        <v/>
      </c>
      <c r="BF236" s="22">
        <f>IF(AP236="","",IF(UPPER(TRIM(AM236&amp;""))="Y","Complete (papers)",IF(IF(BB236="No",", proof of age","")&amp;IF(BC236="No",", physical form","")&amp;IF(BD236="No",", concussion sheet","")="","Complete","Missing: "&amp;MID(IF(BB236="No",", proof of age","")&amp;IF(BC236="No",", physical form","")&amp;IF(BD236="No",", concussion sheet",""),3,200))))</f>
        <v/>
      </c>
      <c r="BG236" s="22">
        <f>IF(LEFT(BF236,8)="Complete",1,0)</f>
        <v/>
      </c>
      <c r="BH236" s="22">
        <f>IF(AP236="","",TRIM(AK236&amp;""))</f>
        <v/>
      </c>
      <c r="BI236" s="22">
        <f>IF(AND(AP236&lt;&gt;"",BH236=""),1,0)</f>
        <v/>
      </c>
      <c r="BJ236" s="22">
        <f>IF(AP236="",0,1)</f>
        <v/>
      </c>
    </row>
    <row r="237">
      <c r="AJ237" s="19" t="n"/>
      <c r="AK237" s="25" t="n"/>
      <c r="AL237" s="26" t="n"/>
      <c r="AM237" s="26" t="n"/>
      <c r="AN237" s="25" t="n"/>
      <c r="AO237" s="19" t="n"/>
      <c r="AP237" s="22">
        <f>TRIM(IFERROR(TRIM(INDEX($A237:$AI237,MATCH(Settings!$H$9,$A$1:$AI$1,0))&amp;""),"")&amp;" "&amp;IFERROR(TRIM(INDEX($A237:$AI237,MATCH(Settings!$H$10,$A$1:$AI$1,0))&amp;""),""))</f>
        <v/>
      </c>
      <c r="AQ237" s="23">
        <f>IF(AP237="","",IFERROR(IF(TRIM(INDEX($A237:$AI237,MATCH(Settings!$H$11,$A$1:$AI$1,0))&amp;"")="","",IF(ISNUMBER(INDEX($A237:$AI237,MATCH(Settings!$H$11,$A$1:$AI$1,0))),INT(INDEX($A237:$AI237,MATCH(Settings!$H$11,$A$1:$AI$1,0))),DATE(VALUE(LEFT(INDEX($A237:$AI237,MATCH(Settings!$H$11,$A$1:$AI$1,0)),4)),VALUE(MID(INDEX($A237:$AI237,MATCH(Settings!$H$11,$A$1:$AI$1,0)),6,2)),VALUE(MID(INDEX($A237:$AI237,MATCH(Settings!$H$11,$A$1:$AI$1,0)),9,2))))),""))</f>
        <v/>
      </c>
      <c r="AR237" s="22">
        <f>IF(OR(AP237="",NOT(ISNUMBER(AQ237)),NOT(ISNUMBER(Settings!$B$4))),"",YEAR(Settings!$B$4)-YEAR(AQ237)-IF(OR(MONTH(Settings!$B$4)&lt;MONTH(AQ237),AND(MONTH(Settings!$B$4)=MONTH(AQ237),DAY(Settings!$B$4)&lt;DAY(AQ237))),1,0))</f>
        <v/>
      </c>
      <c r="AS237" s="22">
        <f>IF(AP237="","",IF(AR237="","No birth date",IF(COUNT(Settings!$B$9:$B$20)=0,"Set your age groups",IF(AR237&lt;MIN(Settings!$B$9:$B$20),"Below youngest group",IF(AR237&gt;MAX(Settings!$C$9:$C$20),"Above oldest group",IF(AR237&lt;=INDEX(Settings!$C$9:$C$20,COUNTIF(Settings!$B$9:$B$20,"&lt;="&amp;AR237)),INDEX(Settings!$A$9:$A$20,COUNTIF(Settings!$B$9:$B$20,"&lt;="&amp;AR237)),"No group for this age"))))))</f>
        <v/>
      </c>
      <c r="AT237" s="22">
        <f>IF(AP237="","",IFERROR(TRIM(INDEX($A237:$AI237,MATCH(Settings!$H$12,$A$1:$AI$1,0))&amp;""),""))</f>
        <v/>
      </c>
      <c r="AU237" s="22">
        <f>IF(AP237="","",IFERROR(TRIM(INDEX($A237:$AI237,MATCH(Settings!$H$13,$A$1:$AI$1,0))&amp;""),""))</f>
        <v/>
      </c>
      <c r="AV237" s="22">
        <f>IF(AP237="","",IFERROR(TRIM(INDEX($A237:$AI237,MATCH(Settings!$H$14,$A$1:$AI$1,0))&amp;""),""))</f>
        <v/>
      </c>
      <c r="AW237" s="22">
        <f>IF(AP237="","",IFERROR(IF(TRIM(INDEX($A237:$AI237,MATCH(Settings!$H$19,$A$1:$AI$1,0))&amp;"")="","",VALUE(TRIM(INDEX($A237:$AI237,MATCH(Settings!$H$19,$A$1:$AI$1,0))&amp;""))),""))</f>
        <v/>
      </c>
      <c r="AX237" s="22">
        <f>IF(AP237="","",IFERROR(TRIM(INDEX($A237:$AI237,MATCH(Settings!$H$20,$A$1:$AI$1,0))&amp;""),""))</f>
        <v/>
      </c>
      <c r="AY237" s="24">
        <f>IF(OR(AX237="Paid",AX237="Partially refunded"),IFERROR(VALUE(IFERROR(TRIM(INDEX($A237:$AI237,MATCH(Settings!$H$21,$A$1:$AI$1,0))&amp;""),"")),0)-IFERROR(VALUE(IFERROR(TRIM(INDEX($A237:$AI237,MATCH(Settings!$H$22,$A$1:$AI$1,0))&amp;""),"")),0),0)</f>
        <v/>
      </c>
      <c r="AZ237" s="22">
        <f>IF(AP237="","",IF(UPPER(TRIM(AL237&amp;""))="Y","Paid another way",IF(AX237&lt;&gt;"",AX237,"No online payment")))</f>
        <v/>
      </c>
      <c r="BA237" s="22">
        <f>IF(OR(AZ237="Paid",AZ237="Partially refunded",AZ237="Paid another way"),1,0)</f>
        <v/>
      </c>
      <c r="BB237" s="22">
        <f>IF(AP237="","",IF(IFERROR(TRIM(INDEX($A237:$AI237,MATCH(Settings!$H$15,$A$1:$AI$1,0))&amp;""),"")&lt;&gt;"","Yes","No"))</f>
        <v/>
      </c>
      <c r="BC237" s="22">
        <f>IF(AP237="","",IF(IFERROR(TRIM(INDEX($A237:$AI237,MATCH(Settings!$H$16,$A$1:$AI$1,0))&amp;""),"")&lt;&gt;"","Yes","No"))</f>
        <v/>
      </c>
      <c r="BD237" s="22">
        <f>IF(AP237="","",IF(IFERROR(TRIM(INDEX($A237:$AI237,MATCH(Settings!$H$18,$A$1:$AI$1,0))&amp;""),"")&lt;&gt;"","Yes","No"))</f>
        <v/>
      </c>
      <c r="BE237" s="22">
        <f>IF(AP237="","",IFERROR(TRIM(INDEX($A237:$AI237,MATCH(Settings!$H$17,$A$1:$AI$1,0))&amp;""),""))</f>
        <v/>
      </c>
      <c r="BF237" s="22">
        <f>IF(AP237="","",IF(UPPER(TRIM(AM237&amp;""))="Y","Complete (papers)",IF(IF(BB237="No",", proof of age","")&amp;IF(BC237="No",", physical form","")&amp;IF(BD237="No",", concussion sheet","")="","Complete","Missing: "&amp;MID(IF(BB237="No",", proof of age","")&amp;IF(BC237="No",", physical form","")&amp;IF(BD237="No",", concussion sheet",""),3,200))))</f>
        <v/>
      </c>
      <c r="BG237" s="22">
        <f>IF(LEFT(BF237,8)="Complete",1,0)</f>
        <v/>
      </c>
      <c r="BH237" s="22">
        <f>IF(AP237="","",TRIM(AK237&amp;""))</f>
        <v/>
      </c>
      <c r="BI237" s="22">
        <f>IF(AND(AP237&lt;&gt;"",BH237=""),1,0)</f>
        <v/>
      </c>
      <c r="BJ237" s="22">
        <f>IF(AP237="",0,1)</f>
        <v/>
      </c>
    </row>
    <row r="238">
      <c r="AJ238" s="19" t="n"/>
      <c r="AK238" s="25" t="n"/>
      <c r="AL238" s="26" t="n"/>
      <c r="AM238" s="26" t="n"/>
      <c r="AN238" s="25" t="n"/>
      <c r="AO238" s="19" t="n"/>
      <c r="AP238" s="22">
        <f>TRIM(IFERROR(TRIM(INDEX($A238:$AI238,MATCH(Settings!$H$9,$A$1:$AI$1,0))&amp;""),"")&amp;" "&amp;IFERROR(TRIM(INDEX($A238:$AI238,MATCH(Settings!$H$10,$A$1:$AI$1,0))&amp;""),""))</f>
        <v/>
      </c>
      <c r="AQ238" s="23">
        <f>IF(AP238="","",IFERROR(IF(TRIM(INDEX($A238:$AI238,MATCH(Settings!$H$11,$A$1:$AI$1,0))&amp;"")="","",IF(ISNUMBER(INDEX($A238:$AI238,MATCH(Settings!$H$11,$A$1:$AI$1,0))),INT(INDEX($A238:$AI238,MATCH(Settings!$H$11,$A$1:$AI$1,0))),DATE(VALUE(LEFT(INDEX($A238:$AI238,MATCH(Settings!$H$11,$A$1:$AI$1,0)),4)),VALUE(MID(INDEX($A238:$AI238,MATCH(Settings!$H$11,$A$1:$AI$1,0)),6,2)),VALUE(MID(INDEX($A238:$AI238,MATCH(Settings!$H$11,$A$1:$AI$1,0)),9,2))))),""))</f>
        <v/>
      </c>
      <c r="AR238" s="22">
        <f>IF(OR(AP238="",NOT(ISNUMBER(AQ238)),NOT(ISNUMBER(Settings!$B$4))),"",YEAR(Settings!$B$4)-YEAR(AQ238)-IF(OR(MONTH(Settings!$B$4)&lt;MONTH(AQ238),AND(MONTH(Settings!$B$4)=MONTH(AQ238),DAY(Settings!$B$4)&lt;DAY(AQ238))),1,0))</f>
        <v/>
      </c>
      <c r="AS238" s="22">
        <f>IF(AP238="","",IF(AR238="","No birth date",IF(COUNT(Settings!$B$9:$B$20)=0,"Set your age groups",IF(AR238&lt;MIN(Settings!$B$9:$B$20),"Below youngest group",IF(AR238&gt;MAX(Settings!$C$9:$C$20),"Above oldest group",IF(AR238&lt;=INDEX(Settings!$C$9:$C$20,COUNTIF(Settings!$B$9:$B$20,"&lt;="&amp;AR238)),INDEX(Settings!$A$9:$A$20,COUNTIF(Settings!$B$9:$B$20,"&lt;="&amp;AR238)),"No group for this age"))))))</f>
        <v/>
      </c>
      <c r="AT238" s="22">
        <f>IF(AP238="","",IFERROR(TRIM(INDEX($A238:$AI238,MATCH(Settings!$H$12,$A$1:$AI$1,0))&amp;""),""))</f>
        <v/>
      </c>
      <c r="AU238" s="22">
        <f>IF(AP238="","",IFERROR(TRIM(INDEX($A238:$AI238,MATCH(Settings!$H$13,$A$1:$AI$1,0))&amp;""),""))</f>
        <v/>
      </c>
      <c r="AV238" s="22">
        <f>IF(AP238="","",IFERROR(TRIM(INDEX($A238:$AI238,MATCH(Settings!$H$14,$A$1:$AI$1,0))&amp;""),""))</f>
        <v/>
      </c>
      <c r="AW238" s="22">
        <f>IF(AP238="","",IFERROR(IF(TRIM(INDEX($A238:$AI238,MATCH(Settings!$H$19,$A$1:$AI$1,0))&amp;"")="","",VALUE(TRIM(INDEX($A238:$AI238,MATCH(Settings!$H$19,$A$1:$AI$1,0))&amp;""))),""))</f>
        <v/>
      </c>
      <c r="AX238" s="22">
        <f>IF(AP238="","",IFERROR(TRIM(INDEX($A238:$AI238,MATCH(Settings!$H$20,$A$1:$AI$1,0))&amp;""),""))</f>
        <v/>
      </c>
      <c r="AY238" s="24">
        <f>IF(OR(AX238="Paid",AX238="Partially refunded"),IFERROR(VALUE(IFERROR(TRIM(INDEX($A238:$AI238,MATCH(Settings!$H$21,$A$1:$AI$1,0))&amp;""),"")),0)-IFERROR(VALUE(IFERROR(TRIM(INDEX($A238:$AI238,MATCH(Settings!$H$22,$A$1:$AI$1,0))&amp;""),"")),0),0)</f>
        <v/>
      </c>
      <c r="AZ238" s="22">
        <f>IF(AP238="","",IF(UPPER(TRIM(AL238&amp;""))="Y","Paid another way",IF(AX238&lt;&gt;"",AX238,"No online payment")))</f>
        <v/>
      </c>
      <c r="BA238" s="22">
        <f>IF(OR(AZ238="Paid",AZ238="Partially refunded",AZ238="Paid another way"),1,0)</f>
        <v/>
      </c>
      <c r="BB238" s="22">
        <f>IF(AP238="","",IF(IFERROR(TRIM(INDEX($A238:$AI238,MATCH(Settings!$H$15,$A$1:$AI$1,0))&amp;""),"")&lt;&gt;"","Yes","No"))</f>
        <v/>
      </c>
      <c r="BC238" s="22">
        <f>IF(AP238="","",IF(IFERROR(TRIM(INDEX($A238:$AI238,MATCH(Settings!$H$16,$A$1:$AI$1,0))&amp;""),"")&lt;&gt;"","Yes","No"))</f>
        <v/>
      </c>
      <c r="BD238" s="22">
        <f>IF(AP238="","",IF(IFERROR(TRIM(INDEX($A238:$AI238,MATCH(Settings!$H$18,$A$1:$AI$1,0))&amp;""),"")&lt;&gt;"","Yes","No"))</f>
        <v/>
      </c>
      <c r="BE238" s="22">
        <f>IF(AP238="","",IFERROR(TRIM(INDEX($A238:$AI238,MATCH(Settings!$H$17,$A$1:$AI$1,0))&amp;""),""))</f>
        <v/>
      </c>
      <c r="BF238" s="22">
        <f>IF(AP238="","",IF(UPPER(TRIM(AM238&amp;""))="Y","Complete (papers)",IF(IF(BB238="No",", proof of age","")&amp;IF(BC238="No",", physical form","")&amp;IF(BD238="No",", concussion sheet","")="","Complete","Missing: "&amp;MID(IF(BB238="No",", proof of age","")&amp;IF(BC238="No",", physical form","")&amp;IF(BD238="No",", concussion sheet",""),3,200))))</f>
        <v/>
      </c>
      <c r="BG238" s="22">
        <f>IF(LEFT(BF238,8)="Complete",1,0)</f>
        <v/>
      </c>
      <c r="BH238" s="22">
        <f>IF(AP238="","",TRIM(AK238&amp;""))</f>
        <v/>
      </c>
      <c r="BI238" s="22">
        <f>IF(AND(AP238&lt;&gt;"",BH238=""),1,0)</f>
        <v/>
      </c>
      <c r="BJ238" s="22">
        <f>IF(AP238="",0,1)</f>
        <v/>
      </c>
    </row>
    <row r="239">
      <c r="AJ239" s="19" t="n"/>
      <c r="AK239" s="25" t="n"/>
      <c r="AL239" s="26" t="n"/>
      <c r="AM239" s="26" t="n"/>
      <c r="AN239" s="25" t="n"/>
      <c r="AO239" s="19" t="n"/>
      <c r="AP239" s="22">
        <f>TRIM(IFERROR(TRIM(INDEX($A239:$AI239,MATCH(Settings!$H$9,$A$1:$AI$1,0))&amp;""),"")&amp;" "&amp;IFERROR(TRIM(INDEX($A239:$AI239,MATCH(Settings!$H$10,$A$1:$AI$1,0))&amp;""),""))</f>
        <v/>
      </c>
      <c r="AQ239" s="23">
        <f>IF(AP239="","",IFERROR(IF(TRIM(INDEX($A239:$AI239,MATCH(Settings!$H$11,$A$1:$AI$1,0))&amp;"")="","",IF(ISNUMBER(INDEX($A239:$AI239,MATCH(Settings!$H$11,$A$1:$AI$1,0))),INT(INDEX($A239:$AI239,MATCH(Settings!$H$11,$A$1:$AI$1,0))),DATE(VALUE(LEFT(INDEX($A239:$AI239,MATCH(Settings!$H$11,$A$1:$AI$1,0)),4)),VALUE(MID(INDEX($A239:$AI239,MATCH(Settings!$H$11,$A$1:$AI$1,0)),6,2)),VALUE(MID(INDEX($A239:$AI239,MATCH(Settings!$H$11,$A$1:$AI$1,0)),9,2))))),""))</f>
        <v/>
      </c>
      <c r="AR239" s="22">
        <f>IF(OR(AP239="",NOT(ISNUMBER(AQ239)),NOT(ISNUMBER(Settings!$B$4))),"",YEAR(Settings!$B$4)-YEAR(AQ239)-IF(OR(MONTH(Settings!$B$4)&lt;MONTH(AQ239),AND(MONTH(Settings!$B$4)=MONTH(AQ239),DAY(Settings!$B$4)&lt;DAY(AQ239))),1,0))</f>
        <v/>
      </c>
      <c r="AS239" s="22">
        <f>IF(AP239="","",IF(AR239="","No birth date",IF(COUNT(Settings!$B$9:$B$20)=0,"Set your age groups",IF(AR239&lt;MIN(Settings!$B$9:$B$20),"Below youngest group",IF(AR239&gt;MAX(Settings!$C$9:$C$20),"Above oldest group",IF(AR239&lt;=INDEX(Settings!$C$9:$C$20,COUNTIF(Settings!$B$9:$B$20,"&lt;="&amp;AR239)),INDEX(Settings!$A$9:$A$20,COUNTIF(Settings!$B$9:$B$20,"&lt;="&amp;AR239)),"No group for this age"))))))</f>
        <v/>
      </c>
      <c r="AT239" s="22">
        <f>IF(AP239="","",IFERROR(TRIM(INDEX($A239:$AI239,MATCH(Settings!$H$12,$A$1:$AI$1,0))&amp;""),""))</f>
        <v/>
      </c>
      <c r="AU239" s="22">
        <f>IF(AP239="","",IFERROR(TRIM(INDEX($A239:$AI239,MATCH(Settings!$H$13,$A$1:$AI$1,0))&amp;""),""))</f>
        <v/>
      </c>
      <c r="AV239" s="22">
        <f>IF(AP239="","",IFERROR(TRIM(INDEX($A239:$AI239,MATCH(Settings!$H$14,$A$1:$AI$1,0))&amp;""),""))</f>
        <v/>
      </c>
      <c r="AW239" s="22">
        <f>IF(AP239="","",IFERROR(IF(TRIM(INDEX($A239:$AI239,MATCH(Settings!$H$19,$A$1:$AI$1,0))&amp;"")="","",VALUE(TRIM(INDEX($A239:$AI239,MATCH(Settings!$H$19,$A$1:$AI$1,0))&amp;""))),""))</f>
        <v/>
      </c>
      <c r="AX239" s="22">
        <f>IF(AP239="","",IFERROR(TRIM(INDEX($A239:$AI239,MATCH(Settings!$H$20,$A$1:$AI$1,0))&amp;""),""))</f>
        <v/>
      </c>
      <c r="AY239" s="24">
        <f>IF(OR(AX239="Paid",AX239="Partially refunded"),IFERROR(VALUE(IFERROR(TRIM(INDEX($A239:$AI239,MATCH(Settings!$H$21,$A$1:$AI$1,0))&amp;""),"")),0)-IFERROR(VALUE(IFERROR(TRIM(INDEX($A239:$AI239,MATCH(Settings!$H$22,$A$1:$AI$1,0))&amp;""),"")),0),0)</f>
        <v/>
      </c>
      <c r="AZ239" s="22">
        <f>IF(AP239="","",IF(UPPER(TRIM(AL239&amp;""))="Y","Paid another way",IF(AX239&lt;&gt;"",AX239,"No online payment")))</f>
        <v/>
      </c>
      <c r="BA239" s="22">
        <f>IF(OR(AZ239="Paid",AZ239="Partially refunded",AZ239="Paid another way"),1,0)</f>
        <v/>
      </c>
      <c r="BB239" s="22">
        <f>IF(AP239="","",IF(IFERROR(TRIM(INDEX($A239:$AI239,MATCH(Settings!$H$15,$A$1:$AI$1,0))&amp;""),"")&lt;&gt;"","Yes","No"))</f>
        <v/>
      </c>
      <c r="BC239" s="22">
        <f>IF(AP239="","",IF(IFERROR(TRIM(INDEX($A239:$AI239,MATCH(Settings!$H$16,$A$1:$AI$1,0))&amp;""),"")&lt;&gt;"","Yes","No"))</f>
        <v/>
      </c>
      <c r="BD239" s="22">
        <f>IF(AP239="","",IF(IFERROR(TRIM(INDEX($A239:$AI239,MATCH(Settings!$H$18,$A$1:$AI$1,0))&amp;""),"")&lt;&gt;"","Yes","No"))</f>
        <v/>
      </c>
      <c r="BE239" s="22">
        <f>IF(AP239="","",IFERROR(TRIM(INDEX($A239:$AI239,MATCH(Settings!$H$17,$A$1:$AI$1,0))&amp;""),""))</f>
        <v/>
      </c>
      <c r="BF239" s="22">
        <f>IF(AP239="","",IF(UPPER(TRIM(AM239&amp;""))="Y","Complete (papers)",IF(IF(BB239="No",", proof of age","")&amp;IF(BC239="No",", physical form","")&amp;IF(BD239="No",", concussion sheet","")="","Complete","Missing: "&amp;MID(IF(BB239="No",", proof of age","")&amp;IF(BC239="No",", physical form","")&amp;IF(BD239="No",", concussion sheet",""),3,200))))</f>
        <v/>
      </c>
      <c r="BG239" s="22">
        <f>IF(LEFT(BF239,8)="Complete",1,0)</f>
        <v/>
      </c>
      <c r="BH239" s="22">
        <f>IF(AP239="","",TRIM(AK239&amp;""))</f>
        <v/>
      </c>
      <c r="BI239" s="22">
        <f>IF(AND(AP239&lt;&gt;"",BH239=""),1,0)</f>
        <v/>
      </c>
      <c r="BJ239" s="22">
        <f>IF(AP239="",0,1)</f>
        <v/>
      </c>
    </row>
    <row r="240">
      <c r="AJ240" s="19" t="n"/>
      <c r="AK240" s="25" t="n"/>
      <c r="AL240" s="26" t="n"/>
      <c r="AM240" s="26" t="n"/>
      <c r="AN240" s="25" t="n"/>
      <c r="AO240" s="19" t="n"/>
      <c r="AP240" s="22">
        <f>TRIM(IFERROR(TRIM(INDEX($A240:$AI240,MATCH(Settings!$H$9,$A$1:$AI$1,0))&amp;""),"")&amp;" "&amp;IFERROR(TRIM(INDEX($A240:$AI240,MATCH(Settings!$H$10,$A$1:$AI$1,0))&amp;""),""))</f>
        <v/>
      </c>
      <c r="AQ240" s="23">
        <f>IF(AP240="","",IFERROR(IF(TRIM(INDEX($A240:$AI240,MATCH(Settings!$H$11,$A$1:$AI$1,0))&amp;"")="","",IF(ISNUMBER(INDEX($A240:$AI240,MATCH(Settings!$H$11,$A$1:$AI$1,0))),INT(INDEX($A240:$AI240,MATCH(Settings!$H$11,$A$1:$AI$1,0))),DATE(VALUE(LEFT(INDEX($A240:$AI240,MATCH(Settings!$H$11,$A$1:$AI$1,0)),4)),VALUE(MID(INDEX($A240:$AI240,MATCH(Settings!$H$11,$A$1:$AI$1,0)),6,2)),VALUE(MID(INDEX($A240:$AI240,MATCH(Settings!$H$11,$A$1:$AI$1,0)),9,2))))),""))</f>
        <v/>
      </c>
      <c r="AR240" s="22">
        <f>IF(OR(AP240="",NOT(ISNUMBER(AQ240)),NOT(ISNUMBER(Settings!$B$4))),"",YEAR(Settings!$B$4)-YEAR(AQ240)-IF(OR(MONTH(Settings!$B$4)&lt;MONTH(AQ240),AND(MONTH(Settings!$B$4)=MONTH(AQ240),DAY(Settings!$B$4)&lt;DAY(AQ240))),1,0))</f>
        <v/>
      </c>
      <c r="AS240" s="22">
        <f>IF(AP240="","",IF(AR240="","No birth date",IF(COUNT(Settings!$B$9:$B$20)=0,"Set your age groups",IF(AR240&lt;MIN(Settings!$B$9:$B$20),"Below youngest group",IF(AR240&gt;MAX(Settings!$C$9:$C$20),"Above oldest group",IF(AR240&lt;=INDEX(Settings!$C$9:$C$20,COUNTIF(Settings!$B$9:$B$20,"&lt;="&amp;AR240)),INDEX(Settings!$A$9:$A$20,COUNTIF(Settings!$B$9:$B$20,"&lt;="&amp;AR240)),"No group for this age"))))))</f>
        <v/>
      </c>
      <c r="AT240" s="22">
        <f>IF(AP240="","",IFERROR(TRIM(INDEX($A240:$AI240,MATCH(Settings!$H$12,$A$1:$AI$1,0))&amp;""),""))</f>
        <v/>
      </c>
      <c r="AU240" s="22">
        <f>IF(AP240="","",IFERROR(TRIM(INDEX($A240:$AI240,MATCH(Settings!$H$13,$A$1:$AI$1,0))&amp;""),""))</f>
        <v/>
      </c>
      <c r="AV240" s="22">
        <f>IF(AP240="","",IFERROR(TRIM(INDEX($A240:$AI240,MATCH(Settings!$H$14,$A$1:$AI$1,0))&amp;""),""))</f>
        <v/>
      </c>
      <c r="AW240" s="22">
        <f>IF(AP240="","",IFERROR(IF(TRIM(INDEX($A240:$AI240,MATCH(Settings!$H$19,$A$1:$AI$1,0))&amp;"")="","",VALUE(TRIM(INDEX($A240:$AI240,MATCH(Settings!$H$19,$A$1:$AI$1,0))&amp;""))),""))</f>
        <v/>
      </c>
      <c r="AX240" s="22">
        <f>IF(AP240="","",IFERROR(TRIM(INDEX($A240:$AI240,MATCH(Settings!$H$20,$A$1:$AI$1,0))&amp;""),""))</f>
        <v/>
      </c>
      <c r="AY240" s="24">
        <f>IF(OR(AX240="Paid",AX240="Partially refunded"),IFERROR(VALUE(IFERROR(TRIM(INDEX($A240:$AI240,MATCH(Settings!$H$21,$A$1:$AI$1,0))&amp;""),"")),0)-IFERROR(VALUE(IFERROR(TRIM(INDEX($A240:$AI240,MATCH(Settings!$H$22,$A$1:$AI$1,0))&amp;""),"")),0),0)</f>
        <v/>
      </c>
      <c r="AZ240" s="22">
        <f>IF(AP240="","",IF(UPPER(TRIM(AL240&amp;""))="Y","Paid another way",IF(AX240&lt;&gt;"",AX240,"No online payment")))</f>
        <v/>
      </c>
      <c r="BA240" s="22">
        <f>IF(OR(AZ240="Paid",AZ240="Partially refunded",AZ240="Paid another way"),1,0)</f>
        <v/>
      </c>
      <c r="BB240" s="22">
        <f>IF(AP240="","",IF(IFERROR(TRIM(INDEX($A240:$AI240,MATCH(Settings!$H$15,$A$1:$AI$1,0))&amp;""),"")&lt;&gt;"","Yes","No"))</f>
        <v/>
      </c>
      <c r="BC240" s="22">
        <f>IF(AP240="","",IF(IFERROR(TRIM(INDEX($A240:$AI240,MATCH(Settings!$H$16,$A$1:$AI$1,0))&amp;""),"")&lt;&gt;"","Yes","No"))</f>
        <v/>
      </c>
      <c r="BD240" s="22">
        <f>IF(AP240="","",IF(IFERROR(TRIM(INDEX($A240:$AI240,MATCH(Settings!$H$18,$A$1:$AI$1,0))&amp;""),"")&lt;&gt;"","Yes","No"))</f>
        <v/>
      </c>
      <c r="BE240" s="22">
        <f>IF(AP240="","",IFERROR(TRIM(INDEX($A240:$AI240,MATCH(Settings!$H$17,$A$1:$AI$1,0))&amp;""),""))</f>
        <v/>
      </c>
      <c r="BF240" s="22">
        <f>IF(AP240="","",IF(UPPER(TRIM(AM240&amp;""))="Y","Complete (papers)",IF(IF(BB240="No",", proof of age","")&amp;IF(BC240="No",", physical form","")&amp;IF(BD240="No",", concussion sheet","")="","Complete","Missing: "&amp;MID(IF(BB240="No",", proof of age","")&amp;IF(BC240="No",", physical form","")&amp;IF(BD240="No",", concussion sheet",""),3,200))))</f>
        <v/>
      </c>
      <c r="BG240" s="22">
        <f>IF(LEFT(BF240,8)="Complete",1,0)</f>
        <v/>
      </c>
      <c r="BH240" s="22">
        <f>IF(AP240="","",TRIM(AK240&amp;""))</f>
        <v/>
      </c>
      <c r="BI240" s="22">
        <f>IF(AND(AP240&lt;&gt;"",BH240=""),1,0)</f>
        <v/>
      </c>
      <c r="BJ240" s="22">
        <f>IF(AP240="",0,1)</f>
        <v/>
      </c>
    </row>
    <row r="241">
      <c r="AJ241" s="19" t="n"/>
      <c r="AK241" s="25" t="n"/>
      <c r="AL241" s="26" t="n"/>
      <c r="AM241" s="26" t="n"/>
      <c r="AN241" s="25" t="n"/>
      <c r="AO241" s="19" t="n"/>
      <c r="AP241" s="22">
        <f>TRIM(IFERROR(TRIM(INDEX($A241:$AI241,MATCH(Settings!$H$9,$A$1:$AI$1,0))&amp;""),"")&amp;" "&amp;IFERROR(TRIM(INDEX($A241:$AI241,MATCH(Settings!$H$10,$A$1:$AI$1,0))&amp;""),""))</f>
        <v/>
      </c>
      <c r="AQ241" s="23">
        <f>IF(AP241="","",IFERROR(IF(TRIM(INDEX($A241:$AI241,MATCH(Settings!$H$11,$A$1:$AI$1,0))&amp;"")="","",IF(ISNUMBER(INDEX($A241:$AI241,MATCH(Settings!$H$11,$A$1:$AI$1,0))),INT(INDEX($A241:$AI241,MATCH(Settings!$H$11,$A$1:$AI$1,0))),DATE(VALUE(LEFT(INDEX($A241:$AI241,MATCH(Settings!$H$11,$A$1:$AI$1,0)),4)),VALUE(MID(INDEX($A241:$AI241,MATCH(Settings!$H$11,$A$1:$AI$1,0)),6,2)),VALUE(MID(INDEX($A241:$AI241,MATCH(Settings!$H$11,$A$1:$AI$1,0)),9,2))))),""))</f>
        <v/>
      </c>
      <c r="AR241" s="22">
        <f>IF(OR(AP241="",NOT(ISNUMBER(AQ241)),NOT(ISNUMBER(Settings!$B$4))),"",YEAR(Settings!$B$4)-YEAR(AQ241)-IF(OR(MONTH(Settings!$B$4)&lt;MONTH(AQ241),AND(MONTH(Settings!$B$4)=MONTH(AQ241),DAY(Settings!$B$4)&lt;DAY(AQ241))),1,0))</f>
        <v/>
      </c>
      <c r="AS241" s="22">
        <f>IF(AP241="","",IF(AR241="","No birth date",IF(COUNT(Settings!$B$9:$B$20)=0,"Set your age groups",IF(AR241&lt;MIN(Settings!$B$9:$B$20),"Below youngest group",IF(AR241&gt;MAX(Settings!$C$9:$C$20),"Above oldest group",IF(AR241&lt;=INDEX(Settings!$C$9:$C$20,COUNTIF(Settings!$B$9:$B$20,"&lt;="&amp;AR241)),INDEX(Settings!$A$9:$A$20,COUNTIF(Settings!$B$9:$B$20,"&lt;="&amp;AR241)),"No group for this age"))))))</f>
        <v/>
      </c>
      <c r="AT241" s="22">
        <f>IF(AP241="","",IFERROR(TRIM(INDEX($A241:$AI241,MATCH(Settings!$H$12,$A$1:$AI$1,0))&amp;""),""))</f>
        <v/>
      </c>
      <c r="AU241" s="22">
        <f>IF(AP241="","",IFERROR(TRIM(INDEX($A241:$AI241,MATCH(Settings!$H$13,$A$1:$AI$1,0))&amp;""),""))</f>
        <v/>
      </c>
      <c r="AV241" s="22">
        <f>IF(AP241="","",IFERROR(TRIM(INDEX($A241:$AI241,MATCH(Settings!$H$14,$A$1:$AI$1,0))&amp;""),""))</f>
        <v/>
      </c>
      <c r="AW241" s="22">
        <f>IF(AP241="","",IFERROR(IF(TRIM(INDEX($A241:$AI241,MATCH(Settings!$H$19,$A$1:$AI$1,0))&amp;"")="","",VALUE(TRIM(INDEX($A241:$AI241,MATCH(Settings!$H$19,$A$1:$AI$1,0))&amp;""))),""))</f>
        <v/>
      </c>
      <c r="AX241" s="22">
        <f>IF(AP241="","",IFERROR(TRIM(INDEX($A241:$AI241,MATCH(Settings!$H$20,$A$1:$AI$1,0))&amp;""),""))</f>
        <v/>
      </c>
      <c r="AY241" s="24">
        <f>IF(OR(AX241="Paid",AX241="Partially refunded"),IFERROR(VALUE(IFERROR(TRIM(INDEX($A241:$AI241,MATCH(Settings!$H$21,$A$1:$AI$1,0))&amp;""),"")),0)-IFERROR(VALUE(IFERROR(TRIM(INDEX($A241:$AI241,MATCH(Settings!$H$22,$A$1:$AI$1,0))&amp;""),"")),0),0)</f>
        <v/>
      </c>
      <c r="AZ241" s="22">
        <f>IF(AP241="","",IF(UPPER(TRIM(AL241&amp;""))="Y","Paid another way",IF(AX241&lt;&gt;"",AX241,"No online payment")))</f>
        <v/>
      </c>
      <c r="BA241" s="22">
        <f>IF(OR(AZ241="Paid",AZ241="Partially refunded",AZ241="Paid another way"),1,0)</f>
        <v/>
      </c>
      <c r="BB241" s="22">
        <f>IF(AP241="","",IF(IFERROR(TRIM(INDEX($A241:$AI241,MATCH(Settings!$H$15,$A$1:$AI$1,0))&amp;""),"")&lt;&gt;"","Yes","No"))</f>
        <v/>
      </c>
      <c r="BC241" s="22">
        <f>IF(AP241="","",IF(IFERROR(TRIM(INDEX($A241:$AI241,MATCH(Settings!$H$16,$A$1:$AI$1,0))&amp;""),"")&lt;&gt;"","Yes","No"))</f>
        <v/>
      </c>
      <c r="BD241" s="22">
        <f>IF(AP241="","",IF(IFERROR(TRIM(INDEX($A241:$AI241,MATCH(Settings!$H$18,$A$1:$AI$1,0))&amp;""),"")&lt;&gt;"","Yes","No"))</f>
        <v/>
      </c>
      <c r="BE241" s="22">
        <f>IF(AP241="","",IFERROR(TRIM(INDEX($A241:$AI241,MATCH(Settings!$H$17,$A$1:$AI$1,0))&amp;""),""))</f>
        <v/>
      </c>
      <c r="BF241" s="22">
        <f>IF(AP241="","",IF(UPPER(TRIM(AM241&amp;""))="Y","Complete (papers)",IF(IF(BB241="No",", proof of age","")&amp;IF(BC241="No",", physical form","")&amp;IF(BD241="No",", concussion sheet","")="","Complete","Missing: "&amp;MID(IF(BB241="No",", proof of age","")&amp;IF(BC241="No",", physical form","")&amp;IF(BD241="No",", concussion sheet",""),3,200))))</f>
        <v/>
      </c>
      <c r="BG241" s="22">
        <f>IF(LEFT(BF241,8)="Complete",1,0)</f>
        <v/>
      </c>
      <c r="BH241" s="22">
        <f>IF(AP241="","",TRIM(AK241&amp;""))</f>
        <v/>
      </c>
      <c r="BI241" s="22">
        <f>IF(AND(AP241&lt;&gt;"",BH241=""),1,0)</f>
        <v/>
      </c>
      <c r="BJ241" s="22">
        <f>IF(AP241="",0,1)</f>
        <v/>
      </c>
    </row>
    <row r="242">
      <c r="AJ242" s="19" t="n"/>
      <c r="AK242" s="25" t="n"/>
      <c r="AL242" s="26" t="n"/>
      <c r="AM242" s="26" t="n"/>
      <c r="AN242" s="25" t="n"/>
      <c r="AO242" s="19" t="n"/>
      <c r="AP242" s="22">
        <f>TRIM(IFERROR(TRIM(INDEX($A242:$AI242,MATCH(Settings!$H$9,$A$1:$AI$1,0))&amp;""),"")&amp;" "&amp;IFERROR(TRIM(INDEX($A242:$AI242,MATCH(Settings!$H$10,$A$1:$AI$1,0))&amp;""),""))</f>
        <v/>
      </c>
      <c r="AQ242" s="23">
        <f>IF(AP242="","",IFERROR(IF(TRIM(INDEX($A242:$AI242,MATCH(Settings!$H$11,$A$1:$AI$1,0))&amp;"")="","",IF(ISNUMBER(INDEX($A242:$AI242,MATCH(Settings!$H$11,$A$1:$AI$1,0))),INT(INDEX($A242:$AI242,MATCH(Settings!$H$11,$A$1:$AI$1,0))),DATE(VALUE(LEFT(INDEX($A242:$AI242,MATCH(Settings!$H$11,$A$1:$AI$1,0)),4)),VALUE(MID(INDEX($A242:$AI242,MATCH(Settings!$H$11,$A$1:$AI$1,0)),6,2)),VALUE(MID(INDEX($A242:$AI242,MATCH(Settings!$H$11,$A$1:$AI$1,0)),9,2))))),""))</f>
        <v/>
      </c>
      <c r="AR242" s="22">
        <f>IF(OR(AP242="",NOT(ISNUMBER(AQ242)),NOT(ISNUMBER(Settings!$B$4))),"",YEAR(Settings!$B$4)-YEAR(AQ242)-IF(OR(MONTH(Settings!$B$4)&lt;MONTH(AQ242),AND(MONTH(Settings!$B$4)=MONTH(AQ242),DAY(Settings!$B$4)&lt;DAY(AQ242))),1,0))</f>
        <v/>
      </c>
      <c r="AS242" s="22">
        <f>IF(AP242="","",IF(AR242="","No birth date",IF(COUNT(Settings!$B$9:$B$20)=0,"Set your age groups",IF(AR242&lt;MIN(Settings!$B$9:$B$20),"Below youngest group",IF(AR242&gt;MAX(Settings!$C$9:$C$20),"Above oldest group",IF(AR242&lt;=INDEX(Settings!$C$9:$C$20,COUNTIF(Settings!$B$9:$B$20,"&lt;="&amp;AR242)),INDEX(Settings!$A$9:$A$20,COUNTIF(Settings!$B$9:$B$20,"&lt;="&amp;AR242)),"No group for this age"))))))</f>
        <v/>
      </c>
      <c r="AT242" s="22">
        <f>IF(AP242="","",IFERROR(TRIM(INDEX($A242:$AI242,MATCH(Settings!$H$12,$A$1:$AI$1,0))&amp;""),""))</f>
        <v/>
      </c>
      <c r="AU242" s="22">
        <f>IF(AP242="","",IFERROR(TRIM(INDEX($A242:$AI242,MATCH(Settings!$H$13,$A$1:$AI$1,0))&amp;""),""))</f>
        <v/>
      </c>
      <c r="AV242" s="22">
        <f>IF(AP242="","",IFERROR(TRIM(INDEX($A242:$AI242,MATCH(Settings!$H$14,$A$1:$AI$1,0))&amp;""),""))</f>
        <v/>
      </c>
      <c r="AW242" s="22">
        <f>IF(AP242="","",IFERROR(IF(TRIM(INDEX($A242:$AI242,MATCH(Settings!$H$19,$A$1:$AI$1,0))&amp;"")="","",VALUE(TRIM(INDEX($A242:$AI242,MATCH(Settings!$H$19,$A$1:$AI$1,0))&amp;""))),""))</f>
        <v/>
      </c>
      <c r="AX242" s="22">
        <f>IF(AP242="","",IFERROR(TRIM(INDEX($A242:$AI242,MATCH(Settings!$H$20,$A$1:$AI$1,0))&amp;""),""))</f>
        <v/>
      </c>
      <c r="AY242" s="24">
        <f>IF(OR(AX242="Paid",AX242="Partially refunded"),IFERROR(VALUE(IFERROR(TRIM(INDEX($A242:$AI242,MATCH(Settings!$H$21,$A$1:$AI$1,0))&amp;""),"")),0)-IFERROR(VALUE(IFERROR(TRIM(INDEX($A242:$AI242,MATCH(Settings!$H$22,$A$1:$AI$1,0))&amp;""),"")),0),0)</f>
        <v/>
      </c>
      <c r="AZ242" s="22">
        <f>IF(AP242="","",IF(UPPER(TRIM(AL242&amp;""))="Y","Paid another way",IF(AX242&lt;&gt;"",AX242,"No online payment")))</f>
        <v/>
      </c>
      <c r="BA242" s="22">
        <f>IF(OR(AZ242="Paid",AZ242="Partially refunded",AZ242="Paid another way"),1,0)</f>
        <v/>
      </c>
      <c r="BB242" s="22">
        <f>IF(AP242="","",IF(IFERROR(TRIM(INDEX($A242:$AI242,MATCH(Settings!$H$15,$A$1:$AI$1,0))&amp;""),"")&lt;&gt;"","Yes","No"))</f>
        <v/>
      </c>
      <c r="BC242" s="22">
        <f>IF(AP242="","",IF(IFERROR(TRIM(INDEX($A242:$AI242,MATCH(Settings!$H$16,$A$1:$AI$1,0))&amp;""),"")&lt;&gt;"","Yes","No"))</f>
        <v/>
      </c>
      <c r="BD242" s="22">
        <f>IF(AP242="","",IF(IFERROR(TRIM(INDEX($A242:$AI242,MATCH(Settings!$H$18,$A$1:$AI$1,0))&amp;""),"")&lt;&gt;"","Yes","No"))</f>
        <v/>
      </c>
      <c r="BE242" s="22">
        <f>IF(AP242="","",IFERROR(TRIM(INDEX($A242:$AI242,MATCH(Settings!$H$17,$A$1:$AI$1,0))&amp;""),""))</f>
        <v/>
      </c>
      <c r="BF242" s="22">
        <f>IF(AP242="","",IF(UPPER(TRIM(AM242&amp;""))="Y","Complete (papers)",IF(IF(BB242="No",", proof of age","")&amp;IF(BC242="No",", physical form","")&amp;IF(BD242="No",", concussion sheet","")="","Complete","Missing: "&amp;MID(IF(BB242="No",", proof of age","")&amp;IF(BC242="No",", physical form","")&amp;IF(BD242="No",", concussion sheet",""),3,200))))</f>
        <v/>
      </c>
      <c r="BG242" s="22">
        <f>IF(LEFT(BF242,8)="Complete",1,0)</f>
        <v/>
      </c>
      <c r="BH242" s="22">
        <f>IF(AP242="","",TRIM(AK242&amp;""))</f>
        <v/>
      </c>
      <c r="BI242" s="22">
        <f>IF(AND(AP242&lt;&gt;"",BH242=""),1,0)</f>
        <v/>
      </c>
      <c r="BJ242" s="22">
        <f>IF(AP242="",0,1)</f>
        <v/>
      </c>
    </row>
    <row r="243">
      <c r="AJ243" s="19" t="n"/>
      <c r="AK243" s="25" t="n"/>
      <c r="AL243" s="26" t="n"/>
      <c r="AM243" s="26" t="n"/>
      <c r="AN243" s="25" t="n"/>
      <c r="AO243" s="19" t="n"/>
      <c r="AP243" s="22">
        <f>TRIM(IFERROR(TRIM(INDEX($A243:$AI243,MATCH(Settings!$H$9,$A$1:$AI$1,0))&amp;""),"")&amp;" "&amp;IFERROR(TRIM(INDEX($A243:$AI243,MATCH(Settings!$H$10,$A$1:$AI$1,0))&amp;""),""))</f>
        <v/>
      </c>
      <c r="AQ243" s="23">
        <f>IF(AP243="","",IFERROR(IF(TRIM(INDEX($A243:$AI243,MATCH(Settings!$H$11,$A$1:$AI$1,0))&amp;"")="","",IF(ISNUMBER(INDEX($A243:$AI243,MATCH(Settings!$H$11,$A$1:$AI$1,0))),INT(INDEX($A243:$AI243,MATCH(Settings!$H$11,$A$1:$AI$1,0))),DATE(VALUE(LEFT(INDEX($A243:$AI243,MATCH(Settings!$H$11,$A$1:$AI$1,0)),4)),VALUE(MID(INDEX($A243:$AI243,MATCH(Settings!$H$11,$A$1:$AI$1,0)),6,2)),VALUE(MID(INDEX($A243:$AI243,MATCH(Settings!$H$11,$A$1:$AI$1,0)),9,2))))),""))</f>
        <v/>
      </c>
      <c r="AR243" s="22">
        <f>IF(OR(AP243="",NOT(ISNUMBER(AQ243)),NOT(ISNUMBER(Settings!$B$4))),"",YEAR(Settings!$B$4)-YEAR(AQ243)-IF(OR(MONTH(Settings!$B$4)&lt;MONTH(AQ243),AND(MONTH(Settings!$B$4)=MONTH(AQ243),DAY(Settings!$B$4)&lt;DAY(AQ243))),1,0))</f>
        <v/>
      </c>
      <c r="AS243" s="22">
        <f>IF(AP243="","",IF(AR243="","No birth date",IF(COUNT(Settings!$B$9:$B$20)=0,"Set your age groups",IF(AR243&lt;MIN(Settings!$B$9:$B$20),"Below youngest group",IF(AR243&gt;MAX(Settings!$C$9:$C$20),"Above oldest group",IF(AR243&lt;=INDEX(Settings!$C$9:$C$20,COUNTIF(Settings!$B$9:$B$20,"&lt;="&amp;AR243)),INDEX(Settings!$A$9:$A$20,COUNTIF(Settings!$B$9:$B$20,"&lt;="&amp;AR243)),"No group for this age"))))))</f>
        <v/>
      </c>
      <c r="AT243" s="22">
        <f>IF(AP243="","",IFERROR(TRIM(INDEX($A243:$AI243,MATCH(Settings!$H$12,$A$1:$AI$1,0))&amp;""),""))</f>
        <v/>
      </c>
      <c r="AU243" s="22">
        <f>IF(AP243="","",IFERROR(TRIM(INDEX($A243:$AI243,MATCH(Settings!$H$13,$A$1:$AI$1,0))&amp;""),""))</f>
        <v/>
      </c>
      <c r="AV243" s="22">
        <f>IF(AP243="","",IFERROR(TRIM(INDEX($A243:$AI243,MATCH(Settings!$H$14,$A$1:$AI$1,0))&amp;""),""))</f>
        <v/>
      </c>
      <c r="AW243" s="22">
        <f>IF(AP243="","",IFERROR(IF(TRIM(INDEX($A243:$AI243,MATCH(Settings!$H$19,$A$1:$AI$1,0))&amp;"")="","",VALUE(TRIM(INDEX($A243:$AI243,MATCH(Settings!$H$19,$A$1:$AI$1,0))&amp;""))),""))</f>
        <v/>
      </c>
      <c r="AX243" s="22">
        <f>IF(AP243="","",IFERROR(TRIM(INDEX($A243:$AI243,MATCH(Settings!$H$20,$A$1:$AI$1,0))&amp;""),""))</f>
        <v/>
      </c>
      <c r="AY243" s="24">
        <f>IF(OR(AX243="Paid",AX243="Partially refunded"),IFERROR(VALUE(IFERROR(TRIM(INDEX($A243:$AI243,MATCH(Settings!$H$21,$A$1:$AI$1,0))&amp;""),"")),0)-IFERROR(VALUE(IFERROR(TRIM(INDEX($A243:$AI243,MATCH(Settings!$H$22,$A$1:$AI$1,0))&amp;""),"")),0),0)</f>
        <v/>
      </c>
      <c r="AZ243" s="22">
        <f>IF(AP243="","",IF(UPPER(TRIM(AL243&amp;""))="Y","Paid another way",IF(AX243&lt;&gt;"",AX243,"No online payment")))</f>
        <v/>
      </c>
      <c r="BA243" s="22">
        <f>IF(OR(AZ243="Paid",AZ243="Partially refunded",AZ243="Paid another way"),1,0)</f>
        <v/>
      </c>
      <c r="BB243" s="22">
        <f>IF(AP243="","",IF(IFERROR(TRIM(INDEX($A243:$AI243,MATCH(Settings!$H$15,$A$1:$AI$1,0))&amp;""),"")&lt;&gt;"","Yes","No"))</f>
        <v/>
      </c>
      <c r="BC243" s="22">
        <f>IF(AP243="","",IF(IFERROR(TRIM(INDEX($A243:$AI243,MATCH(Settings!$H$16,$A$1:$AI$1,0))&amp;""),"")&lt;&gt;"","Yes","No"))</f>
        <v/>
      </c>
      <c r="BD243" s="22">
        <f>IF(AP243="","",IF(IFERROR(TRIM(INDEX($A243:$AI243,MATCH(Settings!$H$18,$A$1:$AI$1,0))&amp;""),"")&lt;&gt;"","Yes","No"))</f>
        <v/>
      </c>
      <c r="BE243" s="22">
        <f>IF(AP243="","",IFERROR(TRIM(INDEX($A243:$AI243,MATCH(Settings!$H$17,$A$1:$AI$1,0))&amp;""),""))</f>
        <v/>
      </c>
      <c r="BF243" s="22">
        <f>IF(AP243="","",IF(UPPER(TRIM(AM243&amp;""))="Y","Complete (papers)",IF(IF(BB243="No",", proof of age","")&amp;IF(BC243="No",", physical form","")&amp;IF(BD243="No",", concussion sheet","")="","Complete","Missing: "&amp;MID(IF(BB243="No",", proof of age","")&amp;IF(BC243="No",", physical form","")&amp;IF(BD243="No",", concussion sheet",""),3,200))))</f>
        <v/>
      </c>
      <c r="BG243" s="22">
        <f>IF(LEFT(BF243,8)="Complete",1,0)</f>
        <v/>
      </c>
      <c r="BH243" s="22">
        <f>IF(AP243="","",TRIM(AK243&amp;""))</f>
        <v/>
      </c>
      <c r="BI243" s="22">
        <f>IF(AND(AP243&lt;&gt;"",BH243=""),1,0)</f>
        <v/>
      </c>
      <c r="BJ243" s="22">
        <f>IF(AP243="",0,1)</f>
        <v/>
      </c>
    </row>
    <row r="244">
      <c r="AJ244" s="19" t="n"/>
      <c r="AK244" s="25" t="n"/>
      <c r="AL244" s="26" t="n"/>
      <c r="AM244" s="26" t="n"/>
      <c r="AN244" s="25" t="n"/>
      <c r="AO244" s="19" t="n"/>
      <c r="AP244" s="22">
        <f>TRIM(IFERROR(TRIM(INDEX($A244:$AI244,MATCH(Settings!$H$9,$A$1:$AI$1,0))&amp;""),"")&amp;" "&amp;IFERROR(TRIM(INDEX($A244:$AI244,MATCH(Settings!$H$10,$A$1:$AI$1,0))&amp;""),""))</f>
        <v/>
      </c>
      <c r="AQ244" s="23">
        <f>IF(AP244="","",IFERROR(IF(TRIM(INDEX($A244:$AI244,MATCH(Settings!$H$11,$A$1:$AI$1,0))&amp;"")="","",IF(ISNUMBER(INDEX($A244:$AI244,MATCH(Settings!$H$11,$A$1:$AI$1,0))),INT(INDEX($A244:$AI244,MATCH(Settings!$H$11,$A$1:$AI$1,0))),DATE(VALUE(LEFT(INDEX($A244:$AI244,MATCH(Settings!$H$11,$A$1:$AI$1,0)),4)),VALUE(MID(INDEX($A244:$AI244,MATCH(Settings!$H$11,$A$1:$AI$1,0)),6,2)),VALUE(MID(INDEX($A244:$AI244,MATCH(Settings!$H$11,$A$1:$AI$1,0)),9,2))))),""))</f>
        <v/>
      </c>
      <c r="AR244" s="22">
        <f>IF(OR(AP244="",NOT(ISNUMBER(AQ244)),NOT(ISNUMBER(Settings!$B$4))),"",YEAR(Settings!$B$4)-YEAR(AQ244)-IF(OR(MONTH(Settings!$B$4)&lt;MONTH(AQ244),AND(MONTH(Settings!$B$4)=MONTH(AQ244),DAY(Settings!$B$4)&lt;DAY(AQ244))),1,0))</f>
        <v/>
      </c>
      <c r="AS244" s="22">
        <f>IF(AP244="","",IF(AR244="","No birth date",IF(COUNT(Settings!$B$9:$B$20)=0,"Set your age groups",IF(AR244&lt;MIN(Settings!$B$9:$B$20),"Below youngest group",IF(AR244&gt;MAX(Settings!$C$9:$C$20),"Above oldest group",IF(AR244&lt;=INDEX(Settings!$C$9:$C$20,COUNTIF(Settings!$B$9:$B$20,"&lt;="&amp;AR244)),INDEX(Settings!$A$9:$A$20,COUNTIF(Settings!$B$9:$B$20,"&lt;="&amp;AR244)),"No group for this age"))))))</f>
        <v/>
      </c>
      <c r="AT244" s="22">
        <f>IF(AP244="","",IFERROR(TRIM(INDEX($A244:$AI244,MATCH(Settings!$H$12,$A$1:$AI$1,0))&amp;""),""))</f>
        <v/>
      </c>
      <c r="AU244" s="22">
        <f>IF(AP244="","",IFERROR(TRIM(INDEX($A244:$AI244,MATCH(Settings!$H$13,$A$1:$AI$1,0))&amp;""),""))</f>
        <v/>
      </c>
      <c r="AV244" s="22">
        <f>IF(AP244="","",IFERROR(TRIM(INDEX($A244:$AI244,MATCH(Settings!$H$14,$A$1:$AI$1,0))&amp;""),""))</f>
        <v/>
      </c>
      <c r="AW244" s="22">
        <f>IF(AP244="","",IFERROR(IF(TRIM(INDEX($A244:$AI244,MATCH(Settings!$H$19,$A$1:$AI$1,0))&amp;"")="","",VALUE(TRIM(INDEX($A244:$AI244,MATCH(Settings!$H$19,$A$1:$AI$1,0))&amp;""))),""))</f>
        <v/>
      </c>
      <c r="AX244" s="22">
        <f>IF(AP244="","",IFERROR(TRIM(INDEX($A244:$AI244,MATCH(Settings!$H$20,$A$1:$AI$1,0))&amp;""),""))</f>
        <v/>
      </c>
      <c r="AY244" s="24">
        <f>IF(OR(AX244="Paid",AX244="Partially refunded"),IFERROR(VALUE(IFERROR(TRIM(INDEX($A244:$AI244,MATCH(Settings!$H$21,$A$1:$AI$1,0))&amp;""),"")),0)-IFERROR(VALUE(IFERROR(TRIM(INDEX($A244:$AI244,MATCH(Settings!$H$22,$A$1:$AI$1,0))&amp;""),"")),0),0)</f>
        <v/>
      </c>
      <c r="AZ244" s="22">
        <f>IF(AP244="","",IF(UPPER(TRIM(AL244&amp;""))="Y","Paid another way",IF(AX244&lt;&gt;"",AX244,"No online payment")))</f>
        <v/>
      </c>
      <c r="BA244" s="22">
        <f>IF(OR(AZ244="Paid",AZ244="Partially refunded",AZ244="Paid another way"),1,0)</f>
        <v/>
      </c>
      <c r="BB244" s="22">
        <f>IF(AP244="","",IF(IFERROR(TRIM(INDEX($A244:$AI244,MATCH(Settings!$H$15,$A$1:$AI$1,0))&amp;""),"")&lt;&gt;"","Yes","No"))</f>
        <v/>
      </c>
      <c r="BC244" s="22">
        <f>IF(AP244="","",IF(IFERROR(TRIM(INDEX($A244:$AI244,MATCH(Settings!$H$16,$A$1:$AI$1,0))&amp;""),"")&lt;&gt;"","Yes","No"))</f>
        <v/>
      </c>
      <c r="BD244" s="22">
        <f>IF(AP244="","",IF(IFERROR(TRIM(INDEX($A244:$AI244,MATCH(Settings!$H$18,$A$1:$AI$1,0))&amp;""),"")&lt;&gt;"","Yes","No"))</f>
        <v/>
      </c>
      <c r="BE244" s="22">
        <f>IF(AP244="","",IFERROR(TRIM(INDEX($A244:$AI244,MATCH(Settings!$H$17,$A$1:$AI$1,0))&amp;""),""))</f>
        <v/>
      </c>
      <c r="BF244" s="22">
        <f>IF(AP244="","",IF(UPPER(TRIM(AM244&amp;""))="Y","Complete (papers)",IF(IF(BB244="No",", proof of age","")&amp;IF(BC244="No",", physical form","")&amp;IF(BD244="No",", concussion sheet","")="","Complete","Missing: "&amp;MID(IF(BB244="No",", proof of age","")&amp;IF(BC244="No",", physical form","")&amp;IF(BD244="No",", concussion sheet",""),3,200))))</f>
        <v/>
      </c>
      <c r="BG244" s="22">
        <f>IF(LEFT(BF244,8)="Complete",1,0)</f>
        <v/>
      </c>
      <c r="BH244" s="22">
        <f>IF(AP244="","",TRIM(AK244&amp;""))</f>
        <v/>
      </c>
      <c r="BI244" s="22">
        <f>IF(AND(AP244&lt;&gt;"",BH244=""),1,0)</f>
        <v/>
      </c>
      <c r="BJ244" s="22">
        <f>IF(AP244="",0,1)</f>
        <v/>
      </c>
    </row>
    <row r="245">
      <c r="AJ245" s="19" t="n"/>
      <c r="AK245" s="25" t="n"/>
      <c r="AL245" s="26" t="n"/>
      <c r="AM245" s="26" t="n"/>
      <c r="AN245" s="25" t="n"/>
      <c r="AO245" s="19" t="n"/>
      <c r="AP245" s="22">
        <f>TRIM(IFERROR(TRIM(INDEX($A245:$AI245,MATCH(Settings!$H$9,$A$1:$AI$1,0))&amp;""),"")&amp;" "&amp;IFERROR(TRIM(INDEX($A245:$AI245,MATCH(Settings!$H$10,$A$1:$AI$1,0))&amp;""),""))</f>
        <v/>
      </c>
      <c r="AQ245" s="23">
        <f>IF(AP245="","",IFERROR(IF(TRIM(INDEX($A245:$AI245,MATCH(Settings!$H$11,$A$1:$AI$1,0))&amp;"")="","",IF(ISNUMBER(INDEX($A245:$AI245,MATCH(Settings!$H$11,$A$1:$AI$1,0))),INT(INDEX($A245:$AI245,MATCH(Settings!$H$11,$A$1:$AI$1,0))),DATE(VALUE(LEFT(INDEX($A245:$AI245,MATCH(Settings!$H$11,$A$1:$AI$1,0)),4)),VALUE(MID(INDEX($A245:$AI245,MATCH(Settings!$H$11,$A$1:$AI$1,0)),6,2)),VALUE(MID(INDEX($A245:$AI245,MATCH(Settings!$H$11,$A$1:$AI$1,0)),9,2))))),""))</f>
        <v/>
      </c>
      <c r="AR245" s="22">
        <f>IF(OR(AP245="",NOT(ISNUMBER(AQ245)),NOT(ISNUMBER(Settings!$B$4))),"",YEAR(Settings!$B$4)-YEAR(AQ245)-IF(OR(MONTH(Settings!$B$4)&lt;MONTH(AQ245),AND(MONTH(Settings!$B$4)=MONTH(AQ245),DAY(Settings!$B$4)&lt;DAY(AQ245))),1,0))</f>
        <v/>
      </c>
      <c r="AS245" s="22">
        <f>IF(AP245="","",IF(AR245="","No birth date",IF(COUNT(Settings!$B$9:$B$20)=0,"Set your age groups",IF(AR245&lt;MIN(Settings!$B$9:$B$20),"Below youngest group",IF(AR245&gt;MAX(Settings!$C$9:$C$20),"Above oldest group",IF(AR245&lt;=INDEX(Settings!$C$9:$C$20,COUNTIF(Settings!$B$9:$B$20,"&lt;="&amp;AR245)),INDEX(Settings!$A$9:$A$20,COUNTIF(Settings!$B$9:$B$20,"&lt;="&amp;AR245)),"No group for this age"))))))</f>
        <v/>
      </c>
      <c r="AT245" s="22">
        <f>IF(AP245="","",IFERROR(TRIM(INDEX($A245:$AI245,MATCH(Settings!$H$12,$A$1:$AI$1,0))&amp;""),""))</f>
        <v/>
      </c>
      <c r="AU245" s="22">
        <f>IF(AP245="","",IFERROR(TRIM(INDEX($A245:$AI245,MATCH(Settings!$H$13,$A$1:$AI$1,0))&amp;""),""))</f>
        <v/>
      </c>
      <c r="AV245" s="22">
        <f>IF(AP245="","",IFERROR(TRIM(INDEX($A245:$AI245,MATCH(Settings!$H$14,$A$1:$AI$1,0))&amp;""),""))</f>
        <v/>
      </c>
      <c r="AW245" s="22">
        <f>IF(AP245="","",IFERROR(IF(TRIM(INDEX($A245:$AI245,MATCH(Settings!$H$19,$A$1:$AI$1,0))&amp;"")="","",VALUE(TRIM(INDEX($A245:$AI245,MATCH(Settings!$H$19,$A$1:$AI$1,0))&amp;""))),""))</f>
        <v/>
      </c>
      <c r="AX245" s="22">
        <f>IF(AP245="","",IFERROR(TRIM(INDEX($A245:$AI245,MATCH(Settings!$H$20,$A$1:$AI$1,0))&amp;""),""))</f>
        <v/>
      </c>
      <c r="AY245" s="24">
        <f>IF(OR(AX245="Paid",AX245="Partially refunded"),IFERROR(VALUE(IFERROR(TRIM(INDEX($A245:$AI245,MATCH(Settings!$H$21,$A$1:$AI$1,0))&amp;""),"")),0)-IFERROR(VALUE(IFERROR(TRIM(INDEX($A245:$AI245,MATCH(Settings!$H$22,$A$1:$AI$1,0))&amp;""),"")),0),0)</f>
        <v/>
      </c>
      <c r="AZ245" s="22">
        <f>IF(AP245="","",IF(UPPER(TRIM(AL245&amp;""))="Y","Paid another way",IF(AX245&lt;&gt;"",AX245,"No online payment")))</f>
        <v/>
      </c>
      <c r="BA245" s="22">
        <f>IF(OR(AZ245="Paid",AZ245="Partially refunded",AZ245="Paid another way"),1,0)</f>
        <v/>
      </c>
      <c r="BB245" s="22">
        <f>IF(AP245="","",IF(IFERROR(TRIM(INDEX($A245:$AI245,MATCH(Settings!$H$15,$A$1:$AI$1,0))&amp;""),"")&lt;&gt;"","Yes","No"))</f>
        <v/>
      </c>
      <c r="BC245" s="22">
        <f>IF(AP245="","",IF(IFERROR(TRIM(INDEX($A245:$AI245,MATCH(Settings!$H$16,$A$1:$AI$1,0))&amp;""),"")&lt;&gt;"","Yes","No"))</f>
        <v/>
      </c>
      <c r="BD245" s="22">
        <f>IF(AP245="","",IF(IFERROR(TRIM(INDEX($A245:$AI245,MATCH(Settings!$H$18,$A$1:$AI$1,0))&amp;""),"")&lt;&gt;"","Yes","No"))</f>
        <v/>
      </c>
      <c r="BE245" s="22">
        <f>IF(AP245="","",IFERROR(TRIM(INDEX($A245:$AI245,MATCH(Settings!$H$17,$A$1:$AI$1,0))&amp;""),""))</f>
        <v/>
      </c>
      <c r="BF245" s="22">
        <f>IF(AP245="","",IF(UPPER(TRIM(AM245&amp;""))="Y","Complete (papers)",IF(IF(BB245="No",", proof of age","")&amp;IF(BC245="No",", physical form","")&amp;IF(BD245="No",", concussion sheet","")="","Complete","Missing: "&amp;MID(IF(BB245="No",", proof of age","")&amp;IF(BC245="No",", physical form","")&amp;IF(BD245="No",", concussion sheet",""),3,200))))</f>
        <v/>
      </c>
      <c r="BG245" s="22">
        <f>IF(LEFT(BF245,8)="Complete",1,0)</f>
        <v/>
      </c>
      <c r="BH245" s="22">
        <f>IF(AP245="","",TRIM(AK245&amp;""))</f>
        <v/>
      </c>
      <c r="BI245" s="22">
        <f>IF(AND(AP245&lt;&gt;"",BH245=""),1,0)</f>
        <v/>
      </c>
      <c r="BJ245" s="22">
        <f>IF(AP245="",0,1)</f>
        <v/>
      </c>
    </row>
    <row r="246">
      <c r="AJ246" s="19" t="n"/>
      <c r="AK246" s="25" t="n"/>
      <c r="AL246" s="26" t="n"/>
      <c r="AM246" s="26" t="n"/>
      <c r="AN246" s="25" t="n"/>
      <c r="AO246" s="19" t="n"/>
      <c r="AP246" s="22">
        <f>TRIM(IFERROR(TRIM(INDEX($A246:$AI246,MATCH(Settings!$H$9,$A$1:$AI$1,0))&amp;""),"")&amp;" "&amp;IFERROR(TRIM(INDEX($A246:$AI246,MATCH(Settings!$H$10,$A$1:$AI$1,0))&amp;""),""))</f>
        <v/>
      </c>
      <c r="AQ246" s="23">
        <f>IF(AP246="","",IFERROR(IF(TRIM(INDEX($A246:$AI246,MATCH(Settings!$H$11,$A$1:$AI$1,0))&amp;"")="","",IF(ISNUMBER(INDEX($A246:$AI246,MATCH(Settings!$H$11,$A$1:$AI$1,0))),INT(INDEX($A246:$AI246,MATCH(Settings!$H$11,$A$1:$AI$1,0))),DATE(VALUE(LEFT(INDEX($A246:$AI246,MATCH(Settings!$H$11,$A$1:$AI$1,0)),4)),VALUE(MID(INDEX($A246:$AI246,MATCH(Settings!$H$11,$A$1:$AI$1,0)),6,2)),VALUE(MID(INDEX($A246:$AI246,MATCH(Settings!$H$11,$A$1:$AI$1,0)),9,2))))),""))</f>
        <v/>
      </c>
      <c r="AR246" s="22">
        <f>IF(OR(AP246="",NOT(ISNUMBER(AQ246)),NOT(ISNUMBER(Settings!$B$4))),"",YEAR(Settings!$B$4)-YEAR(AQ246)-IF(OR(MONTH(Settings!$B$4)&lt;MONTH(AQ246),AND(MONTH(Settings!$B$4)=MONTH(AQ246),DAY(Settings!$B$4)&lt;DAY(AQ246))),1,0))</f>
        <v/>
      </c>
      <c r="AS246" s="22">
        <f>IF(AP246="","",IF(AR246="","No birth date",IF(COUNT(Settings!$B$9:$B$20)=0,"Set your age groups",IF(AR246&lt;MIN(Settings!$B$9:$B$20),"Below youngest group",IF(AR246&gt;MAX(Settings!$C$9:$C$20),"Above oldest group",IF(AR246&lt;=INDEX(Settings!$C$9:$C$20,COUNTIF(Settings!$B$9:$B$20,"&lt;="&amp;AR246)),INDEX(Settings!$A$9:$A$20,COUNTIF(Settings!$B$9:$B$20,"&lt;="&amp;AR246)),"No group for this age"))))))</f>
        <v/>
      </c>
      <c r="AT246" s="22">
        <f>IF(AP246="","",IFERROR(TRIM(INDEX($A246:$AI246,MATCH(Settings!$H$12,$A$1:$AI$1,0))&amp;""),""))</f>
        <v/>
      </c>
      <c r="AU246" s="22">
        <f>IF(AP246="","",IFERROR(TRIM(INDEX($A246:$AI246,MATCH(Settings!$H$13,$A$1:$AI$1,0))&amp;""),""))</f>
        <v/>
      </c>
      <c r="AV246" s="22">
        <f>IF(AP246="","",IFERROR(TRIM(INDEX($A246:$AI246,MATCH(Settings!$H$14,$A$1:$AI$1,0))&amp;""),""))</f>
        <v/>
      </c>
      <c r="AW246" s="22">
        <f>IF(AP246="","",IFERROR(IF(TRIM(INDEX($A246:$AI246,MATCH(Settings!$H$19,$A$1:$AI$1,0))&amp;"")="","",VALUE(TRIM(INDEX($A246:$AI246,MATCH(Settings!$H$19,$A$1:$AI$1,0))&amp;""))),""))</f>
        <v/>
      </c>
      <c r="AX246" s="22">
        <f>IF(AP246="","",IFERROR(TRIM(INDEX($A246:$AI246,MATCH(Settings!$H$20,$A$1:$AI$1,0))&amp;""),""))</f>
        <v/>
      </c>
      <c r="AY246" s="24">
        <f>IF(OR(AX246="Paid",AX246="Partially refunded"),IFERROR(VALUE(IFERROR(TRIM(INDEX($A246:$AI246,MATCH(Settings!$H$21,$A$1:$AI$1,0))&amp;""),"")),0)-IFERROR(VALUE(IFERROR(TRIM(INDEX($A246:$AI246,MATCH(Settings!$H$22,$A$1:$AI$1,0))&amp;""),"")),0),0)</f>
        <v/>
      </c>
      <c r="AZ246" s="22">
        <f>IF(AP246="","",IF(UPPER(TRIM(AL246&amp;""))="Y","Paid another way",IF(AX246&lt;&gt;"",AX246,"No online payment")))</f>
        <v/>
      </c>
      <c r="BA246" s="22">
        <f>IF(OR(AZ246="Paid",AZ246="Partially refunded",AZ246="Paid another way"),1,0)</f>
        <v/>
      </c>
      <c r="BB246" s="22">
        <f>IF(AP246="","",IF(IFERROR(TRIM(INDEX($A246:$AI246,MATCH(Settings!$H$15,$A$1:$AI$1,0))&amp;""),"")&lt;&gt;"","Yes","No"))</f>
        <v/>
      </c>
      <c r="BC246" s="22">
        <f>IF(AP246="","",IF(IFERROR(TRIM(INDEX($A246:$AI246,MATCH(Settings!$H$16,$A$1:$AI$1,0))&amp;""),"")&lt;&gt;"","Yes","No"))</f>
        <v/>
      </c>
      <c r="BD246" s="22">
        <f>IF(AP246="","",IF(IFERROR(TRIM(INDEX($A246:$AI246,MATCH(Settings!$H$18,$A$1:$AI$1,0))&amp;""),"")&lt;&gt;"","Yes","No"))</f>
        <v/>
      </c>
      <c r="BE246" s="22">
        <f>IF(AP246="","",IFERROR(TRIM(INDEX($A246:$AI246,MATCH(Settings!$H$17,$A$1:$AI$1,0))&amp;""),""))</f>
        <v/>
      </c>
      <c r="BF246" s="22">
        <f>IF(AP246="","",IF(UPPER(TRIM(AM246&amp;""))="Y","Complete (papers)",IF(IF(BB246="No",", proof of age","")&amp;IF(BC246="No",", physical form","")&amp;IF(BD246="No",", concussion sheet","")="","Complete","Missing: "&amp;MID(IF(BB246="No",", proof of age","")&amp;IF(BC246="No",", physical form","")&amp;IF(BD246="No",", concussion sheet",""),3,200))))</f>
        <v/>
      </c>
      <c r="BG246" s="22">
        <f>IF(LEFT(BF246,8)="Complete",1,0)</f>
        <v/>
      </c>
      <c r="BH246" s="22">
        <f>IF(AP246="","",TRIM(AK246&amp;""))</f>
        <v/>
      </c>
      <c r="BI246" s="22">
        <f>IF(AND(AP246&lt;&gt;"",BH246=""),1,0)</f>
        <v/>
      </c>
      <c r="BJ246" s="22">
        <f>IF(AP246="",0,1)</f>
        <v/>
      </c>
    </row>
    <row r="247">
      <c r="AJ247" s="19" t="n"/>
      <c r="AK247" s="25" t="n"/>
      <c r="AL247" s="26" t="n"/>
      <c r="AM247" s="26" t="n"/>
      <c r="AN247" s="25" t="n"/>
      <c r="AO247" s="19" t="n"/>
      <c r="AP247" s="22">
        <f>TRIM(IFERROR(TRIM(INDEX($A247:$AI247,MATCH(Settings!$H$9,$A$1:$AI$1,0))&amp;""),"")&amp;" "&amp;IFERROR(TRIM(INDEX($A247:$AI247,MATCH(Settings!$H$10,$A$1:$AI$1,0))&amp;""),""))</f>
        <v/>
      </c>
      <c r="AQ247" s="23">
        <f>IF(AP247="","",IFERROR(IF(TRIM(INDEX($A247:$AI247,MATCH(Settings!$H$11,$A$1:$AI$1,0))&amp;"")="","",IF(ISNUMBER(INDEX($A247:$AI247,MATCH(Settings!$H$11,$A$1:$AI$1,0))),INT(INDEX($A247:$AI247,MATCH(Settings!$H$11,$A$1:$AI$1,0))),DATE(VALUE(LEFT(INDEX($A247:$AI247,MATCH(Settings!$H$11,$A$1:$AI$1,0)),4)),VALUE(MID(INDEX($A247:$AI247,MATCH(Settings!$H$11,$A$1:$AI$1,0)),6,2)),VALUE(MID(INDEX($A247:$AI247,MATCH(Settings!$H$11,$A$1:$AI$1,0)),9,2))))),""))</f>
        <v/>
      </c>
      <c r="AR247" s="22">
        <f>IF(OR(AP247="",NOT(ISNUMBER(AQ247)),NOT(ISNUMBER(Settings!$B$4))),"",YEAR(Settings!$B$4)-YEAR(AQ247)-IF(OR(MONTH(Settings!$B$4)&lt;MONTH(AQ247),AND(MONTH(Settings!$B$4)=MONTH(AQ247),DAY(Settings!$B$4)&lt;DAY(AQ247))),1,0))</f>
        <v/>
      </c>
      <c r="AS247" s="22">
        <f>IF(AP247="","",IF(AR247="","No birth date",IF(COUNT(Settings!$B$9:$B$20)=0,"Set your age groups",IF(AR247&lt;MIN(Settings!$B$9:$B$20),"Below youngest group",IF(AR247&gt;MAX(Settings!$C$9:$C$20),"Above oldest group",IF(AR247&lt;=INDEX(Settings!$C$9:$C$20,COUNTIF(Settings!$B$9:$B$20,"&lt;="&amp;AR247)),INDEX(Settings!$A$9:$A$20,COUNTIF(Settings!$B$9:$B$20,"&lt;="&amp;AR247)),"No group for this age"))))))</f>
        <v/>
      </c>
      <c r="AT247" s="22">
        <f>IF(AP247="","",IFERROR(TRIM(INDEX($A247:$AI247,MATCH(Settings!$H$12,$A$1:$AI$1,0))&amp;""),""))</f>
        <v/>
      </c>
      <c r="AU247" s="22">
        <f>IF(AP247="","",IFERROR(TRIM(INDEX($A247:$AI247,MATCH(Settings!$H$13,$A$1:$AI$1,0))&amp;""),""))</f>
        <v/>
      </c>
      <c r="AV247" s="22">
        <f>IF(AP247="","",IFERROR(TRIM(INDEX($A247:$AI247,MATCH(Settings!$H$14,$A$1:$AI$1,0))&amp;""),""))</f>
        <v/>
      </c>
      <c r="AW247" s="22">
        <f>IF(AP247="","",IFERROR(IF(TRIM(INDEX($A247:$AI247,MATCH(Settings!$H$19,$A$1:$AI$1,0))&amp;"")="","",VALUE(TRIM(INDEX($A247:$AI247,MATCH(Settings!$H$19,$A$1:$AI$1,0))&amp;""))),""))</f>
        <v/>
      </c>
      <c r="AX247" s="22">
        <f>IF(AP247="","",IFERROR(TRIM(INDEX($A247:$AI247,MATCH(Settings!$H$20,$A$1:$AI$1,0))&amp;""),""))</f>
        <v/>
      </c>
      <c r="AY247" s="24">
        <f>IF(OR(AX247="Paid",AX247="Partially refunded"),IFERROR(VALUE(IFERROR(TRIM(INDEX($A247:$AI247,MATCH(Settings!$H$21,$A$1:$AI$1,0))&amp;""),"")),0)-IFERROR(VALUE(IFERROR(TRIM(INDEX($A247:$AI247,MATCH(Settings!$H$22,$A$1:$AI$1,0))&amp;""),"")),0),0)</f>
        <v/>
      </c>
      <c r="AZ247" s="22">
        <f>IF(AP247="","",IF(UPPER(TRIM(AL247&amp;""))="Y","Paid another way",IF(AX247&lt;&gt;"",AX247,"No online payment")))</f>
        <v/>
      </c>
      <c r="BA247" s="22">
        <f>IF(OR(AZ247="Paid",AZ247="Partially refunded",AZ247="Paid another way"),1,0)</f>
        <v/>
      </c>
      <c r="BB247" s="22">
        <f>IF(AP247="","",IF(IFERROR(TRIM(INDEX($A247:$AI247,MATCH(Settings!$H$15,$A$1:$AI$1,0))&amp;""),"")&lt;&gt;"","Yes","No"))</f>
        <v/>
      </c>
      <c r="BC247" s="22">
        <f>IF(AP247="","",IF(IFERROR(TRIM(INDEX($A247:$AI247,MATCH(Settings!$H$16,$A$1:$AI$1,0))&amp;""),"")&lt;&gt;"","Yes","No"))</f>
        <v/>
      </c>
      <c r="BD247" s="22">
        <f>IF(AP247="","",IF(IFERROR(TRIM(INDEX($A247:$AI247,MATCH(Settings!$H$18,$A$1:$AI$1,0))&amp;""),"")&lt;&gt;"","Yes","No"))</f>
        <v/>
      </c>
      <c r="BE247" s="22">
        <f>IF(AP247="","",IFERROR(TRIM(INDEX($A247:$AI247,MATCH(Settings!$H$17,$A$1:$AI$1,0))&amp;""),""))</f>
        <v/>
      </c>
      <c r="BF247" s="22">
        <f>IF(AP247="","",IF(UPPER(TRIM(AM247&amp;""))="Y","Complete (papers)",IF(IF(BB247="No",", proof of age","")&amp;IF(BC247="No",", physical form","")&amp;IF(BD247="No",", concussion sheet","")="","Complete","Missing: "&amp;MID(IF(BB247="No",", proof of age","")&amp;IF(BC247="No",", physical form","")&amp;IF(BD247="No",", concussion sheet",""),3,200))))</f>
        <v/>
      </c>
      <c r="BG247" s="22">
        <f>IF(LEFT(BF247,8)="Complete",1,0)</f>
        <v/>
      </c>
      <c r="BH247" s="22">
        <f>IF(AP247="","",TRIM(AK247&amp;""))</f>
        <v/>
      </c>
      <c r="BI247" s="22">
        <f>IF(AND(AP247&lt;&gt;"",BH247=""),1,0)</f>
        <v/>
      </c>
      <c r="BJ247" s="22">
        <f>IF(AP247="",0,1)</f>
        <v/>
      </c>
    </row>
    <row r="248">
      <c r="AJ248" s="19" t="n"/>
      <c r="AK248" s="25" t="n"/>
      <c r="AL248" s="26" t="n"/>
      <c r="AM248" s="26" t="n"/>
      <c r="AN248" s="25" t="n"/>
      <c r="AO248" s="19" t="n"/>
      <c r="AP248" s="22">
        <f>TRIM(IFERROR(TRIM(INDEX($A248:$AI248,MATCH(Settings!$H$9,$A$1:$AI$1,0))&amp;""),"")&amp;" "&amp;IFERROR(TRIM(INDEX($A248:$AI248,MATCH(Settings!$H$10,$A$1:$AI$1,0))&amp;""),""))</f>
        <v/>
      </c>
      <c r="AQ248" s="23">
        <f>IF(AP248="","",IFERROR(IF(TRIM(INDEX($A248:$AI248,MATCH(Settings!$H$11,$A$1:$AI$1,0))&amp;"")="","",IF(ISNUMBER(INDEX($A248:$AI248,MATCH(Settings!$H$11,$A$1:$AI$1,0))),INT(INDEX($A248:$AI248,MATCH(Settings!$H$11,$A$1:$AI$1,0))),DATE(VALUE(LEFT(INDEX($A248:$AI248,MATCH(Settings!$H$11,$A$1:$AI$1,0)),4)),VALUE(MID(INDEX($A248:$AI248,MATCH(Settings!$H$11,$A$1:$AI$1,0)),6,2)),VALUE(MID(INDEX($A248:$AI248,MATCH(Settings!$H$11,$A$1:$AI$1,0)),9,2))))),""))</f>
        <v/>
      </c>
      <c r="AR248" s="22">
        <f>IF(OR(AP248="",NOT(ISNUMBER(AQ248)),NOT(ISNUMBER(Settings!$B$4))),"",YEAR(Settings!$B$4)-YEAR(AQ248)-IF(OR(MONTH(Settings!$B$4)&lt;MONTH(AQ248),AND(MONTH(Settings!$B$4)=MONTH(AQ248),DAY(Settings!$B$4)&lt;DAY(AQ248))),1,0))</f>
        <v/>
      </c>
      <c r="AS248" s="22">
        <f>IF(AP248="","",IF(AR248="","No birth date",IF(COUNT(Settings!$B$9:$B$20)=0,"Set your age groups",IF(AR248&lt;MIN(Settings!$B$9:$B$20),"Below youngest group",IF(AR248&gt;MAX(Settings!$C$9:$C$20),"Above oldest group",IF(AR248&lt;=INDEX(Settings!$C$9:$C$20,COUNTIF(Settings!$B$9:$B$20,"&lt;="&amp;AR248)),INDEX(Settings!$A$9:$A$20,COUNTIF(Settings!$B$9:$B$20,"&lt;="&amp;AR248)),"No group for this age"))))))</f>
        <v/>
      </c>
      <c r="AT248" s="22">
        <f>IF(AP248="","",IFERROR(TRIM(INDEX($A248:$AI248,MATCH(Settings!$H$12,$A$1:$AI$1,0))&amp;""),""))</f>
        <v/>
      </c>
      <c r="AU248" s="22">
        <f>IF(AP248="","",IFERROR(TRIM(INDEX($A248:$AI248,MATCH(Settings!$H$13,$A$1:$AI$1,0))&amp;""),""))</f>
        <v/>
      </c>
      <c r="AV248" s="22">
        <f>IF(AP248="","",IFERROR(TRIM(INDEX($A248:$AI248,MATCH(Settings!$H$14,$A$1:$AI$1,0))&amp;""),""))</f>
        <v/>
      </c>
      <c r="AW248" s="22">
        <f>IF(AP248="","",IFERROR(IF(TRIM(INDEX($A248:$AI248,MATCH(Settings!$H$19,$A$1:$AI$1,0))&amp;"")="","",VALUE(TRIM(INDEX($A248:$AI248,MATCH(Settings!$H$19,$A$1:$AI$1,0))&amp;""))),""))</f>
        <v/>
      </c>
      <c r="AX248" s="22">
        <f>IF(AP248="","",IFERROR(TRIM(INDEX($A248:$AI248,MATCH(Settings!$H$20,$A$1:$AI$1,0))&amp;""),""))</f>
        <v/>
      </c>
      <c r="AY248" s="24">
        <f>IF(OR(AX248="Paid",AX248="Partially refunded"),IFERROR(VALUE(IFERROR(TRIM(INDEX($A248:$AI248,MATCH(Settings!$H$21,$A$1:$AI$1,0))&amp;""),"")),0)-IFERROR(VALUE(IFERROR(TRIM(INDEX($A248:$AI248,MATCH(Settings!$H$22,$A$1:$AI$1,0))&amp;""),"")),0),0)</f>
        <v/>
      </c>
      <c r="AZ248" s="22">
        <f>IF(AP248="","",IF(UPPER(TRIM(AL248&amp;""))="Y","Paid another way",IF(AX248&lt;&gt;"",AX248,"No online payment")))</f>
        <v/>
      </c>
      <c r="BA248" s="22">
        <f>IF(OR(AZ248="Paid",AZ248="Partially refunded",AZ248="Paid another way"),1,0)</f>
        <v/>
      </c>
      <c r="BB248" s="22">
        <f>IF(AP248="","",IF(IFERROR(TRIM(INDEX($A248:$AI248,MATCH(Settings!$H$15,$A$1:$AI$1,0))&amp;""),"")&lt;&gt;"","Yes","No"))</f>
        <v/>
      </c>
      <c r="BC248" s="22">
        <f>IF(AP248="","",IF(IFERROR(TRIM(INDEX($A248:$AI248,MATCH(Settings!$H$16,$A$1:$AI$1,0))&amp;""),"")&lt;&gt;"","Yes","No"))</f>
        <v/>
      </c>
      <c r="BD248" s="22">
        <f>IF(AP248="","",IF(IFERROR(TRIM(INDEX($A248:$AI248,MATCH(Settings!$H$18,$A$1:$AI$1,0))&amp;""),"")&lt;&gt;"","Yes","No"))</f>
        <v/>
      </c>
      <c r="BE248" s="22">
        <f>IF(AP248="","",IFERROR(TRIM(INDEX($A248:$AI248,MATCH(Settings!$H$17,$A$1:$AI$1,0))&amp;""),""))</f>
        <v/>
      </c>
      <c r="BF248" s="22">
        <f>IF(AP248="","",IF(UPPER(TRIM(AM248&amp;""))="Y","Complete (papers)",IF(IF(BB248="No",", proof of age","")&amp;IF(BC248="No",", physical form","")&amp;IF(BD248="No",", concussion sheet","")="","Complete","Missing: "&amp;MID(IF(BB248="No",", proof of age","")&amp;IF(BC248="No",", physical form","")&amp;IF(BD248="No",", concussion sheet",""),3,200))))</f>
        <v/>
      </c>
      <c r="BG248" s="22">
        <f>IF(LEFT(BF248,8)="Complete",1,0)</f>
        <v/>
      </c>
      <c r="BH248" s="22">
        <f>IF(AP248="","",TRIM(AK248&amp;""))</f>
        <v/>
      </c>
      <c r="BI248" s="22">
        <f>IF(AND(AP248&lt;&gt;"",BH248=""),1,0)</f>
        <v/>
      </c>
      <c r="BJ248" s="22">
        <f>IF(AP248="",0,1)</f>
        <v/>
      </c>
    </row>
    <row r="249">
      <c r="AJ249" s="19" t="n"/>
      <c r="AK249" s="25" t="n"/>
      <c r="AL249" s="26" t="n"/>
      <c r="AM249" s="26" t="n"/>
      <c r="AN249" s="25" t="n"/>
      <c r="AO249" s="19" t="n"/>
      <c r="AP249" s="22">
        <f>TRIM(IFERROR(TRIM(INDEX($A249:$AI249,MATCH(Settings!$H$9,$A$1:$AI$1,0))&amp;""),"")&amp;" "&amp;IFERROR(TRIM(INDEX($A249:$AI249,MATCH(Settings!$H$10,$A$1:$AI$1,0))&amp;""),""))</f>
        <v/>
      </c>
      <c r="AQ249" s="23">
        <f>IF(AP249="","",IFERROR(IF(TRIM(INDEX($A249:$AI249,MATCH(Settings!$H$11,$A$1:$AI$1,0))&amp;"")="","",IF(ISNUMBER(INDEX($A249:$AI249,MATCH(Settings!$H$11,$A$1:$AI$1,0))),INT(INDEX($A249:$AI249,MATCH(Settings!$H$11,$A$1:$AI$1,0))),DATE(VALUE(LEFT(INDEX($A249:$AI249,MATCH(Settings!$H$11,$A$1:$AI$1,0)),4)),VALUE(MID(INDEX($A249:$AI249,MATCH(Settings!$H$11,$A$1:$AI$1,0)),6,2)),VALUE(MID(INDEX($A249:$AI249,MATCH(Settings!$H$11,$A$1:$AI$1,0)),9,2))))),""))</f>
        <v/>
      </c>
      <c r="AR249" s="22">
        <f>IF(OR(AP249="",NOT(ISNUMBER(AQ249)),NOT(ISNUMBER(Settings!$B$4))),"",YEAR(Settings!$B$4)-YEAR(AQ249)-IF(OR(MONTH(Settings!$B$4)&lt;MONTH(AQ249),AND(MONTH(Settings!$B$4)=MONTH(AQ249),DAY(Settings!$B$4)&lt;DAY(AQ249))),1,0))</f>
        <v/>
      </c>
      <c r="AS249" s="22">
        <f>IF(AP249="","",IF(AR249="","No birth date",IF(COUNT(Settings!$B$9:$B$20)=0,"Set your age groups",IF(AR249&lt;MIN(Settings!$B$9:$B$20),"Below youngest group",IF(AR249&gt;MAX(Settings!$C$9:$C$20),"Above oldest group",IF(AR249&lt;=INDEX(Settings!$C$9:$C$20,COUNTIF(Settings!$B$9:$B$20,"&lt;="&amp;AR249)),INDEX(Settings!$A$9:$A$20,COUNTIF(Settings!$B$9:$B$20,"&lt;="&amp;AR249)),"No group for this age"))))))</f>
        <v/>
      </c>
      <c r="AT249" s="22">
        <f>IF(AP249="","",IFERROR(TRIM(INDEX($A249:$AI249,MATCH(Settings!$H$12,$A$1:$AI$1,0))&amp;""),""))</f>
        <v/>
      </c>
      <c r="AU249" s="22">
        <f>IF(AP249="","",IFERROR(TRIM(INDEX($A249:$AI249,MATCH(Settings!$H$13,$A$1:$AI$1,0))&amp;""),""))</f>
        <v/>
      </c>
      <c r="AV249" s="22">
        <f>IF(AP249="","",IFERROR(TRIM(INDEX($A249:$AI249,MATCH(Settings!$H$14,$A$1:$AI$1,0))&amp;""),""))</f>
        <v/>
      </c>
      <c r="AW249" s="22">
        <f>IF(AP249="","",IFERROR(IF(TRIM(INDEX($A249:$AI249,MATCH(Settings!$H$19,$A$1:$AI$1,0))&amp;"")="","",VALUE(TRIM(INDEX($A249:$AI249,MATCH(Settings!$H$19,$A$1:$AI$1,0))&amp;""))),""))</f>
        <v/>
      </c>
      <c r="AX249" s="22">
        <f>IF(AP249="","",IFERROR(TRIM(INDEX($A249:$AI249,MATCH(Settings!$H$20,$A$1:$AI$1,0))&amp;""),""))</f>
        <v/>
      </c>
      <c r="AY249" s="24">
        <f>IF(OR(AX249="Paid",AX249="Partially refunded"),IFERROR(VALUE(IFERROR(TRIM(INDEX($A249:$AI249,MATCH(Settings!$H$21,$A$1:$AI$1,0))&amp;""),"")),0)-IFERROR(VALUE(IFERROR(TRIM(INDEX($A249:$AI249,MATCH(Settings!$H$22,$A$1:$AI$1,0))&amp;""),"")),0),0)</f>
        <v/>
      </c>
      <c r="AZ249" s="22">
        <f>IF(AP249="","",IF(UPPER(TRIM(AL249&amp;""))="Y","Paid another way",IF(AX249&lt;&gt;"",AX249,"No online payment")))</f>
        <v/>
      </c>
      <c r="BA249" s="22">
        <f>IF(OR(AZ249="Paid",AZ249="Partially refunded",AZ249="Paid another way"),1,0)</f>
        <v/>
      </c>
      <c r="BB249" s="22">
        <f>IF(AP249="","",IF(IFERROR(TRIM(INDEX($A249:$AI249,MATCH(Settings!$H$15,$A$1:$AI$1,0))&amp;""),"")&lt;&gt;"","Yes","No"))</f>
        <v/>
      </c>
      <c r="BC249" s="22">
        <f>IF(AP249="","",IF(IFERROR(TRIM(INDEX($A249:$AI249,MATCH(Settings!$H$16,$A$1:$AI$1,0))&amp;""),"")&lt;&gt;"","Yes","No"))</f>
        <v/>
      </c>
      <c r="BD249" s="22">
        <f>IF(AP249="","",IF(IFERROR(TRIM(INDEX($A249:$AI249,MATCH(Settings!$H$18,$A$1:$AI$1,0))&amp;""),"")&lt;&gt;"","Yes","No"))</f>
        <v/>
      </c>
      <c r="BE249" s="22">
        <f>IF(AP249="","",IFERROR(TRIM(INDEX($A249:$AI249,MATCH(Settings!$H$17,$A$1:$AI$1,0))&amp;""),""))</f>
        <v/>
      </c>
      <c r="BF249" s="22">
        <f>IF(AP249="","",IF(UPPER(TRIM(AM249&amp;""))="Y","Complete (papers)",IF(IF(BB249="No",", proof of age","")&amp;IF(BC249="No",", physical form","")&amp;IF(BD249="No",", concussion sheet","")="","Complete","Missing: "&amp;MID(IF(BB249="No",", proof of age","")&amp;IF(BC249="No",", physical form","")&amp;IF(BD249="No",", concussion sheet",""),3,200))))</f>
        <v/>
      </c>
      <c r="BG249" s="22">
        <f>IF(LEFT(BF249,8)="Complete",1,0)</f>
        <v/>
      </c>
      <c r="BH249" s="22">
        <f>IF(AP249="","",TRIM(AK249&amp;""))</f>
        <v/>
      </c>
      <c r="BI249" s="22">
        <f>IF(AND(AP249&lt;&gt;"",BH249=""),1,0)</f>
        <v/>
      </c>
      <c r="BJ249" s="22">
        <f>IF(AP249="",0,1)</f>
        <v/>
      </c>
    </row>
    <row r="250">
      <c r="AJ250" s="19" t="n"/>
      <c r="AK250" s="25" t="n"/>
      <c r="AL250" s="26" t="n"/>
      <c r="AM250" s="26" t="n"/>
      <c r="AN250" s="25" t="n"/>
      <c r="AO250" s="19" t="n"/>
      <c r="AP250" s="22">
        <f>TRIM(IFERROR(TRIM(INDEX($A250:$AI250,MATCH(Settings!$H$9,$A$1:$AI$1,0))&amp;""),"")&amp;" "&amp;IFERROR(TRIM(INDEX($A250:$AI250,MATCH(Settings!$H$10,$A$1:$AI$1,0))&amp;""),""))</f>
        <v/>
      </c>
      <c r="AQ250" s="23">
        <f>IF(AP250="","",IFERROR(IF(TRIM(INDEX($A250:$AI250,MATCH(Settings!$H$11,$A$1:$AI$1,0))&amp;"")="","",IF(ISNUMBER(INDEX($A250:$AI250,MATCH(Settings!$H$11,$A$1:$AI$1,0))),INT(INDEX($A250:$AI250,MATCH(Settings!$H$11,$A$1:$AI$1,0))),DATE(VALUE(LEFT(INDEX($A250:$AI250,MATCH(Settings!$H$11,$A$1:$AI$1,0)),4)),VALUE(MID(INDEX($A250:$AI250,MATCH(Settings!$H$11,$A$1:$AI$1,0)),6,2)),VALUE(MID(INDEX($A250:$AI250,MATCH(Settings!$H$11,$A$1:$AI$1,0)),9,2))))),""))</f>
        <v/>
      </c>
      <c r="AR250" s="22">
        <f>IF(OR(AP250="",NOT(ISNUMBER(AQ250)),NOT(ISNUMBER(Settings!$B$4))),"",YEAR(Settings!$B$4)-YEAR(AQ250)-IF(OR(MONTH(Settings!$B$4)&lt;MONTH(AQ250),AND(MONTH(Settings!$B$4)=MONTH(AQ250),DAY(Settings!$B$4)&lt;DAY(AQ250))),1,0))</f>
        <v/>
      </c>
      <c r="AS250" s="22">
        <f>IF(AP250="","",IF(AR250="","No birth date",IF(COUNT(Settings!$B$9:$B$20)=0,"Set your age groups",IF(AR250&lt;MIN(Settings!$B$9:$B$20),"Below youngest group",IF(AR250&gt;MAX(Settings!$C$9:$C$20),"Above oldest group",IF(AR250&lt;=INDEX(Settings!$C$9:$C$20,COUNTIF(Settings!$B$9:$B$20,"&lt;="&amp;AR250)),INDEX(Settings!$A$9:$A$20,COUNTIF(Settings!$B$9:$B$20,"&lt;="&amp;AR250)),"No group for this age"))))))</f>
        <v/>
      </c>
      <c r="AT250" s="22">
        <f>IF(AP250="","",IFERROR(TRIM(INDEX($A250:$AI250,MATCH(Settings!$H$12,$A$1:$AI$1,0))&amp;""),""))</f>
        <v/>
      </c>
      <c r="AU250" s="22">
        <f>IF(AP250="","",IFERROR(TRIM(INDEX($A250:$AI250,MATCH(Settings!$H$13,$A$1:$AI$1,0))&amp;""),""))</f>
        <v/>
      </c>
      <c r="AV250" s="22">
        <f>IF(AP250="","",IFERROR(TRIM(INDEX($A250:$AI250,MATCH(Settings!$H$14,$A$1:$AI$1,0))&amp;""),""))</f>
        <v/>
      </c>
      <c r="AW250" s="22">
        <f>IF(AP250="","",IFERROR(IF(TRIM(INDEX($A250:$AI250,MATCH(Settings!$H$19,$A$1:$AI$1,0))&amp;"")="","",VALUE(TRIM(INDEX($A250:$AI250,MATCH(Settings!$H$19,$A$1:$AI$1,0))&amp;""))),""))</f>
        <v/>
      </c>
      <c r="AX250" s="22">
        <f>IF(AP250="","",IFERROR(TRIM(INDEX($A250:$AI250,MATCH(Settings!$H$20,$A$1:$AI$1,0))&amp;""),""))</f>
        <v/>
      </c>
      <c r="AY250" s="24">
        <f>IF(OR(AX250="Paid",AX250="Partially refunded"),IFERROR(VALUE(IFERROR(TRIM(INDEX($A250:$AI250,MATCH(Settings!$H$21,$A$1:$AI$1,0))&amp;""),"")),0)-IFERROR(VALUE(IFERROR(TRIM(INDEX($A250:$AI250,MATCH(Settings!$H$22,$A$1:$AI$1,0))&amp;""),"")),0),0)</f>
        <v/>
      </c>
      <c r="AZ250" s="22">
        <f>IF(AP250="","",IF(UPPER(TRIM(AL250&amp;""))="Y","Paid another way",IF(AX250&lt;&gt;"",AX250,"No online payment")))</f>
        <v/>
      </c>
      <c r="BA250" s="22">
        <f>IF(OR(AZ250="Paid",AZ250="Partially refunded",AZ250="Paid another way"),1,0)</f>
        <v/>
      </c>
      <c r="BB250" s="22">
        <f>IF(AP250="","",IF(IFERROR(TRIM(INDEX($A250:$AI250,MATCH(Settings!$H$15,$A$1:$AI$1,0))&amp;""),"")&lt;&gt;"","Yes","No"))</f>
        <v/>
      </c>
      <c r="BC250" s="22">
        <f>IF(AP250="","",IF(IFERROR(TRIM(INDEX($A250:$AI250,MATCH(Settings!$H$16,$A$1:$AI$1,0))&amp;""),"")&lt;&gt;"","Yes","No"))</f>
        <v/>
      </c>
      <c r="BD250" s="22">
        <f>IF(AP250="","",IF(IFERROR(TRIM(INDEX($A250:$AI250,MATCH(Settings!$H$18,$A$1:$AI$1,0))&amp;""),"")&lt;&gt;"","Yes","No"))</f>
        <v/>
      </c>
      <c r="BE250" s="22">
        <f>IF(AP250="","",IFERROR(TRIM(INDEX($A250:$AI250,MATCH(Settings!$H$17,$A$1:$AI$1,0))&amp;""),""))</f>
        <v/>
      </c>
      <c r="BF250" s="22">
        <f>IF(AP250="","",IF(UPPER(TRIM(AM250&amp;""))="Y","Complete (papers)",IF(IF(BB250="No",", proof of age","")&amp;IF(BC250="No",", physical form","")&amp;IF(BD250="No",", concussion sheet","")="","Complete","Missing: "&amp;MID(IF(BB250="No",", proof of age","")&amp;IF(BC250="No",", physical form","")&amp;IF(BD250="No",", concussion sheet",""),3,200))))</f>
        <v/>
      </c>
      <c r="BG250" s="22">
        <f>IF(LEFT(BF250,8)="Complete",1,0)</f>
        <v/>
      </c>
      <c r="BH250" s="22">
        <f>IF(AP250="","",TRIM(AK250&amp;""))</f>
        <v/>
      </c>
      <c r="BI250" s="22">
        <f>IF(AND(AP250&lt;&gt;"",BH250=""),1,0)</f>
        <v/>
      </c>
      <c r="BJ250" s="22">
        <f>IF(AP250="",0,1)</f>
        <v/>
      </c>
    </row>
    <row r="251">
      <c r="AJ251" s="19" t="n"/>
      <c r="AK251" s="25" t="n"/>
      <c r="AL251" s="26" t="n"/>
      <c r="AM251" s="26" t="n"/>
      <c r="AN251" s="25" t="n"/>
      <c r="AO251" s="19" t="n"/>
      <c r="AP251" s="22">
        <f>TRIM(IFERROR(TRIM(INDEX($A251:$AI251,MATCH(Settings!$H$9,$A$1:$AI$1,0))&amp;""),"")&amp;" "&amp;IFERROR(TRIM(INDEX($A251:$AI251,MATCH(Settings!$H$10,$A$1:$AI$1,0))&amp;""),""))</f>
        <v/>
      </c>
      <c r="AQ251" s="23">
        <f>IF(AP251="","",IFERROR(IF(TRIM(INDEX($A251:$AI251,MATCH(Settings!$H$11,$A$1:$AI$1,0))&amp;"")="","",IF(ISNUMBER(INDEX($A251:$AI251,MATCH(Settings!$H$11,$A$1:$AI$1,0))),INT(INDEX($A251:$AI251,MATCH(Settings!$H$11,$A$1:$AI$1,0))),DATE(VALUE(LEFT(INDEX($A251:$AI251,MATCH(Settings!$H$11,$A$1:$AI$1,0)),4)),VALUE(MID(INDEX($A251:$AI251,MATCH(Settings!$H$11,$A$1:$AI$1,0)),6,2)),VALUE(MID(INDEX($A251:$AI251,MATCH(Settings!$H$11,$A$1:$AI$1,0)),9,2))))),""))</f>
        <v/>
      </c>
      <c r="AR251" s="22">
        <f>IF(OR(AP251="",NOT(ISNUMBER(AQ251)),NOT(ISNUMBER(Settings!$B$4))),"",YEAR(Settings!$B$4)-YEAR(AQ251)-IF(OR(MONTH(Settings!$B$4)&lt;MONTH(AQ251),AND(MONTH(Settings!$B$4)=MONTH(AQ251),DAY(Settings!$B$4)&lt;DAY(AQ251))),1,0))</f>
        <v/>
      </c>
      <c r="AS251" s="22">
        <f>IF(AP251="","",IF(AR251="","No birth date",IF(COUNT(Settings!$B$9:$B$20)=0,"Set your age groups",IF(AR251&lt;MIN(Settings!$B$9:$B$20),"Below youngest group",IF(AR251&gt;MAX(Settings!$C$9:$C$20),"Above oldest group",IF(AR251&lt;=INDEX(Settings!$C$9:$C$20,COUNTIF(Settings!$B$9:$B$20,"&lt;="&amp;AR251)),INDEX(Settings!$A$9:$A$20,COUNTIF(Settings!$B$9:$B$20,"&lt;="&amp;AR251)),"No group for this age"))))))</f>
        <v/>
      </c>
      <c r="AT251" s="22">
        <f>IF(AP251="","",IFERROR(TRIM(INDEX($A251:$AI251,MATCH(Settings!$H$12,$A$1:$AI$1,0))&amp;""),""))</f>
        <v/>
      </c>
      <c r="AU251" s="22">
        <f>IF(AP251="","",IFERROR(TRIM(INDEX($A251:$AI251,MATCH(Settings!$H$13,$A$1:$AI$1,0))&amp;""),""))</f>
        <v/>
      </c>
      <c r="AV251" s="22">
        <f>IF(AP251="","",IFERROR(TRIM(INDEX($A251:$AI251,MATCH(Settings!$H$14,$A$1:$AI$1,0))&amp;""),""))</f>
        <v/>
      </c>
      <c r="AW251" s="22">
        <f>IF(AP251="","",IFERROR(IF(TRIM(INDEX($A251:$AI251,MATCH(Settings!$H$19,$A$1:$AI$1,0))&amp;"")="","",VALUE(TRIM(INDEX($A251:$AI251,MATCH(Settings!$H$19,$A$1:$AI$1,0))&amp;""))),""))</f>
        <v/>
      </c>
      <c r="AX251" s="22">
        <f>IF(AP251="","",IFERROR(TRIM(INDEX($A251:$AI251,MATCH(Settings!$H$20,$A$1:$AI$1,0))&amp;""),""))</f>
        <v/>
      </c>
      <c r="AY251" s="24">
        <f>IF(OR(AX251="Paid",AX251="Partially refunded"),IFERROR(VALUE(IFERROR(TRIM(INDEX($A251:$AI251,MATCH(Settings!$H$21,$A$1:$AI$1,0))&amp;""),"")),0)-IFERROR(VALUE(IFERROR(TRIM(INDEX($A251:$AI251,MATCH(Settings!$H$22,$A$1:$AI$1,0))&amp;""),"")),0),0)</f>
        <v/>
      </c>
      <c r="AZ251" s="22">
        <f>IF(AP251="","",IF(UPPER(TRIM(AL251&amp;""))="Y","Paid another way",IF(AX251&lt;&gt;"",AX251,"No online payment")))</f>
        <v/>
      </c>
      <c r="BA251" s="22">
        <f>IF(OR(AZ251="Paid",AZ251="Partially refunded",AZ251="Paid another way"),1,0)</f>
        <v/>
      </c>
      <c r="BB251" s="22">
        <f>IF(AP251="","",IF(IFERROR(TRIM(INDEX($A251:$AI251,MATCH(Settings!$H$15,$A$1:$AI$1,0))&amp;""),"")&lt;&gt;"","Yes","No"))</f>
        <v/>
      </c>
      <c r="BC251" s="22">
        <f>IF(AP251="","",IF(IFERROR(TRIM(INDEX($A251:$AI251,MATCH(Settings!$H$16,$A$1:$AI$1,0))&amp;""),"")&lt;&gt;"","Yes","No"))</f>
        <v/>
      </c>
      <c r="BD251" s="22">
        <f>IF(AP251="","",IF(IFERROR(TRIM(INDEX($A251:$AI251,MATCH(Settings!$H$18,$A$1:$AI$1,0))&amp;""),"")&lt;&gt;"","Yes","No"))</f>
        <v/>
      </c>
      <c r="BE251" s="22">
        <f>IF(AP251="","",IFERROR(TRIM(INDEX($A251:$AI251,MATCH(Settings!$H$17,$A$1:$AI$1,0))&amp;""),""))</f>
        <v/>
      </c>
      <c r="BF251" s="22">
        <f>IF(AP251="","",IF(UPPER(TRIM(AM251&amp;""))="Y","Complete (papers)",IF(IF(BB251="No",", proof of age","")&amp;IF(BC251="No",", physical form","")&amp;IF(BD251="No",", concussion sheet","")="","Complete","Missing: "&amp;MID(IF(BB251="No",", proof of age","")&amp;IF(BC251="No",", physical form","")&amp;IF(BD251="No",", concussion sheet",""),3,200))))</f>
        <v/>
      </c>
      <c r="BG251" s="22">
        <f>IF(LEFT(BF251,8)="Complete",1,0)</f>
        <v/>
      </c>
      <c r="BH251" s="22">
        <f>IF(AP251="","",TRIM(AK251&amp;""))</f>
        <v/>
      </c>
      <c r="BI251" s="22">
        <f>IF(AND(AP251&lt;&gt;"",BH251=""),1,0)</f>
        <v/>
      </c>
      <c r="BJ251" s="22">
        <f>IF(AP251="",0,1)</f>
        <v/>
      </c>
    </row>
    <row r="252">
      <c r="AJ252" s="19" t="n"/>
      <c r="AK252" s="25" t="n"/>
      <c r="AL252" s="26" t="n"/>
      <c r="AM252" s="26" t="n"/>
      <c r="AN252" s="25" t="n"/>
      <c r="AO252" s="19" t="n"/>
      <c r="AP252" s="22">
        <f>TRIM(IFERROR(TRIM(INDEX($A252:$AI252,MATCH(Settings!$H$9,$A$1:$AI$1,0))&amp;""),"")&amp;" "&amp;IFERROR(TRIM(INDEX($A252:$AI252,MATCH(Settings!$H$10,$A$1:$AI$1,0))&amp;""),""))</f>
        <v/>
      </c>
      <c r="AQ252" s="23">
        <f>IF(AP252="","",IFERROR(IF(TRIM(INDEX($A252:$AI252,MATCH(Settings!$H$11,$A$1:$AI$1,0))&amp;"")="","",IF(ISNUMBER(INDEX($A252:$AI252,MATCH(Settings!$H$11,$A$1:$AI$1,0))),INT(INDEX($A252:$AI252,MATCH(Settings!$H$11,$A$1:$AI$1,0))),DATE(VALUE(LEFT(INDEX($A252:$AI252,MATCH(Settings!$H$11,$A$1:$AI$1,0)),4)),VALUE(MID(INDEX($A252:$AI252,MATCH(Settings!$H$11,$A$1:$AI$1,0)),6,2)),VALUE(MID(INDEX($A252:$AI252,MATCH(Settings!$H$11,$A$1:$AI$1,0)),9,2))))),""))</f>
        <v/>
      </c>
      <c r="AR252" s="22">
        <f>IF(OR(AP252="",NOT(ISNUMBER(AQ252)),NOT(ISNUMBER(Settings!$B$4))),"",YEAR(Settings!$B$4)-YEAR(AQ252)-IF(OR(MONTH(Settings!$B$4)&lt;MONTH(AQ252),AND(MONTH(Settings!$B$4)=MONTH(AQ252),DAY(Settings!$B$4)&lt;DAY(AQ252))),1,0))</f>
        <v/>
      </c>
      <c r="AS252" s="22">
        <f>IF(AP252="","",IF(AR252="","No birth date",IF(COUNT(Settings!$B$9:$B$20)=0,"Set your age groups",IF(AR252&lt;MIN(Settings!$B$9:$B$20),"Below youngest group",IF(AR252&gt;MAX(Settings!$C$9:$C$20),"Above oldest group",IF(AR252&lt;=INDEX(Settings!$C$9:$C$20,COUNTIF(Settings!$B$9:$B$20,"&lt;="&amp;AR252)),INDEX(Settings!$A$9:$A$20,COUNTIF(Settings!$B$9:$B$20,"&lt;="&amp;AR252)),"No group for this age"))))))</f>
        <v/>
      </c>
      <c r="AT252" s="22">
        <f>IF(AP252="","",IFERROR(TRIM(INDEX($A252:$AI252,MATCH(Settings!$H$12,$A$1:$AI$1,0))&amp;""),""))</f>
        <v/>
      </c>
      <c r="AU252" s="22">
        <f>IF(AP252="","",IFERROR(TRIM(INDEX($A252:$AI252,MATCH(Settings!$H$13,$A$1:$AI$1,0))&amp;""),""))</f>
        <v/>
      </c>
      <c r="AV252" s="22">
        <f>IF(AP252="","",IFERROR(TRIM(INDEX($A252:$AI252,MATCH(Settings!$H$14,$A$1:$AI$1,0))&amp;""),""))</f>
        <v/>
      </c>
      <c r="AW252" s="22">
        <f>IF(AP252="","",IFERROR(IF(TRIM(INDEX($A252:$AI252,MATCH(Settings!$H$19,$A$1:$AI$1,0))&amp;"")="","",VALUE(TRIM(INDEX($A252:$AI252,MATCH(Settings!$H$19,$A$1:$AI$1,0))&amp;""))),""))</f>
        <v/>
      </c>
      <c r="AX252" s="22">
        <f>IF(AP252="","",IFERROR(TRIM(INDEX($A252:$AI252,MATCH(Settings!$H$20,$A$1:$AI$1,0))&amp;""),""))</f>
        <v/>
      </c>
      <c r="AY252" s="24">
        <f>IF(OR(AX252="Paid",AX252="Partially refunded"),IFERROR(VALUE(IFERROR(TRIM(INDEX($A252:$AI252,MATCH(Settings!$H$21,$A$1:$AI$1,0))&amp;""),"")),0)-IFERROR(VALUE(IFERROR(TRIM(INDEX($A252:$AI252,MATCH(Settings!$H$22,$A$1:$AI$1,0))&amp;""),"")),0),0)</f>
        <v/>
      </c>
      <c r="AZ252" s="22">
        <f>IF(AP252="","",IF(UPPER(TRIM(AL252&amp;""))="Y","Paid another way",IF(AX252&lt;&gt;"",AX252,"No online payment")))</f>
        <v/>
      </c>
      <c r="BA252" s="22">
        <f>IF(OR(AZ252="Paid",AZ252="Partially refunded",AZ252="Paid another way"),1,0)</f>
        <v/>
      </c>
      <c r="BB252" s="22">
        <f>IF(AP252="","",IF(IFERROR(TRIM(INDEX($A252:$AI252,MATCH(Settings!$H$15,$A$1:$AI$1,0))&amp;""),"")&lt;&gt;"","Yes","No"))</f>
        <v/>
      </c>
      <c r="BC252" s="22">
        <f>IF(AP252="","",IF(IFERROR(TRIM(INDEX($A252:$AI252,MATCH(Settings!$H$16,$A$1:$AI$1,0))&amp;""),"")&lt;&gt;"","Yes","No"))</f>
        <v/>
      </c>
      <c r="BD252" s="22">
        <f>IF(AP252="","",IF(IFERROR(TRIM(INDEX($A252:$AI252,MATCH(Settings!$H$18,$A$1:$AI$1,0))&amp;""),"")&lt;&gt;"","Yes","No"))</f>
        <v/>
      </c>
      <c r="BE252" s="22">
        <f>IF(AP252="","",IFERROR(TRIM(INDEX($A252:$AI252,MATCH(Settings!$H$17,$A$1:$AI$1,0))&amp;""),""))</f>
        <v/>
      </c>
      <c r="BF252" s="22">
        <f>IF(AP252="","",IF(UPPER(TRIM(AM252&amp;""))="Y","Complete (papers)",IF(IF(BB252="No",", proof of age","")&amp;IF(BC252="No",", physical form","")&amp;IF(BD252="No",", concussion sheet","")="","Complete","Missing: "&amp;MID(IF(BB252="No",", proof of age","")&amp;IF(BC252="No",", physical form","")&amp;IF(BD252="No",", concussion sheet",""),3,200))))</f>
        <v/>
      </c>
      <c r="BG252" s="22">
        <f>IF(LEFT(BF252,8)="Complete",1,0)</f>
        <v/>
      </c>
      <c r="BH252" s="22">
        <f>IF(AP252="","",TRIM(AK252&amp;""))</f>
        <v/>
      </c>
      <c r="BI252" s="22">
        <f>IF(AND(AP252&lt;&gt;"",BH252=""),1,0)</f>
        <v/>
      </c>
      <c r="BJ252" s="22">
        <f>IF(AP252="",0,1)</f>
        <v/>
      </c>
    </row>
    <row r="253">
      <c r="AJ253" s="19" t="n"/>
      <c r="AK253" s="25" t="n"/>
      <c r="AL253" s="26" t="n"/>
      <c r="AM253" s="26" t="n"/>
      <c r="AN253" s="25" t="n"/>
      <c r="AO253" s="19" t="n"/>
      <c r="AP253" s="22">
        <f>TRIM(IFERROR(TRIM(INDEX($A253:$AI253,MATCH(Settings!$H$9,$A$1:$AI$1,0))&amp;""),"")&amp;" "&amp;IFERROR(TRIM(INDEX($A253:$AI253,MATCH(Settings!$H$10,$A$1:$AI$1,0))&amp;""),""))</f>
        <v/>
      </c>
      <c r="AQ253" s="23">
        <f>IF(AP253="","",IFERROR(IF(TRIM(INDEX($A253:$AI253,MATCH(Settings!$H$11,$A$1:$AI$1,0))&amp;"")="","",IF(ISNUMBER(INDEX($A253:$AI253,MATCH(Settings!$H$11,$A$1:$AI$1,0))),INT(INDEX($A253:$AI253,MATCH(Settings!$H$11,$A$1:$AI$1,0))),DATE(VALUE(LEFT(INDEX($A253:$AI253,MATCH(Settings!$H$11,$A$1:$AI$1,0)),4)),VALUE(MID(INDEX($A253:$AI253,MATCH(Settings!$H$11,$A$1:$AI$1,0)),6,2)),VALUE(MID(INDEX($A253:$AI253,MATCH(Settings!$H$11,$A$1:$AI$1,0)),9,2))))),""))</f>
        <v/>
      </c>
      <c r="AR253" s="22">
        <f>IF(OR(AP253="",NOT(ISNUMBER(AQ253)),NOT(ISNUMBER(Settings!$B$4))),"",YEAR(Settings!$B$4)-YEAR(AQ253)-IF(OR(MONTH(Settings!$B$4)&lt;MONTH(AQ253),AND(MONTH(Settings!$B$4)=MONTH(AQ253),DAY(Settings!$B$4)&lt;DAY(AQ253))),1,0))</f>
        <v/>
      </c>
      <c r="AS253" s="22">
        <f>IF(AP253="","",IF(AR253="","No birth date",IF(COUNT(Settings!$B$9:$B$20)=0,"Set your age groups",IF(AR253&lt;MIN(Settings!$B$9:$B$20),"Below youngest group",IF(AR253&gt;MAX(Settings!$C$9:$C$20),"Above oldest group",IF(AR253&lt;=INDEX(Settings!$C$9:$C$20,COUNTIF(Settings!$B$9:$B$20,"&lt;="&amp;AR253)),INDEX(Settings!$A$9:$A$20,COUNTIF(Settings!$B$9:$B$20,"&lt;="&amp;AR253)),"No group for this age"))))))</f>
        <v/>
      </c>
      <c r="AT253" s="22">
        <f>IF(AP253="","",IFERROR(TRIM(INDEX($A253:$AI253,MATCH(Settings!$H$12,$A$1:$AI$1,0))&amp;""),""))</f>
        <v/>
      </c>
      <c r="AU253" s="22">
        <f>IF(AP253="","",IFERROR(TRIM(INDEX($A253:$AI253,MATCH(Settings!$H$13,$A$1:$AI$1,0))&amp;""),""))</f>
        <v/>
      </c>
      <c r="AV253" s="22">
        <f>IF(AP253="","",IFERROR(TRIM(INDEX($A253:$AI253,MATCH(Settings!$H$14,$A$1:$AI$1,0))&amp;""),""))</f>
        <v/>
      </c>
      <c r="AW253" s="22">
        <f>IF(AP253="","",IFERROR(IF(TRIM(INDEX($A253:$AI253,MATCH(Settings!$H$19,$A$1:$AI$1,0))&amp;"")="","",VALUE(TRIM(INDEX($A253:$AI253,MATCH(Settings!$H$19,$A$1:$AI$1,0))&amp;""))),""))</f>
        <v/>
      </c>
      <c r="AX253" s="22">
        <f>IF(AP253="","",IFERROR(TRIM(INDEX($A253:$AI253,MATCH(Settings!$H$20,$A$1:$AI$1,0))&amp;""),""))</f>
        <v/>
      </c>
      <c r="AY253" s="24">
        <f>IF(OR(AX253="Paid",AX253="Partially refunded"),IFERROR(VALUE(IFERROR(TRIM(INDEX($A253:$AI253,MATCH(Settings!$H$21,$A$1:$AI$1,0))&amp;""),"")),0)-IFERROR(VALUE(IFERROR(TRIM(INDEX($A253:$AI253,MATCH(Settings!$H$22,$A$1:$AI$1,0))&amp;""),"")),0),0)</f>
        <v/>
      </c>
      <c r="AZ253" s="22">
        <f>IF(AP253="","",IF(UPPER(TRIM(AL253&amp;""))="Y","Paid another way",IF(AX253&lt;&gt;"",AX253,"No online payment")))</f>
        <v/>
      </c>
      <c r="BA253" s="22">
        <f>IF(OR(AZ253="Paid",AZ253="Partially refunded",AZ253="Paid another way"),1,0)</f>
        <v/>
      </c>
      <c r="BB253" s="22">
        <f>IF(AP253="","",IF(IFERROR(TRIM(INDEX($A253:$AI253,MATCH(Settings!$H$15,$A$1:$AI$1,0))&amp;""),"")&lt;&gt;"","Yes","No"))</f>
        <v/>
      </c>
      <c r="BC253" s="22">
        <f>IF(AP253="","",IF(IFERROR(TRIM(INDEX($A253:$AI253,MATCH(Settings!$H$16,$A$1:$AI$1,0))&amp;""),"")&lt;&gt;"","Yes","No"))</f>
        <v/>
      </c>
      <c r="BD253" s="22">
        <f>IF(AP253="","",IF(IFERROR(TRIM(INDEX($A253:$AI253,MATCH(Settings!$H$18,$A$1:$AI$1,0))&amp;""),"")&lt;&gt;"","Yes","No"))</f>
        <v/>
      </c>
      <c r="BE253" s="22">
        <f>IF(AP253="","",IFERROR(TRIM(INDEX($A253:$AI253,MATCH(Settings!$H$17,$A$1:$AI$1,0))&amp;""),""))</f>
        <v/>
      </c>
      <c r="BF253" s="22">
        <f>IF(AP253="","",IF(UPPER(TRIM(AM253&amp;""))="Y","Complete (papers)",IF(IF(BB253="No",", proof of age","")&amp;IF(BC253="No",", physical form","")&amp;IF(BD253="No",", concussion sheet","")="","Complete","Missing: "&amp;MID(IF(BB253="No",", proof of age","")&amp;IF(BC253="No",", physical form","")&amp;IF(BD253="No",", concussion sheet",""),3,200))))</f>
        <v/>
      </c>
      <c r="BG253" s="22">
        <f>IF(LEFT(BF253,8)="Complete",1,0)</f>
        <v/>
      </c>
      <c r="BH253" s="22">
        <f>IF(AP253="","",TRIM(AK253&amp;""))</f>
        <v/>
      </c>
      <c r="BI253" s="22">
        <f>IF(AND(AP253&lt;&gt;"",BH253=""),1,0)</f>
        <v/>
      </c>
      <c r="BJ253" s="22">
        <f>IF(AP253="",0,1)</f>
        <v/>
      </c>
    </row>
    <row r="254">
      <c r="AJ254" s="19" t="n"/>
      <c r="AK254" s="25" t="n"/>
      <c r="AL254" s="26" t="n"/>
      <c r="AM254" s="26" t="n"/>
      <c r="AN254" s="25" t="n"/>
      <c r="AO254" s="19" t="n"/>
      <c r="AP254" s="22">
        <f>TRIM(IFERROR(TRIM(INDEX($A254:$AI254,MATCH(Settings!$H$9,$A$1:$AI$1,0))&amp;""),"")&amp;" "&amp;IFERROR(TRIM(INDEX($A254:$AI254,MATCH(Settings!$H$10,$A$1:$AI$1,0))&amp;""),""))</f>
        <v/>
      </c>
      <c r="AQ254" s="23">
        <f>IF(AP254="","",IFERROR(IF(TRIM(INDEX($A254:$AI254,MATCH(Settings!$H$11,$A$1:$AI$1,0))&amp;"")="","",IF(ISNUMBER(INDEX($A254:$AI254,MATCH(Settings!$H$11,$A$1:$AI$1,0))),INT(INDEX($A254:$AI254,MATCH(Settings!$H$11,$A$1:$AI$1,0))),DATE(VALUE(LEFT(INDEX($A254:$AI254,MATCH(Settings!$H$11,$A$1:$AI$1,0)),4)),VALUE(MID(INDEX($A254:$AI254,MATCH(Settings!$H$11,$A$1:$AI$1,0)),6,2)),VALUE(MID(INDEX($A254:$AI254,MATCH(Settings!$H$11,$A$1:$AI$1,0)),9,2))))),""))</f>
        <v/>
      </c>
      <c r="AR254" s="22">
        <f>IF(OR(AP254="",NOT(ISNUMBER(AQ254)),NOT(ISNUMBER(Settings!$B$4))),"",YEAR(Settings!$B$4)-YEAR(AQ254)-IF(OR(MONTH(Settings!$B$4)&lt;MONTH(AQ254),AND(MONTH(Settings!$B$4)=MONTH(AQ254),DAY(Settings!$B$4)&lt;DAY(AQ254))),1,0))</f>
        <v/>
      </c>
      <c r="AS254" s="22">
        <f>IF(AP254="","",IF(AR254="","No birth date",IF(COUNT(Settings!$B$9:$B$20)=0,"Set your age groups",IF(AR254&lt;MIN(Settings!$B$9:$B$20),"Below youngest group",IF(AR254&gt;MAX(Settings!$C$9:$C$20),"Above oldest group",IF(AR254&lt;=INDEX(Settings!$C$9:$C$20,COUNTIF(Settings!$B$9:$B$20,"&lt;="&amp;AR254)),INDEX(Settings!$A$9:$A$20,COUNTIF(Settings!$B$9:$B$20,"&lt;="&amp;AR254)),"No group for this age"))))))</f>
        <v/>
      </c>
      <c r="AT254" s="22">
        <f>IF(AP254="","",IFERROR(TRIM(INDEX($A254:$AI254,MATCH(Settings!$H$12,$A$1:$AI$1,0))&amp;""),""))</f>
        <v/>
      </c>
      <c r="AU254" s="22">
        <f>IF(AP254="","",IFERROR(TRIM(INDEX($A254:$AI254,MATCH(Settings!$H$13,$A$1:$AI$1,0))&amp;""),""))</f>
        <v/>
      </c>
      <c r="AV254" s="22">
        <f>IF(AP254="","",IFERROR(TRIM(INDEX($A254:$AI254,MATCH(Settings!$H$14,$A$1:$AI$1,0))&amp;""),""))</f>
        <v/>
      </c>
      <c r="AW254" s="22">
        <f>IF(AP254="","",IFERROR(IF(TRIM(INDEX($A254:$AI254,MATCH(Settings!$H$19,$A$1:$AI$1,0))&amp;"")="","",VALUE(TRIM(INDEX($A254:$AI254,MATCH(Settings!$H$19,$A$1:$AI$1,0))&amp;""))),""))</f>
        <v/>
      </c>
      <c r="AX254" s="22">
        <f>IF(AP254="","",IFERROR(TRIM(INDEX($A254:$AI254,MATCH(Settings!$H$20,$A$1:$AI$1,0))&amp;""),""))</f>
        <v/>
      </c>
      <c r="AY254" s="24">
        <f>IF(OR(AX254="Paid",AX254="Partially refunded"),IFERROR(VALUE(IFERROR(TRIM(INDEX($A254:$AI254,MATCH(Settings!$H$21,$A$1:$AI$1,0))&amp;""),"")),0)-IFERROR(VALUE(IFERROR(TRIM(INDEX($A254:$AI254,MATCH(Settings!$H$22,$A$1:$AI$1,0))&amp;""),"")),0),0)</f>
        <v/>
      </c>
      <c r="AZ254" s="22">
        <f>IF(AP254="","",IF(UPPER(TRIM(AL254&amp;""))="Y","Paid another way",IF(AX254&lt;&gt;"",AX254,"No online payment")))</f>
        <v/>
      </c>
      <c r="BA254" s="22">
        <f>IF(OR(AZ254="Paid",AZ254="Partially refunded",AZ254="Paid another way"),1,0)</f>
        <v/>
      </c>
      <c r="BB254" s="22">
        <f>IF(AP254="","",IF(IFERROR(TRIM(INDEX($A254:$AI254,MATCH(Settings!$H$15,$A$1:$AI$1,0))&amp;""),"")&lt;&gt;"","Yes","No"))</f>
        <v/>
      </c>
      <c r="BC254" s="22">
        <f>IF(AP254="","",IF(IFERROR(TRIM(INDEX($A254:$AI254,MATCH(Settings!$H$16,$A$1:$AI$1,0))&amp;""),"")&lt;&gt;"","Yes","No"))</f>
        <v/>
      </c>
      <c r="BD254" s="22">
        <f>IF(AP254="","",IF(IFERROR(TRIM(INDEX($A254:$AI254,MATCH(Settings!$H$18,$A$1:$AI$1,0))&amp;""),"")&lt;&gt;"","Yes","No"))</f>
        <v/>
      </c>
      <c r="BE254" s="22">
        <f>IF(AP254="","",IFERROR(TRIM(INDEX($A254:$AI254,MATCH(Settings!$H$17,$A$1:$AI$1,0))&amp;""),""))</f>
        <v/>
      </c>
      <c r="BF254" s="22">
        <f>IF(AP254="","",IF(UPPER(TRIM(AM254&amp;""))="Y","Complete (papers)",IF(IF(BB254="No",", proof of age","")&amp;IF(BC254="No",", physical form","")&amp;IF(BD254="No",", concussion sheet","")="","Complete","Missing: "&amp;MID(IF(BB254="No",", proof of age","")&amp;IF(BC254="No",", physical form","")&amp;IF(BD254="No",", concussion sheet",""),3,200))))</f>
        <v/>
      </c>
      <c r="BG254" s="22">
        <f>IF(LEFT(BF254,8)="Complete",1,0)</f>
        <v/>
      </c>
      <c r="BH254" s="22">
        <f>IF(AP254="","",TRIM(AK254&amp;""))</f>
        <v/>
      </c>
      <c r="BI254" s="22">
        <f>IF(AND(AP254&lt;&gt;"",BH254=""),1,0)</f>
        <v/>
      </c>
      <c r="BJ254" s="22">
        <f>IF(AP254="",0,1)</f>
        <v/>
      </c>
    </row>
    <row r="255">
      <c r="AJ255" s="19" t="n"/>
      <c r="AK255" s="25" t="n"/>
      <c r="AL255" s="26" t="n"/>
      <c r="AM255" s="26" t="n"/>
      <c r="AN255" s="25" t="n"/>
      <c r="AO255" s="19" t="n"/>
      <c r="AP255" s="22">
        <f>TRIM(IFERROR(TRIM(INDEX($A255:$AI255,MATCH(Settings!$H$9,$A$1:$AI$1,0))&amp;""),"")&amp;" "&amp;IFERROR(TRIM(INDEX($A255:$AI255,MATCH(Settings!$H$10,$A$1:$AI$1,0))&amp;""),""))</f>
        <v/>
      </c>
      <c r="AQ255" s="23">
        <f>IF(AP255="","",IFERROR(IF(TRIM(INDEX($A255:$AI255,MATCH(Settings!$H$11,$A$1:$AI$1,0))&amp;"")="","",IF(ISNUMBER(INDEX($A255:$AI255,MATCH(Settings!$H$11,$A$1:$AI$1,0))),INT(INDEX($A255:$AI255,MATCH(Settings!$H$11,$A$1:$AI$1,0))),DATE(VALUE(LEFT(INDEX($A255:$AI255,MATCH(Settings!$H$11,$A$1:$AI$1,0)),4)),VALUE(MID(INDEX($A255:$AI255,MATCH(Settings!$H$11,$A$1:$AI$1,0)),6,2)),VALUE(MID(INDEX($A255:$AI255,MATCH(Settings!$H$11,$A$1:$AI$1,0)),9,2))))),""))</f>
        <v/>
      </c>
      <c r="AR255" s="22">
        <f>IF(OR(AP255="",NOT(ISNUMBER(AQ255)),NOT(ISNUMBER(Settings!$B$4))),"",YEAR(Settings!$B$4)-YEAR(AQ255)-IF(OR(MONTH(Settings!$B$4)&lt;MONTH(AQ255),AND(MONTH(Settings!$B$4)=MONTH(AQ255),DAY(Settings!$B$4)&lt;DAY(AQ255))),1,0))</f>
        <v/>
      </c>
      <c r="AS255" s="22">
        <f>IF(AP255="","",IF(AR255="","No birth date",IF(COUNT(Settings!$B$9:$B$20)=0,"Set your age groups",IF(AR255&lt;MIN(Settings!$B$9:$B$20),"Below youngest group",IF(AR255&gt;MAX(Settings!$C$9:$C$20),"Above oldest group",IF(AR255&lt;=INDEX(Settings!$C$9:$C$20,COUNTIF(Settings!$B$9:$B$20,"&lt;="&amp;AR255)),INDEX(Settings!$A$9:$A$20,COUNTIF(Settings!$B$9:$B$20,"&lt;="&amp;AR255)),"No group for this age"))))))</f>
        <v/>
      </c>
      <c r="AT255" s="22">
        <f>IF(AP255="","",IFERROR(TRIM(INDEX($A255:$AI255,MATCH(Settings!$H$12,$A$1:$AI$1,0))&amp;""),""))</f>
        <v/>
      </c>
      <c r="AU255" s="22">
        <f>IF(AP255="","",IFERROR(TRIM(INDEX($A255:$AI255,MATCH(Settings!$H$13,$A$1:$AI$1,0))&amp;""),""))</f>
        <v/>
      </c>
      <c r="AV255" s="22">
        <f>IF(AP255="","",IFERROR(TRIM(INDEX($A255:$AI255,MATCH(Settings!$H$14,$A$1:$AI$1,0))&amp;""),""))</f>
        <v/>
      </c>
      <c r="AW255" s="22">
        <f>IF(AP255="","",IFERROR(IF(TRIM(INDEX($A255:$AI255,MATCH(Settings!$H$19,$A$1:$AI$1,0))&amp;"")="","",VALUE(TRIM(INDEX($A255:$AI255,MATCH(Settings!$H$19,$A$1:$AI$1,0))&amp;""))),""))</f>
        <v/>
      </c>
      <c r="AX255" s="22">
        <f>IF(AP255="","",IFERROR(TRIM(INDEX($A255:$AI255,MATCH(Settings!$H$20,$A$1:$AI$1,0))&amp;""),""))</f>
        <v/>
      </c>
      <c r="AY255" s="24">
        <f>IF(OR(AX255="Paid",AX255="Partially refunded"),IFERROR(VALUE(IFERROR(TRIM(INDEX($A255:$AI255,MATCH(Settings!$H$21,$A$1:$AI$1,0))&amp;""),"")),0)-IFERROR(VALUE(IFERROR(TRIM(INDEX($A255:$AI255,MATCH(Settings!$H$22,$A$1:$AI$1,0))&amp;""),"")),0),0)</f>
        <v/>
      </c>
      <c r="AZ255" s="22">
        <f>IF(AP255="","",IF(UPPER(TRIM(AL255&amp;""))="Y","Paid another way",IF(AX255&lt;&gt;"",AX255,"No online payment")))</f>
        <v/>
      </c>
      <c r="BA255" s="22">
        <f>IF(OR(AZ255="Paid",AZ255="Partially refunded",AZ255="Paid another way"),1,0)</f>
        <v/>
      </c>
      <c r="BB255" s="22">
        <f>IF(AP255="","",IF(IFERROR(TRIM(INDEX($A255:$AI255,MATCH(Settings!$H$15,$A$1:$AI$1,0))&amp;""),"")&lt;&gt;"","Yes","No"))</f>
        <v/>
      </c>
      <c r="BC255" s="22">
        <f>IF(AP255="","",IF(IFERROR(TRIM(INDEX($A255:$AI255,MATCH(Settings!$H$16,$A$1:$AI$1,0))&amp;""),"")&lt;&gt;"","Yes","No"))</f>
        <v/>
      </c>
      <c r="BD255" s="22">
        <f>IF(AP255="","",IF(IFERROR(TRIM(INDEX($A255:$AI255,MATCH(Settings!$H$18,$A$1:$AI$1,0))&amp;""),"")&lt;&gt;"","Yes","No"))</f>
        <v/>
      </c>
      <c r="BE255" s="22">
        <f>IF(AP255="","",IFERROR(TRIM(INDEX($A255:$AI255,MATCH(Settings!$H$17,$A$1:$AI$1,0))&amp;""),""))</f>
        <v/>
      </c>
      <c r="BF255" s="22">
        <f>IF(AP255="","",IF(UPPER(TRIM(AM255&amp;""))="Y","Complete (papers)",IF(IF(BB255="No",", proof of age","")&amp;IF(BC255="No",", physical form","")&amp;IF(BD255="No",", concussion sheet","")="","Complete","Missing: "&amp;MID(IF(BB255="No",", proof of age","")&amp;IF(BC255="No",", physical form","")&amp;IF(BD255="No",", concussion sheet",""),3,200))))</f>
        <v/>
      </c>
      <c r="BG255" s="22">
        <f>IF(LEFT(BF255,8)="Complete",1,0)</f>
        <v/>
      </c>
      <c r="BH255" s="22">
        <f>IF(AP255="","",TRIM(AK255&amp;""))</f>
        <v/>
      </c>
      <c r="BI255" s="22">
        <f>IF(AND(AP255&lt;&gt;"",BH255=""),1,0)</f>
        <v/>
      </c>
      <c r="BJ255" s="22">
        <f>IF(AP255="",0,1)</f>
        <v/>
      </c>
    </row>
    <row r="256">
      <c r="AJ256" s="19" t="n"/>
      <c r="AK256" s="25" t="n"/>
      <c r="AL256" s="26" t="n"/>
      <c r="AM256" s="26" t="n"/>
      <c r="AN256" s="25" t="n"/>
      <c r="AO256" s="19" t="n"/>
      <c r="AP256" s="22">
        <f>TRIM(IFERROR(TRIM(INDEX($A256:$AI256,MATCH(Settings!$H$9,$A$1:$AI$1,0))&amp;""),"")&amp;" "&amp;IFERROR(TRIM(INDEX($A256:$AI256,MATCH(Settings!$H$10,$A$1:$AI$1,0))&amp;""),""))</f>
        <v/>
      </c>
      <c r="AQ256" s="23">
        <f>IF(AP256="","",IFERROR(IF(TRIM(INDEX($A256:$AI256,MATCH(Settings!$H$11,$A$1:$AI$1,0))&amp;"")="","",IF(ISNUMBER(INDEX($A256:$AI256,MATCH(Settings!$H$11,$A$1:$AI$1,0))),INT(INDEX($A256:$AI256,MATCH(Settings!$H$11,$A$1:$AI$1,0))),DATE(VALUE(LEFT(INDEX($A256:$AI256,MATCH(Settings!$H$11,$A$1:$AI$1,0)),4)),VALUE(MID(INDEX($A256:$AI256,MATCH(Settings!$H$11,$A$1:$AI$1,0)),6,2)),VALUE(MID(INDEX($A256:$AI256,MATCH(Settings!$H$11,$A$1:$AI$1,0)),9,2))))),""))</f>
        <v/>
      </c>
      <c r="AR256" s="22">
        <f>IF(OR(AP256="",NOT(ISNUMBER(AQ256)),NOT(ISNUMBER(Settings!$B$4))),"",YEAR(Settings!$B$4)-YEAR(AQ256)-IF(OR(MONTH(Settings!$B$4)&lt;MONTH(AQ256),AND(MONTH(Settings!$B$4)=MONTH(AQ256),DAY(Settings!$B$4)&lt;DAY(AQ256))),1,0))</f>
        <v/>
      </c>
      <c r="AS256" s="22">
        <f>IF(AP256="","",IF(AR256="","No birth date",IF(COUNT(Settings!$B$9:$B$20)=0,"Set your age groups",IF(AR256&lt;MIN(Settings!$B$9:$B$20),"Below youngest group",IF(AR256&gt;MAX(Settings!$C$9:$C$20),"Above oldest group",IF(AR256&lt;=INDEX(Settings!$C$9:$C$20,COUNTIF(Settings!$B$9:$B$20,"&lt;="&amp;AR256)),INDEX(Settings!$A$9:$A$20,COUNTIF(Settings!$B$9:$B$20,"&lt;="&amp;AR256)),"No group for this age"))))))</f>
        <v/>
      </c>
      <c r="AT256" s="22">
        <f>IF(AP256="","",IFERROR(TRIM(INDEX($A256:$AI256,MATCH(Settings!$H$12,$A$1:$AI$1,0))&amp;""),""))</f>
        <v/>
      </c>
      <c r="AU256" s="22">
        <f>IF(AP256="","",IFERROR(TRIM(INDEX($A256:$AI256,MATCH(Settings!$H$13,$A$1:$AI$1,0))&amp;""),""))</f>
        <v/>
      </c>
      <c r="AV256" s="22">
        <f>IF(AP256="","",IFERROR(TRIM(INDEX($A256:$AI256,MATCH(Settings!$H$14,$A$1:$AI$1,0))&amp;""),""))</f>
        <v/>
      </c>
      <c r="AW256" s="22">
        <f>IF(AP256="","",IFERROR(IF(TRIM(INDEX($A256:$AI256,MATCH(Settings!$H$19,$A$1:$AI$1,0))&amp;"")="","",VALUE(TRIM(INDEX($A256:$AI256,MATCH(Settings!$H$19,$A$1:$AI$1,0))&amp;""))),""))</f>
        <v/>
      </c>
      <c r="AX256" s="22">
        <f>IF(AP256="","",IFERROR(TRIM(INDEX($A256:$AI256,MATCH(Settings!$H$20,$A$1:$AI$1,0))&amp;""),""))</f>
        <v/>
      </c>
      <c r="AY256" s="24">
        <f>IF(OR(AX256="Paid",AX256="Partially refunded"),IFERROR(VALUE(IFERROR(TRIM(INDEX($A256:$AI256,MATCH(Settings!$H$21,$A$1:$AI$1,0))&amp;""),"")),0)-IFERROR(VALUE(IFERROR(TRIM(INDEX($A256:$AI256,MATCH(Settings!$H$22,$A$1:$AI$1,0))&amp;""),"")),0),0)</f>
        <v/>
      </c>
      <c r="AZ256" s="22">
        <f>IF(AP256="","",IF(UPPER(TRIM(AL256&amp;""))="Y","Paid another way",IF(AX256&lt;&gt;"",AX256,"No online payment")))</f>
        <v/>
      </c>
      <c r="BA256" s="22">
        <f>IF(OR(AZ256="Paid",AZ256="Partially refunded",AZ256="Paid another way"),1,0)</f>
        <v/>
      </c>
      <c r="BB256" s="22">
        <f>IF(AP256="","",IF(IFERROR(TRIM(INDEX($A256:$AI256,MATCH(Settings!$H$15,$A$1:$AI$1,0))&amp;""),"")&lt;&gt;"","Yes","No"))</f>
        <v/>
      </c>
      <c r="BC256" s="22">
        <f>IF(AP256="","",IF(IFERROR(TRIM(INDEX($A256:$AI256,MATCH(Settings!$H$16,$A$1:$AI$1,0))&amp;""),"")&lt;&gt;"","Yes","No"))</f>
        <v/>
      </c>
      <c r="BD256" s="22">
        <f>IF(AP256="","",IF(IFERROR(TRIM(INDEX($A256:$AI256,MATCH(Settings!$H$18,$A$1:$AI$1,0))&amp;""),"")&lt;&gt;"","Yes","No"))</f>
        <v/>
      </c>
      <c r="BE256" s="22">
        <f>IF(AP256="","",IFERROR(TRIM(INDEX($A256:$AI256,MATCH(Settings!$H$17,$A$1:$AI$1,0))&amp;""),""))</f>
        <v/>
      </c>
      <c r="BF256" s="22">
        <f>IF(AP256="","",IF(UPPER(TRIM(AM256&amp;""))="Y","Complete (papers)",IF(IF(BB256="No",", proof of age","")&amp;IF(BC256="No",", physical form","")&amp;IF(BD256="No",", concussion sheet","")="","Complete","Missing: "&amp;MID(IF(BB256="No",", proof of age","")&amp;IF(BC256="No",", physical form","")&amp;IF(BD256="No",", concussion sheet",""),3,200))))</f>
        <v/>
      </c>
      <c r="BG256" s="22">
        <f>IF(LEFT(BF256,8)="Complete",1,0)</f>
        <v/>
      </c>
      <c r="BH256" s="22">
        <f>IF(AP256="","",TRIM(AK256&amp;""))</f>
        <v/>
      </c>
      <c r="BI256" s="22">
        <f>IF(AND(AP256&lt;&gt;"",BH256=""),1,0)</f>
        <v/>
      </c>
      <c r="BJ256" s="22">
        <f>IF(AP256="",0,1)</f>
        <v/>
      </c>
    </row>
    <row r="257">
      <c r="AJ257" s="19" t="n"/>
      <c r="AK257" s="25" t="n"/>
      <c r="AL257" s="26" t="n"/>
      <c r="AM257" s="26" t="n"/>
      <c r="AN257" s="25" t="n"/>
      <c r="AO257" s="19" t="n"/>
      <c r="AP257" s="22">
        <f>TRIM(IFERROR(TRIM(INDEX($A257:$AI257,MATCH(Settings!$H$9,$A$1:$AI$1,0))&amp;""),"")&amp;" "&amp;IFERROR(TRIM(INDEX($A257:$AI257,MATCH(Settings!$H$10,$A$1:$AI$1,0))&amp;""),""))</f>
        <v/>
      </c>
      <c r="AQ257" s="23">
        <f>IF(AP257="","",IFERROR(IF(TRIM(INDEX($A257:$AI257,MATCH(Settings!$H$11,$A$1:$AI$1,0))&amp;"")="","",IF(ISNUMBER(INDEX($A257:$AI257,MATCH(Settings!$H$11,$A$1:$AI$1,0))),INT(INDEX($A257:$AI257,MATCH(Settings!$H$11,$A$1:$AI$1,0))),DATE(VALUE(LEFT(INDEX($A257:$AI257,MATCH(Settings!$H$11,$A$1:$AI$1,0)),4)),VALUE(MID(INDEX($A257:$AI257,MATCH(Settings!$H$11,$A$1:$AI$1,0)),6,2)),VALUE(MID(INDEX($A257:$AI257,MATCH(Settings!$H$11,$A$1:$AI$1,0)),9,2))))),""))</f>
        <v/>
      </c>
      <c r="AR257" s="22">
        <f>IF(OR(AP257="",NOT(ISNUMBER(AQ257)),NOT(ISNUMBER(Settings!$B$4))),"",YEAR(Settings!$B$4)-YEAR(AQ257)-IF(OR(MONTH(Settings!$B$4)&lt;MONTH(AQ257),AND(MONTH(Settings!$B$4)=MONTH(AQ257),DAY(Settings!$B$4)&lt;DAY(AQ257))),1,0))</f>
        <v/>
      </c>
      <c r="AS257" s="22">
        <f>IF(AP257="","",IF(AR257="","No birth date",IF(COUNT(Settings!$B$9:$B$20)=0,"Set your age groups",IF(AR257&lt;MIN(Settings!$B$9:$B$20),"Below youngest group",IF(AR257&gt;MAX(Settings!$C$9:$C$20),"Above oldest group",IF(AR257&lt;=INDEX(Settings!$C$9:$C$20,COUNTIF(Settings!$B$9:$B$20,"&lt;="&amp;AR257)),INDEX(Settings!$A$9:$A$20,COUNTIF(Settings!$B$9:$B$20,"&lt;="&amp;AR257)),"No group for this age"))))))</f>
        <v/>
      </c>
      <c r="AT257" s="22">
        <f>IF(AP257="","",IFERROR(TRIM(INDEX($A257:$AI257,MATCH(Settings!$H$12,$A$1:$AI$1,0))&amp;""),""))</f>
        <v/>
      </c>
      <c r="AU257" s="22">
        <f>IF(AP257="","",IFERROR(TRIM(INDEX($A257:$AI257,MATCH(Settings!$H$13,$A$1:$AI$1,0))&amp;""),""))</f>
        <v/>
      </c>
      <c r="AV257" s="22">
        <f>IF(AP257="","",IFERROR(TRIM(INDEX($A257:$AI257,MATCH(Settings!$H$14,$A$1:$AI$1,0))&amp;""),""))</f>
        <v/>
      </c>
      <c r="AW257" s="22">
        <f>IF(AP257="","",IFERROR(IF(TRIM(INDEX($A257:$AI257,MATCH(Settings!$H$19,$A$1:$AI$1,0))&amp;"")="","",VALUE(TRIM(INDEX($A257:$AI257,MATCH(Settings!$H$19,$A$1:$AI$1,0))&amp;""))),""))</f>
        <v/>
      </c>
      <c r="AX257" s="22">
        <f>IF(AP257="","",IFERROR(TRIM(INDEX($A257:$AI257,MATCH(Settings!$H$20,$A$1:$AI$1,0))&amp;""),""))</f>
        <v/>
      </c>
      <c r="AY257" s="24">
        <f>IF(OR(AX257="Paid",AX257="Partially refunded"),IFERROR(VALUE(IFERROR(TRIM(INDEX($A257:$AI257,MATCH(Settings!$H$21,$A$1:$AI$1,0))&amp;""),"")),0)-IFERROR(VALUE(IFERROR(TRIM(INDEX($A257:$AI257,MATCH(Settings!$H$22,$A$1:$AI$1,0))&amp;""),"")),0),0)</f>
        <v/>
      </c>
      <c r="AZ257" s="22">
        <f>IF(AP257="","",IF(UPPER(TRIM(AL257&amp;""))="Y","Paid another way",IF(AX257&lt;&gt;"",AX257,"No online payment")))</f>
        <v/>
      </c>
      <c r="BA257" s="22">
        <f>IF(OR(AZ257="Paid",AZ257="Partially refunded",AZ257="Paid another way"),1,0)</f>
        <v/>
      </c>
      <c r="BB257" s="22">
        <f>IF(AP257="","",IF(IFERROR(TRIM(INDEX($A257:$AI257,MATCH(Settings!$H$15,$A$1:$AI$1,0))&amp;""),"")&lt;&gt;"","Yes","No"))</f>
        <v/>
      </c>
      <c r="BC257" s="22">
        <f>IF(AP257="","",IF(IFERROR(TRIM(INDEX($A257:$AI257,MATCH(Settings!$H$16,$A$1:$AI$1,0))&amp;""),"")&lt;&gt;"","Yes","No"))</f>
        <v/>
      </c>
      <c r="BD257" s="22">
        <f>IF(AP257="","",IF(IFERROR(TRIM(INDEX($A257:$AI257,MATCH(Settings!$H$18,$A$1:$AI$1,0))&amp;""),"")&lt;&gt;"","Yes","No"))</f>
        <v/>
      </c>
      <c r="BE257" s="22">
        <f>IF(AP257="","",IFERROR(TRIM(INDEX($A257:$AI257,MATCH(Settings!$H$17,$A$1:$AI$1,0))&amp;""),""))</f>
        <v/>
      </c>
      <c r="BF257" s="22">
        <f>IF(AP257="","",IF(UPPER(TRIM(AM257&amp;""))="Y","Complete (papers)",IF(IF(BB257="No",", proof of age","")&amp;IF(BC257="No",", physical form","")&amp;IF(BD257="No",", concussion sheet","")="","Complete","Missing: "&amp;MID(IF(BB257="No",", proof of age","")&amp;IF(BC257="No",", physical form","")&amp;IF(BD257="No",", concussion sheet",""),3,200))))</f>
        <v/>
      </c>
      <c r="BG257" s="22">
        <f>IF(LEFT(BF257,8)="Complete",1,0)</f>
        <v/>
      </c>
      <c r="BH257" s="22">
        <f>IF(AP257="","",TRIM(AK257&amp;""))</f>
        <v/>
      </c>
      <c r="BI257" s="22">
        <f>IF(AND(AP257&lt;&gt;"",BH257=""),1,0)</f>
        <v/>
      </c>
      <c r="BJ257" s="22">
        <f>IF(AP257="",0,1)</f>
        <v/>
      </c>
    </row>
    <row r="258">
      <c r="AJ258" s="19" t="n"/>
      <c r="AK258" s="25" t="n"/>
      <c r="AL258" s="26" t="n"/>
      <c r="AM258" s="26" t="n"/>
      <c r="AN258" s="25" t="n"/>
      <c r="AO258" s="19" t="n"/>
      <c r="AP258" s="22">
        <f>TRIM(IFERROR(TRIM(INDEX($A258:$AI258,MATCH(Settings!$H$9,$A$1:$AI$1,0))&amp;""),"")&amp;" "&amp;IFERROR(TRIM(INDEX($A258:$AI258,MATCH(Settings!$H$10,$A$1:$AI$1,0))&amp;""),""))</f>
        <v/>
      </c>
      <c r="AQ258" s="23">
        <f>IF(AP258="","",IFERROR(IF(TRIM(INDEX($A258:$AI258,MATCH(Settings!$H$11,$A$1:$AI$1,0))&amp;"")="","",IF(ISNUMBER(INDEX($A258:$AI258,MATCH(Settings!$H$11,$A$1:$AI$1,0))),INT(INDEX($A258:$AI258,MATCH(Settings!$H$11,$A$1:$AI$1,0))),DATE(VALUE(LEFT(INDEX($A258:$AI258,MATCH(Settings!$H$11,$A$1:$AI$1,0)),4)),VALUE(MID(INDEX($A258:$AI258,MATCH(Settings!$H$11,$A$1:$AI$1,0)),6,2)),VALUE(MID(INDEX($A258:$AI258,MATCH(Settings!$H$11,$A$1:$AI$1,0)),9,2))))),""))</f>
        <v/>
      </c>
      <c r="AR258" s="22">
        <f>IF(OR(AP258="",NOT(ISNUMBER(AQ258)),NOT(ISNUMBER(Settings!$B$4))),"",YEAR(Settings!$B$4)-YEAR(AQ258)-IF(OR(MONTH(Settings!$B$4)&lt;MONTH(AQ258),AND(MONTH(Settings!$B$4)=MONTH(AQ258),DAY(Settings!$B$4)&lt;DAY(AQ258))),1,0))</f>
        <v/>
      </c>
      <c r="AS258" s="22">
        <f>IF(AP258="","",IF(AR258="","No birth date",IF(COUNT(Settings!$B$9:$B$20)=0,"Set your age groups",IF(AR258&lt;MIN(Settings!$B$9:$B$20),"Below youngest group",IF(AR258&gt;MAX(Settings!$C$9:$C$20),"Above oldest group",IF(AR258&lt;=INDEX(Settings!$C$9:$C$20,COUNTIF(Settings!$B$9:$B$20,"&lt;="&amp;AR258)),INDEX(Settings!$A$9:$A$20,COUNTIF(Settings!$B$9:$B$20,"&lt;="&amp;AR258)),"No group for this age"))))))</f>
        <v/>
      </c>
      <c r="AT258" s="22">
        <f>IF(AP258="","",IFERROR(TRIM(INDEX($A258:$AI258,MATCH(Settings!$H$12,$A$1:$AI$1,0))&amp;""),""))</f>
        <v/>
      </c>
      <c r="AU258" s="22">
        <f>IF(AP258="","",IFERROR(TRIM(INDEX($A258:$AI258,MATCH(Settings!$H$13,$A$1:$AI$1,0))&amp;""),""))</f>
        <v/>
      </c>
      <c r="AV258" s="22">
        <f>IF(AP258="","",IFERROR(TRIM(INDEX($A258:$AI258,MATCH(Settings!$H$14,$A$1:$AI$1,0))&amp;""),""))</f>
        <v/>
      </c>
      <c r="AW258" s="22">
        <f>IF(AP258="","",IFERROR(IF(TRIM(INDEX($A258:$AI258,MATCH(Settings!$H$19,$A$1:$AI$1,0))&amp;"")="","",VALUE(TRIM(INDEX($A258:$AI258,MATCH(Settings!$H$19,$A$1:$AI$1,0))&amp;""))),""))</f>
        <v/>
      </c>
      <c r="AX258" s="22">
        <f>IF(AP258="","",IFERROR(TRIM(INDEX($A258:$AI258,MATCH(Settings!$H$20,$A$1:$AI$1,0))&amp;""),""))</f>
        <v/>
      </c>
      <c r="AY258" s="24">
        <f>IF(OR(AX258="Paid",AX258="Partially refunded"),IFERROR(VALUE(IFERROR(TRIM(INDEX($A258:$AI258,MATCH(Settings!$H$21,$A$1:$AI$1,0))&amp;""),"")),0)-IFERROR(VALUE(IFERROR(TRIM(INDEX($A258:$AI258,MATCH(Settings!$H$22,$A$1:$AI$1,0))&amp;""),"")),0),0)</f>
        <v/>
      </c>
      <c r="AZ258" s="22">
        <f>IF(AP258="","",IF(UPPER(TRIM(AL258&amp;""))="Y","Paid another way",IF(AX258&lt;&gt;"",AX258,"No online payment")))</f>
        <v/>
      </c>
      <c r="BA258" s="22">
        <f>IF(OR(AZ258="Paid",AZ258="Partially refunded",AZ258="Paid another way"),1,0)</f>
        <v/>
      </c>
      <c r="BB258" s="22">
        <f>IF(AP258="","",IF(IFERROR(TRIM(INDEX($A258:$AI258,MATCH(Settings!$H$15,$A$1:$AI$1,0))&amp;""),"")&lt;&gt;"","Yes","No"))</f>
        <v/>
      </c>
      <c r="BC258" s="22">
        <f>IF(AP258="","",IF(IFERROR(TRIM(INDEX($A258:$AI258,MATCH(Settings!$H$16,$A$1:$AI$1,0))&amp;""),"")&lt;&gt;"","Yes","No"))</f>
        <v/>
      </c>
      <c r="BD258" s="22">
        <f>IF(AP258="","",IF(IFERROR(TRIM(INDEX($A258:$AI258,MATCH(Settings!$H$18,$A$1:$AI$1,0))&amp;""),"")&lt;&gt;"","Yes","No"))</f>
        <v/>
      </c>
      <c r="BE258" s="22">
        <f>IF(AP258="","",IFERROR(TRIM(INDEX($A258:$AI258,MATCH(Settings!$H$17,$A$1:$AI$1,0))&amp;""),""))</f>
        <v/>
      </c>
      <c r="BF258" s="22">
        <f>IF(AP258="","",IF(UPPER(TRIM(AM258&amp;""))="Y","Complete (papers)",IF(IF(BB258="No",", proof of age","")&amp;IF(BC258="No",", physical form","")&amp;IF(BD258="No",", concussion sheet","")="","Complete","Missing: "&amp;MID(IF(BB258="No",", proof of age","")&amp;IF(BC258="No",", physical form","")&amp;IF(BD258="No",", concussion sheet",""),3,200))))</f>
        <v/>
      </c>
      <c r="BG258" s="22">
        <f>IF(LEFT(BF258,8)="Complete",1,0)</f>
        <v/>
      </c>
      <c r="BH258" s="22">
        <f>IF(AP258="","",TRIM(AK258&amp;""))</f>
        <v/>
      </c>
      <c r="BI258" s="22">
        <f>IF(AND(AP258&lt;&gt;"",BH258=""),1,0)</f>
        <v/>
      </c>
      <c r="BJ258" s="22">
        <f>IF(AP258="",0,1)</f>
        <v/>
      </c>
    </row>
    <row r="259">
      <c r="AJ259" s="19" t="n"/>
      <c r="AK259" s="25" t="n"/>
      <c r="AL259" s="26" t="n"/>
      <c r="AM259" s="26" t="n"/>
      <c r="AN259" s="25" t="n"/>
      <c r="AO259" s="19" t="n"/>
      <c r="AP259" s="22">
        <f>TRIM(IFERROR(TRIM(INDEX($A259:$AI259,MATCH(Settings!$H$9,$A$1:$AI$1,0))&amp;""),"")&amp;" "&amp;IFERROR(TRIM(INDEX($A259:$AI259,MATCH(Settings!$H$10,$A$1:$AI$1,0))&amp;""),""))</f>
        <v/>
      </c>
      <c r="AQ259" s="23">
        <f>IF(AP259="","",IFERROR(IF(TRIM(INDEX($A259:$AI259,MATCH(Settings!$H$11,$A$1:$AI$1,0))&amp;"")="","",IF(ISNUMBER(INDEX($A259:$AI259,MATCH(Settings!$H$11,$A$1:$AI$1,0))),INT(INDEX($A259:$AI259,MATCH(Settings!$H$11,$A$1:$AI$1,0))),DATE(VALUE(LEFT(INDEX($A259:$AI259,MATCH(Settings!$H$11,$A$1:$AI$1,0)),4)),VALUE(MID(INDEX($A259:$AI259,MATCH(Settings!$H$11,$A$1:$AI$1,0)),6,2)),VALUE(MID(INDEX($A259:$AI259,MATCH(Settings!$H$11,$A$1:$AI$1,0)),9,2))))),""))</f>
        <v/>
      </c>
      <c r="AR259" s="22">
        <f>IF(OR(AP259="",NOT(ISNUMBER(AQ259)),NOT(ISNUMBER(Settings!$B$4))),"",YEAR(Settings!$B$4)-YEAR(AQ259)-IF(OR(MONTH(Settings!$B$4)&lt;MONTH(AQ259),AND(MONTH(Settings!$B$4)=MONTH(AQ259),DAY(Settings!$B$4)&lt;DAY(AQ259))),1,0))</f>
        <v/>
      </c>
      <c r="AS259" s="22">
        <f>IF(AP259="","",IF(AR259="","No birth date",IF(COUNT(Settings!$B$9:$B$20)=0,"Set your age groups",IF(AR259&lt;MIN(Settings!$B$9:$B$20),"Below youngest group",IF(AR259&gt;MAX(Settings!$C$9:$C$20),"Above oldest group",IF(AR259&lt;=INDEX(Settings!$C$9:$C$20,COUNTIF(Settings!$B$9:$B$20,"&lt;="&amp;AR259)),INDEX(Settings!$A$9:$A$20,COUNTIF(Settings!$B$9:$B$20,"&lt;="&amp;AR259)),"No group for this age"))))))</f>
        <v/>
      </c>
      <c r="AT259" s="22">
        <f>IF(AP259="","",IFERROR(TRIM(INDEX($A259:$AI259,MATCH(Settings!$H$12,$A$1:$AI$1,0))&amp;""),""))</f>
        <v/>
      </c>
      <c r="AU259" s="22">
        <f>IF(AP259="","",IFERROR(TRIM(INDEX($A259:$AI259,MATCH(Settings!$H$13,$A$1:$AI$1,0))&amp;""),""))</f>
        <v/>
      </c>
      <c r="AV259" s="22">
        <f>IF(AP259="","",IFERROR(TRIM(INDEX($A259:$AI259,MATCH(Settings!$H$14,$A$1:$AI$1,0))&amp;""),""))</f>
        <v/>
      </c>
      <c r="AW259" s="22">
        <f>IF(AP259="","",IFERROR(IF(TRIM(INDEX($A259:$AI259,MATCH(Settings!$H$19,$A$1:$AI$1,0))&amp;"")="","",VALUE(TRIM(INDEX($A259:$AI259,MATCH(Settings!$H$19,$A$1:$AI$1,0))&amp;""))),""))</f>
        <v/>
      </c>
      <c r="AX259" s="22">
        <f>IF(AP259="","",IFERROR(TRIM(INDEX($A259:$AI259,MATCH(Settings!$H$20,$A$1:$AI$1,0))&amp;""),""))</f>
        <v/>
      </c>
      <c r="AY259" s="24">
        <f>IF(OR(AX259="Paid",AX259="Partially refunded"),IFERROR(VALUE(IFERROR(TRIM(INDEX($A259:$AI259,MATCH(Settings!$H$21,$A$1:$AI$1,0))&amp;""),"")),0)-IFERROR(VALUE(IFERROR(TRIM(INDEX($A259:$AI259,MATCH(Settings!$H$22,$A$1:$AI$1,0))&amp;""),"")),0),0)</f>
        <v/>
      </c>
      <c r="AZ259" s="22">
        <f>IF(AP259="","",IF(UPPER(TRIM(AL259&amp;""))="Y","Paid another way",IF(AX259&lt;&gt;"",AX259,"No online payment")))</f>
        <v/>
      </c>
      <c r="BA259" s="22">
        <f>IF(OR(AZ259="Paid",AZ259="Partially refunded",AZ259="Paid another way"),1,0)</f>
        <v/>
      </c>
      <c r="BB259" s="22">
        <f>IF(AP259="","",IF(IFERROR(TRIM(INDEX($A259:$AI259,MATCH(Settings!$H$15,$A$1:$AI$1,0))&amp;""),"")&lt;&gt;"","Yes","No"))</f>
        <v/>
      </c>
      <c r="BC259" s="22">
        <f>IF(AP259="","",IF(IFERROR(TRIM(INDEX($A259:$AI259,MATCH(Settings!$H$16,$A$1:$AI$1,0))&amp;""),"")&lt;&gt;"","Yes","No"))</f>
        <v/>
      </c>
      <c r="BD259" s="22">
        <f>IF(AP259="","",IF(IFERROR(TRIM(INDEX($A259:$AI259,MATCH(Settings!$H$18,$A$1:$AI$1,0))&amp;""),"")&lt;&gt;"","Yes","No"))</f>
        <v/>
      </c>
      <c r="BE259" s="22">
        <f>IF(AP259="","",IFERROR(TRIM(INDEX($A259:$AI259,MATCH(Settings!$H$17,$A$1:$AI$1,0))&amp;""),""))</f>
        <v/>
      </c>
      <c r="BF259" s="22">
        <f>IF(AP259="","",IF(UPPER(TRIM(AM259&amp;""))="Y","Complete (papers)",IF(IF(BB259="No",", proof of age","")&amp;IF(BC259="No",", physical form","")&amp;IF(BD259="No",", concussion sheet","")="","Complete","Missing: "&amp;MID(IF(BB259="No",", proof of age","")&amp;IF(BC259="No",", physical form","")&amp;IF(BD259="No",", concussion sheet",""),3,200))))</f>
        <v/>
      </c>
      <c r="BG259" s="22">
        <f>IF(LEFT(BF259,8)="Complete",1,0)</f>
        <v/>
      </c>
      <c r="BH259" s="22">
        <f>IF(AP259="","",TRIM(AK259&amp;""))</f>
        <v/>
      </c>
      <c r="BI259" s="22">
        <f>IF(AND(AP259&lt;&gt;"",BH259=""),1,0)</f>
        <v/>
      </c>
      <c r="BJ259" s="22">
        <f>IF(AP259="",0,1)</f>
        <v/>
      </c>
    </row>
    <row r="260">
      <c r="AJ260" s="19" t="n"/>
      <c r="AK260" s="25" t="n"/>
      <c r="AL260" s="26" t="n"/>
      <c r="AM260" s="26" t="n"/>
      <c r="AN260" s="25" t="n"/>
      <c r="AO260" s="19" t="n"/>
      <c r="AP260" s="22">
        <f>TRIM(IFERROR(TRIM(INDEX($A260:$AI260,MATCH(Settings!$H$9,$A$1:$AI$1,0))&amp;""),"")&amp;" "&amp;IFERROR(TRIM(INDEX($A260:$AI260,MATCH(Settings!$H$10,$A$1:$AI$1,0))&amp;""),""))</f>
        <v/>
      </c>
      <c r="AQ260" s="23">
        <f>IF(AP260="","",IFERROR(IF(TRIM(INDEX($A260:$AI260,MATCH(Settings!$H$11,$A$1:$AI$1,0))&amp;"")="","",IF(ISNUMBER(INDEX($A260:$AI260,MATCH(Settings!$H$11,$A$1:$AI$1,0))),INT(INDEX($A260:$AI260,MATCH(Settings!$H$11,$A$1:$AI$1,0))),DATE(VALUE(LEFT(INDEX($A260:$AI260,MATCH(Settings!$H$11,$A$1:$AI$1,0)),4)),VALUE(MID(INDEX($A260:$AI260,MATCH(Settings!$H$11,$A$1:$AI$1,0)),6,2)),VALUE(MID(INDEX($A260:$AI260,MATCH(Settings!$H$11,$A$1:$AI$1,0)),9,2))))),""))</f>
        <v/>
      </c>
      <c r="AR260" s="22">
        <f>IF(OR(AP260="",NOT(ISNUMBER(AQ260)),NOT(ISNUMBER(Settings!$B$4))),"",YEAR(Settings!$B$4)-YEAR(AQ260)-IF(OR(MONTH(Settings!$B$4)&lt;MONTH(AQ260),AND(MONTH(Settings!$B$4)=MONTH(AQ260),DAY(Settings!$B$4)&lt;DAY(AQ260))),1,0))</f>
        <v/>
      </c>
      <c r="AS260" s="22">
        <f>IF(AP260="","",IF(AR260="","No birth date",IF(COUNT(Settings!$B$9:$B$20)=0,"Set your age groups",IF(AR260&lt;MIN(Settings!$B$9:$B$20),"Below youngest group",IF(AR260&gt;MAX(Settings!$C$9:$C$20),"Above oldest group",IF(AR260&lt;=INDEX(Settings!$C$9:$C$20,COUNTIF(Settings!$B$9:$B$20,"&lt;="&amp;AR260)),INDEX(Settings!$A$9:$A$20,COUNTIF(Settings!$B$9:$B$20,"&lt;="&amp;AR260)),"No group for this age"))))))</f>
        <v/>
      </c>
      <c r="AT260" s="22">
        <f>IF(AP260="","",IFERROR(TRIM(INDEX($A260:$AI260,MATCH(Settings!$H$12,$A$1:$AI$1,0))&amp;""),""))</f>
        <v/>
      </c>
      <c r="AU260" s="22">
        <f>IF(AP260="","",IFERROR(TRIM(INDEX($A260:$AI260,MATCH(Settings!$H$13,$A$1:$AI$1,0))&amp;""),""))</f>
        <v/>
      </c>
      <c r="AV260" s="22">
        <f>IF(AP260="","",IFERROR(TRIM(INDEX($A260:$AI260,MATCH(Settings!$H$14,$A$1:$AI$1,0))&amp;""),""))</f>
        <v/>
      </c>
      <c r="AW260" s="22">
        <f>IF(AP260="","",IFERROR(IF(TRIM(INDEX($A260:$AI260,MATCH(Settings!$H$19,$A$1:$AI$1,0))&amp;"")="","",VALUE(TRIM(INDEX($A260:$AI260,MATCH(Settings!$H$19,$A$1:$AI$1,0))&amp;""))),""))</f>
        <v/>
      </c>
      <c r="AX260" s="22">
        <f>IF(AP260="","",IFERROR(TRIM(INDEX($A260:$AI260,MATCH(Settings!$H$20,$A$1:$AI$1,0))&amp;""),""))</f>
        <v/>
      </c>
      <c r="AY260" s="24">
        <f>IF(OR(AX260="Paid",AX260="Partially refunded"),IFERROR(VALUE(IFERROR(TRIM(INDEX($A260:$AI260,MATCH(Settings!$H$21,$A$1:$AI$1,0))&amp;""),"")),0)-IFERROR(VALUE(IFERROR(TRIM(INDEX($A260:$AI260,MATCH(Settings!$H$22,$A$1:$AI$1,0))&amp;""),"")),0),0)</f>
        <v/>
      </c>
      <c r="AZ260" s="22">
        <f>IF(AP260="","",IF(UPPER(TRIM(AL260&amp;""))="Y","Paid another way",IF(AX260&lt;&gt;"",AX260,"No online payment")))</f>
        <v/>
      </c>
      <c r="BA260" s="22">
        <f>IF(OR(AZ260="Paid",AZ260="Partially refunded",AZ260="Paid another way"),1,0)</f>
        <v/>
      </c>
      <c r="BB260" s="22">
        <f>IF(AP260="","",IF(IFERROR(TRIM(INDEX($A260:$AI260,MATCH(Settings!$H$15,$A$1:$AI$1,0))&amp;""),"")&lt;&gt;"","Yes","No"))</f>
        <v/>
      </c>
      <c r="BC260" s="22">
        <f>IF(AP260="","",IF(IFERROR(TRIM(INDEX($A260:$AI260,MATCH(Settings!$H$16,$A$1:$AI$1,0))&amp;""),"")&lt;&gt;"","Yes","No"))</f>
        <v/>
      </c>
      <c r="BD260" s="22">
        <f>IF(AP260="","",IF(IFERROR(TRIM(INDEX($A260:$AI260,MATCH(Settings!$H$18,$A$1:$AI$1,0))&amp;""),"")&lt;&gt;"","Yes","No"))</f>
        <v/>
      </c>
      <c r="BE260" s="22">
        <f>IF(AP260="","",IFERROR(TRIM(INDEX($A260:$AI260,MATCH(Settings!$H$17,$A$1:$AI$1,0))&amp;""),""))</f>
        <v/>
      </c>
      <c r="BF260" s="22">
        <f>IF(AP260="","",IF(UPPER(TRIM(AM260&amp;""))="Y","Complete (papers)",IF(IF(BB260="No",", proof of age","")&amp;IF(BC260="No",", physical form","")&amp;IF(BD260="No",", concussion sheet","")="","Complete","Missing: "&amp;MID(IF(BB260="No",", proof of age","")&amp;IF(BC260="No",", physical form","")&amp;IF(BD260="No",", concussion sheet",""),3,200))))</f>
        <v/>
      </c>
      <c r="BG260" s="22">
        <f>IF(LEFT(BF260,8)="Complete",1,0)</f>
        <v/>
      </c>
      <c r="BH260" s="22">
        <f>IF(AP260="","",TRIM(AK260&amp;""))</f>
        <v/>
      </c>
      <c r="BI260" s="22">
        <f>IF(AND(AP260&lt;&gt;"",BH260=""),1,0)</f>
        <v/>
      </c>
      <c r="BJ260" s="22">
        <f>IF(AP260="",0,1)</f>
        <v/>
      </c>
    </row>
    <row r="261">
      <c r="AJ261" s="19" t="n"/>
      <c r="AK261" s="25" t="n"/>
      <c r="AL261" s="26" t="n"/>
      <c r="AM261" s="26" t="n"/>
      <c r="AN261" s="25" t="n"/>
      <c r="AO261" s="19" t="n"/>
      <c r="AP261" s="22">
        <f>TRIM(IFERROR(TRIM(INDEX($A261:$AI261,MATCH(Settings!$H$9,$A$1:$AI$1,0))&amp;""),"")&amp;" "&amp;IFERROR(TRIM(INDEX($A261:$AI261,MATCH(Settings!$H$10,$A$1:$AI$1,0))&amp;""),""))</f>
        <v/>
      </c>
      <c r="AQ261" s="23">
        <f>IF(AP261="","",IFERROR(IF(TRIM(INDEX($A261:$AI261,MATCH(Settings!$H$11,$A$1:$AI$1,0))&amp;"")="","",IF(ISNUMBER(INDEX($A261:$AI261,MATCH(Settings!$H$11,$A$1:$AI$1,0))),INT(INDEX($A261:$AI261,MATCH(Settings!$H$11,$A$1:$AI$1,0))),DATE(VALUE(LEFT(INDEX($A261:$AI261,MATCH(Settings!$H$11,$A$1:$AI$1,0)),4)),VALUE(MID(INDEX($A261:$AI261,MATCH(Settings!$H$11,$A$1:$AI$1,0)),6,2)),VALUE(MID(INDEX($A261:$AI261,MATCH(Settings!$H$11,$A$1:$AI$1,0)),9,2))))),""))</f>
        <v/>
      </c>
      <c r="AR261" s="22">
        <f>IF(OR(AP261="",NOT(ISNUMBER(AQ261)),NOT(ISNUMBER(Settings!$B$4))),"",YEAR(Settings!$B$4)-YEAR(AQ261)-IF(OR(MONTH(Settings!$B$4)&lt;MONTH(AQ261),AND(MONTH(Settings!$B$4)=MONTH(AQ261),DAY(Settings!$B$4)&lt;DAY(AQ261))),1,0))</f>
        <v/>
      </c>
      <c r="AS261" s="22">
        <f>IF(AP261="","",IF(AR261="","No birth date",IF(COUNT(Settings!$B$9:$B$20)=0,"Set your age groups",IF(AR261&lt;MIN(Settings!$B$9:$B$20),"Below youngest group",IF(AR261&gt;MAX(Settings!$C$9:$C$20),"Above oldest group",IF(AR261&lt;=INDEX(Settings!$C$9:$C$20,COUNTIF(Settings!$B$9:$B$20,"&lt;="&amp;AR261)),INDEX(Settings!$A$9:$A$20,COUNTIF(Settings!$B$9:$B$20,"&lt;="&amp;AR261)),"No group for this age"))))))</f>
        <v/>
      </c>
      <c r="AT261" s="22">
        <f>IF(AP261="","",IFERROR(TRIM(INDEX($A261:$AI261,MATCH(Settings!$H$12,$A$1:$AI$1,0))&amp;""),""))</f>
        <v/>
      </c>
      <c r="AU261" s="22">
        <f>IF(AP261="","",IFERROR(TRIM(INDEX($A261:$AI261,MATCH(Settings!$H$13,$A$1:$AI$1,0))&amp;""),""))</f>
        <v/>
      </c>
      <c r="AV261" s="22">
        <f>IF(AP261="","",IFERROR(TRIM(INDEX($A261:$AI261,MATCH(Settings!$H$14,$A$1:$AI$1,0))&amp;""),""))</f>
        <v/>
      </c>
      <c r="AW261" s="22">
        <f>IF(AP261="","",IFERROR(IF(TRIM(INDEX($A261:$AI261,MATCH(Settings!$H$19,$A$1:$AI$1,0))&amp;"")="","",VALUE(TRIM(INDEX($A261:$AI261,MATCH(Settings!$H$19,$A$1:$AI$1,0))&amp;""))),""))</f>
        <v/>
      </c>
      <c r="AX261" s="22">
        <f>IF(AP261="","",IFERROR(TRIM(INDEX($A261:$AI261,MATCH(Settings!$H$20,$A$1:$AI$1,0))&amp;""),""))</f>
        <v/>
      </c>
      <c r="AY261" s="24">
        <f>IF(OR(AX261="Paid",AX261="Partially refunded"),IFERROR(VALUE(IFERROR(TRIM(INDEX($A261:$AI261,MATCH(Settings!$H$21,$A$1:$AI$1,0))&amp;""),"")),0)-IFERROR(VALUE(IFERROR(TRIM(INDEX($A261:$AI261,MATCH(Settings!$H$22,$A$1:$AI$1,0))&amp;""),"")),0),0)</f>
        <v/>
      </c>
      <c r="AZ261" s="22">
        <f>IF(AP261="","",IF(UPPER(TRIM(AL261&amp;""))="Y","Paid another way",IF(AX261&lt;&gt;"",AX261,"No online payment")))</f>
        <v/>
      </c>
      <c r="BA261" s="22">
        <f>IF(OR(AZ261="Paid",AZ261="Partially refunded",AZ261="Paid another way"),1,0)</f>
        <v/>
      </c>
      <c r="BB261" s="22">
        <f>IF(AP261="","",IF(IFERROR(TRIM(INDEX($A261:$AI261,MATCH(Settings!$H$15,$A$1:$AI$1,0))&amp;""),"")&lt;&gt;"","Yes","No"))</f>
        <v/>
      </c>
      <c r="BC261" s="22">
        <f>IF(AP261="","",IF(IFERROR(TRIM(INDEX($A261:$AI261,MATCH(Settings!$H$16,$A$1:$AI$1,0))&amp;""),"")&lt;&gt;"","Yes","No"))</f>
        <v/>
      </c>
      <c r="BD261" s="22">
        <f>IF(AP261="","",IF(IFERROR(TRIM(INDEX($A261:$AI261,MATCH(Settings!$H$18,$A$1:$AI$1,0))&amp;""),"")&lt;&gt;"","Yes","No"))</f>
        <v/>
      </c>
      <c r="BE261" s="22">
        <f>IF(AP261="","",IFERROR(TRIM(INDEX($A261:$AI261,MATCH(Settings!$H$17,$A$1:$AI$1,0))&amp;""),""))</f>
        <v/>
      </c>
      <c r="BF261" s="22">
        <f>IF(AP261="","",IF(UPPER(TRIM(AM261&amp;""))="Y","Complete (papers)",IF(IF(BB261="No",", proof of age","")&amp;IF(BC261="No",", physical form","")&amp;IF(BD261="No",", concussion sheet","")="","Complete","Missing: "&amp;MID(IF(BB261="No",", proof of age","")&amp;IF(BC261="No",", physical form","")&amp;IF(BD261="No",", concussion sheet",""),3,200))))</f>
        <v/>
      </c>
      <c r="BG261" s="22">
        <f>IF(LEFT(BF261,8)="Complete",1,0)</f>
        <v/>
      </c>
      <c r="BH261" s="22">
        <f>IF(AP261="","",TRIM(AK261&amp;""))</f>
        <v/>
      </c>
      <c r="BI261" s="22">
        <f>IF(AND(AP261&lt;&gt;"",BH261=""),1,0)</f>
        <v/>
      </c>
      <c r="BJ261" s="22">
        <f>IF(AP261="",0,1)</f>
        <v/>
      </c>
    </row>
    <row r="262">
      <c r="AJ262" s="19" t="n"/>
      <c r="AK262" s="25" t="n"/>
      <c r="AL262" s="26" t="n"/>
      <c r="AM262" s="26" t="n"/>
      <c r="AN262" s="25" t="n"/>
      <c r="AO262" s="19" t="n"/>
      <c r="AP262" s="22">
        <f>TRIM(IFERROR(TRIM(INDEX($A262:$AI262,MATCH(Settings!$H$9,$A$1:$AI$1,0))&amp;""),"")&amp;" "&amp;IFERROR(TRIM(INDEX($A262:$AI262,MATCH(Settings!$H$10,$A$1:$AI$1,0))&amp;""),""))</f>
        <v/>
      </c>
      <c r="AQ262" s="23">
        <f>IF(AP262="","",IFERROR(IF(TRIM(INDEX($A262:$AI262,MATCH(Settings!$H$11,$A$1:$AI$1,0))&amp;"")="","",IF(ISNUMBER(INDEX($A262:$AI262,MATCH(Settings!$H$11,$A$1:$AI$1,0))),INT(INDEX($A262:$AI262,MATCH(Settings!$H$11,$A$1:$AI$1,0))),DATE(VALUE(LEFT(INDEX($A262:$AI262,MATCH(Settings!$H$11,$A$1:$AI$1,0)),4)),VALUE(MID(INDEX($A262:$AI262,MATCH(Settings!$H$11,$A$1:$AI$1,0)),6,2)),VALUE(MID(INDEX($A262:$AI262,MATCH(Settings!$H$11,$A$1:$AI$1,0)),9,2))))),""))</f>
        <v/>
      </c>
      <c r="AR262" s="22">
        <f>IF(OR(AP262="",NOT(ISNUMBER(AQ262)),NOT(ISNUMBER(Settings!$B$4))),"",YEAR(Settings!$B$4)-YEAR(AQ262)-IF(OR(MONTH(Settings!$B$4)&lt;MONTH(AQ262),AND(MONTH(Settings!$B$4)=MONTH(AQ262),DAY(Settings!$B$4)&lt;DAY(AQ262))),1,0))</f>
        <v/>
      </c>
      <c r="AS262" s="22">
        <f>IF(AP262="","",IF(AR262="","No birth date",IF(COUNT(Settings!$B$9:$B$20)=0,"Set your age groups",IF(AR262&lt;MIN(Settings!$B$9:$B$20),"Below youngest group",IF(AR262&gt;MAX(Settings!$C$9:$C$20),"Above oldest group",IF(AR262&lt;=INDEX(Settings!$C$9:$C$20,COUNTIF(Settings!$B$9:$B$20,"&lt;="&amp;AR262)),INDEX(Settings!$A$9:$A$20,COUNTIF(Settings!$B$9:$B$20,"&lt;="&amp;AR262)),"No group for this age"))))))</f>
        <v/>
      </c>
      <c r="AT262" s="22">
        <f>IF(AP262="","",IFERROR(TRIM(INDEX($A262:$AI262,MATCH(Settings!$H$12,$A$1:$AI$1,0))&amp;""),""))</f>
        <v/>
      </c>
      <c r="AU262" s="22">
        <f>IF(AP262="","",IFERROR(TRIM(INDEX($A262:$AI262,MATCH(Settings!$H$13,$A$1:$AI$1,0))&amp;""),""))</f>
        <v/>
      </c>
      <c r="AV262" s="22">
        <f>IF(AP262="","",IFERROR(TRIM(INDEX($A262:$AI262,MATCH(Settings!$H$14,$A$1:$AI$1,0))&amp;""),""))</f>
        <v/>
      </c>
      <c r="AW262" s="22">
        <f>IF(AP262="","",IFERROR(IF(TRIM(INDEX($A262:$AI262,MATCH(Settings!$H$19,$A$1:$AI$1,0))&amp;"")="","",VALUE(TRIM(INDEX($A262:$AI262,MATCH(Settings!$H$19,$A$1:$AI$1,0))&amp;""))),""))</f>
        <v/>
      </c>
      <c r="AX262" s="22">
        <f>IF(AP262="","",IFERROR(TRIM(INDEX($A262:$AI262,MATCH(Settings!$H$20,$A$1:$AI$1,0))&amp;""),""))</f>
        <v/>
      </c>
      <c r="AY262" s="24">
        <f>IF(OR(AX262="Paid",AX262="Partially refunded"),IFERROR(VALUE(IFERROR(TRIM(INDEX($A262:$AI262,MATCH(Settings!$H$21,$A$1:$AI$1,0))&amp;""),"")),0)-IFERROR(VALUE(IFERROR(TRIM(INDEX($A262:$AI262,MATCH(Settings!$H$22,$A$1:$AI$1,0))&amp;""),"")),0),0)</f>
        <v/>
      </c>
      <c r="AZ262" s="22">
        <f>IF(AP262="","",IF(UPPER(TRIM(AL262&amp;""))="Y","Paid another way",IF(AX262&lt;&gt;"",AX262,"No online payment")))</f>
        <v/>
      </c>
      <c r="BA262" s="22">
        <f>IF(OR(AZ262="Paid",AZ262="Partially refunded",AZ262="Paid another way"),1,0)</f>
        <v/>
      </c>
      <c r="BB262" s="22">
        <f>IF(AP262="","",IF(IFERROR(TRIM(INDEX($A262:$AI262,MATCH(Settings!$H$15,$A$1:$AI$1,0))&amp;""),"")&lt;&gt;"","Yes","No"))</f>
        <v/>
      </c>
      <c r="BC262" s="22">
        <f>IF(AP262="","",IF(IFERROR(TRIM(INDEX($A262:$AI262,MATCH(Settings!$H$16,$A$1:$AI$1,0))&amp;""),"")&lt;&gt;"","Yes","No"))</f>
        <v/>
      </c>
      <c r="BD262" s="22">
        <f>IF(AP262="","",IF(IFERROR(TRIM(INDEX($A262:$AI262,MATCH(Settings!$H$18,$A$1:$AI$1,0))&amp;""),"")&lt;&gt;"","Yes","No"))</f>
        <v/>
      </c>
      <c r="BE262" s="22">
        <f>IF(AP262="","",IFERROR(TRIM(INDEX($A262:$AI262,MATCH(Settings!$H$17,$A$1:$AI$1,0))&amp;""),""))</f>
        <v/>
      </c>
      <c r="BF262" s="22">
        <f>IF(AP262="","",IF(UPPER(TRIM(AM262&amp;""))="Y","Complete (papers)",IF(IF(BB262="No",", proof of age","")&amp;IF(BC262="No",", physical form","")&amp;IF(BD262="No",", concussion sheet","")="","Complete","Missing: "&amp;MID(IF(BB262="No",", proof of age","")&amp;IF(BC262="No",", physical form","")&amp;IF(BD262="No",", concussion sheet",""),3,200))))</f>
        <v/>
      </c>
      <c r="BG262" s="22">
        <f>IF(LEFT(BF262,8)="Complete",1,0)</f>
        <v/>
      </c>
      <c r="BH262" s="22">
        <f>IF(AP262="","",TRIM(AK262&amp;""))</f>
        <v/>
      </c>
      <c r="BI262" s="22">
        <f>IF(AND(AP262&lt;&gt;"",BH262=""),1,0)</f>
        <v/>
      </c>
      <c r="BJ262" s="22">
        <f>IF(AP262="",0,1)</f>
        <v/>
      </c>
    </row>
    <row r="263">
      <c r="AJ263" s="19" t="n"/>
      <c r="AK263" s="25" t="n"/>
      <c r="AL263" s="26" t="n"/>
      <c r="AM263" s="26" t="n"/>
      <c r="AN263" s="25" t="n"/>
      <c r="AO263" s="19" t="n"/>
      <c r="AP263" s="22">
        <f>TRIM(IFERROR(TRIM(INDEX($A263:$AI263,MATCH(Settings!$H$9,$A$1:$AI$1,0))&amp;""),"")&amp;" "&amp;IFERROR(TRIM(INDEX($A263:$AI263,MATCH(Settings!$H$10,$A$1:$AI$1,0))&amp;""),""))</f>
        <v/>
      </c>
      <c r="AQ263" s="23">
        <f>IF(AP263="","",IFERROR(IF(TRIM(INDEX($A263:$AI263,MATCH(Settings!$H$11,$A$1:$AI$1,0))&amp;"")="","",IF(ISNUMBER(INDEX($A263:$AI263,MATCH(Settings!$H$11,$A$1:$AI$1,0))),INT(INDEX($A263:$AI263,MATCH(Settings!$H$11,$A$1:$AI$1,0))),DATE(VALUE(LEFT(INDEX($A263:$AI263,MATCH(Settings!$H$11,$A$1:$AI$1,0)),4)),VALUE(MID(INDEX($A263:$AI263,MATCH(Settings!$H$11,$A$1:$AI$1,0)),6,2)),VALUE(MID(INDEX($A263:$AI263,MATCH(Settings!$H$11,$A$1:$AI$1,0)),9,2))))),""))</f>
        <v/>
      </c>
      <c r="AR263" s="22">
        <f>IF(OR(AP263="",NOT(ISNUMBER(AQ263)),NOT(ISNUMBER(Settings!$B$4))),"",YEAR(Settings!$B$4)-YEAR(AQ263)-IF(OR(MONTH(Settings!$B$4)&lt;MONTH(AQ263),AND(MONTH(Settings!$B$4)=MONTH(AQ263),DAY(Settings!$B$4)&lt;DAY(AQ263))),1,0))</f>
        <v/>
      </c>
      <c r="AS263" s="22">
        <f>IF(AP263="","",IF(AR263="","No birth date",IF(COUNT(Settings!$B$9:$B$20)=0,"Set your age groups",IF(AR263&lt;MIN(Settings!$B$9:$B$20),"Below youngest group",IF(AR263&gt;MAX(Settings!$C$9:$C$20),"Above oldest group",IF(AR263&lt;=INDEX(Settings!$C$9:$C$20,COUNTIF(Settings!$B$9:$B$20,"&lt;="&amp;AR263)),INDEX(Settings!$A$9:$A$20,COUNTIF(Settings!$B$9:$B$20,"&lt;="&amp;AR263)),"No group for this age"))))))</f>
        <v/>
      </c>
      <c r="AT263" s="22">
        <f>IF(AP263="","",IFERROR(TRIM(INDEX($A263:$AI263,MATCH(Settings!$H$12,$A$1:$AI$1,0))&amp;""),""))</f>
        <v/>
      </c>
      <c r="AU263" s="22">
        <f>IF(AP263="","",IFERROR(TRIM(INDEX($A263:$AI263,MATCH(Settings!$H$13,$A$1:$AI$1,0))&amp;""),""))</f>
        <v/>
      </c>
      <c r="AV263" s="22">
        <f>IF(AP263="","",IFERROR(TRIM(INDEX($A263:$AI263,MATCH(Settings!$H$14,$A$1:$AI$1,0))&amp;""),""))</f>
        <v/>
      </c>
      <c r="AW263" s="22">
        <f>IF(AP263="","",IFERROR(IF(TRIM(INDEX($A263:$AI263,MATCH(Settings!$H$19,$A$1:$AI$1,0))&amp;"")="","",VALUE(TRIM(INDEX($A263:$AI263,MATCH(Settings!$H$19,$A$1:$AI$1,0))&amp;""))),""))</f>
        <v/>
      </c>
      <c r="AX263" s="22">
        <f>IF(AP263="","",IFERROR(TRIM(INDEX($A263:$AI263,MATCH(Settings!$H$20,$A$1:$AI$1,0))&amp;""),""))</f>
        <v/>
      </c>
      <c r="AY263" s="24">
        <f>IF(OR(AX263="Paid",AX263="Partially refunded"),IFERROR(VALUE(IFERROR(TRIM(INDEX($A263:$AI263,MATCH(Settings!$H$21,$A$1:$AI$1,0))&amp;""),"")),0)-IFERROR(VALUE(IFERROR(TRIM(INDEX($A263:$AI263,MATCH(Settings!$H$22,$A$1:$AI$1,0))&amp;""),"")),0),0)</f>
        <v/>
      </c>
      <c r="AZ263" s="22">
        <f>IF(AP263="","",IF(UPPER(TRIM(AL263&amp;""))="Y","Paid another way",IF(AX263&lt;&gt;"",AX263,"No online payment")))</f>
        <v/>
      </c>
      <c r="BA263" s="22">
        <f>IF(OR(AZ263="Paid",AZ263="Partially refunded",AZ263="Paid another way"),1,0)</f>
        <v/>
      </c>
      <c r="BB263" s="22">
        <f>IF(AP263="","",IF(IFERROR(TRIM(INDEX($A263:$AI263,MATCH(Settings!$H$15,$A$1:$AI$1,0))&amp;""),"")&lt;&gt;"","Yes","No"))</f>
        <v/>
      </c>
      <c r="BC263" s="22">
        <f>IF(AP263="","",IF(IFERROR(TRIM(INDEX($A263:$AI263,MATCH(Settings!$H$16,$A$1:$AI$1,0))&amp;""),"")&lt;&gt;"","Yes","No"))</f>
        <v/>
      </c>
      <c r="BD263" s="22">
        <f>IF(AP263="","",IF(IFERROR(TRIM(INDEX($A263:$AI263,MATCH(Settings!$H$18,$A$1:$AI$1,0))&amp;""),"")&lt;&gt;"","Yes","No"))</f>
        <v/>
      </c>
      <c r="BE263" s="22">
        <f>IF(AP263="","",IFERROR(TRIM(INDEX($A263:$AI263,MATCH(Settings!$H$17,$A$1:$AI$1,0))&amp;""),""))</f>
        <v/>
      </c>
      <c r="BF263" s="22">
        <f>IF(AP263="","",IF(UPPER(TRIM(AM263&amp;""))="Y","Complete (papers)",IF(IF(BB263="No",", proof of age","")&amp;IF(BC263="No",", physical form","")&amp;IF(BD263="No",", concussion sheet","")="","Complete","Missing: "&amp;MID(IF(BB263="No",", proof of age","")&amp;IF(BC263="No",", physical form","")&amp;IF(BD263="No",", concussion sheet",""),3,200))))</f>
        <v/>
      </c>
      <c r="BG263" s="22">
        <f>IF(LEFT(BF263,8)="Complete",1,0)</f>
        <v/>
      </c>
      <c r="BH263" s="22">
        <f>IF(AP263="","",TRIM(AK263&amp;""))</f>
        <v/>
      </c>
      <c r="BI263" s="22">
        <f>IF(AND(AP263&lt;&gt;"",BH263=""),1,0)</f>
        <v/>
      </c>
      <c r="BJ263" s="22">
        <f>IF(AP263="",0,1)</f>
        <v/>
      </c>
    </row>
    <row r="264">
      <c r="AJ264" s="19" t="n"/>
      <c r="AK264" s="25" t="n"/>
      <c r="AL264" s="26" t="n"/>
      <c r="AM264" s="26" t="n"/>
      <c r="AN264" s="25" t="n"/>
      <c r="AO264" s="19" t="n"/>
      <c r="AP264" s="22">
        <f>TRIM(IFERROR(TRIM(INDEX($A264:$AI264,MATCH(Settings!$H$9,$A$1:$AI$1,0))&amp;""),"")&amp;" "&amp;IFERROR(TRIM(INDEX($A264:$AI264,MATCH(Settings!$H$10,$A$1:$AI$1,0))&amp;""),""))</f>
        <v/>
      </c>
      <c r="AQ264" s="23">
        <f>IF(AP264="","",IFERROR(IF(TRIM(INDEX($A264:$AI264,MATCH(Settings!$H$11,$A$1:$AI$1,0))&amp;"")="","",IF(ISNUMBER(INDEX($A264:$AI264,MATCH(Settings!$H$11,$A$1:$AI$1,0))),INT(INDEX($A264:$AI264,MATCH(Settings!$H$11,$A$1:$AI$1,0))),DATE(VALUE(LEFT(INDEX($A264:$AI264,MATCH(Settings!$H$11,$A$1:$AI$1,0)),4)),VALUE(MID(INDEX($A264:$AI264,MATCH(Settings!$H$11,$A$1:$AI$1,0)),6,2)),VALUE(MID(INDEX($A264:$AI264,MATCH(Settings!$H$11,$A$1:$AI$1,0)),9,2))))),""))</f>
        <v/>
      </c>
      <c r="AR264" s="22">
        <f>IF(OR(AP264="",NOT(ISNUMBER(AQ264)),NOT(ISNUMBER(Settings!$B$4))),"",YEAR(Settings!$B$4)-YEAR(AQ264)-IF(OR(MONTH(Settings!$B$4)&lt;MONTH(AQ264),AND(MONTH(Settings!$B$4)=MONTH(AQ264),DAY(Settings!$B$4)&lt;DAY(AQ264))),1,0))</f>
        <v/>
      </c>
      <c r="AS264" s="22">
        <f>IF(AP264="","",IF(AR264="","No birth date",IF(COUNT(Settings!$B$9:$B$20)=0,"Set your age groups",IF(AR264&lt;MIN(Settings!$B$9:$B$20),"Below youngest group",IF(AR264&gt;MAX(Settings!$C$9:$C$20),"Above oldest group",IF(AR264&lt;=INDEX(Settings!$C$9:$C$20,COUNTIF(Settings!$B$9:$B$20,"&lt;="&amp;AR264)),INDEX(Settings!$A$9:$A$20,COUNTIF(Settings!$B$9:$B$20,"&lt;="&amp;AR264)),"No group for this age"))))))</f>
        <v/>
      </c>
      <c r="AT264" s="22">
        <f>IF(AP264="","",IFERROR(TRIM(INDEX($A264:$AI264,MATCH(Settings!$H$12,$A$1:$AI$1,0))&amp;""),""))</f>
        <v/>
      </c>
      <c r="AU264" s="22">
        <f>IF(AP264="","",IFERROR(TRIM(INDEX($A264:$AI264,MATCH(Settings!$H$13,$A$1:$AI$1,0))&amp;""),""))</f>
        <v/>
      </c>
      <c r="AV264" s="22">
        <f>IF(AP264="","",IFERROR(TRIM(INDEX($A264:$AI264,MATCH(Settings!$H$14,$A$1:$AI$1,0))&amp;""),""))</f>
        <v/>
      </c>
      <c r="AW264" s="22">
        <f>IF(AP264="","",IFERROR(IF(TRIM(INDEX($A264:$AI264,MATCH(Settings!$H$19,$A$1:$AI$1,0))&amp;"")="","",VALUE(TRIM(INDEX($A264:$AI264,MATCH(Settings!$H$19,$A$1:$AI$1,0))&amp;""))),""))</f>
        <v/>
      </c>
      <c r="AX264" s="22">
        <f>IF(AP264="","",IFERROR(TRIM(INDEX($A264:$AI264,MATCH(Settings!$H$20,$A$1:$AI$1,0))&amp;""),""))</f>
        <v/>
      </c>
      <c r="AY264" s="24">
        <f>IF(OR(AX264="Paid",AX264="Partially refunded"),IFERROR(VALUE(IFERROR(TRIM(INDEX($A264:$AI264,MATCH(Settings!$H$21,$A$1:$AI$1,0))&amp;""),"")),0)-IFERROR(VALUE(IFERROR(TRIM(INDEX($A264:$AI264,MATCH(Settings!$H$22,$A$1:$AI$1,0))&amp;""),"")),0),0)</f>
        <v/>
      </c>
      <c r="AZ264" s="22">
        <f>IF(AP264="","",IF(UPPER(TRIM(AL264&amp;""))="Y","Paid another way",IF(AX264&lt;&gt;"",AX264,"No online payment")))</f>
        <v/>
      </c>
      <c r="BA264" s="22">
        <f>IF(OR(AZ264="Paid",AZ264="Partially refunded",AZ264="Paid another way"),1,0)</f>
        <v/>
      </c>
      <c r="BB264" s="22">
        <f>IF(AP264="","",IF(IFERROR(TRIM(INDEX($A264:$AI264,MATCH(Settings!$H$15,$A$1:$AI$1,0))&amp;""),"")&lt;&gt;"","Yes","No"))</f>
        <v/>
      </c>
      <c r="BC264" s="22">
        <f>IF(AP264="","",IF(IFERROR(TRIM(INDEX($A264:$AI264,MATCH(Settings!$H$16,$A$1:$AI$1,0))&amp;""),"")&lt;&gt;"","Yes","No"))</f>
        <v/>
      </c>
      <c r="BD264" s="22">
        <f>IF(AP264="","",IF(IFERROR(TRIM(INDEX($A264:$AI264,MATCH(Settings!$H$18,$A$1:$AI$1,0))&amp;""),"")&lt;&gt;"","Yes","No"))</f>
        <v/>
      </c>
      <c r="BE264" s="22">
        <f>IF(AP264="","",IFERROR(TRIM(INDEX($A264:$AI264,MATCH(Settings!$H$17,$A$1:$AI$1,0))&amp;""),""))</f>
        <v/>
      </c>
      <c r="BF264" s="22">
        <f>IF(AP264="","",IF(UPPER(TRIM(AM264&amp;""))="Y","Complete (papers)",IF(IF(BB264="No",", proof of age","")&amp;IF(BC264="No",", physical form","")&amp;IF(BD264="No",", concussion sheet","")="","Complete","Missing: "&amp;MID(IF(BB264="No",", proof of age","")&amp;IF(BC264="No",", physical form","")&amp;IF(BD264="No",", concussion sheet",""),3,200))))</f>
        <v/>
      </c>
      <c r="BG264" s="22">
        <f>IF(LEFT(BF264,8)="Complete",1,0)</f>
        <v/>
      </c>
      <c r="BH264" s="22">
        <f>IF(AP264="","",TRIM(AK264&amp;""))</f>
        <v/>
      </c>
      <c r="BI264" s="22">
        <f>IF(AND(AP264&lt;&gt;"",BH264=""),1,0)</f>
        <v/>
      </c>
      <c r="BJ264" s="22">
        <f>IF(AP264="",0,1)</f>
        <v/>
      </c>
    </row>
    <row r="265">
      <c r="AJ265" s="19" t="n"/>
      <c r="AK265" s="25" t="n"/>
      <c r="AL265" s="26" t="n"/>
      <c r="AM265" s="26" t="n"/>
      <c r="AN265" s="25" t="n"/>
      <c r="AO265" s="19" t="n"/>
      <c r="AP265" s="22">
        <f>TRIM(IFERROR(TRIM(INDEX($A265:$AI265,MATCH(Settings!$H$9,$A$1:$AI$1,0))&amp;""),"")&amp;" "&amp;IFERROR(TRIM(INDEX($A265:$AI265,MATCH(Settings!$H$10,$A$1:$AI$1,0))&amp;""),""))</f>
        <v/>
      </c>
      <c r="AQ265" s="23">
        <f>IF(AP265="","",IFERROR(IF(TRIM(INDEX($A265:$AI265,MATCH(Settings!$H$11,$A$1:$AI$1,0))&amp;"")="","",IF(ISNUMBER(INDEX($A265:$AI265,MATCH(Settings!$H$11,$A$1:$AI$1,0))),INT(INDEX($A265:$AI265,MATCH(Settings!$H$11,$A$1:$AI$1,0))),DATE(VALUE(LEFT(INDEX($A265:$AI265,MATCH(Settings!$H$11,$A$1:$AI$1,0)),4)),VALUE(MID(INDEX($A265:$AI265,MATCH(Settings!$H$11,$A$1:$AI$1,0)),6,2)),VALUE(MID(INDEX($A265:$AI265,MATCH(Settings!$H$11,$A$1:$AI$1,0)),9,2))))),""))</f>
        <v/>
      </c>
      <c r="AR265" s="22">
        <f>IF(OR(AP265="",NOT(ISNUMBER(AQ265)),NOT(ISNUMBER(Settings!$B$4))),"",YEAR(Settings!$B$4)-YEAR(AQ265)-IF(OR(MONTH(Settings!$B$4)&lt;MONTH(AQ265),AND(MONTH(Settings!$B$4)=MONTH(AQ265),DAY(Settings!$B$4)&lt;DAY(AQ265))),1,0))</f>
        <v/>
      </c>
      <c r="AS265" s="22">
        <f>IF(AP265="","",IF(AR265="","No birth date",IF(COUNT(Settings!$B$9:$B$20)=0,"Set your age groups",IF(AR265&lt;MIN(Settings!$B$9:$B$20),"Below youngest group",IF(AR265&gt;MAX(Settings!$C$9:$C$20),"Above oldest group",IF(AR265&lt;=INDEX(Settings!$C$9:$C$20,COUNTIF(Settings!$B$9:$B$20,"&lt;="&amp;AR265)),INDEX(Settings!$A$9:$A$20,COUNTIF(Settings!$B$9:$B$20,"&lt;="&amp;AR265)),"No group for this age"))))))</f>
        <v/>
      </c>
      <c r="AT265" s="22">
        <f>IF(AP265="","",IFERROR(TRIM(INDEX($A265:$AI265,MATCH(Settings!$H$12,$A$1:$AI$1,0))&amp;""),""))</f>
        <v/>
      </c>
      <c r="AU265" s="22">
        <f>IF(AP265="","",IFERROR(TRIM(INDEX($A265:$AI265,MATCH(Settings!$H$13,$A$1:$AI$1,0))&amp;""),""))</f>
        <v/>
      </c>
      <c r="AV265" s="22">
        <f>IF(AP265="","",IFERROR(TRIM(INDEX($A265:$AI265,MATCH(Settings!$H$14,$A$1:$AI$1,0))&amp;""),""))</f>
        <v/>
      </c>
      <c r="AW265" s="22">
        <f>IF(AP265="","",IFERROR(IF(TRIM(INDEX($A265:$AI265,MATCH(Settings!$H$19,$A$1:$AI$1,0))&amp;"")="","",VALUE(TRIM(INDEX($A265:$AI265,MATCH(Settings!$H$19,$A$1:$AI$1,0))&amp;""))),""))</f>
        <v/>
      </c>
      <c r="AX265" s="22">
        <f>IF(AP265="","",IFERROR(TRIM(INDEX($A265:$AI265,MATCH(Settings!$H$20,$A$1:$AI$1,0))&amp;""),""))</f>
        <v/>
      </c>
      <c r="AY265" s="24">
        <f>IF(OR(AX265="Paid",AX265="Partially refunded"),IFERROR(VALUE(IFERROR(TRIM(INDEX($A265:$AI265,MATCH(Settings!$H$21,$A$1:$AI$1,0))&amp;""),"")),0)-IFERROR(VALUE(IFERROR(TRIM(INDEX($A265:$AI265,MATCH(Settings!$H$22,$A$1:$AI$1,0))&amp;""),"")),0),0)</f>
        <v/>
      </c>
      <c r="AZ265" s="22">
        <f>IF(AP265="","",IF(UPPER(TRIM(AL265&amp;""))="Y","Paid another way",IF(AX265&lt;&gt;"",AX265,"No online payment")))</f>
        <v/>
      </c>
      <c r="BA265" s="22">
        <f>IF(OR(AZ265="Paid",AZ265="Partially refunded",AZ265="Paid another way"),1,0)</f>
        <v/>
      </c>
      <c r="BB265" s="22">
        <f>IF(AP265="","",IF(IFERROR(TRIM(INDEX($A265:$AI265,MATCH(Settings!$H$15,$A$1:$AI$1,0))&amp;""),"")&lt;&gt;"","Yes","No"))</f>
        <v/>
      </c>
      <c r="BC265" s="22">
        <f>IF(AP265="","",IF(IFERROR(TRIM(INDEX($A265:$AI265,MATCH(Settings!$H$16,$A$1:$AI$1,0))&amp;""),"")&lt;&gt;"","Yes","No"))</f>
        <v/>
      </c>
      <c r="BD265" s="22">
        <f>IF(AP265="","",IF(IFERROR(TRIM(INDEX($A265:$AI265,MATCH(Settings!$H$18,$A$1:$AI$1,0))&amp;""),"")&lt;&gt;"","Yes","No"))</f>
        <v/>
      </c>
      <c r="BE265" s="22">
        <f>IF(AP265="","",IFERROR(TRIM(INDEX($A265:$AI265,MATCH(Settings!$H$17,$A$1:$AI$1,0))&amp;""),""))</f>
        <v/>
      </c>
      <c r="BF265" s="22">
        <f>IF(AP265="","",IF(UPPER(TRIM(AM265&amp;""))="Y","Complete (papers)",IF(IF(BB265="No",", proof of age","")&amp;IF(BC265="No",", physical form","")&amp;IF(BD265="No",", concussion sheet","")="","Complete","Missing: "&amp;MID(IF(BB265="No",", proof of age","")&amp;IF(BC265="No",", physical form","")&amp;IF(BD265="No",", concussion sheet",""),3,200))))</f>
        <v/>
      </c>
      <c r="BG265" s="22">
        <f>IF(LEFT(BF265,8)="Complete",1,0)</f>
        <v/>
      </c>
      <c r="BH265" s="22">
        <f>IF(AP265="","",TRIM(AK265&amp;""))</f>
        <v/>
      </c>
      <c r="BI265" s="22">
        <f>IF(AND(AP265&lt;&gt;"",BH265=""),1,0)</f>
        <v/>
      </c>
      <c r="BJ265" s="22">
        <f>IF(AP265="",0,1)</f>
        <v/>
      </c>
    </row>
    <row r="266">
      <c r="AJ266" s="19" t="n"/>
      <c r="AK266" s="25" t="n"/>
      <c r="AL266" s="26" t="n"/>
      <c r="AM266" s="26" t="n"/>
      <c r="AN266" s="25" t="n"/>
      <c r="AO266" s="19" t="n"/>
      <c r="AP266" s="22">
        <f>TRIM(IFERROR(TRIM(INDEX($A266:$AI266,MATCH(Settings!$H$9,$A$1:$AI$1,0))&amp;""),"")&amp;" "&amp;IFERROR(TRIM(INDEX($A266:$AI266,MATCH(Settings!$H$10,$A$1:$AI$1,0))&amp;""),""))</f>
        <v/>
      </c>
      <c r="AQ266" s="23">
        <f>IF(AP266="","",IFERROR(IF(TRIM(INDEX($A266:$AI266,MATCH(Settings!$H$11,$A$1:$AI$1,0))&amp;"")="","",IF(ISNUMBER(INDEX($A266:$AI266,MATCH(Settings!$H$11,$A$1:$AI$1,0))),INT(INDEX($A266:$AI266,MATCH(Settings!$H$11,$A$1:$AI$1,0))),DATE(VALUE(LEFT(INDEX($A266:$AI266,MATCH(Settings!$H$11,$A$1:$AI$1,0)),4)),VALUE(MID(INDEX($A266:$AI266,MATCH(Settings!$H$11,$A$1:$AI$1,0)),6,2)),VALUE(MID(INDEX($A266:$AI266,MATCH(Settings!$H$11,$A$1:$AI$1,0)),9,2))))),""))</f>
        <v/>
      </c>
      <c r="AR266" s="22">
        <f>IF(OR(AP266="",NOT(ISNUMBER(AQ266)),NOT(ISNUMBER(Settings!$B$4))),"",YEAR(Settings!$B$4)-YEAR(AQ266)-IF(OR(MONTH(Settings!$B$4)&lt;MONTH(AQ266),AND(MONTH(Settings!$B$4)=MONTH(AQ266),DAY(Settings!$B$4)&lt;DAY(AQ266))),1,0))</f>
        <v/>
      </c>
      <c r="AS266" s="22">
        <f>IF(AP266="","",IF(AR266="","No birth date",IF(COUNT(Settings!$B$9:$B$20)=0,"Set your age groups",IF(AR266&lt;MIN(Settings!$B$9:$B$20),"Below youngest group",IF(AR266&gt;MAX(Settings!$C$9:$C$20),"Above oldest group",IF(AR266&lt;=INDEX(Settings!$C$9:$C$20,COUNTIF(Settings!$B$9:$B$20,"&lt;="&amp;AR266)),INDEX(Settings!$A$9:$A$20,COUNTIF(Settings!$B$9:$B$20,"&lt;="&amp;AR266)),"No group for this age"))))))</f>
        <v/>
      </c>
      <c r="AT266" s="22">
        <f>IF(AP266="","",IFERROR(TRIM(INDEX($A266:$AI266,MATCH(Settings!$H$12,$A$1:$AI$1,0))&amp;""),""))</f>
        <v/>
      </c>
      <c r="AU266" s="22">
        <f>IF(AP266="","",IFERROR(TRIM(INDEX($A266:$AI266,MATCH(Settings!$H$13,$A$1:$AI$1,0))&amp;""),""))</f>
        <v/>
      </c>
      <c r="AV266" s="22">
        <f>IF(AP266="","",IFERROR(TRIM(INDEX($A266:$AI266,MATCH(Settings!$H$14,$A$1:$AI$1,0))&amp;""),""))</f>
        <v/>
      </c>
      <c r="AW266" s="22">
        <f>IF(AP266="","",IFERROR(IF(TRIM(INDEX($A266:$AI266,MATCH(Settings!$H$19,$A$1:$AI$1,0))&amp;"")="","",VALUE(TRIM(INDEX($A266:$AI266,MATCH(Settings!$H$19,$A$1:$AI$1,0))&amp;""))),""))</f>
        <v/>
      </c>
      <c r="AX266" s="22">
        <f>IF(AP266="","",IFERROR(TRIM(INDEX($A266:$AI266,MATCH(Settings!$H$20,$A$1:$AI$1,0))&amp;""),""))</f>
        <v/>
      </c>
      <c r="AY266" s="24">
        <f>IF(OR(AX266="Paid",AX266="Partially refunded"),IFERROR(VALUE(IFERROR(TRIM(INDEX($A266:$AI266,MATCH(Settings!$H$21,$A$1:$AI$1,0))&amp;""),"")),0)-IFERROR(VALUE(IFERROR(TRIM(INDEX($A266:$AI266,MATCH(Settings!$H$22,$A$1:$AI$1,0))&amp;""),"")),0),0)</f>
        <v/>
      </c>
      <c r="AZ266" s="22">
        <f>IF(AP266="","",IF(UPPER(TRIM(AL266&amp;""))="Y","Paid another way",IF(AX266&lt;&gt;"",AX266,"No online payment")))</f>
        <v/>
      </c>
      <c r="BA266" s="22">
        <f>IF(OR(AZ266="Paid",AZ266="Partially refunded",AZ266="Paid another way"),1,0)</f>
        <v/>
      </c>
      <c r="BB266" s="22">
        <f>IF(AP266="","",IF(IFERROR(TRIM(INDEX($A266:$AI266,MATCH(Settings!$H$15,$A$1:$AI$1,0))&amp;""),"")&lt;&gt;"","Yes","No"))</f>
        <v/>
      </c>
      <c r="BC266" s="22">
        <f>IF(AP266="","",IF(IFERROR(TRIM(INDEX($A266:$AI266,MATCH(Settings!$H$16,$A$1:$AI$1,0))&amp;""),"")&lt;&gt;"","Yes","No"))</f>
        <v/>
      </c>
      <c r="BD266" s="22">
        <f>IF(AP266="","",IF(IFERROR(TRIM(INDEX($A266:$AI266,MATCH(Settings!$H$18,$A$1:$AI$1,0))&amp;""),"")&lt;&gt;"","Yes","No"))</f>
        <v/>
      </c>
      <c r="BE266" s="22">
        <f>IF(AP266="","",IFERROR(TRIM(INDEX($A266:$AI266,MATCH(Settings!$H$17,$A$1:$AI$1,0))&amp;""),""))</f>
        <v/>
      </c>
      <c r="BF266" s="22">
        <f>IF(AP266="","",IF(UPPER(TRIM(AM266&amp;""))="Y","Complete (papers)",IF(IF(BB266="No",", proof of age","")&amp;IF(BC266="No",", physical form","")&amp;IF(BD266="No",", concussion sheet","")="","Complete","Missing: "&amp;MID(IF(BB266="No",", proof of age","")&amp;IF(BC266="No",", physical form","")&amp;IF(BD266="No",", concussion sheet",""),3,200))))</f>
        <v/>
      </c>
      <c r="BG266" s="22">
        <f>IF(LEFT(BF266,8)="Complete",1,0)</f>
        <v/>
      </c>
      <c r="BH266" s="22">
        <f>IF(AP266="","",TRIM(AK266&amp;""))</f>
        <v/>
      </c>
      <c r="BI266" s="22">
        <f>IF(AND(AP266&lt;&gt;"",BH266=""),1,0)</f>
        <v/>
      </c>
      <c r="BJ266" s="22">
        <f>IF(AP266="",0,1)</f>
        <v/>
      </c>
    </row>
    <row r="267">
      <c r="AJ267" s="19" t="n"/>
      <c r="AK267" s="25" t="n"/>
      <c r="AL267" s="26" t="n"/>
      <c r="AM267" s="26" t="n"/>
      <c r="AN267" s="25" t="n"/>
      <c r="AO267" s="19" t="n"/>
      <c r="AP267" s="22">
        <f>TRIM(IFERROR(TRIM(INDEX($A267:$AI267,MATCH(Settings!$H$9,$A$1:$AI$1,0))&amp;""),"")&amp;" "&amp;IFERROR(TRIM(INDEX($A267:$AI267,MATCH(Settings!$H$10,$A$1:$AI$1,0))&amp;""),""))</f>
        <v/>
      </c>
      <c r="AQ267" s="23">
        <f>IF(AP267="","",IFERROR(IF(TRIM(INDEX($A267:$AI267,MATCH(Settings!$H$11,$A$1:$AI$1,0))&amp;"")="","",IF(ISNUMBER(INDEX($A267:$AI267,MATCH(Settings!$H$11,$A$1:$AI$1,0))),INT(INDEX($A267:$AI267,MATCH(Settings!$H$11,$A$1:$AI$1,0))),DATE(VALUE(LEFT(INDEX($A267:$AI267,MATCH(Settings!$H$11,$A$1:$AI$1,0)),4)),VALUE(MID(INDEX($A267:$AI267,MATCH(Settings!$H$11,$A$1:$AI$1,0)),6,2)),VALUE(MID(INDEX($A267:$AI267,MATCH(Settings!$H$11,$A$1:$AI$1,0)),9,2))))),""))</f>
        <v/>
      </c>
      <c r="AR267" s="22">
        <f>IF(OR(AP267="",NOT(ISNUMBER(AQ267)),NOT(ISNUMBER(Settings!$B$4))),"",YEAR(Settings!$B$4)-YEAR(AQ267)-IF(OR(MONTH(Settings!$B$4)&lt;MONTH(AQ267),AND(MONTH(Settings!$B$4)=MONTH(AQ267),DAY(Settings!$B$4)&lt;DAY(AQ267))),1,0))</f>
        <v/>
      </c>
      <c r="AS267" s="22">
        <f>IF(AP267="","",IF(AR267="","No birth date",IF(COUNT(Settings!$B$9:$B$20)=0,"Set your age groups",IF(AR267&lt;MIN(Settings!$B$9:$B$20),"Below youngest group",IF(AR267&gt;MAX(Settings!$C$9:$C$20),"Above oldest group",IF(AR267&lt;=INDEX(Settings!$C$9:$C$20,COUNTIF(Settings!$B$9:$B$20,"&lt;="&amp;AR267)),INDEX(Settings!$A$9:$A$20,COUNTIF(Settings!$B$9:$B$20,"&lt;="&amp;AR267)),"No group for this age"))))))</f>
        <v/>
      </c>
      <c r="AT267" s="22">
        <f>IF(AP267="","",IFERROR(TRIM(INDEX($A267:$AI267,MATCH(Settings!$H$12,$A$1:$AI$1,0))&amp;""),""))</f>
        <v/>
      </c>
      <c r="AU267" s="22">
        <f>IF(AP267="","",IFERROR(TRIM(INDEX($A267:$AI267,MATCH(Settings!$H$13,$A$1:$AI$1,0))&amp;""),""))</f>
        <v/>
      </c>
      <c r="AV267" s="22">
        <f>IF(AP267="","",IFERROR(TRIM(INDEX($A267:$AI267,MATCH(Settings!$H$14,$A$1:$AI$1,0))&amp;""),""))</f>
        <v/>
      </c>
      <c r="AW267" s="22">
        <f>IF(AP267="","",IFERROR(IF(TRIM(INDEX($A267:$AI267,MATCH(Settings!$H$19,$A$1:$AI$1,0))&amp;"")="","",VALUE(TRIM(INDEX($A267:$AI267,MATCH(Settings!$H$19,$A$1:$AI$1,0))&amp;""))),""))</f>
        <v/>
      </c>
      <c r="AX267" s="22">
        <f>IF(AP267="","",IFERROR(TRIM(INDEX($A267:$AI267,MATCH(Settings!$H$20,$A$1:$AI$1,0))&amp;""),""))</f>
        <v/>
      </c>
      <c r="AY267" s="24">
        <f>IF(OR(AX267="Paid",AX267="Partially refunded"),IFERROR(VALUE(IFERROR(TRIM(INDEX($A267:$AI267,MATCH(Settings!$H$21,$A$1:$AI$1,0))&amp;""),"")),0)-IFERROR(VALUE(IFERROR(TRIM(INDEX($A267:$AI267,MATCH(Settings!$H$22,$A$1:$AI$1,0))&amp;""),"")),0),0)</f>
        <v/>
      </c>
      <c r="AZ267" s="22">
        <f>IF(AP267="","",IF(UPPER(TRIM(AL267&amp;""))="Y","Paid another way",IF(AX267&lt;&gt;"",AX267,"No online payment")))</f>
        <v/>
      </c>
      <c r="BA267" s="22">
        <f>IF(OR(AZ267="Paid",AZ267="Partially refunded",AZ267="Paid another way"),1,0)</f>
        <v/>
      </c>
      <c r="BB267" s="22">
        <f>IF(AP267="","",IF(IFERROR(TRIM(INDEX($A267:$AI267,MATCH(Settings!$H$15,$A$1:$AI$1,0))&amp;""),"")&lt;&gt;"","Yes","No"))</f>
        <v/>
      </c>
      <c r="BC267" s="22">
        <f>IF(AP267="","",IF(IFERROR(TRIM(INDEX($A267:$AI267,MATCH(Settings!$H$16,$A$1:$AI$1,0))&amp;""),"")&lt;&gt;"","Yes","No"))</f>
        <v/>
      </c>
      <c r="BD267" s="22">
        <f>IF(AP267="","",IF(IFERROR(TRIM(INDEX($A267:$AI267,MATCH(Settings!$H$18,$A$1:$AI$1,0))&amp;""),"")&lt;&gt;"","Yes","No"))</f>
        <v/>
      </c>
      <c r="BE267" s="22">
        <f>IF(AP267="","",IFERROR(TRIM(INDEX($A267:$AI267,MATCH(Settings!$H$17,$A$1:$AI$1,0))&amp;""),""))</f>
        <v/>
      </c>
      <c r="BF267" s="22">
        <f>IF(AP267="","",IF(UPPER(TRIM(AM267&amp;""))="Y","Complete (papers)",IF(IF(BB267="No",", proof of age","")&amp;IF(BC267="No",", physical form","")&amp;IF(BD267="No",", concussion sheet","")="","Complete","Missing: "&amp;MID(IF(BB267="No",", proof of age","")&amp;IF(BC267="No",", physical form","")&amp;IF(BD267="No",", concussion sheet",""),3,200))))</f>
        <v/>
      </c>
      <c r="BG267" s="22">
        <f>IF(LEFT(BF267,8)="Complete",1,0)</f>
        <v/>
      </c>
      <c r="BH267" s="22">
        <f>IF(AP267="","",TRIM(AK267&amp;""))</f>
        <v/>
      </c>
      <c r="BI267" s="22">
        <f>IF(AND(AP267&lt;&gt;"",BH267=""),1,0)</f>
        <v/>
      </c>
      <c r="BJ267" s="22">
        <f>IF(AP267="",0,1)</f>
        <v/>
      </c>
    </row>
    <row r="268">
      <c r="AJ268" s="19" t="n"/>
      <c r="AK268" s="25" t="n"/>
      <c r="AL268" s="26" t="n"/>
      <c r="AM268" s="26" t="n"/>
      <c r="AN268" s="25" t="n"/>
      <c r="AO268" s="19" t="n"/>
      <c r="AP268" s="22">
        <f>TRIM(IFERROR(TRIM(INDEX($A268:$AI268,MATCH(Settings!$H$9,$A$1:$AI$1,0))&amp;""),"")&amp;" "&amp;IFERROR(TRIM(INDEX($A268:$AI268,MATCH(Settings!$H$10,$A$1:$AI$1,0))&amp;""),""))</f>
        <v/>
      </c>
      <c r="AQ268" s="23">
        <f>IF(AP268="","",IFERROR(IF(TRIM(INDEX($A268:$AI268,MATCH(Settings!$H$11,$A$1:$AI$1,0))&amp;"")="","",IF(ISNUMBER(INDEX($A268:$AI268,MATCH(Settings!$H$11,$A$1:$AI$1,0))),INT(INDEX($A268:$AI268,MATCH(Settings!$H$11,$A$1:$AI$1,0))),DATE(VALUE(LEFT(INDEX($A268:$AI268,MATCH(Settings!$H$11,$A$1:$AI$1,0)),4)),VALUE(MID(INDEX($A268:$AI268,MATCH(Settings!$H$11,$A$1:$AI$1,0)),6,2)),VALUE(MID(INDEX($A268:$AI268,MATCH(Settings!$H$11,$A$1:$AI$1,0)),9,2))))),""))</f>
        <v/>
      </c>
      <c r="AR268" s="22">
        <f>IF(OR(AP268="",NOT(ISNUMBER(AQ268)),NOT(ISNUMBER(Settings!$B$4))),"",YEAR(Settings!$B$4)-YEAR(AQ268)-IF(OR(MONTH(Settings!$B$4)&lt;MONTH(AQ268),AND(MONTH(Settings!$B$4)=MONTH(AQ268),DAY(Settings!$B$4)&lt;DAY(AQ268))),1,0))</f>
        <v/>
      </c>
      <c r="AS268" s="22">
        <f>IF(AP268="","",IF(AR268="","No birth date",IF(COUNT(Settings!$B$9:$B$20)=0,"Set your age groups",IF(AR268&lt;MIN(Settings!$B$9:$B$20),"Below youngest group",IF(AR268&gt;MAX(Settings!$C$9:$C$20),"Above oldest group",IF(AR268&lt;=INDEX(Settings!$C$9:$C$20,COUNTIF(Settings!$B$9:$B$20,"&lt;="&amp;AR268)),INDEX(Settings!$A$9:$A$20,COUNTIF(Settings!$B$9:$B$20,"&lt;="&amp;AR268)),"No group for this age"))))))</f>
        <v/>
      </c>
      <c r="AT268" s="22">
        <f>IF(AP268="","",IFERROR(TRIM(INDEX($A268:$AI268,MATCH(Settings!$H$12,$A$1:$AI$1,0))&amp;""),""))</f>
        <v/>
      </c>
      <c r="AU268" s="22">
        <f>IF(AP268="","",IFERROR(TRIM(INDEX($A268:$AI268,MATCH(Settings!$H$13,$A$1:$AI$1,0))&amp;""),""))</f>
        <v/>
      </c>
      <c r="AV268" s="22">
        <f>IF(AP268="","",IFERROR(TRIM(INDEX($A268:$AI268,MATCH(Settings!$H$14,$A$1:$AI$1,0))&amp;""),""))</f>
        <v/>
      </c>
      <c r="AW268" s="22">
        <f>IF(AP268="","",IFERROR(IF(TRIM(INDEX($A268:$AI268,MATCH(Settings!$H$19,$A$1:$AI$1,0))&amp;"")="","",VALUE(TRIM(INDEX($A268:$AI268,MATCH(Settings!$H$19,$A$1:$AI$1,0))&amp;""))),""))</f>
        <v/>
      </c>
      <c r="AX268" s="22">
        <f>IF(AP268="","",IFERROR(TRIM(INDEX($A268:$AI268,MATCH(Settings!$H$20,$A$1:$AI$1,0))&amp;""),""))</f>
        <v/>
      </c>
      <c r="AY268" s="24">
        <f>IF(OR(AX268="Paid",AX268="Partially refunded"),IFERROR(VALUE(IFERROR(TRIM(INDEX($A268:$AI268,MATCH(Settings!$H$21,$A$1:$AI$1,0))&amp;""),"")),0)-IFERROR(VALUE(IFERROR(TRIM(INDEX($A268:$AI268,MATCH(Settings!$H$22,$A$1:$AI$1,0))&amp;""),"")),0),0)</f>
        <v/>
      </c>
      <c r="AZ268" s="22">
        <f>IF(AP268="","",IF(UPPER(TRIM(AL268&amp;""))="Y","Paid another way",IF(AX268&lt;&gt;"",AX268,"No online payment")))</f>
        <v/>
      </c>
      <c r="BA268" s="22">
        <f>IF(OR(AZ268="Paid",AZ268="Partially refunded",AZ268="Paid another way"),1,0)</f>
        <v/>
      </c>
      <c r="BB268" s="22">
        <f>IF(AP268="","",IF(IFERROR(TRIM(INDEX($A268:$AI268,MATCH(Settings!$H$15,$A$1:$AI$1,0))&amp;""),"")&lt;&gt;"","Yes","No"))</f>
        <v/>
      </c>
      <c r="BC268" s="22">
        <f>IF(AP268="","",IF(IFERROR(TRIM(INDEX($A268:$AI268,MATCH(Settings!$H$16,$A$1:$AI$1,0))&amp;""),"")&lt;&gt;"","Yes","No"))</f>
        <v/>
      </c>
      <c r="BD268" s="22">
        <f>IF(AP268="","",IF(IFERROR(TRIM(INDEX($A268:$AI268,MATCH(Settings!$H$18,$A$1:$AI$1,0))&amp;""),"")&lt;&gt;"","Yes","No"))</f>
        <v/>
      </c>
      <c r="BE268" s="22">
        <f>IF(AP268="","",IFERROR(TRIM(INDEX($A268:$AI268,MATCH(Settings!$H$17,$A$1:$AI$1,0))&amp;""),""))</f>
        <v/>
      </c>
      <c r="BF268" s="22">
        <f>IF(AP268="","",IF(UPPER(TRIM(AM268&amp;""))="Y","Complete (papers)",IF(IF(BB268="No",", proof of age","")&amp;IF(BC268="No",", physical form","")&amp;IF(BD268="No",", concussion sheet","")="","Complete","Missing: "&amp;MID(IF(BB268="No",", proof of age","")&amp;IF(BC268="No",", physical form","")&amp;IF(BD268="No",", concussion sheet",""),3,200))))</f>
        <v/>
      </c>
      <c r="BG268" s="22">
        <f>IF(LEFT(BF268,8)="Complete",1,0)</f>
        <v/>
      </c>
      <c r="BH268" s="22">
        <f>IF(AP268="","",TRIM(AK268&amp;""))</f>
        <v/>
      </c>
      <c r="BI268" s="22">
        <f>IF(AND(AP268&lt;&gt;"",BH268=""),1,0)</f>
        <v/>
      </c>
      <c r="BJ268" s="22">
        <f>IF(AP268="",0,1)</f>
        <v/>
      </c>
    </row>
    <row r="269">
      <c r="AJ269" s="19" t="n"/>
      <c r="AK269" s="25" t="n"/>
      <c r="AL269" s="26" t="n"/>
      <c r="AM269" s="26" t="n"/>
      <c r="AN269" s="25" t="n"/>
      <c r="AO269" s="19" t="n"/>
      <c r="AP269" s="22">
        <f>TRIM(IFERROR(TRIM(INDEX($A269:$AI269,MATCH(Settings!$H$9,$A$1:$AI$1,0))&amp;""),"")&amp;" "&amp;IFERROR(TRIM(INDEX($A269:$AI269,MATCH(Settings!$H$10,$A$1:$AI$1,0))&amp;""),""))</f>
        <v/>
      </c>
      <c r="AQ269" s="23">
        <f>IF(AP269="","",IFERROR(IF(TRIM(INDEX($A269:$AI269,MATCH(Settings!$H$11,$A$1:$AI$1,0))&amp;"")="","",IF(ISNUMBER(INDEX($A269:$AI269,MATCH(Settings!$H$11,$A$1:$AI$1,0))),INT(INDEX($A269:$AI269,MATCH(Settings!$H$11,$A$1:$AI$1,0))),DATE(VALUE(LEFT(INDEX($A269:$AI269,MATCH(Settings!$H$11,$A$1:$AI$1,0)),4)),VALUE(MID(INDEX($A269:$AI269,MATCH(Settings!$H$11,$A$1:$AI$1,0)),6,2)),VALUE(MID(INDEX($A269:$AI269,MATCH(Settings!$H$11,$A$1:$AI$1,0)),9,2))))),""))</f>
        <v/>
      </c>
      <c r="AR269" s="22">
        <f>IF(OR(AP269="",NOT(ISNUMBER(AQ269)),NOT(ISNUMBER(Settings!$B$4))),"",YEAR(Settings!$B$4)-YEAR(AQ269)-IF(OR(MONTH(Settings!$B$4)&lt;MONTH(AQ269),AND(MONTH(Settings!$B$4)=MONTH(AQ269),DAY(Settings!$B$4)&lt;DAY(AQ269))),1,0))</f>
        <v/>
      </c>
      <c r="AS269" s="22">
        <f>IF(AP269="","",IF(AR269="","No birth date",IF(COUNT(Settings!$B$9:$B$20)=0,"Set your age groups",IF(AR269&lt;MIN(Settings!$B$9:$B$20),"Below youngest group",IF(AR269&gt;MAX(Settings!$C$9:$C$20),"Above oldest group",IF(AR269&lt;=INDEX(Settings!$C$9:$C$20,COUNTIF(Settings!$B$9:$B$20,"&lt;="&amp;AR269)),INDEX(Settings!$A$9:$A$20,COUNTIF(Settings!$B$9:$B$20,"&lt;="&amp;AR269)),"No group for this age"))))))</f>
        <v/>
      </c>
      <c r="AT269" s="22">
        <f>IF(AP269="","",IFERROR(TRIM(INDEX($A269:$AI269,MATCH(Settings!$H$12,$A$1:$AI$1,0))&amp;""),""))</f>
        <v/>
      </c>
      <c r="AU269" s="22">
        <f>IF(AP269="","",IFERROR(TRIM(INDEX($A269:$AI269,MATCH(Settings!$H$13,$A$1:$AI$1,0))&amp;""),""))</f>
        <v/>
      </c>
      <c r="AV269" s="22">
        <f>IF(AP269="","",IFERROR(TRIM(INDEX($A269:$AI269,MATCH(Settings!$H$14,$A$1:$AI$1,0))&amp;""),""))</f>
        <v/>
      </c>
      <c r="AW269" s="22">
        <f>IF(AP269="","",IFERROR(IF(TRIM(INDEX($A269:$AI269,MATCH(Settings!$H$19,$A$1:$AI$1,0))&amp;"")="","",VALUE(TRIM(INDEX($A269:$AI269,MATCH(Settings!$H$19,$A$1:$AI$1,0))&amp;""))),""))</f>
        <v/>
      </c>
      <c r="AX269" s="22">
        <f>IF(AP269="","",IFERROR(TRIM(INDEX($A269:$AI269,MATCH(Settings!$H$20,$A$1:$AI$1,0))&amp;""),""))</f>
        <v/>
      </c>
      <c r="AY269" s="24">
        <f>IF(OR(AX269="Paid",AX269="Partially refunded"),IFERROR(VALUE(IFERROR(TRIM(INDEX($A269:$AI269,MATCH(Settings!$H$21,$A$1:$AI$1,0))&amp;""),"")),0)-IFERROR(VALUE(IFERROR(TRIM(INDEX($A269:$AI269,MATCH(Settings!$H$22,$A$1:$AI$1,0))&amp;""),"")),0),0)</f>
        <v/>
      </c>
      <c r="AZ269" s="22">
        <f>IF(AP269="","",IF(UPPER(TRIM(AL269&amp;""))="Y","Paid another way",IF(AX269&lt;&gt;"",AX269,"No online payment")))</f>
        <v/>
      </c>
      <c r="BA269" s="22">
        <f>IF(OR(AZ269="Paid",AZ269="Partially refunded",AZ269="Paid another way"),1,0)</f>
        <v/>
      </c>
      <c r="BB269" s="22">
        <f>IF(AP269="","",IF(IFERROR(TRIM(INDEX($A269:$AI269,MATCH(Settings!$H$15,$A$1:$AI$1,0))&amp;""),"")&lt;&gt;"","Yes","No"))</f>
        <v/>
      </c>
      <c r="BC269" s="22">
        <f>IF(AP269="","",IF(IFERROR(TRIM(INDEX($A269:$AI269,MATCH(Settings!$H$16,$A$1:$AI$1,0))&amp;""),"")&lt;&gt;"","Yes","No"))</f>
        <v/>
      </c>
      <c r="BD269" s="22">
        <f>IF(AP269="","",IF(IFERROR(TRIM(INDEX($A269:$AI269,MATCH(Settings!$H$18,$A$1:$AI$1,0))&amp;""),"")&lt;&gt;"","Yes","No"))</f>
        <v/>
      </c>
      <c r="BE269" s="22">
        <f>IF(AP269="","",IFERROR(TRIM(INDEX($A269:$AI269,MATCH(Settings!$H$17,$A$1:$AI$1,0))&amp;""),""))</f>
        <v/>
      </c>
      <c r="BF269" s="22">
        <f>IF(AP269="","",IF(UPPER(TRIM(AM269&amp;""))="Y","Complete (papers)",IF(IF(BB269="No",", proof of age","")&amp;IF(BC269="No",", physical form","")&amp;IF(BD269="No",", concussion sheet","")="","Complete","Missing: "&amp;MID(IF(BB269="No",", proof of age","")&amp;IF(BC269="No",", physical form","")&amp;IF(BD269="No",", concussion sheet",""),3,200))))</f>
        <v/>
      </c>
      <c r="BG269" s="22">
        <f>IF(LEFT(BF269,8)="Complete",1,0)</f>
        <v/>
      </c>
      <c r="BH269" s="22">
        <f>IF(AP269="","",TRIM(AK269&amp;""))</f>
        <v/>
      </c>
      <c r="BI269" s="22">
        <f>IF(AND(AP269&lt;&gt;"",BH269=""),1,0)</f>
        <v/>
      </c>
      <c r="BJ269" s="22">
        <f>IF(AP269="",0,1)</f>
        <v/>
      </c>
    </row>
    <row r="270">
      <c r="AJ270" s="19" t="n"/>
      <c r="AK270" s="25" t="n"/>
      <c r="AL270" s="26" t="n"/>
      <c r="AM270" s="26" t="n"/>
      <c r="AN270" s="25" t="n"/>
      <c r="AO270" s="19" t="n"/>
      <c r="AP270" s="22">
        <f>TRIM(IFERROR(TRIM(INDEX($A270:$AI270,MATCH(Settings!$H$9,$A$1:$AI$1,0))&amp;""),"")&amp;" "&amp;IFERROR(TRIM(INDEX($A270:$AI270,MATCH(Settings!$H$10,$A$1:$AI$1,0))&amp;""),""))</f>
        <v/>
      </c>
      <c r="AQ270" s="23">
        <f>IF(AP270="","",IFERROR(IF(TRIM(INDEX($A270:$AI270,MATCH(Settings!$H$11,$A$1:$AI$1,0))&amp;"")="","",IF(ISNUMBER(INDEX($A270:$AI270,MATCH(Settings!$H$11,$A$1:$AI$1,0))),INT(INDEX($A270:$AI270,MATCH(Settings!$H$11,$A$1:$AI$1,0))),DATE(VALUE(LEFT(INDEX($A270:$AI270,MATCH(Settings!$H$11,$A$1:$AI$1,0)),4)),VALUE(MID(INDEX($A270:$AI270,MATCH(Settings!$H$11,$A$1:$AI$1,0)),6,2)),VALUE(MID(INDEX($A270:$AI270,MATCH(Settings!$H$11,$A$1:$AI$1,0)),9,2))))),""))</f>
        <v/>
      </c>
      <c r="AR270" s="22">
        <f>IF(OR(AP270="",NOT(ISNUMBER(AQ270)),NOT(ISNUMBER(Settings!$B$4))),"",YEAR(Settings!$B$4)-YEAR(AQ270)-IF(OR(MONTH(Settings!$B$4)&lt;MONTH(AQ270),AND(MONTH(Settings!$B$4)=MONTH(AQ270),DAY(Settings!$B$4)&lt;DAY(AQ270))),1,0))</f>
        <v/>
      </c>
      <c r="AS270" s="22">
        <f>IF(AP270="","",IF(AR270="","No birth date",IF(COUNT(Settings!$B$9:$B$20)=0,"Set your age groups",IF(AR270&lt;MIN(Settings!$B$9:$B$20),"Below youngest group",IF(AR270&gt;MAX(Settings!$C$9:$C$20),"Above oldest group",IF(AR270&lt;=INDEX(Settings!$C$9:$C$20,COUNTIF(Settings!$B$9:$B$20,"&lt;="&amp;AR270)),INDEX(Settings!$A$9:$A$20,COUNTIF(Settings!$B$9:$B$20,"&lt;="&amp;AR270)),"No group for this age"))))))</f>
        <v/>
      </c>
      <c r="AT270" s="22">
        <f>IF(AP270="","",IFERROR(TRIM(INDEX($A270:$AI270,MATCH(Settings!$H$12,$A$1:$AI$1,0))&amp;""),""))</f>
        <v/>
      </c>
      <c r="AU270" s="22">
        <f>IF(AP270="","",IFERROR(TRIM(INDEX($A270:$AI270,MATCH(Settings!$H$13,$A$1:$AI$1,0))&amp;""),""))</f>
        <v/>
      </c>
      <c r="AV270" s="22">
        <f>IF(AP270="","",IFERROR(TRIM(INDEX($A270:$AI270,MATCH(Settings!$H$14,$A$1:$AI$1,0))&amp;""),""))</f>
        <v/>
      </c>
      <c r="AW270" s="22">
        <f>IF(AP270="","",IFERROR(IF(TRIM(INDEX($A270:$AI270,MATCH(Settings!$H$19,$A$1:$AI$1,0))&amp;"")="","",VALUE(TRIM(INDEX($A270:$AI270,MATCH(Settings!$H$19,$A$1:$AI$1,0))&amp;""))),""))</f>
        <v/>
      </c>
      <c r="AX270" s="22">
        <f>IF(AP270="","",IFERROR(TRIM(INDEX($A270:$AI270,MATCH(Settings!$H$20,$A$1:$AI$1,0))&amp;""),""))</f>
        <v/>
      </c>
      <c r="AY270" s="24">
        <f>IF(OR(AX270="Paid",AX270="Partially refunded"),IFERROR(VALUE(IFERROR(TRIM(INDEX($A270:$AI270,MATCH(Settings!$H$21,$A$1:$AI$1,0))&amp;""),"")),0)-IFERROR(VALUE(IFERROR(TRIM(INDEX($A270:$AI270,MATCH(Settings!$H$22,$A$1:$AI$1,0))&amp;""),"")),0),0)</f>
        <v/>
      </c>
      <c r="AZ270" s="22">
        <f>IF(AP270="","",IF(UPPER(TRIM(AL270&amp;""))="Y","Paid another way",IF(AX270&lt;&gt;"",AX270,"No online payment")))</f>
        <v/>
      </c>
      <c r="BA270" s="22">
        <f>IF(OR(AZ270="Paid",AZ270="Partially refunded",AZ270="Paid another way"),1,0)</f>
        <v/>
      </c>
      <c r="BB270" s="22">
        <f>IF(AP270="","",IF(IFERROR(TRIM(INDEX($A270:$AI270,MATCH(Settings!$H$15,$A$1:$AI$1,0))&amp;""),"")&lt;&gt;"","Yes","No"))</f>
        <v/>
      </c>
      <c r="BC270" s="22">
        <f>IF(AP270="","",IF(IFERROR(TRIM(INDEX($A270:$AI270,MATCH(Settings!$H$16,$A$1:$AI$1,0))&amp;""),"")&lt;&gt;"","Yes","No"))</f>
        <v/>
      </c>
      <c r="BD270" s="22">
        <f>IF(AP270="","",IF(IFERROR(TRIM(INDEX($A270:$AI270,MATCH(Settings!$H$18,$A$1:$AI$1,0))&amp;""),"")&lt;&gt;"","Yes","No"))</f>
        <v/>
      </c>
      <c r="BE270" s="22">
        <f>IF(AP270="","",IFERROR(TRIM(INDEX($A270:$AI270,MATCH(Settings!$H$17,$A$1:$AI$1,0))&amp;""),""))</f>
        <v/>
      </c>
      <c r="BF270" s="22">
        <f>IF(AP270="","",IF(UPPER(TRIM(AM270&amp;""))="Y","Complete (papers)",IF(IF(BB270="No",", proof of age","")&amp;IF(BC270="No",", physical form","")&amp;IF(BD270="No",", concussion sheet","")="","Complete","Missing: "&amp;MID(IF(BB270="No",", proof of age","")&amp;IF(BC270="No",", physical form","")&amp;IF(BD270="No",", concussion sheet",""),3,200))))</f>
        <v/>
      </c>
      <c r="BG270" s="22">
        <f>IF(LEFT(BF270,8)="Complete",1,0)</f>
        <v/>
      </c>
      <c r="BH270" s="22">
        <f>IF(AP270="","",TRIM(AK270&amp;""))</f>
        <v/>
      </c>
      <c r="BI270" s="22">
        <f>IF(AND(AP270&lt;&gt;"",BH270=""),1,0)</f>
        <v/>
      </c>
      <c r="BJ270" s="22">
        <f>IF(AP270="",0,1)</f>
        <v/>
      </c>
    </row>
    <row r="271">
      <c r="AJ271" s="19" t="n"/>
      <c r="AK271" s="25" t="n"/>
      <c r="AL271" s="26" t="n"/>
      <c r="AM271" s="26" t="n"/>
      <c r="AN271" s="25" t="n"/>
      <c r="AO271" s="19" t="n"/>
      <c r="AP271" s="22">
        <f>TRIM(IFERROR(TRIM(INDEX($A271:$AI271,MATCH(Settings!$H$9,$A$1:$AI$1,0))&amp;""),"")&amp;" "&amp;IFERROR(TRIM(INDEX($A271:$AI271,MATCH(Settings!$H$10,$A$1:$AI$1,0))&amp;""),""))</f>
        <v/>
      </c>
      <c r="AQ271" s="23">
        <f>IF(AP271="","",IFERROR(IF(TRIM(INDEX($A271:$AI271,MATCH(Settings!$H$11,$A$1:$AI$1,0))&amp;"")="","",IF(ISNUMBER(INDEX($A271:$AI271,MATCH(Settings!$H$11,$A$1:$AI$1,0))),INT(INDEX($A271:$AI271,MATCH(Settings!$H$11,$A$1:$AI$1,0))),DATE(VALUE(LEFT(INDEX($A271:$AI271,MATCH(Settings!$H$11,$A$1:$AI$1,0)),4)),VALUE(MID(INDEX($A271:$AI271,MATCH(Settings!$H$11,$A$1:$AI$1,0)),6,2)),VALUE(MID(INDEX($A271:$AI271,MATCH(Settings!$H$11,$A$1:$AI$1,0)),9,2))))),""))</f>
        <v/>
      </c>
      <c r="AR271" s="22">
        <f>IF(OR(AP271="",NOT(ISNUMBER(AQ271)),NOT(ISNUMBER(Settings!$B$4))),"",YEAR(Settings!$B$4)-YEAR(AQ271)-IF(OR(MONTH(Settings!$B$4)&lt;MONTH(AQ271),AND(MONTH(Settings!$B$4)=MONTH(AQ271),DAY(Settings!$B$4)&lt;DAY(AQ271))),1,0))</f>
        <v/>
      </c>
      <c r="AS271" s="22">
        <f>IF(AP271="","",IF(AR271="","No birth date",IF(COUNT(Settings!$B$9:$B$20)=0,"Set your age groups",IF(AR271&lt;MIN(Settings!$B$9:$B$20),"Below youngest group",IF(AR271&gt;MAX(Settings!$C$9:$C$20),"Above oldest group",IF(AR271&lt;=INDEX(Settings!$C$9:$C$20,COUNTIF(Settings!$B$9:$B$20,"&lt;="&amp;AR271)),INDEX(Settings!$A$9:$A$20,COUNTIF(Settings!$B$9:$B$20,"&lt;="&amp;AR271)),"No group for this age"))))))</f>
        <v/>
      </c>
      <c r="AT271" s="22">
        <f>IF(AP271="","",IFERROR(TRIM(INDEX($A271:$AI271,MATCH(Settings!$H$12,$A$1:$AI$1,0))&amp;""),""))</f>
        <v/>
      </c>
      <c r="AU271" s="22">
        <f>IF(AP271="","",IFERROR(TRIM(INDEX($A271:$AI271,MATCH(Settings!$H$13,$A$1:$AI$1,0))&amp;""),""))</f>
        <v/>
      </c>
      <c r="AV271" s="22">
        <f>IF(AP271="","",IFERROR(TRIM(INDEX($A271:$AI271,MATCH(Settings!$H$14,$A$1:$AI$1,0))&amp;""),""))</f>
        <v/>
      </c>
      <c r="AW271" s="22">
        <f>IF(AP271="","",IFERROR(IF(TRIM(INDEX($A271:$AI271,MATCH(Settings!$H$19,$A$1:$AI$1,0))&amp;"")="","",VALUE(TRIM(INDEX($A271:$AI271,MATCH(Settings!$H$19,$A$1:$AI$1,0))&amp;""))),""))</f>
        <v/>
      </c>
      <c r="AX271" s="22">
        <f>IF(AP271="","",IFERROR(TRIM(INDEX($A271:$AI271,MATCH(Settings!$H$20,$A$1:$AI$1,0))&amp;""),""))</f>
        <v/>
      </c>
      <c r="AY271" s="24">
        <f>IF(OR(AX271="Paid",AX271="Partially refunded"),IFERROR(VALUE(IFERROR(TRIM(INDEX($A271:$AI271,MATCH(Settings!$H$21,$A$1:$AI$1,0))&amp;""),"")),0)-IFERROR(VALUE(IFERROR(TRIM(INDEX($A271:$AI271,MATCH(Settings!$H$22,$A$1:$AI$1,0))&amp;""),"")),0),0)</f>
        <v/>
      </c>
      <c r="AZ271" s="22">
        <f>IF(AP271="","",IF(UPPER(TRIM(AL271&amp;""))="Y","Paid another way",IF(AX271&lt;&gt;"",AX271,"No online payment")))</f>
        <v/>
      </c>
      <c r="BA271" s="22">
        <f>IF(OR(AZ271="Paid",AZ271="Partially refunded",AZ271="Paid another way"),1,0)</f>
        <v/>
      </c>
      <c r="BB271" s="22">
        <f>IF(AP271="","",IF(IFERROR(TRIM(INDEX($A271:$AI271,MATCH(Settings!$H$15,$A$1:$AI$1,0))&amp;""),"")&lt;&gt;"","Yes","No"))</f>
        <v/>
      </c>
      <c r="BC271" s="22">
        <f>IF(AP271="","",IF(IFERROR(TRIM(INDEX($A271:$AI271,MATCH(Settings!$H$16,$A$1:$AI$1,0))&amp;""),"")&lt;&gt;"","Yes","No"))</f>
        <v/>
      </c>
      <c r="BD271" s="22">
        <f>IF(AP271="","",IF(IFERROR(TRIM(INDEX($A271:$AI271,MATCH(Settings!$H$18,$A$1:$AI$1,0))&amp;""),"")&lt;&gt;"","Yes","No"))</f>
        <v/>
      </c>
      <c r="BE271" s="22">
        <f>IF(AP271="","",IFERROR(TRIM(INDEX($A271:$AI271,MATCH(Settings!$H$17,$A$1:$AI$1,0))&amp;""),""))</f>
        <v/>
      </c>
      <c r="BF271" s="22">
        <f>IF(AP271="","",IF(UPPER(TRIM(AM271&amp;""))="Y","Complete (papers)",IF(IF(BB271="No",", proof of age","")&amp;IF(BC271="No",", physical form","")&amp;IF(BD271="No",", concussion sheet","")="","Complete","Missing: "&amp;MID(IF(BB271="No",", proof of age","")&amp;IF(BC271="No",", physical form","")&amp;IF(BD271="No",", concussion sheet",""),3,200))))</f>
        <v/>
      </c>
      <c r="BG271" s="22">
        <f>IF(LEFT(BF271,8)="Complete",1,0)</f>
        <v/>
      </c>
      <c r="BH271" s="22">
        <f>IF(AP271="","",TRIM(AK271&amp;""))</f>
        <v/>
      </c>
      <c r="BI271" s="22">
        <f>IF(AND(AP271&lt;&gt;"",BH271=""),1,0)</f>
        <v/>
      </c>
      <c r="BJ271" s="22">
        <f>IF(AP271="",0,1)</f>
        <v/>
      </c>
    </row>
    <row r="272">
      <c r="AJ272" s="19" t="n"/>
      <c r="AK272" s="25" t="n"/>
      <c r="AL272" s="26" t="n"/>
      <c r="AM272" s="26" t="n"/>
      <c r="AN272" s="25" t="n"/>
      <c r="AO272" s="19" t="n"/>
      <c r="AP272" s="22">
        <f>TRIM(IFERROR(TRIM(INDEX($A272:$AI272,MATCH(Settings!$H$9,$A$1:$AI$1,0))&amp;""),"")&amp;" "&amp;IFERROR(TRIM(INDEX($A272:$AI272,MATCH(Settings!$H$10,$A$1:$AI$1,0))&amp;""),""))</f>
        <v/>
      </c>
      <c r="AQ272" s="23">
        <f>IF(AP272="","",IFERROR(IF(TRIM(INDEX($A272:$AI272,MATCH(Settings!$H$11,$A$1:$AI$1,0))&amp;"")="","",IF(ISNUMBER(INDEX($A272:$AI272,MATCH(Settings!$H$11,$A$1:$AI$1,0))),INT(INDEX($A272:$AI272,MATCH(Settings!$H$11,$A$1:$AI$1,0))),DATE(VALUE(LEFT(INDEX($A272:$AI272,MATCH(Settings!$H$11,$A$1:$AI$1,0)),4)),VALUE(MID(INDEX($A272:$AI272,MATCH(Settings!$H$11,$A$1:$AI$1,0)),6,2)),VALUE(MID(INDEX($A272:$AI272,MATCH(Settings!$H$11,$A$1:$AI$1,0)),9,2))))),""))</f>
        <v/>
      </c>
      <c r="AR272" s="22">
        <f>IF(OR(AP272="",NOT(ISNUMBER(AQ272)),NOT(ISNUMBER(Settings!$B$4))),"",YEAR(Settings!$B$4)-YEAR(AQ272)-IF(OR(MONTH(Settings!$B$4)&lt;MONTH(AQ272),AND(MONTH(Settings!$B$4)=MONTH(AQ272),DAY(Settings!$B$4)&lt;DAY(AQ272))),1,0))</f>
        <v/>
      </c>
      <c r="AS272" s="22">
        <f>IF(AP272="","",IF(AR272="","No birth date",IF(COUNT(Settings!$B$9:$B$20)=0,"Set your age groups",IF(AR272&lt;MIN(Settings!$B$9:$B$20),"Below youngest group",IF(AR272&gt;MAX(Settings!$C$9:$C$20),"Above oldest group",IF(AR272&lt;=INDEX(Settings!$C$9:$C$20,COUNTIF(Settings!$B$9:$B$20,"&lt;="&amp;AR272)),INDEX(Settings!$A$9:$A$20,COUNTIF(Settings!$B$9:$B$20,"&lt;="&amp;AR272)),"No group for this age"))))))</f>
        <v/>
      </c>
      <c r="AT272" s="22">
        <f>IF(AP272="","",IFERROR(TRIM(INDEX($A272:$AI272,MATCH(Settings!$H$12,$A$1:$AI$1,0))&amp;""),""))</f>
        <v/>
      </c>
      <c r="AU272" s="22">
        <f>IF(AP272="","",IFERROR(TRIM(INDEX($A272:$AI272,MATCH(Settings!$H$13,$A$1:$AI$1,0))&amp;""),""))</f>
        <v/>
      </c>
      <c r="AV272" s="22">
        <f>IF(AP272="","",IFERROR(TRIM(INDEX($A272:$AI272,MATCH(Settings!$H$14,$A$1:$AI$1,0))&amp;""),""))</f>
        <v/>
      </c>
      <c r="AW272" s="22">
        <f>IF(AP272="","",IFERROR(IF(TRIM(INDEX($A272:$AI272,MATCH(Settings!$H$19,$A$1:$AI$1,0))&amp;"")="","",VALUE(TRIM(INDEX($A272:$AI272,MATCH(Settings!$H$19,$A$1:$AI$1,0))&amp;""))),""))</f>
        <v/>
      </c>
      <c r="AX272" s="22">
        <f>IF(AP272="","",IFERROR(TRIM(INDEX($A272:$AI272,MATCH(Settings!$H$20,$A$1:$AI$1,0))&amp;""),""))</f>
        <v/>
      </c>
      <c r="AY272" s="24">
        <f>IF(OR(AX272="Paid",AX272="Partially refunded"),IFERROR(VALUE(IFERROR(TRIM(INDEX($A272:$AI272,MATCH(Settings!$H$21,$A$1:$AI$1,0))&amp;""),"")),0)-IFERROR(VALUE(IFERROR(TRIM(INDEX($A272:$AI272,MATCH(Settings!$H$22,$A$1:$AI$1,0))&amp;""),"")),0),0)</f>
        <v/>
      </c>
      <c r="AZ272" s="22">
        <f>IF(AP272="","",IF(UPPER(TRIM(AL272&amp;""))="Y","Paid another way",IF(AX272&lt;&gt;"",AX272,"No online payment")))</f>
        <v/>
      </c>
      <c r="BA272" s="22">
        <f>IF(OR(AZ272="Paid",AZ272="Partially refunded",AZ272="Paid another way"),1,0)</f>
        <v/>
      </c>
      <c r="BB272" s="22">
        <f>IF(AP272="","",IF(IFERROR(TRIM(INDEX($A272:$AI272,MATCH(Settings!$H$15,$A$1:$AI$1,0))&amp;""),"")&lt;&gt;"","Yes","No"))</f>
        <v/>
      </c>
      <c r="BC272" s="22">
        <f>IF(AP272="","",IF(IFERROR(TRIM(INDEX($A272:$AI272,MATCH(Settings!$H$16,$A$1:$AI$1,0))&amp;""),"")&lt;&gt;"","Yes","No"))</f>
        <v/>
      </c>
      <c r="BD272" s="22">
        <f>IF(AP272="","",IF(IFERROR(TRIM(INDEX($A272:$AI272,MATCH(Settings!$H$18,$A$1:$AI$1,0))&amp;""),"")&lt;&gt;"","Yes","No"))</f>
        <v/>
      </c>
      <c r="BE272" s="22">
        <f>IF(AP272="","",IFERROR(TRIM(INDEX($A272:$AI272,MATCH(Settings!$H$17,$A$1:$AI$1,0))&amp;""),""))</f>
        <v/>
      </c>
      <c r="BF272" s="22">
        <f>IF(AP272="","",IF(UPPER(TRIM(AM272&amp;""))="Y","Complete (papers)",IF(IF(BB272="No",", proof of age","")&amp;IF(BC272="No",", physical form","")&amp;IF(BD272="No",", concussion sheet","")="","Complete","Missing: "&amp;MID(IF(BB272="No",", proof of age","")&amp;IF(BC272="No",", physical form","")&amp;IF(BD272="No",", concussion sheet",""),3,200))))</f>
        <v/>
      </c>
      <c r="BG272" s="22">
        <f>IF(LEFT(BF272,8)="Complete",1,0)</f>
        <v/>
      </c>
      <c r="BH272" s="22">
        <f>IF(AP272="","",TRIM(AK272&amp;""))</f>
        <v/>
      </c>
      <c r="BI272" s="22">
        <f>IF(AND(AP272&lt;&gt;"",BH272=""),1,0)</f>
        <v/>
      </c>
      <c r="BJ272" s="22">
        <f>IF(AP272="",0,1)</f>
        <v/>
      </c>
    </row>
    <row r="273">
      <c r="AJ273" s="19" t="n"/>
      <c r="AK273" s="25" t="n"/>
      <c r="AL273" s="26" t="n"/>
      <c r="AM273" s="26" t="n"/>
      <c r="AN273" s="25" t="n"/>
      <c r="AO273" s="19" t="n"/>
      <c r="AP273" s="22">
        <f>TRIM(IFERROR(TRIM(INDEX($A273:$AI273,MATCH(Settings!$H$9,$A$1:$AI$1,0))&amp;""),"")&amp;" "&amp;IFERROR(TRIM(INDEX($A273:$AI273,MATCH(Settings!$H$10,$A$1:$AI$1,0))&amp;""),""))</f>
        <v/>
      </c>
      <c r="AQ273" s="23">
        <f>IF(AP273="","",IFERROR(IF(TRIM(INDEX($A273:$AI273,MATCH(Settings!$H$11,$A$1:$AI$1,0))&amp;"")="","",IF(ISNUMBER(INDEX($A273:$AI273,MATCH(Settings!$H$11,$A$1:$AI$1,0))),INT(INDEX($A273:$AI273,MATCH(Settings!$H$11,$A$1:$AI$1,0))),DATE(VALUE(LEFT(INDEX($A273:$AI273,MATCH(Settings!$H$11,$A$1:$AI$1,0)),4)),VALUE(MID(INDEX($A273:$AI273,MATCH(Settings!$H$11,$A$1:$AI$1,0)),6,2)),VALUE(MID(INDEX($A273:$AI273,MATCH(Settings!$H$11,$A$1:$AI$1,0)),9,2))))),""))</f>
        <v/>
      </c>
      <c r="AR273" s="22">
        <f>IF(OR(AP273="",NOT(ISNUMBER(AQ273)),NOT(ISNUMBER(Settings!$B$4))),"",YEAR(Settings!$B$4)-YEAR(AQ273)-IF(OR(MONTH(Settings!$B$4)&lt;MONTH(AQ273),AND(MONTH(Settings!$B$4)=MONTH(AQ273),DAY(Settings!$B$4)&lt;DAY(AQ273))),1,0))</f>
        <v/>
      </c>
      <c r="AS273" s="22">
        <f>IF(AP273="","",IF(AR273="","No birth date",IF(COUNT(Settings!$B$9:$B$20)=0,"Set your age groups",IF(AR273&lt;MIN(Settings!$B$9:$B$20),"Below youngest group",IF(AR273&gt;MAX(Settings!$C$9:$C$20),"Above oldest group",IF(AR273&lt;=INDEX(Settings!$C$9:$C$20,COUNTIF(Settings!$B$9:$B$20,"&lt;="&amp;AR273)),INDEX(Settings!$A$9:$A$20,COUNTIF(Settings!$B$9:$B$20,"&lt;="&amp;AR273)),"No group for this age"))))))</f>
        <v/>
      </c>
      <c r="AT273" s="22">
        <f>IF(AP273="","",IFERROR(TRIM(INDEX($A273:$AI273,MATCH(Settings!$H$12,$A$1:$AI$1,0))&amp;""),""))</f>
        <v/>
      </c>
      <c r="AU273" s="22">
        <f>IF(AP273="","",IFERROR(TRIM(INDEX($A273:$AI273,MATCH(Settings!$H$13,$A$1:$AI$1,0))&amp;""),""))</f>
        <v/>
      </c>
      <c r="AV273" s="22">
        <f>IF(AP273="","",IFERROR(TRIM(INDEX($A273:$AI273,MATCH(Settings!$H$14,$A$1:$AI$1,0))&amp;""),""))</f>
        <v/>
      </c>
      <c r="AW273" s="22">
        <f>IF(AP273="","",IFERROR(IF(TRIM(INDEX($A273:$AI273,MATCH(Settings!$H$19,$A$1:$AI$1,0))&amp;"")="","",VALUE(TRIM(INDEX($A273:$AI273,MATCH(Settings!$H$19,$A$1:$AI$1,0))&amp;""))),""))</f>
        <v/>
      </c>
      <c r="AX273" s="22">
        <f>IF(AP273="","",IFERROR(TRIM(INDEX($A273:$AI273,MATCH(Settings!$H$20,$A$1:$AI$1,0))&amp;""),""))</f>
        <v/>
      </c>
      <c r="AY273" s="24">
        <f>IF(OR(AX273="Paid",AX273="Partially refunded"),IFERROR(VALUE(IFERROR(TRIM(INDEX($A273:$AI273,MATCH(Settings!$H$21,$A$1:$AI$1,0))&amp;""),"")),0)-IFERROR(VALUE(IFERROR(TRIM(INDEX($A273:$AI273,MATCH(Settings!$H$22,$A$1:$AI$1,0))&amp;""),"")),0),0)</f>
        <v/>
      </c>
      <c r="AZ273" s="22">
        <f>IF(AP273="","",IF(UPPER(TRIM(AL273&amp;""))="Y","Paid another way",IF(AX273&lt;&gt;"",AX273,"No online payment")))</f>
        <v/>
      </c>
      <c r="BA273" s="22">
        <f>IF(OR(AZ273="Paid",AZ273="Partially refunded",AZ273="Paid another way"),1,0)</f>
        <v/>
      </c>
      <c r="BB273" s="22">
        <f>IF(AP273="","",IF(IFERROR(TRIM(INDEX($A273:$AI273,MATCH(Settings!$H$15,$A$1:$AI$1,0))&amp;""),"")&lt;&gt;"","Yes","No"))</f>
        <v/>
      </c>
      <c r="BC273" s="22">
        <f>IF(AP273="","",IF(IFERROR(TRIM(INDEX($A273:$AI273,MATCH(Settings!$H$16,$A$1:$AI$1,0))&amp;""),"")&lt;&gt;"","Yes","No"))</f>
        <v/>
      </c>
      <c r="BD273" s="22">
        <f>IF(AP273="","",IF(IFERROR(TRIM(INDEX($A273:$AI273,MATCH(Settings!$H$18,$A$1:$AI$1,0))&amp;""),"")&lt;&gt;"","Yes","No"))</f>
        <v/>
      </c>
      <c r="BE273" s="22">
        <f>IF(AP273="","",IFERROR(TRIM(INDEX($A273:$AI273,MATCH(Settings!$H$17,$A$1:$AI$1,0))&amp;""),""))</f>
        <v/>
      </c>
      <c r="BF273" s="22">
        <f>IF(AP273="","",IF(UPPER(TRIM(AM273&amp;""))="Y","Complete (papers)",IF(IF(BB273="No",", proof of age","")&amp;IF(BC273="No",", physical form","")&amp;IF(BD273="No",", concussion sheet","")="","Complete","Missing: "&amp;MID(IF(BB273="No",", proof of age","")&amp;IF(BC273="No",", physical form","")&amp;IF(BD273="No",", concussion sheet",""),3,200))))</f>
        <v/>
      </c>
      <c r="BG273" s="22">
        <f>IF(LEFT(BF273,8)="Complete",1,0)</f>
        <v/>
      </c>
      <c r="BH273" s="22">
        <f>IF(AP273="","",TRIM(AK273&amp;""))</f>
        <v/>
      </c>
      <c r="BI273" s="22">
        <f>IF(AND(AP273&lt;&gt;"",BH273=""),1,0)</f>
        <v/>
      </c>
      <c r="BJ273" s="22">
        <f>IF(AP273="",0,1)</f>
        <v/>
      </c>
    </row>
    <row r="274">
      <c r="AJ274" s="19" t="n"/>
      <c r="AK274" s="25" t="n"/>
      <c r="AL274" s="26" t="n"/>
      <c r="AM274" s="26" t="n"/>
      <c r="AN274" s="25" t="n"/>
      <c r="AO274" s="19" t="n"/>
      <c r="AP274" s="22">
        <f>TRIM(IFERROR(TRIM(INDEX($A274:$AI274,MATCH(Settings!$H$9,$A$1:$AI$1,0))&amp;""),"")&amp;" "&amp;IFERROR(TRIM(INDEX($A274:$AI274,MATCH(Settings!$H$10,$A$1:$AI$1,0))&amp;""),""))</f>
        <v/>
      </c>
      <c r="AQ274" s="23">
        <f>IF(AP274="","",IFERROR(IF(TRIM(INDEX($A274:$AI274,MATCH(Settings!$H$11,$A$1:$AI$1,0))&amp;"")="","",IF(ISNUMBER(INDEX($A274:$AI274,MATCH(Settings!$H$11,$A$1:$AI$1,0))),INT(INDEX($A274:$AI274,MATCH(Settings!$H$11,$A$1:$AI$1,0))),DATE(VALUE(LEFT(INDEX($A274:$AI274,MATCH(Settings!$H$11,$A$1:$AI$1,0)),4)),VALUE(MID(INDEX($A274:$AI274,MATCH(Settings!$H$11,$A$1:$AI$1,0)),6,2)),VALUE(MID(INDEX($A274:$AI274,MATCH(Settings!$H$11,$A$1:$AI$1,0)),9,2))))),""))</f>
        <v/>
      </c>
      <c r="AR274" s="22">
        <f>IF(OR(AP274="",NOT(ISNUMBER(AQ274)),NOT(ISNUMBER(Settings!$B$4))),"",YEAR(Settings!$B$4)-YEAR(AQ274)-IF(OR(MONTH(Settings!$B$4)&lt;MONTH(AQ274),AND(MONTH(Settings!$B$4)=MONTH(AQ274),DAY(Settings!$B$4)&lt;DAY(AQ274))),1,0))</f>
        <v/>
      </c>
      <c r="AS274" s="22">
        <f>IF(AP274="","",IF(AR274="","No birth date",IF(COUNT(Settings!$B$9:$B$20)=0,"Set your age groups",IF(AR274&lt;MIN(Settings!$B$9:$B$20),"Below youngest group",IF(AR274&gt;MAX(Settings!$C$9:$C$20),"Above oldest group",IF(AR274&lt;=INDEX(Settings!$C$9:$C$20,COUNTIF(Settings!$B$9:$B$20,"&lt;="&amp;AR274)),INDEX(Settings!$A$9:$A$20,COUNTIF(Settings!$B$9:$B$20,"&lt;="&amp;AR274)),"No group for this age"))))))</f>
        <v/>
      </c>
      <c r="AT274" s="22">
        <f>IF(AP274="","",IFERROR(TRIM(INDEX($A274:$AI274,MATCH(Settings!$H$12,$A$1:$AI$1,0))&amp;""),""))</f>
        <v/>
      </c>
      <c r="AU274" s="22">
        <f>IF(AP274="","",IFERROR(TRIM(INDEX($A274:$AI274,MATCH(Settings!$H$13,$A$1:$AI$1,0))&amp;""),""))</f>
        <v/>
      </c>
      <c r="AV274" s="22">
        <f>IF(AP274="","",IFERROR(TRIM(INDEX($A274:$AI274,MATCH(Settings!$H$14,$A$1:$AI$1,0))&amp;""),""))</f>
        <v/>
      </c>
      <c r="AW274" s="22">
        <f>IF(AP274="","",IFERROR(IF(TRIM(INDEX($A274:$AI274,MATCH(Settings!$H$19,$A$1:$AI$1,0))&amp;"")="","",VALUE(TRIM(INDEX($A274:$AI274,MATCH(Settings!$H$19,$A$1:$AI$1,0))&amp;""))),""))</f>
        <v/>
      </c>
      <c r="AX274" s="22">
        <f>IF(AP274="","",IFERROR(TRIM(INDEX($A274:$AI274,MATCH(Settings!$H$20,$A$1:$AI$1,0))&amp;""),""))</f>
        <v/>
      </c>
      <c r="AY274" s="24">
        <f>IF(OR(AX274="Paid",AX274="Partially refunded"),IFERROR(VALUE(IFERROR(TRIM(INDEX($A274:$AI274,MATCH(Settings!$H$21,$A$1:$AI$1,0))&amp;""),"")),0)-IFERROR(VALUE(IFERROR(TRIM(INDEX($A274:$AI274,MATCH(Settings!$H$22,$A$1:$AI$1,0))&amp;""),"")),0),0)</f>
        <v/>
      </c>
      <c r="AZ274" s="22">
        <f>IF(AP274="","",IF(UPPER(TRIM(AL274&amp;""))="Y","Paid another way",IF(AX274&lt;&gt;"",AX274,"No online payment")))</f>
        <v/>
      </c>
      <c r="BA274" s="22">
        <f>IF(OR(AZ274="Paid",AZ274="Partially refunded",AZ274="Paid another way"),1,0)</f>
        <v/>
      </c>
      <c r="BB274" s="22">
        <f>IF(AP274="","",IF(IFERROR(TRIM(INDEX($A274:$AI274,MATCH(Settings!$H$15,$A$1:$AI$1,0))&amp;""),"")&lt;&gt;"","Yes","No"))</f>
        <v/>
      </c>
      <c r="BC274" s="22">
        <f>IF(AP274="","",IF(IFERROR(TRIM(INDEX($A274:$AI274,MATCH(Settings!$H$16,$A$1:$AI$1,0))&amp;""),"")&lt;&gt;"","Yes","No"))</f>
        <v/>
      </c>
      <c r="BD274" s="22">
        <f>IF(AP274="","",IF(IFERROR(TRIM(INDEX($A274:$AI274,MATCH(Settings!$H$18,$A$1:$AI$1,0))&amp;""),"")&lt;&gt;"","Yes","No"))</f>
        <v/>
      </c>
      <c r="BE274" s="22">
        <f>IF(AP274="","",IFERROR(TRIM(INDEX($A274:$AI274,MATCH(Settings!$H$17,$A$1:$AI$1,0))&amp;""),""))</f>
        <v/>
      </c>
      <c r="BF274" s="22">
        <f>IF(AP274="","",IF(UPPER(TRIM(AM274&amp;""))="Y","Complete (papers)",IF(IF(BB274="No",", proof of age","")&amp;IF(BC274="No",", physical form","")&amp;IF(BD274="No",", concussion sheet","")="","Complete","Missing: "&amp;MID(IF(BB274="No",", proof of age","")&amp;IF(BC274="No",", physical form","")&amp;IF(BD274="No",", concussion sheet",""),3,200))))</f>
        <v/>
      </c>
      <c r="BG274" s="22">
        <f>IF(LEFT(BF274,8)="Complete",1,0)</f>
        <v/>
      </c>
      <c r="BH274" s="22">
        <f>IF(AP274="","",TRIM(AK274&amp;""))</f>
        <v/>
      </c>
      <c r="BI274" s="22">
        <f>IF(AND(AP274&lt;&gt;"",BH274=""),1,0)</f>
        <v/>
      </c>
      <c r="BJ274" s="22">
        <f>IF(AP274="",0,1)</f>
        <v/>
      </c>
    </row>
    <row r="275">
      <c r="AJ275" s="19" t="n"/>
      <c r="AK275" s="25" t="n"/>
      <c r="AL275" s="26" t="n"/>
      <c r="AM275" s="26" t="n"/>
      <c r="AN275" s="25" t="n"/>
      <c r="AO275" s="19" t="n"/>
      <c r="AP275" s="22">
        <f>TRIM(IFERROR(TRIM(INDEX($A275:$AI275,MATCH(Settings!$H$9,$A$1:$AI$1,0))&amp;""),"")&amp;" "&amp;IFERROR(TRIM(INDEX($A275:$AI275,MATCH(Settings!$H$10,$A$1:$AI$1,0))&amp;""),""))</f>
        <v/>
      </c>
      <c r="AQ275" s="23">
        <f>IF(AP275="","",IFERROR(IF(TRIM(INDEX($A275:$AI275,MATCH(Settings!$H$11,$A$1:$AI$1,0))&amp;"")="","",IF(ISNUMBER(INDEX($A275:$AI275,MATCH(Settings!$H$11,$A$1:$AI$1,0))),INT(INDEX($A275:$AI275,MATCH(Settings!$H$11,$A$1:$AI$1,0))),DATE(VALUE(LEFT(INDEX($A275:$AI275,MATCH(Settings!$H$11,$A$1:$AI$1,0)),4)),VALUE(MID(INDEX($A275:$AI275,MATCH(Settings!$H$11,$A$1:$AI$1,0)),6,2)),VALUE(MID(INDEX($A275:$AI275,MATCH(Settings!$H$11,$A$1:$AI$1,0)),9,2))))),""))</f>
        <v/>
      </c>
      <c r="AR275" s="22">
        <f>IF(OR(AP275="",NOT(ISNUMBER(AQ275)),NOT(ISNUMBER(Settings!$B$4))),"",YEAR(Settings!$B$4)-YEAR(AQ275)-IF(OR(MONTH(Settings!$B$4)&lt;MONTH(AQ275),AND(MONTH(Settings!$B$4)=MONTH(AQ275),DAY(Settings!$B$4)&lt;DAY(AQ275))),1,0))</f>
        <v/>
      </c>
      <c r="AS275" s="22">
        <f>IF(AP275="","",IF(AR275="","No birth date",IF(COUNT(Settings!$B$9:$B$20)=0,"Set your age groups",IF(AR275&lt;MIN(Settings!$B$9:$B$20),"Below youngest group",IF(AR275&gt;MAX(Settings!$C$9:$C$20),"Above oldest group",IF(AR275&lt;=INDEX(Settings!$C$9:$C$20,COUNTIF(Settings!$B$9:$B$20,"&lt;="&amp;AR275)),INDEX(Settings!$A$9:$A$20,COUNTIF(Settings!$B$9:$B$20,"&lt;="&amp;AR275)),"No group for this age"))))))</f>
        <v/>
      </c>
      <c r="AT275" s="22">
        <f>IF(AP275="","",IFERROR(TRIM(INDEX($A275:$AI275,MATCH(Settings!$H$12,$A$1:$AI$1,0))&amp;""),""))</f>
        <v/>
      </c>
      <c r="AU275" s="22">
        <f>IF(AP275="","",IFERROR(TRIM(INDEX($A275:$AI275,MATCH(Settings!$H$13,$A$1:$AI$1,0))&amp;""),""))</f>
        <v/>
      </c>
      <c r="AV275" s="22">
        <f>IF(AP275="","",IFERROR(TRIM(INDEX($A275:$AI275,MATCH(Settings!$H$14,$A$1:$AI$1,0))&amp;""),""))</f>
        <v/>
      </c>
      <c r="AW275" s="22">
        <f>IF(AP275="","",IFERROR(IF(TRIM(INDEX($A275:$AI275,MATCH(Settings!$H$19,$A$1:$AI$1,0))&amp;"")="","",VALUE(TRIM(INDEX($A275:$AI275,MATCH(Settings!$H$19,$A$1:$AI$1,0))&amp;""))),""))</f>
        <v/>
      </c>
      <c r="AX275" s="22">
        <f>IF(AP275="","",IFERROR(TRIM(INDEX($A275:$AI275,MATCH(Settings!$H$20,$A$1:$AI$1,0))&amp;""),""))</f>
        <v/>
      </c>
      <c r="AY275" s="24">
        <f>IF(OR(AX275="Paid",AX275="Partially refunded"),IFERROR(VALUE(IFERROR(TRIM(INDEX($A275:$AI275,MATCH(Settings!$H$21,$A$1:$AI$1,0))&amp;""),"")),0)-IFERROR(VALUE(IFERROR(TRIM(INDEX($A275:$AI275,MATCH(Settings!$H$22,$A$1:$AI$1,0))&amp;""),"")),0),0)</f>
        <v/>
      </c>
      <c r="AZ275" s="22">
        <f>IF(AP275="","",IF(UPPER(TRIM(AL275&amp;""))="Y","Paid another way",IF(AX275&lt;&gt;"",AX275,"No online payment")))</f>
        <v/>
      </c>
      <c r="BA275" s="22">
        <f>IF(OR(AZ275="Paid",AZ275="Partially refunded",AZ275="Paid another way"),1,0)</f>
        <v/>
      </c>
      <c r="BB275" s="22">
        <f>IF(AP275="","",IF(IFERROR(TRIM(INDEX($A275:$AI275,MATCH(Settings!$H$15,$A$1:$AI$1,0))&amp;""),"")&lt;&gt;"","Yes","No"))</f>
        <v/>
      </c>
      <c r="BC275" s="22">
        <f>IF(AP275="","",IF(IFERROR(TRIM(INDEX($A275:$AI275,MATCH(Settings!$H$16,$A$1:$AI$1,0))&amp;""),"")&lt;&gt;"","Yes","No"))</f>
        <v/>
      </c>
      <c r="BD275" s="22">
        <f>IF(AP275="","",IF(IFERROR(TRIM(INDEX($A275:$AI275,MATCH(Settings!$H$18,$A$1:$AI$1,0))&amp;""),"")&lt;&gt;"","Yes","No"))</f>
        <v/>
      </c>
      <c r="BE275" s="22">
        <f>IF(AP275="","",IFERROR(TRIM(INDEX($A275:$AI275,MATCH(Settings!$H$17,$A$1:$AI$1,0))&amp;""),""))</f>
        <v/>
      </c>
      <c r="BF275" s="22">
        <f>IF(AP275="","",IF(UPPER(TRIM(AM275&amp;""))="Y","Complete (papers)",IF(IF(BB275="No",", proof of age","")&amp;IF(BC275="No",", physical form","")&amp;IF(BD275="No",", concussion sheet","")="","Complete","Missing: "&amp;MID(IF(BB275="No",", proof of age","")&amp;IF(BC275="No",", physical form","")&amp;IF(BD275="No",", concussion sheet",""),3,200))))</f>
        <v/>
      </c>
      <c r="BG275" s="22">
        <f>IF(LEFT(BF275,8)="Complete",1,0)</f>
        <v/>
      </c>
      <c r="BH275" s="22">
        <f>IF(AP275="","",TRIM(AK275&amp;""))</f>
        <v/>
      </c>
      <c r="BI275" s="22">
        <f>IF(AND(AP275&lt;&gt;"",BH275=""),1,0)</f>
        <v/>
      </c>
      <c r="BJ275" s="22">
        <f>IF(AP275="",0,1)</f>
        <v/>
      </c>
    </row>
    <row r="276">
      <c r="AJ276" s="19" t="n"/>
      <c r="AK276" s="25" t="n"/>
      <c r="AL276" s="26" t="n"/>
      <c r="AM276" s="26" t="n"/>
      <c r="AN276" s="25" t="n"/>
      <c r="AO276" s="19" t="n"/>
      <c r="AP276" s="22">
        <f>TRIM(IFERROR(TRIM(INDEX($A276:$AI276,MATCH(Settings!$H$9,$A$1:$AI$1,0))&amp;""),"")&amp;" "&amp;IFERROR(TRIM(INDEX($A276:$AI276,MATCH(Settings!$H$10,$A$1:$AI$1,0))&amp;""),""))</f>
        <v/>
      </c>
      <c r="AQ276" s="23">
        <f>IF(AP276="","",IFERROR(IF(TRIM(INDEX($A276:$AI276,MATCH(Settings!$H$11,$A$1:$AI$1,0))&amp;"")="","",IF(ISNUMBER(INDEX($A276:$AI276,MATCH(Settings!$H$11,$A$1:$AI$1,0))),INT(INDEX($A276:$AI276,MATCH(Settings!$H$11,$A$1:$AI$1,0))),DATE(VALUE(LEFT(INDEX($A276:$AI276,MATCH(Settings!$H$11,$A$1:$AI$1,0)),4)),VALUE(MID(INDEX($A276:$AI276,MATCH(Settings!$H$11,$A$1:$AI$1,0)),6,2)),VALUE(MID(INDEX($A276:$AI276,MATCH(Settings!$H$11,$A$1:$AI$1,0)),9,2))))),""))</f>
        <v/>
      </c>
      <c r="AR276" s="22">
        <f>IF(OR(AP276="",NOT(ISNUMBER(AQ276)),NOT(ISNUMBER(Settings!$B$4))),"",YEAR(Settings!$B$4)-YEAR(AQ276)-IF(OR(MONTH(Settings!$B$4)&lt;MONTH(AQ276),AND(MONTH(Settings!$B$4)=MONTH(AQ276),DAY(Settings!$B$4)&lt;DAY(AQ276))),1,0))</f>
        <v/>
      </c>
      <c r="AS276" s="22">
        <f>IF(AP276="","",IF(AR276="","No birth date",IF(COUNT(Settings!$B$9:$B$20)=0,"Set your age groups",IF(AR276&lt;MIN(Settings!$B$9:$B$20),"Below youngest group",IF(AR276&gt;MAX(Settings!$C$9:$C$20),"Above oldest group",IF(AR276&lt;=INDEX(Settings!$C$9:$C$20,COUNTIF(Settings!$B$9:$B$20,"&lt;="&amp;AR276)),INDEX(Settings!$A$9:$A$20,COUNTIF(Settings!$B$9:$B$20,"&lt;="&amp;AR276)),"No group for this age"))))))</f>
        <v/>
      </c>
      <c r="AT276" s="22">
        <f>IF(AP276="","",IFERROR(TRIM(INDEX($A276:$AI276,MATCH(Settings!$H$12,$A$1:$AI$1,0))&amp;""),""))</f>
        <v/>
      </c>
      <c r="AU276" s="22">
        <f>IF(AP276="","",IFERROR(TRIM(INDEX($A276:$AI276,MATCH(Settings!$H$13,$A$1:$AI$1,0))&amp;""),""))</f>
        <v/>
      </c>
      <c r="AV276" s="22">
        <f>IF(AP276="","",IFERROR(TRIM(INDEX($A276:$AI276,MATCH(Settings!$H$14,$A$1:$AI$1,0))&amp;""),""))</f>
        <v/>
      </c>
      <c r="AW276" s="22">
        <f>IF(AP276="","",IFERROR(IF(TRIM(INDEX($A276:$AI276,MATCH(Settings!$H$19,$A$1:$AI$1,0))&amp;"")="","",VALUE(TRIM(INDEX($A276:$AI276,MATCH(Settings!$H$19,$A$1:$AI$1,0))&amp;""))),""))</f>
        <v/>
      </c>
      <c r="AX276" s="22">
        <f>IF(AP276="","",IFERROR(TRIM(INDEX($A276:$AI276,MATCH(Settings!$H$20,$A$1:$AI$1,0))&amp;""),""))</f>
        <v/>
      </c>
      <c r="AY276" s="24">
        <f>IF(OR(AX276="Paid",AX276="Partially refunded"),IFERROR(VALUE(IFERROR(TRIM(INDEX($A276:$AI276,MATCH(Settings!$H$21,$A$1:$AI$1,0))&amp;""),"")),0)-IFERROR(VALUE(IFERROR(TRIM(INDEX($A276:$AI276,MATCH(Settings!$H$22,$A$1:$AI$1,0))&amp;""),"")),0),0)</f>
        <v/>
      </c>
      <c r="AZ276" s="22">
        <f>IF(AP276="","",IF(UPPER(TRIM(AL276&amp;""))="Y","Paid another way",IF(AX276&lt;&gt;"",AX276,"No online payment")))</f>
        <v/>
      </c>
      <c r="BA276" s="22">
        <f>IF(OR(AZ276="Paid",AZ276="Partially refunded",AZ276="Paid another way"),1,0)</f>
        <v/>
      </c>
      <c r="BB276" s="22">
        <f>IF(AP276="","",IF(IFERROR(TRIM(INDEX($A276:$AI276,MATCH(Settings!$H$15,$A$1:$AI$1,0))&amp;""),"")&lt;&gt;"","Yes","No"))</f>
        <v/>
      </c>
      <c r="BC276" s="22">
        <f>IF(AP276="","",IF(IFERROR(TRIM(INDEX($A276:$AI276,MATCH(Settings!$H$16,$A$1:$AI$1,0))&amp;""),"")&lt;&gt;"","Yes","No"))</f>
        <v/>
      </c>
      <c r="BD276" s="22">
        <f>IF(AP276="","",IF(IFERROR(TRIM(INDEX($A276:$AI276,MATCH(Settings!$H$18,$A$1:$AI$1,0))&amp;""),"")&lt;&gt;"","Yes","No"))</f>
        <v/>
      </c>
      <c r="BE276" s="22">
        <f>IF(AP276="","",IFERROR(TRIM(INDEX($A276:$AI276,MATCH(Settings!$H$17,$A$1:$AI$1,0))&amp;""),""))</f>
        <v/>
      </c>
      <c r="BF276" s="22">
        <f>IF(AP276="","",IF(UPPER(TRIM(AM276&amp;""))="Y","Complete (papers)",IF(IF(BB276="No",", proof of age","")&amp;IF(BC276="No",", physical form","")&amp;IF(BD276="No",", concussion sheet","")="","Complete","Missing: "&amp;MID(IF(BB276="No",", proof of age","")&amp;IF(BC276="No",", physical form","")&amp;IF(BD276="No",", concussion sheet",""),3,200))))</f>
        <v/>
      </c>
      <c r="BG276" s="22">
        <f>IF(LEFT(BF276,8)="Complete",1,0)</f>
        <v/>
      </c>
      <c r="BH276" s="22">
        <f>IF(AP276="","",TRIM(AK276&amp;""))</f>
        <v/>
      </c>
      <c r="BI276" s="22">
        <f>IF(AND(AP276&lt;&gt;"",BH276=""),1,0)</f>
        <v/>
      </c>
      <c r="BJ276" s="22">
        <f>IF(AP276="",0,1)</f>
        <v/>
      </c>
    </row>
    <row r="277">
      <c r="AJ277" s="19" t="n"/>
      <c r="AK277" s="25" t="n"/>
      <c r="AL277" s="26" t="n"/>
      <c r="AM277" s="26" t="n"/>
      <c r="AN277" s="25" t="n"/>
      <c r="AO277" s="19" t="n"/>
      <c r="AP277" s="22">
        <f>TRIM(IFERROR(TRIM(INDEX($A277:$AI277,MATCH(Settings!$H$9,$A$1:$AI$1,0))&amp;""),"")&amp;" "&amp;IFERROR(TRIM(INDEX($A277:$AI277,MATCH(Settings!$H$10,$A$1:$AI$1,0))&amp;""),""))</f>
        <v/>
      </c>
      <c r="AQ277" s="23">
        <f>IF(AP277="","",IFERROR(IF(TRIM(INDEX($A277:$AI277,MATCH(Settings!$H$11,$A$1:$AI$1,0))&amp;"")="","",IF(ISNUMBER(INDEX($A277:$AI277,MATCH(Settings!$H$11,$A$1:$AI$1,0))),INT(INDEX($A277:$AI277,MATCH(Settings!$H$11,$A$1:$AI$1,0))),DATE(VALUE(LEFT(INDEX($A277:$AI277,MATCH(Settings!$H$11,$A$1:$AI$1,0)),4)),VALUE(MID(INDEX($A277:$AI277,MATCH(Settings!$H$11,$A$1:$AI$1,0)),6,2)),VALUE(MID(INDEX($A277:$AI277,MATCH(Settings!$H$11,$A$1:$AI$1,0)),9,2))))),""))</f>
        <v/>
      </c>
      <c r="AR277" s="22">
        <f>IF(OR(AP277="",NOT(ISNUMBER(AQ277)),NOT(ISNUMBER(Settings!$B$4))),"",YEAR(Settings!$B$4)-YEAR(AQ277)-IF(OR(MONTH(Settings!$B$4)&lt;MONTH(AQ277),AND(MONTH(Settings!$B$4)=MONTH(AQ277),DAY(Settings!$B$4)&lt;DAY(AQ277))),1,0))</f>
        <v/>
      </c>
      <c r="AS277" s="22">
        <f>IF(AP277="","",IF(AR277="","No birth date",IF(COUNT(Settings!$B$9:$B$20)=0,"Set your age groups",IF(AR277&lt;MIN(Settings!$B$9:$B$20),"Below youngest group",IF(AR277&gt;MAX(Settings!$C$9:$C$20),"Above oldest group",IF(AR277&lt;=INDEX(Settings!$C$9:$C$20,COUNTIF(Settings!$B$9:$B$20,"&lt;="&amp;AR277)),INDEX(Settings!$A$9:$A$20,COUNTIF(Settings!$B$9:$B$20,"&lt;="&amp;AR277)),"No group for this age"))))))</f>
        <v/>
      </c>
      <c r="AT277" s="22">
        <f>IF(AP277="","",IFERROR(TRIM(INDEX($A277:$AI277,MATCH(Settings!$H$12,$A$1:$AI$1,0))&amp;""),""))</f>
        <v/>
      </c>
      <c r="AU277" s="22">
        <f>IF(AP277="","",IFERROR(TRIM(INDEX($A277:$AI277,MATCH(Settings!$H$13,$A$1:$AI$1,0))&amp;""),""))</f>
        <v/>
      </c>
      <c r="AV277" s="22">
        <f>IF(AP277="","",IFERROR(TRIM(INDEX($A277:$AI277,MATCH(Settings!$H$14,$A$1:$AI$1,0))&amp;""),""))</f>
        <v/>
      </c>
      <c r="AW277" s="22">
        <f>IF(AP277="","",IFERROR(IF(TRIM(INDEX($A277:$AI277,MATCH(Settings!$H$19,$A$1:$AI$1,0))&amp;"")="","",VALUE(TRIM(INDEX($A277:$AI277,MATCH(Settings!$H$19,$A$1:$AI$1,0))&amp;""))),""))</f>
        <v/>
      </c>
      <c r="AX277" s="22">
        <f>IF(AP277="","",IFERROR(TRIM(INDEX($A277:$AI277,MATCH(Settings!$H$20,$A$1:$AI$1,0))&amp;""),""))</f>
        <v/>
      </c>
      <c r="AY277" s="24">
        <f>IF(OR(AX277="Paid",AX277="Partially refunded"),IFERROR(VALUE(IFERROR(TRIM(INDEX($A277:$AI277,MATCH(Settings!$H$21,$A$1:$AI$1,0))&amp;""),"")),0)-IFERROR(VALUE(IFERROR(TRIM(INDEX($A277:$AI277,MATCH(Settings!$H$22,$A$1:$AI$1,0))&amp;""),"")),0),0)</f>
        <v/>
      </c>
      <c r="AZ277" s="22">
        <f>IF(AP277="","",IF(UPPER(TRIM(AL277&amp;""))="Y","Paid another way",IF(AX277&lt;&gt;"",AX277,"No online payment")))</f>
        <v/>
      </c>
      <c r="BA277" s="22">
        <f>IF(OR(AZ277="Paid",AZ277="Partially refunded",AZ277="Paid another way"),1,0)</f>
        <v/>
      </c>
      <c r="BB277" s="22">
        <f>IF(AP277="","",IF(IFERROR(TRIM(INDEX($A277:$AI277,MATCH(Settings!$H$15,$A$1:$AI$1,0))&amp;""),"")&lt;&gt;"","Yes","No"))</f>
        <v/>
      </c>
      <c r="BC277" s="22">
        <f>IF(AP277="","",IF(IFERROR(TRIM(INDEX($A277:$AI277,MATCH(Settings!$H$16,$A$1:$AI$1,0))&amp;""),"")&lt;&gt;"","Yes","No"))</f>
        <v/>
      </c>
      <c r="BD277" s="22">
        <f>IF(AP277="","",IF(IFERROR(TRIM(INDEX($A277:$AI277,MATCH(Settings!$H$18,$A$1:$AI$1,0))&amp;""),"")&lt;&gt;"","Yes","No"))</f>
        <v/>
      </c>
      <c r="BE277" s="22">
        <f>IF(AP277="","",IFERROR(TRIM(INDEX($A277:$AI277,MATCH(Settings!$H$17,$A$1:$AI$1,0))&amp;""),""))</f>
        <v/>
      </c>
      <c r="BF277" s="22">
        <f>IF(AP277="","",IF(UPPER(TRIM(AM277&amp;""))="Y","Complete (papers)",IF(IF(BB277="No",", proof of age","")&amp;IF(BC277="No",", physical form","")&amp;IF(BD277="No",", concussion sheet","")="","Complete","Missing: "&amp;MID(IF(BB277="No",", proof of age","")&amp;IF(BC277="No",", physical form","")&amp;IF(BD277="No",", concussion sheet",""),3,200))))</f>
        <v/>
      </c>
      <c r="BG277" s="22">
        <f>IF(LEFT(BF277,8)="Complete",1,0)</f>
        <v/>
      </c>
      <c r="BH277" s="22">
        <f>IF(AP277="","",TRIM(AK277&amp;""))</f>
        <v/>
      </c>
      <c r="BI277" s="22">
        <f>IF(AND(AP277&lt;&gt;"",BH277=""),1,0)</f>
        <v/>
      </c>
      <c r="BJ277" s="22">
        <f>IF(AP277="",0,1)</f>
        <v/>
      </c>
    </row>
    <row r="278">
      <c r="AJ278" s="19" t="n"/>
      <c r="AK278" s="25" t="n"/>
      <c r="AL278" s="26" t="n"/>
      <c r="AM278" s="26" t="n"/>
      <c r="AN278" s="25" t="n"/>
      <c r="AO278" s="19" t="n"/>
      <c r="AP278" s="22">
        <f>TRIM(IFERROR(TRIM(INDEX($A278:$AI278,MATCH(Settings!$H$9,$A$1:$AI$1,0))&amp;""),"")&amp;" "&amp;IFERROR(TRIM(INDEX($A278:$AI278,MATCH(Settings!$H$10,$A$1:$AI$1,0))&amp;""),""))</f>
        <v/>
      </c>
      <c r="AQ278" s="23">
        <f>IF(AP278="","",IFERROR(IF(TRIM(INDEX($A278:$AI278,MATCH(Settings!$H$11,$A$1:$AI$1,0))&amp;"")="","",IF(ISNUMBER(INDEX($A278:$AI278,MATCH(Settings!$H$11,$A$1:$AI$1,0))),INT(INDEX($A278:$AI278,MATCH(Settings!$H$11,$A$1:$AI$1,0))),DATE(VALUE(LEFT(INDEX($A278:$AI278,MATCH(Settings!$H$11,$A$1:$AI$1,0)),4)),VALUE(MID(INDEX($A278:$AI278,MATCH(Settings!$H$11,$A$1:$AI$1,0)),6,2)),VALUE(MID(INDEX($A278:$AI278,MATCH(Settings!$H$11,$A$1:$AI$1,0)),9,2))))),""))</f>
        <v/>
      </c>
      <c r="AR278" s="22">
        <f>IF(OR(AP278="",NOT(ISNUMBER(AQ278)),NOT(ISNUMBER(Settings!$B$4))),"",YEAR(Settings!$B$4)-YEAR(AQ278)-IF(OR(MONTH(Settings!$B$4)&lt;MONTH(AQ278),AND(MONTH(Settings!$B$4)=MONTH(AQ278),DAY(Settings!$B$4)&lt;DAY(AQ278))),1,0))</f>
        <v/>
      </c>
      <c r="AS278" s="22">
        <f>IF(AP278="","",IF(AR278="","No birth date",IF(COUNT(Settings!$B$9:$B$20)=0,"Set your age groups",IF(AR278&lt;MIN(Settings!$B$9:$B$20),"Below youngest group",IF(AR278&gt;MAX(Settings!$C$9:$C$20),"Above oldest group",IF(AR278&lt;=INDEX(Settings!$C$9:$C$20,COUNTIF(Settings!$B$9:$B$20,"&lt;="&amp;AR278)),INDEX(Settings!$A$9:$A$20,COUNTIF(Settings!$B$9:$B$20,"&lt;="&amp;AR278)),"No group for this age"))))))</f>
        <v/>
      </c>
      <c r="AT278" s="22">
        <f>IF(AP278="","",IFERROR(TRIM(INDEX($A278:$AI278,MATCH(Settings!$H$12,$A$1:$AI$1,0))&amp;""),""))</f>
        <v/>
      </c>
      <c r="AU278" s="22">
        <f>IF(AP278="","",IFERROR(TRIM(INDEX($A278:$AI278,MATCH(Settings!$H$13,$A$1:$AI$1,0))&amp;""),""))</f>
        <v/>
      </c>
      <c r="AV278" s="22">
        <f>IF(AP278="","",IFERROR(TRIM(INDEX($A278:$AI278,MATCH(Settings!$H$14,$A$1:$AI$1,0))&amp;""),""))</f>
        <v/>
      </c>
      <c r="AW278" s="22">
        <f>IF(AP278="","",IFERROR(IF(TRIM(INDEX($A278:$AI278,MATCH(Settings!$H$19,$A$1:$AI$1,0))&amp;"")="","",VALUE(TRIM(INDEX($A278:$AI278,MATCH(Settings!$H$19,$A$1:$AI$1,0))&amp;""))),""))</f>
        <v/>
      </c>
      <c r="AX278" s="22">
        <f>IF(AP278="","",IFERROR(TRIM(INDEX($A278:$AI278,MATCH(Settings!$H$20,$A$1:$AI$1,0))&amp;""),""))</f>
        <v/>
      </c>
      <c r="AY278" s="24">
        <f>IF(OR(AX278="Paid",AX278="Partially refunded"),IFERROR(VALUE(IFERROR(TRIM(INDEX($A278:$AI278,MATCH(Settings!$H$21,$A$1:$AI$1,0))&amp;""),"")),0)-IFERROR(VALUE(IFERROR(TRIM(INDEX($A278:$AI278,MATCH(Settings!$H$22,$A$1:$AI$1,0))&amp;""),"")),0),0)</f>
        <v/>
      </c>
      <c r="AZ278" s="22">
        <f>IF(AP278="","",IF(UPPER(TRIM(AL278&amp;""))="Y","Paid another way",IF(AX278&lt;&gt;"",AX278,"No online payment")))</f>
        <v/>
      </c>
      <c r="BA278" s="22">
        <f>IF(OR(AZ278="Paid",AZ278="Partially refunded",AZ278="Paid another way"),1,0)</f>
        <v/>
      </c>
      <c r="BB278" s="22">
        <f>IF(AP278="","",IF(IFERROR(TRIM(INDEX($A278:$AI278,MATCH(Settings!$H$15,$A$1:$AI$1,0))&amp;""),"")&lt;&gt;"","Yes","No"))</f>
        <v/>
      </c>
      <c r="BC278" s="22">
        <f>IF(AP278="","",IF(IFERROR(TRIM(INDEX($A278:$AI278,MATCH(Settings!$H$16,$A$1:$AI$1,0))&amp;""),"")&lt;&gt;"","Yes","No"))</f>
        <v/>
      </c>
      <c r="BD278" s="22">
        <f>IF(AP278="","",IF(IFERROR(TRIM(INDEX($A278:$AI278,MATCH(Settings!$H$18,$A$1:$AI$1,0))&amp;""),"")&lt;&gt;"","Yes","No"))</f>
        <v/>
      </c>
      <c r="BE278" s="22">
        <f>IF(AP278="","",IFERROR(TRIM(INDEX($A278:$AI278,MATCH(Settings!$H$17,$A$1:$AI$1,0))&amp;""),""))</f>
        <v/>
      </c>
      <c r="BF278" s="22">
        <f>IF(AP278="","",IF(UPPER(TRIM(AM278&amp;""))="Y","Complete (papers)",IF(IF(BB278="No",", proof of age","")&amp;IF(BC278="No",", physical form","")&amp;IF(BD278="No",", concussion sheet","")="","Complete","Missing: "&amp;MID(IF(BB278="No",", proof of age","")&amp;IF(BC278="No",", physical form","")&amp;IF(BD278="No",", concussion sheet",""),3,200))))</f>
        <v/>
      </c>
      <c r="BG278" s="22">
        <f>IF(LEFT(BF278,8)="Complete",1,0)</f>
        <v/>
      </c>
      <c r="BH278" s="22">
        <f>IF(AP278="","",TRIM(AK278&amp;""))</f>
        <v/>
      </c>
      <c r="BI278" s="22">
        <f>IF(AND(AP278&lt;&gt;"",BH278=""),1,0)</f>
        <v/>
      </c>
      <c r="BJ278" s="22">
        <f>IF(AP278="",0,1)</f>
        <v/>
      </c>
    </row>
    <row r="279">
      <c r="AJ279" s="19" t="n"/>
      <c r="AK279" s="25" t="n"/>
      <c r="AL279" s="26" t="n"/>
      <c r="AM279" s="26" t="n"/>
      <c r="AN279" s="25" t="n"/>
      <c r="AO279" s="19" t="n"/>
      <c r="AP279" s="22">
        <f>TRIM(IFERROR(TRIM(INDEX($A279:$AI279,MATCH(Settings!$H$9,$A$1:$AI$1,0))&amp;""),"")&amp;" "&amp;IFERROR(TRIM(INDEX($A279:$AI279,MATCH(Settings!$H$10,$A$1:$AI$1,0))&amp;""),""))</f>
        <v/>
      </c>
      <c r="AQ279" s="23">
        <f>IF(AP279="","",IFERROR(IF(TRIM(INDEX($A279:$AI279,MATCH(Settings!$H$11,$A$1:$AI$1,0))&amp;"")="","",IF(ISNUMBER(INDEX($A279:$AI279,MATCH(Settings!$H$11,$A$1:$AI$1,0))),INT(INDEX($A279:$AI279,MATCH(Settings!$H$11,$A$1:$AI$1,0))),DATE(VALUE(LEFT(INDEX($A279:$AI279,MATCH(Settings!$H$11,$A$1:$AI$1,0)),4)),VALUE(MID(INDEX($A279:$AI279,MATCH(Settings!$H$11,$A$1:$AI$1,0)),6,2)),VALUE(MID(INDEX($A279:$AI279,MATCH(Settings!$H$11,$A$1:$AI$1,0)),9,2))))),""))</f>
        <v/>
      </c>
      <c r="AR279" s="22">
        <f>IF(OR(AP279="",NOT(ISNUMBER(AQ279)),NOT(ISNUMBER(Settings!$B$4))),"",YEAR(Settings!$B$4)-YEAR(AQ279)-IF(OR(MONTH(Settings!$B$4)&lt;MONTH(AQ279),AND(MONTH(Settings!$B$4)=MONTH(AQ279),DAY(Settings!$B$4)&lt;DAY(AQ279))),1,0))</f>
        <v/>
      </c>
      <c r="AS279" s="22">
        <f>IF(AP279="","",IF(AR279="","No birth date",IF(COUNT(Settings!$B$9:$B$20)=0,"Set your age groups",IF(AR279&lt;MIN(Settings!$B$9:$B$20),"Below youngest group",IF(AR279&gt;MAX(Settings!$C$9:$C$20),"Above oldest group",IF(AR279&lt;=INDEX(Settings!$C$9:$C$20,COUNTIF(Settings!$B$9:$B$20,"&lt;="&amp;AR279)),INDEX(Settings!$A$9:$A$20,COUNTIF(Settings!$B$9:$B$20,"&lt;="&amp;AR279)),"No group for this age"))))))</f>
        <v/>
      </c>
      <c r="AT279" s="22">
        <f>IF(AP279="","",IFERROR(TRIM(INDEX($A279:$AI279,MATCH(Settings!$H$12,$A$1:$AI$1,0))&amp;""),""))</f>
        <v/>
      </c>
      <c r="AU279" s="22">
        <f>IF(AP279="","",IFERROR(TRIM(INDEX($A279:$AI279,MATCH(Settings!$H$13,$A$1:$AI$1,0))&amp;""),""))</f>
        <v/>
      </c>
      <c r="AV279" s="22">
        <f>IF(AP279="","",IFERROR(TRIM(INDEX($A279:$AI279,MATCH(Settings!$H$14,$A$1:$AI$1,0))&amp;""),""))</f>
        <v/>
      </c>
      <c r="AW279" s="22">
        <f>IF(AP279="","",IFERROR(IF(TRIM(INDEX($A279:$AI279,MATCH(Settings!$H$19,$A$1:$AI$1,0))&amp;"")="","",VALUE(TRIM(INDEX($A279:$AI279,MATCH(Settings!$H$19,$A$1:$AI$1,0))&amp;""))),""))</f>
        <v/>
      </c>
      <c r="AX279" s="22">
        <f>IF(AP279="","",IFERROR(TRIM(INDEX($A279:$AI279,MATCH(Settings!$H$20,$A$1:$AI$1,0))&amp;""),""))</f>
        <v/>
      </c>
      <c r="AY279" s="24">
        <f>IF(OR(AX279="Paid",AX279="Partially refunded"),IFERROR(VALUE(IFERROR(TRIM(INDEX($A279:$AI279,MATCH(Settings!$H$21,$A$1:$AI$1,0))&amp;""),"")),0)-IFERROR(VALUE(IFERROR(TRIM(INDEX($A279:$AI279,MATCH(Settings!$H$22,$A$1:$AI$1,0))&amp;""),"")),0),0)</f>
        <v/>
      </c>
      <c r="AZ279" s="22">
        <f>IF(AP279="","",IF(UPPER(TRIM(AL279&amp;""))="Y","Paid another way",IF(AX279&lt;&gt;"",AX279,"No online payment")))</f>
        <v/>
      </c>
      <c r="BA279" s="22">
        <f>IF(OR(AZ279="Paid",AZ279="Partially refunded",AZ279="Paid another way"),1,0)</f>
        <v/>
      </c>
      <c r="BB279" s="22">
        <f>IF(AP279="","",IF(IFERROR(TRIM(INDEX($A279:$AI279,MATCH(Settings!$H$15,$A$1:$AI$1,0))&amp;""),"")&lt;&gt;"","Yes","No"))</f>
        <v/>
      </c>
      <c r="BC279" s="22">
        <f>IF(AP279="","",IF(IFERROR(TRIM(INDEX($A279:$AI279,MATCH(Settings!$H$16,$A$1:$AI$1,0))&amp;""),"")&lt;&gt;"","Yes","No"))</f>
        <v/>
      </c>
      <c r="BD279" s="22">
        <f>IF(AP279="","",IF(IFERROR(TRIM(INDEX($A279:$AI279,MATCH(Settings!$H$18,$A$1:$AI$1,0))&amp;""),"")&lt;&gt;"","Yes","No"))</f>
        <v/>
      </c>
      <c r="BE279" s="22">
        <f>IF(AP279="","",IFERROR(TRIM(INDEX($A279:$AI279,MATCH(Settings!$H$17,$A$1:$AI$1,0))&amp;""),""))</f>
        <v/>
      </c>
      <c r="BF279" s="22">
        <f>IF(AP279="","",IF(UPPER(TRIM(AM279&amp;""))="Y","Complete (papers)",IF(IF(BB279="No",", proof of age","")&amp;IF(BC279="No",", physical form","")&amp;IF(BD279="No",", concussion sheet","")="","Complete","Missing: "&amp;MID(IF(BB279="No",", proof of age","")&amp;IF(BC279="No",", physical form","")&amp;IF(BD279="No",", concussion sheet",""),3,200))))</f>
        <v/>
      </c>
      <c r="BG279" s="22">
        <f>IF(LEFT(BF279,8)="Complete",1,0)</f>
        <v/>
      </c>
      <c r="BH279" s="22">
        <f>IF(AP279="","",TRIM(AK279&amp;""))</f>
        <v/>
      </c>
      <c r="BI279" s="22">
        <f>IF(AND(AP279&lt;&gt;"",BH279=""),1,0)</f>
        <v/>
      </c>
      <c r="BJ279" s="22">
        <f>IF(AP279="",0,1)</f>
        <v/>
      </c>
    </row>
    <row r="280">
      <c r="AJ280" s="19" t="n"/>
      <c r="AK280" s="25" t="n"/>
      <c r="AL280" s="26" t="n"/>
      <c r="AM280" s="26" t="n"/>
      <c r="AN280" s="25" t="n"/>
      <c r="AO280" s="19" t="n"/>
      <c r="AP280" s="22">
        <f>TRIM(IFERROR(TRIM(INDEX($A280:$AI280,MATCH(Settings!$H$9,$A$1:$AI$1,0))&amp;""),"")&amp;" "&amp;IFERROR(TRIM(INDEX($A280:$AI280,MATCH(Settings!$H$10,$A$1:$AI$1,0))&amp;""),""))</f>
        <v/>
      </c>
      <c r="AQ280" s="23">
        <f>IF(AP280="","",IFERROR(IF(TRIM(INDEX($A280:$AI280,MATCH(Settings!$H$11,$A$1:$AI$1,0))&amp;"")="","",IF(ISNUMBER(INDEX($A280:$AI280,MATCH(Settings!$H$11,$A$1:$AI$1,0))),INT(INDEX($A280:$AI280,MATCH(Settings!$H$11,$A$1:$AI$1,0))),DATE(VALUE(LEFT(INDEX($A280:$AI280,MATCH(Settings!$H$11,$A$1:$AI$1,0)),4)),VALUE(MID(INDEX($A280:$AI280,MATCH(Settings!$H$11,$A$1:$AI$1,0)),6,2)),VALUE(MID(INDEX($A280:$AI280,MATCH(Settings!$H$11,$A$1:$AI$1,0)),9,2))))),""))</f>
        <v/>
      </c>
      <c r="AR280" s="22">
        <f>IF(OR(AP280="",NOT(ISNUMBER(AQ280)),NOT(ISNUMBER(Settings!$B$4))),"",YEAR(Settings!$B$4)-YEAR(AQ280)-IF(OR(MONTH(Settings!$B$4)&lt;MONTH(AQ280),AND(MONTH(Settings!$B$4)=MONTH(AQ280),DAY(Settings!$B$4)&lt;DAY(AQ280))),1,0))</f>
        <v/>
      </c>
      <c r="AS280" s="22">
        <f>IF(AP280="","",IF(AR280="","No birth date",IF(COUNT(Settings!$B$9:$B$20)=0,"Set your age groups",IF(AR280&lt;MIN(Settings!$B$9:$B$20),"Below youngest group",IF(AR280&gt;MAX(Settings!$C$9:$C$20),"Above oldest group",IF(AR280&lt;=INDEX(Settings!$C$9:$C$20,COUNTIF(Settings!$B$9:$B$20,"&lt;="&amp;AR280)),INDEX(Settings!$A$9:$A$20,COUNTIF(Settings!$B$9:$B$20,"&lt;="&amp;AR280)),"No group for this age"))))))</f>
        <v/>
      </c>
      <c r="AT280" s="22">
        <f>IF(AP280="","",IFERROR(TRIM(INDEX($A280:$AI280,MATCH(Settings!$H$12,$A$1:$AI$1,0))&amp;""),""))</f>
        <v/>
      </c>
      <c r="AU280" s="22">
        <f>IF(AP280="","",IFERROR(TRIM(INDEX($A280:$AI280,MATCH(Settings!$H$13,$A$1:$AI$1,0))&amp;""),""))</f>
        <v/>
      </c>
      <c r="AV280" s="22">
        <f>IF(AP280="","",IFERROR(TRIM(INDEX($A280:$AI280,MATCH(Settings!$H$14,$A$1:$AI$1,0))&amp;""),""))</f>
        <v/>
      </c>
      <c r="AW280" s="22">
        <f>IF(AP280="","",IFERROR(IF(TRIM(INDEX($A280:$AI280,MATCH(Settings!$H$19,$A$1:$AI$1,0))&amp;"")="","",VALUE(TRIM(INDEX($A280:$AI280,MATCH(Settings!$H$19,$A$1:$AI$1,0))&amp;""))),""))</f>
        <v/>
      </c>
      <c r="AX280" s="22">
        <f>IF(AP280="","",IFERROR(TRIM(INDEX($A280:$AI280,MATCH(Settings!$H$20,$A$1:$AI$1,0))&amp;""),""))</f>
        <v/>
      </c>
      <c r="AY280" s="24">
        <f>IF(OR(AX280="Paid",AX280="Partially refunded"),IFERROR(VALUE(IFERROR(TRIM(INDEX($A280:$AI280,MATCH(Settings!$H$21,$A$1:$AI$1,0))&amp;""),"")),0)-IFERROR(VALUE(IFERROR(TRIM(INDEX($A280:$AI280,MATCH(Settings!$H$22,$A$1:$AI$1,0))&amp;""),"")),0),0)</f>
        <v/>
      </c>
      <c r="AZ280" s="22">
        <f>IF(AP280="","",IF(UPPER(TRIM(AL280&amp;""))="Y","Paid another way",IF(AX280&lt;&gt;"",AX280,"No online payment")))</f>
        <v/>
      </c>
      <c r="BA280" s="22">
        <f>IF(OR(AZ280="Paid",AZ280="Partially refunded",AZ280="Paid another way"),1,0)</f>
        <v/>
      </c>
      <c r="BB280" s="22">
        <f>IF(AP280="","",IF(IFERROR(TRIM(INDEX($A280:$AI280,MATCH(Settings!$H$15,$A$1:$AI$1,0))&amp;""),"")&lt;&gt;"","Yes","No"))</f>
        <v/>
      </c>
      <c r="BC280" s="22">
        <f>IF(AP280="","",IF(IFERROR(TRIM(INDEX($A280:$AI280,MATCH(Settings!$H$16,$A$1:$AI$1,0))&amp;""),"")&lt;&gt;"","Yes","No"))</f>
        <v/>
      </c>
      <c r="BD280" s="22">
        <f>IF(AP280="","",IF(IFERROR(TRIM(INDEX($A280:$AI280,MATCH(Settings!$H$18,$A$1:$AI$1,0))&amp;""),"")&lt;&gt;"","Yes","No"))</f>
        <v/>
      </c>
      <c r="BE280" s="22">
        <f>IF(AP280="","",IFERROR(TRIM(INDEX($A280:$AI280,MATCH(Settings!$H$17,$A$1:$AI$1,0))&amp;""),""))</f>
        <v/>
      </c>
      <c r="BF280" s="22">
        <f>IF(AP280="","",IF(UPPER(TRIM(AM280&amp;""))="Y","Complete (papers)",IF(IF(BB280="No",", proof of age","")&amp;IF(BC280="No",", physical form","")&amp;IF(BD280="No",", concussion sheet","")="","Complete","Missing: "&amp;MID(IF(BB280="No",", proof of age","")&amp;IF(BC280="No",", physical form","")&amp;IF(BD280="No",", concussion sheet",""),3,200))))</f>
        <v/>
      </c>
      <c r="BG280" s="22">
        <f>IF(LEFT(BF280,8)="Complete",1,0)</f>
        <v/>
      </c>
      <c r="BH280" s="22">
        <f>IF(AP280="","",TRIM(AK280&amp;""))</f>
        <v/>
      </c>
      <c r="BI280" s="22">
        <f>IF(AND(AP280&lt;&gt;"",BH280=""),1,0)</f>
        <v/>
      </c>
      <c r="BJ280" s="22">
        <f>IF(AP280="",0,1)</f>
        <v/>
      </c>
    </row>
    <row r="281">
      <c r="AJ281" s="19" t="n"/>
      <c r="AK281" s="25" t="n"/>
      <c r="AL281" s="26" t="n"/>
      <c r="AM281" s="26" t="n"/>
      <c r="AN281" s="25" t="n"/>
      <c r="AO281" s="19" t="n"/>
      <c r="AP281" s="22">
        <f>TRIM(IFERROR(TRIM(INDEX($A281:$AI281,MATCH(Settings!$H$9,$A$1:$AI$1,0))&amp;""),"")&amp;" "&amp;IFERROR(TRIM(INDEX($A281:$AI281,MATCH(Settings!$H$10,$A$1:$AI$1,0))&amp;""),""))</f>
        <v/>
      </c>
      <c r="AQ281" s="23">
        <f>IF(AP281="","",IFERROR(IF(TRIM(INDEX($A281:$AI281,MATCH(Settings!$H$11,$A$1:$AI$1,0))&amp;"")="","",IF(ISNUMBER(INDEX($A281:$AI281,MATCH(Settings!$H$11,$A$1:$AI$1,0))),INT(INDEX($A281:$AI281,MATCH(Settings!$H$11,$A$1:$AI$1,0))),DATE(VALUE(LEFT(INDEX($A281:$AI281,MATCH(Settings!$H$11,$A$1:$AI$1,0)),4)),VALUE(MID(INDEX($A281:$AI281,MATCH(Settings!$H$11,$A$1:$AI$1,0)),6,2)),VALUE(MID(INDEX($A281:$AI281,MATCH(Settings!$H$11,$A$1:$AI$1,0)),9,2))))),""))</f>
        <v/>
      </c>
      <c r="AR281" s="22">
        <f>IF(OR(AP281="",NOT(ISNUMBER(AQ281)),NOT(ISNUMBER(Settings!$B$4))),"",YEAR(Settings!$B$4)-YEAR(AQ281)-IF(OR(MONTH(Settings!$B$4)&lt;MONTH(AQ281),AND(MONTH(Settings!$B$4)=MONTH(AQ281),DAY(Settings!$B$4)&lt;DAY(AQ281))),1,0))</f>
        <v/>
      </c>
      <c r="AS281" s="22">
        <f>IF(AP281="","",IF(AR281="","No birth date",IF(COUNT(Settings!$B$9:$B$20)=0,"Set your age groups",IF(AR281&lt;MIN(Settings!$B$9:$B$20),"Below youngest group",IF(AR281&gt;MAX(Settings!$C$9:$C$20),"Above oldest group",IF(AR281&lt;=INDEX(Settings!$C$9:$C$20,COUNTIF(Settings!$B$9:$B$20,"&lt;="&amp;AR281)),INDEX(Settings!$A$9:$A$20,COUNTIF(Settings!$B$9:$B$20,"&lt;="&amp;AR281)),"No group for this age"))))))</f>
        <v/>
      </c>
      <c r="AT281" s="22">
        <f>IF(AP281="","",IFERROR(TRIM(INDEX($A281:$AI281,MATCH(Settings!$H$12,$A$1:$AI$1,0))&amp;""),""))</f>
        <v/>
      </c>
      <c r="AU281" s="22">
        <f>IF(AP281="","",IFERROR(TRIM(INDEX($A281:$AI281,MATCH(Settings!$H$13,$A$1:$AI$1,0))&amp;""),""))</f>
        <v/>
      </c>
      <c r="AV281" s="22">
        <f>IF(AP281="","",IFERROR(TRIM(INDEX($A281:$AI281,MATCH(Settings!$H$14,$A$1:$AI$1,0))&amp;""),""))</f>
        <v/>
      </c>
      <c r="AW281" s="22">
        <f>IF(AP281="","",IFERROR(IF(TRIM(INDEX($A281:$AI281,MATCH(Settings!$H$19,$A$1:$AI$1,0))&amp;"")="","",VALUE(TRIM(INDEX($A281:$AI281,MATCH(Settings!$H$19,$A$1:$AI$1,0))&amp;""))),""))</f>
        <v/>
      </c>
      <c r="AX281" s="22">
        <f>IF(AP281="","",IFERROR(TRIM(INDEX($A281:$AI281,MATCH(Settings!$H$20,$A$1:$AI$1,0))&amp;""),""))</f>
        <v/>
      </c>
      <c r="AY281" s="24">
        <f>IF(OR(AX281="Paid",AX281="Partially refunded"),IFERROR(VALUE(IFERROR(TRIM(INDEX($A281:$AI281,MATCH(Settings!$H$21,$A$1:$AI$1,0))&amp;""),"")),0)-IFERROR(VALUE(IFERROR(TRIM(INDEX($A281:$AI281,MATCH(Settings!$H$22,$A$1:$AI$1,0))&amp;""),"")),0),0)</f>
        <v/>
      </c>
      <c r="AZ281" s="22">
        <f>IF(AP281="","",IF(UPPER(TRIM(AL281&amp;""))="Y","Paid another way",IF(AX281&lt;&gt;"",AX281,"No online payment")))</f>
        <v/>
      </c>
      <c r="BA281" s="22">
        <f>IF(OR(AZ281="Paid",AZ281="Partially refunded",AZ281="Paid another way"),1,0)</f>
        <v/>
      </c>
      <c r="BB281" s="22">
        <f>IF(AP281="","",IF(IFERROR(TRIM(INDEX($A281:$AI281,MATCH(Settings!$H$15,$A$1:$AI$1,0))&amp;""),"")&lt;&gt;"","Yes","No"))</f>
        <v/>
      </c>
      <c r="BC281" s="22">
        <f>IF(AP281="","",IF(IFERROR(TRIM(INDEX($A281:$AI281,MATCH(Settings!$H$16,$A$1:$AI$1,0))&amp;""),"")&lt;&gt;"","Yes","No"))</f>
        <v/>
      </c>
      <c r="BD281" s="22">
        <f>IF(AP281="","",IF(IFERROR(TRIM(INDEX($A281:$AI281,MATCH(Settings!$H$18,$A$1:$AI$1,0))&amp;""),"")&lt;&gt;"","Yes","No"))</f>
        <v/>
      </c>
      <c r="BE281" s="22">
        <f>IF(AP281="","",IFERROR(TRIM(INDEX($A281:$AI281,MATCH(Settings!$H$17,$A$1:$AI$1,0))&amp;""),""))</f>
        <v/>
      </c>
      <c r="BF281" s="22">
        <f>IF(AP281="","",IF(UPPER(TRIM(AM281&amp;""))="Y","Complete (papers)",IF(IF(BB281="No",", proof of age","")&amp;IF(BC281="No",", physical form","")&amp;IF(BD281="No",", concussion sheet","")="","Complete","Missing: "&amp;MID(IF(BB281="No",", proof of age","")&amp;IF(BC281="No",", physical form","")&amp;IF(BD281="No",", concussion sheet",""),3,200))))</f>
        <v/>
      </c>
      <c r="BG281" s="22">
        <f>IF(LEFT(BF281,8)="Complete",1,0)</f>
        <v/>
      </c>
      <c r="BH281" s="22">
        <f>IF(AP281="","",TRIM(AK281&amp;""))</f>
        <v/>
      </c>
      <c r="BI281" s="22">
        <f>IF(AND(AP281&lt;&gt;"",BH281=""),1,0)</f>
        <v/>
      </c>
      <c r="BJ281" s="22">
        <f>IF(AP281="",0,1)</f>
        <v/>
      </c>
    </row>
    <row r="282">
      <c r="AJ282" s="19" t="n"/>
      <c r="AK282" s="25" t="n"/>
      <c r="AL282" s="26" t="n"/>
      <c r="AM282" s="26" t="n"/>
      <c r="AN282" s="25" t="n"/>
      <c r="AO282" s="19" t="n"/>
      <c r="AP282" s="22">
        <f>TRIM(IFERROR(TRIM(INDEX($A282:$AI282,MATCH(Settings!$H$9,$A$1:$AI$1,0))&amp;""),"")&amp;" "&amp;IFERROR(TRIM(INDEX($A282:$AI282,MATCH(Settings!$H$10,$A$1:$AI$1,0))&amp;""),""))</f>
        <v/>
      </c>
      <c r="AQ282" s="23">
        <f>IF(AP282="","",IFERROR(IF(TRIM(INDEX($A282:$AI282,MATCH(Settings!$H$11,$A$1:$AI$1,0))&amp;"")="","",IF(ISNUMBER(INDEX($A282:$AI282,MATCH(Settings!$H$11,$A$1:$AI$1,0))),INT(INDEX($A282:$AI282,MATCH(Settings!$H$11,$A$1:$AI$1,0))),DATE(VALUE(LEFT(INDEX($A282:$AI282,MATCH(Settings!$H$11,$A$1:$AI$1,0)),4)),VALUE(MID(INDEX($A282:$AI282,MATCH(Settings!$H$11,$A$1:$AI$1,0)),6,2)),VALUE(MID(INDEX($A282:$AI282,MATCH(Settings!$H$11,$A$1:$AI$1,0)),9,2))))),""))</f>
        <v/>
      </c>
      <c r="AR282" s="22">
        <f>IF(OR(AP282="",NOT(ISNUMBER(AQ282)),NOT(ISNUMBER(Settings!$B$4))),"",YEAR(Settings!$B$4)-YEAR(AQ282)-IF(OR(MONTH(Settings!$B$4)&lt;MONTH(AQ282),AND(MONTH(Settings!$B$4)=MONTH(AQ282),DAY(Settings!$B$4)&lt;DAY(AQ282))),1,0))</f>
        <v/>
      </c>
      <c r="AS282" s="22">
        <f>IF(AP282="","",IF(AR282="","No birth date",IF(COUNT(Settings!$B$9:$B$20)=0,"Set your age groups",IF(AR282&lt;MIN(Settings!$B$9:$B$20),"Below youngest group",IF(AR282&gt;MAX(Settings!$C$9:$C$20),"Above oldest group",IF(AR282&lt;=INDEX(Settings!$C$9:$C$20,COUNTIF(Settings!$B$9:$B$20,"&lt;="&amp;AR282)),INDEX(Settings!$A$9:$A$20,COUNTIF(Settings!$B$9:$B$20,"&lt;="&amp;AR282)),"No group for this age"))))))</f>
        <v/>
      </c>
      <c r="AT282" s="22">
        <f>IF(AP282="","",IFERROR(TRIM(INDEX($A282:$AI282,MATCH(Settings!$H$12,$A$1:$AI$1,0))&amp;""),""))</f>
        <v/>
      </c>
      <c r="AU282" s="22">
        <f>IF(AP282="","",IFERROR(TRIM(INDEX($A282:$AI282,MATCH(Settings!$H$13,$A$1:$AI$1,0))&amp;""),""))</f>
        <v/>
      </c>
      <c r="AV282" s="22">
        <f>IF(AP282="","",IFERROR(TRIM(INDEX($A282:$AI282,MATCH(Settings!$H$14,$A$1:$AI$1,0))&amp;""),""))</f>
        <v/>
      </c>
      <c r="AW282" s="22">
        <f>IF(AP282="","",IFERROR(IF(TRIM(INDEX($A282:$AI282,MATCH(Settings!$H$19,$A$1:$AI$1,0))&amp;"")="","",VALUE(TRIM(INDEX($A282:$AI282,MATCH(Settings!$H$19,$A$1:$AI$1,0))&amp;""))),""))</f>
        <v/>
      </c>
      <c r="AX282" s="22">
        <f>IF(AP282="","",IFERROR(TRIM(INDEX($A282:$AI282,MATCH(Settings!$H$20,$A$1:$AI$1,0))&amp;""),""))</f>
        <v/>
      </c>
      <c r="AY282" s="24">
        <f>IF(OR(AX282="Paid",AX282="Partially refunded"),IFERROR(VALUE(IFERROR(TRIM(INDEX($A282:$AI282,MATCH(Settings!$H$21,$A$1:$AI$1,0))&amp;""),"")),0)-IFERROR(VALUE(IFERROR(TRIM(INDEX($A282:$AI282,MATCH(Settings!$H$22,$A$1:$AI$1,0))&amp;""),"")),0),0)</f>
        <v/>
      </c>
      <c r="AZ282" s="22">
        <f>IF(AP282="","",IF(UPPER(TRIM(AL282&amp;""))="Y","Paid another way",IF(AX282&lt;&gt;"",AX282,"No online payment")))</f>
        <v/>
      </c>
      <c r="BA282" s="22">
        <f>IF(OR(AZ282="Paid",AZ282="Partially refunded",AZ282="Paid another way"),1,0)</f>
        <v/>
      </c>
      <c r="BB282" s="22">
        <f>IF(AP282="","",IF(IFERROR(TRIM(INDEX($A282:$AI282,MATCH(Settings!$H$15,$A$1:$AI$1,0))&amp;""),"")&lt;&gt;"","Yes","No"))</f>
        <v/>
      </c>
      <c r="BC282" s="22">
        <f>IF(AP282="","",IF(IFERROR(TRIM(INDEX($A282:$AI282,MATCH(Settings!$H$16,$A$1:$AI$1,0))&amp;""),"")&lt;&gt;"","Yes","No"))</f>
        <v/>
      </c>
      <c r="BD282" s="22">
        <f>IF(AP282="","",IF(IFERROR(TRIM(INDEX($A282:$AI282,MATCH(Settings!$H$18,$A$1:$AI$1,0))&amp;""),"")&lt;&gt;"","Yes","No"))</f>
        <v/>
      </c>
      <c r="BE282" s="22">
        <f>IF(AP282="","",IFERROR(TRIM(INDEX($A282:$AI282,MATCH(Settings!$H$17,$A$1:$AI$1,0))&amp;""),""))</f>
        <v/>
      </c>
      <c r="BF282" s="22">
        <f>IF(AP282="","",IF(UPPER(TRIM(AM282&amp;""))="Y","Complete (papers)",IF(IF(BB282="No",", proof of age","")&amp;IF(BC282="No",", physical form","")&amp;IF(BD282="No",", concussion sheet","")="","Complete","Missing: "&amp;MID(IF(BB282="No",", proof of age","")&amp;IF(BC282="No",", physical form","")&amp;IF(BD282="No",", concussion sheet",""),3,200))))</f>
        <v/>
      </c>
      <c r="BG282" s="22">
        <f>IF(LEFT(BF282,8)="Complete",1,0)</f>
        <v/>
      </c>
      <c r="BH282" s="22">
        <f>IF(AP282="","",TRIM(AK282&amp;""))</f>
        <v/>
      </c>
      <c r="BI282" s="22">
        <f>IF(AND(AP282&lt;&gt;"",BH282=""),1,0)</f>
        <v/>
      </c>
      <c r="BJ282" s="22">
        <f>IF(AP282="",0,1)</f>
        <v/>
      </c>
    </row>
    <row r="283">
      <c r="AJ283" s="19" t="n"/>
      <c r="AK283" s="25" t="n"/>
      <c r="AL283" s="26" t="n"/>
      <c r="AM283" s="26" t="n"/>
      <c r="AN283" s="25" t="n"/>
      <c r="AO283" s="19" t="n"/>
      <c r="AP283" s="22">
        <f>TRIM(IFERROR(TRIM(INDEX($A283:$AI283,MATCH(Settings!$H$9,$A$1:$AI$1,0))&amp;""),"")&amp;" "&amp;IFERROR(TRIM(INDEX($A283:$AI283,MATCH(Settings!$H$10,$A$1:$AI$1,0))&amp;""),""))</f>
        <v/>
      </c>
      <c r="AQ283" s="23">
        <f>IF(AP283="","",IFERROR(IF(TRIM(INDEX($A283:$AI283,MATCH(Settings!$H$11,$A$1:$AI$1,0))&amp;"")="","",IF(ISNUMBER(INDEX($A283:$AI283,MATCH(Settings!$H$11,$A$1:$AI$1,0))),INT(INDEX($A283:$AI283,MATCH(Settings!$H$11,$A$1:$AI$1,0))),DATE(VALUE(LEFT(INDEX($A283:$AI283,MATCH(Settings!$H$11,$A$1:$AI$1,0)),4)),VALUE(MID(INDEX($A283:$AI283,MATCH(Settings!$H$11,$A$1:$AI$1,0)),6,2)),VALUE(MID(INDEX($A283:$AI283,MATCH(Settings!$H$11,$A$1:$AI$1,0)),9,2))))),""))</f>
        <v/>
      </c>
      <c r="AR283" s="22">
        <f>IF(OR(AP283="",NOT(ISNUMBER(AQ283)),NOT(ISNUMBER(Settings!$B$4))),"",YEAR(Settings!$B$4)-YEAR(AQ283)-IF(OR(MONTH(Settings!$B$4)&lt;MONTH(AQ283),AND(MONTH(Settings!$B$4)=MONTH(AQ283),DAY(Settings!$B$4)&lt;DAY(AQ283))),1,0))</f>
        <v/>
      </c>
      <c r="AS283" s="22">
        <f>IF(AP283="","",IF(AR283="","No birth date",IF(COUNT(Settings!$B$9:$B$20)=0,"Set your age groups",IF(AR283&lt;MIN(Settings!$B$9:$B$20),"Below youngest group",IF(AR283&gt;MAX(Settings!$C$9:$C$20),"Above oldest group",IF(AR283&lt;=INDEX(Settings!$C$9:$C$20,COUNTIF(Settings!$B$9:$B$20,"&lt;="&amp;AR283)),INDEX(Settings!$A$9:$A$20,COUNTIF(Settings!$B$9:$B$20,"&lt;="&amp;AR283)),"No group for this age"))))))</f>
        <v/>
      </c>
      <c r="AT283" s="22">
        <f>IF(AP283="","",IFERROR(TRIM(INDEX($A283:$AI283,MATCH(Settings!$H$12,$A$1:$AI$1,0))&amp;""),""))</f>
        <v/>
      </c>
      <c r="AU283" s="22">
        <f>IF(AP283="","",IFERROR(TRIM(INDEX($A283:$AI283,MATCH(Settings!$H$13,$A$1:$AI$1,0))&amp;""),""))</f>
        <v/>
      </c>
      <c r="AV283" s="22">
        <f>IF(AP283="","",IFERROR(TRIM(INDEX($A283:$AI283,MATCH(Settings!$H$14,$A$1:$AI$1,0))&amp;""),""))</f>
        <v/>
      </c>
      <c r="AW283" s="22">
        <f>IF(AP283="","",IFERROR(IF(TRIM(INDEX($A283:$AI283,MATCH(Settings!$H$19,$A$1:$AI$1,0))&amp;"")="","",VALUE(TRIM(INDEX($A283:$AI283,MATCH(Settings!$H$19,$A$1:$AI$1,0))&amp;""))),""))</f>
        <v/>
      </c>
      <c r="AX283" s="22">
        <f>IF(AP283="","",IFERROR(TRIM(INDEX($A283:$AI283,MATCH(Settings!$H$20,$A$1:$AI$1,0))&amp;""),""))</f>
        <v/>
      </c>
      <c r="AY283" s="24">
        <f>IF(OR(AX283="Paid",AX283="Partially refunded"),IFERROR(VALUE(IFERROR(TRIM(INDEX($A283:$AI283,MATCH(Settings!$H$21,$A$1:$AI$1,0))&amp;""),"")),0)-IFERROR(VALUE(IFERROR(TRIM(INDEX($A283:$AI283,MATCH(Settings!$H$22,$A$1:$AI$1,0))&amp;""),"")),0),0)</f>
        <v/>
      </c>
      <c r="AZ283" s="22">
        <f>IF(AP283="","",IF(UPPER(TRIM(AL283&amp;""))="Y","Paid another way",IF(AX283&lt;&gt;"",AX283,"No online payment")))</f>
        <v/>
      </c>
      <c r="BA283" s="22">
        <f>IF(OR(AZ283="Paid",AZ283="Partially refunded",AZ283="Paid another way"),1,0)</f>
        <v/>
      </c>
      <c r="BB283" s="22">
        <f>IF(AP283="","",IF(IFERROR(TRIM(INDEX($A283:$AI283,MATCH(Settings!$H$15,$A$1:$AI$1,0))&amp;""),"")&lt;&gt;"","Yes","No"))</f>
        <v/>
      </c>
      <c r="BC283" s="22">
        <f>IF(AP283="","",IF(IFERROR(TRIM(INDEX($A283:$AI283,MATCH(Settings!$H$16,$A$1:$AI$1,0))&amp;""),"")&lt;&gt;"","Yes","No"))</f>
        <v/>
      </c>
      <c r="BD283" s="22">
        <f>IF(AP283="","",IF(IFERROR(TRIM(INDEX($A283:$AI283,MATCH(Settings!$H$18,$A$1:$AI$1,0))&amp;""),"")&lt;&gt;"","Yes","No"))</f>
        <v/>
      </c>
      <c r="BE283" s="22">
        <f>IF(AP283="","",IFERROR(TRIM(INDEX($A283:$AI283,MATCH(Settings!$H$17,$A$1:$AI$1,0))&amp;""),""))</f>
        <v/>
      </c>
      <c r="BF283" s="22">
        <f>IF(AP283="","",IF(UPPER(TRIM(AM283&amp;""))="Y","Complete (papers)",IF(IF(BB283="No",", proof of age","")&amp;IF(BC283="No",", physical form","")&amp;IF(BD283="No",", concussion sheet","")="","Complete","Missing: "&amp;MID(IF(BB283="No",", proof of age","")&amp;IF(BC283="No",", physical form","")&amp;IF(BD283="No",", concussion sheet",""),3,200))))</f>
        <v/>
      </c>
      <c r="BG283" s="22">
        <f>IF(LEFT(BF283,8)="Complete",1,0)</f>
        <v/>
      </c>
      <c r="BH283" s="22">
        <f>IF(AP283="","",TRIM(AK283&amp;""))</f>
        <v/>
      </c>
      <c r="BI283" s="22">
        <f>IF(AND(AP283&lt;&gt;"",BH283=""),1,0)</f>
        <v/>
      </c>
      <c r="BJ283" s="22">
        <f>IF(AP283="",0,1)</f>
        <v/>
      </c>
    </row>
    <row r="284">
      <c r="AJ284" s="19" t="n"/>
      <c r="AK284" s="25" t="n"/>
      <c r="AL284" s="26" t="n"/>
      <c r="AM284" s="26" t="n"/>
      <c r="AN284" s="25" t="n"/>
      <c r="AO284" s="19" t="n"/>
      <c r="AP284" s="22">
        <f>TRIM(IFERROR(TRIM(INDEX($A284:$AI284,MATCH(Settings!$H$9,$A$1:$AI$1,0))&amp;""),"")&amp;" "&amp;IFERROR(TRIM(INDEX($A284:$AI284,MATCH(Settings!$H$10,$A$1:$AI$1,0))&amp;""),""))</f>
        <v/>
      </c>
      <c r="AQ284" s="23">
        <f>IF(AP284="","",IFERROR(IF(TRIM(INDEX($A284:$AI284,MATCH(Settings!$H$11,$A$1:$AI$1,0))&amp;"")="","",IF(ISNUMBER(INDEX($A284:$AI284,MATCH(Settings!$H$11,$A$1:$AI$1,0))),INT(INDEX($A284:$AI284,MATCH(Settings!$H$11,$A$1:$AI$1,0))),DATE(VALUE(LEFT(INDEX($A284:$AI284,MATCH(Settings!$H$11,$A$1:$AI$1,0)),4)),VALUE(MID(INDEX($A284:$AI284,MATCH(Settings!$H$11,$A$1:$AI$1,0)),6,2)),VALUE(MID(INDEX($A284:$AI284,MATCH(Settings!$H$11,$A$1:$AI$1,0)),9,2))))),""))</f>
        <v/>
      </c>
      <c r="AR284" s="22">
        <f>IF(OR(AP284="",NOT(ISNUMBER(AQ284)),NOT(ISNUMBER(Settings!$B$4))),"",YEAR(Settings!$B$4)-YEAR(AQ284)-IF(OR(MONTH(Settings!$B$4)&lt;MONTH(AQ284),AND(MONTH(Settings!$B$4)=MONTH(AQ284),DAY(Settings!$B$4)&lt;DAY(AQ284))),1,0))</f>
        <v/>
      </c>
      <c r="AS284" s="22">
        <f>IF(AP284="","",IF(AR284="","No birth date",IF(COUNT(Settings!$B$9:$B$20)=0,"Set your age groups",IF(AR284&lt;MIN(Settings!$B$9:$B$20),"Below youngest group",IF(AR284&gt;MAX(Settings!$C$9:$C$20),"Above oldest group",IF(AR284&lt;=INDEX(Settings!$C$9:$C$20,COUNTIF(Settings!$B$9:$B$20,"&lt;="&amp;AR284)),INDEX(Settings!$A$9:$A$20,COUNTIF(Settings!$B$9:$B$20,"&lt;="&amp;AR284)),"No group for this age"))))))</f>
        <v/>
      </c>
      <c r="AT284" s="22">
        <f>IF(AP284="","",IFERROR(TRIM(INDEX($A284:$AI284,MATCH(Settings!$H$12,$A$1:$AI$1,0))&amp;""),""))</f>
        <v/>
      </c>
      <c r="AU284" s="22">
        <f>IF(AP284="","",IFERROR(TRIM(INDEX($A284:$AI284,MATCH(Settings!$H$13,$A$1:$AI$1,0))&amp;""),""))</f>
        <v/>
      </c>
      <c r="AV284" s="22">
        <f>IF(AP284="","",IFERROR(TRIM(INDEX($A284:$AI284,MATCH(Settings!$H$14,$A$1:$AI$1,0))&amp;""),""))</f>
        <v/>
      </c>
      <c r="AW284" s="22">
        <f>IF(AP284="","",IFERROR(IF(TRIM(INDEX($A284:$AI284,MATCH(Settings!$H$19,$A$1:$AI$1,0))&amp;"")="","",VALUE(TRIM(INDEX($A284:$AI284,MATCH(Settings!$H$19,$A$1:$AI$1,0))&amp;""))),""))</f>
        <v/>
      </c>
      <c r="AX284" s="22">
        <f>IF(AP284="","",IFERROR(TRIM(INDEX($A284:$AI284,MATCH(Settings!$H$20,$A$1:$AI$1,0))&amp;""),""))</f>
        <v/>
      </c>
      <c r="AY284" s="24">
        <f>IF(OR(AX284="Paid",AX284="Partially refunded"),IFERROR(VALUE(IFERROR(TRIM(INDEX($A284:$AI284,MATCH(Settings!$H$21,$A$1:$AI$1,0))&amp;""),"")),0)-IFERROR(VALUE(IFERROR(TRIM(INDEX($A284:$AI284,MATCH(Settings!$H$22,$A$1:$AI$1,0))&amp;""),"")),0),0)</f>
        <v/>
      </c>
      <c r="AZ284" s="22">
        <f>IF(AP284="","",IF(UPPER(TRIM(AL284&amp;""))="Y","Paid another way",IF(AX284&lt;&gt;"",AX284,"No online payment")))</f>
        <v/>
      </c>
      <c r="BA284" s="22">
        <f>IF(OR(AZ284="Paid",AZ284="Partially refunded",AZ284="Paid another way"),1,0)</f>
        <v/>
      </c>
      <c r="BB284" s="22">
        <f>IF(AP284="","",IF(IFERROR(TRIM(INDEX($A284:$AI284,MATCH(Settings!$H$15,$A$1:$AI$1,0))&amp;""),"")&lt;&gt;"","Yes","No"))</f>
        <v/>
      </c>
      <c r="BC284" s="22">
        <f>IF(AP284="","",IF(IFERROR(TRIM(INDEX($A284:$AI284,MATCH(Settings!$H$16,$A$1:$AI$1,0))&amp;""),"")&lt;&gt;"","Yes","No"))</f>
        <v/>
      </c>
      <c r="BD284" s="22">
        <f>IF(AP284="","",IF(IFERROR(TRIM(INDEX($A284:$AI284,MATCH(Settings!$H$18,$A$1:$AI$1,0))&amp;""),"")&lt;&gt;"","Yes","No"))</f>
        <v/>
      </c>
      <c r="BE284" s="22">
        <f>IF(AP284="","",IFERROR(TRIM(INDEX($A284:$AI284,MATCH(Settings!$H$17,$A$1:$AI$1,0))&amp;""),""))</f>
        <v/>
      </c>
      <c r="BF284" s="22">
        <f>IF(AP284="","",IF(UPPER(TRIM(AM284&amp;""))="Y","Complete (papers)",IF(IF(BB284="No",", proof of age","")&amp;IF(BC284="No",", physical form","")&amp;IF(BD284="No",", concussion sheet","")="","Complete","Missing: "&amp;MID(IF(BB284="No",", proof of age","")&amp;IF(BC284="No",", physical form","")&amp;IF(BD284="No",", concussion sheet",""),3,200))))</f>
        <v/>
      </c>
      <c r="BG284" s="22">
        <f>IF(LEFT(BF284,8)="Complete",1,0)</f>
        <v/>
      </c>
      <c r="BH284" s="22">
        <f>IF(AP284="","",TRIM(AK284&amp;""))</f>
        <v/>
      </c>
      <c r="BI284" s="22">
        <f>IF(AND(AP284&lt;&gt;"",BH284=""),1,0)</f>
        <v/>
      </c>
      <c r="BJ284" s="22">
        <f>IF(AP284="",0,1)</f>
        <v/>
      </c>
    </row>
    <row r="285">
      <c r="AJ285" s="19" t="n"/>
      <c r="AK285" s="25" t="n"/>
      <c r="AL285" s="26" t="n"/>
      <c r="AM285" s="26" t="n"/>
      <c r="AN285" s="25" t="n"/>
      <c r="AO285" s="19" t="n"/>
      <c r="AP285" s="22">
        <f>TRIM(IFERROR(TRIM(INDEX($A285:$AI285,MATCH(Settings!$H$9,$A$1:$AI$1,0))&amp;""),"")&amp;" "&amp;IFERROR(TRIM(INDEX($A285:$AI285,MATCH(Settings!$H$10,$A$1:$AI$1,0))&amp;""),""))</f>
        <v/>
      </c>
      <c r="AQ285" s="23">
        <f>IF(AP285="","",IFERROR(IF(TRIM(INDEX($A285:$AI285,MATCH(Settings!$H$11,$A$1:$AI$1,0))&amp;"")="","",IF(ISNUMBER(INDEX($A285:$AI285,MATCH(Settings!$H$11,$A$1:$AI$1,0))),INT(INDEX($A285:$AI285,MATCH(Settings!$H$11,$A$1:$AI$1,0))),DATE(VALUE(LEFT(INDEX($A285:$AI285,MATCH(Settings!$H$11,$A$1:$AI$1,0)),4)),VALUE(MID(INDEX($A285:$AI285,MATCH(Settings!$H$11,$A$1:$AI$1,0)),6,2)),VALUE(MID(INDEX($A285:$AI285,MATCH(Settings!$H$11,$A$1:$AI$1,0)),9,2))))),""))</f>
        <v/>
      </c>
      <c r="AR285" s="22">
        <f>IF(OR(AP285="",NOT(ISNUMBER(AQ285)),NOT(ISNUMBER(Settings!$B$4))),"",YEAR(Settings!$B$4)-YEAR(AQ285)-IF(OR(MONTH(Settings!$B$4)&lt;MONTH(AQ285),AND(MONTH(Settings!$B$4)=MONTH(AQ285),DAY(Settings!$B$4)&lt;DAY(AQ285))),1,0))</f>
        <v/>
      </c>
      <c r="AS285" s="22">
        <f>IF(AP285="","",IF(AR285="","No birth date",IF(COUNT(Settings!$B$9:$B$20)=0,"Set your age groups",IF(AR285&lt;MIN(Settings!$B$9:$B$20),"Below youngest group",IF(AR285&gt;MAX(Settings!$C$9:$C$20),"Above oldest group",IF(AR285&lt;=INDEX(Settings!$C$9:$C$20,COUNTIF(Settings!$B$9:$B$20,"&lt;="&amp;AR285)),INDEX(Settings!$A$9:$A$20,COUNTIF(Settings!$B$9:$B$20,"&lt;="&amp;AR285)),"No group for this age"))))))</f>
        <v/>
      </c>
      <c r="AT285" s="22">
        <f>IF(AP285="","",IFERROR(TRIM(INDEX($A285:$AI285,MATCH(Settings!$H$12,$A$1:$AI$1,0))&amp;""),""))</f>
        <v/>
      </c>
      <c r="AU285" s="22">
        <f>IF(AP285="","",IFERROR(TRIM(INDEX($A285:$AI285,MATCH(Settings!$H$13,$A$1:$AI$1,0))&amp;""),""))</f>
        <v/>
      </c>
      <c r="AV285" s="22">
        <f>IF(AP285="","",IFERROR(TRIM(INDEX($A285:$AI285,MATCH(Settings!$H$14,$A$1:$AI$1,0))&amp;""),""))</f>
        <v/>
      </c>
      <c r="AW285" s="22">
        <f>IF(AP285="","",IFERROR(IF(TRIM(INDEX($A285:$AI285,MATCH(Settings!$H$19,$A$1:$AI$1,0))&amp;"")="","",VALUE(TRIM(INDEX($A285:$AI285,MATCH(Settings!$H$19,$A$1:$AI$1,0))&amp;""))),""))</f>
        <v/>
      </c>
      <c r="AX285" s="22">
        <f>IF(AP285="","",IFERROR(TRIM(INDEX($A285:$AI285,MATCH(Settings!$H$20,$A$1:$AI$1,0))&amp;""),""))</f>
        <v/>
      </c>
      <c r="AY285" s="24">
        <f>IF(OR(AX285="Paid",AX285="Partially refunded"),IFERROR(VALUE(IFERROR(TRIM(INDEX($A285:$AI285,MATCH(Settings!$H$21,$A$1:$AI$1,0))&amp;""),"")),0)-IFERROR(VALUE(IFERROR(TRIM(INDEX($A285:$AI285,MATCH(Settings!$H$22,$A$1:$AI$1,0))&amp;""),"")),0),0)</f>
        <v/>
      </c>
      <c r="AZ285" s="22">
        <f>IF(AP285="","",IF(UPPER(TRIM(AL285&amp;""))="Y","Paid another way",IF(AX285&lt;&gt;"",AX285,"No online payment")))</f>
        <v/>
      </c>
      <c r="BA285" s="22">
        <f>IF(OR(AZ285="Paid",AZ285="Partially refunded",AZ285="Paid another way"),1,0)</f>
        <v/>
      </c>
      <c r="BB285" s="22">
        <f>IF(AP285="","",IF(IFERROR(TRIM(INDEX($A285:$AI285,MATCH(Settings!$H$15,$A$1:$AI$1,0))&amp;""),"")&lt;&gt;"","Yes","No"))</f>
        <v/>
      </c>
      <c r="BC285" s="22">
        <f>IF(AP285="","",IF(IFERROR(TRIM(INDEX($A285:$AI285,MATCH(Settings!$H$16,$A$1:$AI$1,0))&amp;""),"")&lt;&gt;"","Yes","No"))</f>
        <v/>
      </c>
      <c r="BD285" s="22">
        <f>IF(AP285="","",IF(IFERROR(TRIM(INDEX($A285:$AI285,MATCH(Settings!$H$18,$A$1:$AI$1,0))&amp;""),"")&lt;&gt;"","Yes","No"))</f>
        <v/>
      </c>
      <c r="BE285" s="22">
        <f>IF(AP285="","",IFERROR(TRIM(INDEX($A285:$AI285,MATCH(Settings!$H$17,$A$1:$AI$1,0))&amp;""),""))</f>
        <v/>
      </c>
      <c r="BF285" s="22">
        <f>IF(AP285="","",IF(UPPER(TRIM(AM285&amp;""))="Y","Complete (papers)",IF(IF(BB285="No",", proof of age","")&amp;IF(BC285="No",", physical form","")&amp;IF(BD285="No",", concussion sheet","")="","Complete","Missing: "&amp;MID(IF(BB285="No",", proof of age","")&amp;IF(BC285="No",", physical form","")&amp;IF(BD285="No",", concussion sheet",""),3,200))))</f>
        <v/>
      </c>
      <c r="BG285" s="22">
        <f>IF(LEFT(BF285,8)="Complete",1,0)</f>
        <v/>
      </c>
      <c r="BH285" s="22">
        <f>IF(AP285="","",TRIM(AK285&amp;""))</f>
        <v/>
      </c>
      <c r="BI285" s="22">
        <f>IF(AND(AP285&lt;&gt;"",BH285=""),1,0)</f>
        <v/>
      </c>
      <c r="BJ285" s="22">
        <f>IF(AP285="",0,1)</f>
        <v/>
      </c>
    </row>
    <row r="286">
      <c r="AJ286" s="19" t="n"/>
      <c r="AK286" s="25" t="n"/>
      <c r="AL286" s="26" t="n"/>
      <c r="AM286" s="26" t="n"/>
      <c r="AN286" s="25" t="n"/>
      <c r="AO286" s="19" t="n"/>
      <c r="AP286" s="22">
        <f>TRIM(IFERROR(TRIM(INDEX($A286:$AI286,MATCH(Settings!$H$9,$A$1:$AI$1,0))&amp;""),"")&amp;" "&amp;IFERROR(TRIM(INDEX($A286:$AI286,MATCH(Settings!$H$10,$A$1:$AI$1,0))&amp;""),""))</f>
        <v/>
      </c>
      <c r="AQ286" s="23">
        <f>IF(AP286="","",IFERROR(IF(TRIM(INDEX($A286:$AI286,MATCH(Settings!$H$11,$A$1:$AI$1,0))&amp;"")="","",IF(ISNUMBER(INDEX($A286:$AI286,MATCH(Settings!$H$11,$A$1:$AI$1,0))),INT(INDEX($A286:$AI286,MATCH(Settings!$H$11,$A$1:$AI$1,0))),DATE(VALUE(LEFT(INDEX($A286:$AI286,MATCH(Settings!$H$11,$A$1:$AI$1,0)),4)),VALUE(MID(INDEX($A286:$AI286,MATCH(Settings!$H$11,$A$1:$AI$1,0)),6,2)),VALUE(MID(INDEX($A286:$AI286,MATCH(Settings!$H$11,$A$1:$AI$1,0)),9,2))))),""))</f>
        <v/>
      </c>
      <c r="AR286" s="22">
        <f>IF(OR(AP286="",NOT(ISNUMBER(AQ286)),NOT(ISNUMBER(Settings!$B$4))),"",YEAR(Settings!$B$4)-YEAR(AQ286)-IF(OR(MONTH(Settings!$B$4)&lt;MONTH(AQ286),AND(MONTH(Settings!$B$4)=MONTH(AQ286),DAY(Settings!$B$4)&lt;DAY(AQ286))),1,0))</f>
        <v/>
      </c>
      <c r="AS286" s="22">
        <f>IF(AP286="","",IF(AR286="","No birth date",IF(COUNT(Settings!$B$9:$B$20)=0,"Set your age groups",IF(AR286&lt;MIN(Settings!$B$9:$B$20),"Below youngest group",IF(AR286&gt;MAX(Settings!$C$9:$C$20),"Above oldest group",IF(AR286&lt;=INDEX(Settings!$C$9:$C$20,COUNTIF(Settings!$B$9:$B$20,"&lt;="&amp;AR286)),INDEX(Settings!$A$9:$A$20,COUNTIF(Settings!$B$9:$B$20,"&lt;="&amp;AR286)),"No group for this age"))))))</f>
        <v/>
      </c>
      <c r="AT286" s="22">
        <f>IF(AP286="","",IFERROR(TRIM(INDEX($A286:$AI286,MATCH(Settings!$H$12,$A$1:$AI$1,0))&amp;""),""))</f>
        <v/>
      </c>
      <c r="AU286" s="22">
        <f>IF(AP286="","",IFERROR(TRIM(INDEX($A286:$AI286,MATCH(Settings!$H$13,$A$1:$AI$1,0))&amp;""),""))</f>
        <v/>
      </c>
      <c r="AV286" s="22">
        <f>IF(AP286="","",IFERROR(TRIM(INDEX($A286:$AI286,MATCH(Settings!$H$14,$A$1:$AI$1,0))&amp;""),""))</f>
        <v/>
      </c>
      <c r="AW286" s="22">
        <f>IF(AP286="","",IFERROR(IF(TRIM(INDEX($A286:$AI286,MATCH(Settings!$H$19,$A$1:$AI$1,0))&amp;"")="","",VALUE(TRIM(INDEX($A286:$AI286,MATCH(Settings!$H$19,$A$1:$AI$1,0))&amp;""))),""))</f>
        <v/>
      </c>
      <c r="AX286" s="22">
        <f>IF(AP286="","",IFERROR(TRIM(INDEX($A286:$AI286,MATCH(Settings!$H$20,$A$1:$AI$1,0))&amp;""),""))</f>
        <v/>
      </c>
      <c r="AY286" s="24">
        <f>IF(OR(AX286="Paid",AX286="Partially refunded"),IFERROR(VALUE(IFERROR(TRIM(INDEX($A286:$AI286,MATCH(Settings!$H$21,$A$1:$AI$1,0))&amp;""),"")),0)-IFERROR(VALUE(IFERROR(TRIM(INDEX($A286:$AI286,MATCH(Settings!$H$22,$A$1:$AI$1,0))&amp;""),"")),0),0)</f>
        <v/>
      </c>
      <c r="AZ286" s="22">
        <f>IF(AP286="","",IF(UPPER(TRIM(AL286&amp;""))="Y","Paid another way",IF(AX286&lt;&gt;"",AX286,"No online payment")))</f>
        <v/>
      </c>
      <c r="BA286" s="22">
        <f>IF(OR(AZ286="Paid",AZ286="Partially refunded",AZ286="Paid another way"),1,0)</f>
        <v/>
      </c>
      <c r="BB286" s="22">
        <f>IF(AP286="","",IF(IFERROR(TRIM(INDEX($A286:$AI286,MATCH(Settings!$H$15,$A$1:$AI$1,0))&amp;""),"")&lt;&gt;"","Yes","No"))</f>
        <v/>
      </c>
      <c r="BC286" s="22">
        <f>IF(AP286="","",IF(IFERROR(TRIM(INDEX($A286:$AI286,MATCH(Settings!$H$16,$A$1:$AI$1,0))&amp;""),"")&lt;&gt;"","Yes","No"))</f>
        <v/>
      </c>
      <c r="BD286" s="22">
        <f>IF(AP286="","",IF(IFERROR(TRIM(INDEX($A286:$AI286,MATCH(Settings!$H$18,$A$1:$AI$1,0))&amp;""),"")&lt;&gt;"","Yes","No"))</f>
        <v/>
      </c>
      <c r="BE286" s="22">
        <f>IF(AP286="","",IFERROR(TRIM(INDEX($A286:$AI286,MATCH(Settings!$H$17,$A$1:$AI$1,0))&amp;""),""))</f>
        <v/>
      </c>
      <c r="BF286" s="22">
        <f>IF(AP286="","",IF(UPPER(TRIM(AM286&amp;""))="Y","Complete (papers)",IF(IF(BB286="No",", proof of age","")&amp;IF(BC286="No",", physical form","")&amp;IF(BD286="No",", concussion sheet","")="","Complete","Missing: "&amp;MID(IF(BB286="No",", proof of age","")&amp;IF(BC286="No",", physical form","")&amp;IF(BD286="No",", concussion sheet",""),3,200))))</f>
        <v/>
      </c>
      <c r="BG286" s="22">
        <f>IF(LEFT(BF286,8)="Complete",1,0)</f>
        <v/>
      </c>
      <c r="BH286" s="22">
        <f>IF(AP286="","",TRIM(AK286&amp;""))</f>
        <v/>
      </c>
      <c r="BI286" s="22">
        <f>IF(AND(AP286&lt;&gt;"",BH286=""),1,0)</f>
        <v/>
      </c>
      <c r="BJ286" s="22">
        <f>IF(AP286="",0,1)</f>
        <v/>
      </c>
    </row>
    <row r="287">
      <c r="AJ287" s="19" t="n"/>
      <c r="AK287" s="25" t="n"/>
      <c r="AL287" s="26" t="n"/>
      <c r="AM287" s="26" t="n"/>
      <c r="AN287" s="25" t="n"/>
      <c r="AO287" s="19" t="n"/>
      <c r="AP287" s="22">
        <f>TRIM(IFERROR(TRIM(INDEX($A287:$AI287,MATCH(Settings!$H$9,$A$1:$AI$1,0))&amp;""),"")&amp;" "&amp;IFERROR(TRIM(INDEX($A287:$AI287,MATCH(Settings!$H$10,$A$1:$AI$1,0))&amp;""),""))</f>
        <v/>
      </c>
      <c r="AQ287" s="23">
        <f>IF(AP287="","",IFERROR(IF(TRIM(INDEX($A287:$AI287,MATCH(Settings!$H$11,$A$1:$AI$1,0))&amp;"")="","",IF(ISNUMBER(INDEX($A287:$AI287,MATCH(Settings!$H$11,$A$1:$AI$1,0))),INT(INDEX($A287:$AI287,MATCH(Settings!$H$11,$A$1:$AI$1,0))),DATE(VALUE(LEFT(INDEX($A287:$AI287,MATCH(Settings!$H$11,$A$1:$AI$1,0)),4)),VALUE(MID(INDEX($A287:$AI287,MATCH(Settings!$H$11,$A$1:$AI$1,0)),6,2)),VALUE(MID(INDEX($A287:$AI287,MATCH(Settings!$H$11,$A$1:$AI$1,0)),9,2))))),""))</f>
        <v/>
      </c>
      <c r="AR287" s="22">
        <f>IF(OR(AP287="",NOT(ISNUMBER(AQ287)),NOT(ISNUMBER(Settings!$B$4))),"",YEAR(Settings!$B$4)-YEAR(AQ287)-IF(OR(MONTH(Settings!$B$4)&lt;MONTH(AQ287),AND(MONTH(Settings!$B$4)=MONTH(AQ287),DAY(Settings!$B$4)&lt;DAY(AQ287))),1,0))</f>
        <v/>
      </c>
      <c r="AS287" s="22">
        <f>IF(AP287="","",IF(AR287="","No birth date",IF(COUNT(Settings!$B$9:$B$20)=0,"Set your age groups",IF(AR287&lt;MIN(Settings!$B$9:$B$20),"Below youngest group",IF(AR287&gt;MAX(Settings!$C$9:$C$20),"Above oldest group",IF(AR287&lt;=INDEX(Settings!$C$9:$C$20,COUNTIF(Settings!$B$9:$B$20,"&lt;="&amp;AR287)),INDEX(Settings!$A$9:$A$20,COUNTIF(Settings!$B$9:$B$20,"&lt;="&amp;AR287)),"No group for this age"))))))</f>
        <v/>
      </c>
      <c r="AT287" s="22">
        <f>IF(AP287="","",IFERROR(TRIM(INDEX($A287:$AI287,MATCH(Settings!$H$12,$A$1:$AI$1,0))&amp;""),""))</f>
        <v/>
      </c>
      <c r="AU287" s="22">
        <f>IF(AP287="","",IFERROR(TRIM(INDEX($A287:$AI287,MATCH(Settings!$H$13,$A$1:$AI$1,0))&amp;""),""))</f>
        <v/>
      </c>
      <c r="AV287" s="22">
        <f>IF(AP287="","",IFERROR(TRIM(INDEX($A287:$AI287,MATCH(Settings!$H$14,$A$1:$AI$1,0))&amp;""),""))</f>
        <v/>
      </c>
      <c r="AW287" s="22">
        <f>IF(AP287="","",IFERROR(IF(TRIM(INDEX($A287:$AI287,MATCH(Settings!$H$19,$A$1:$AI$1,0))&amp;"")="","",VALUE(TRIM(INDEX($A287:$AI287,MATCH(Settings!$H$19,$A$1:$AI$1,0))&amp;""))),""))</f>
        <v/>
      </c>
      <c r="AX287" s="22">
        <f>IF(AP287="","",IFERROR(TRIM(INDEX($A287:$AI287,MATCH(Settings!$H$20,$A$1:$AI$1,0))&amp;""),""))</f>
        <v/>
      </c>
      <c r="AY287" s="24">
        <f>IF(OR(AX287="Paid",AX287="Partially refunded"),IFERROR(VALUE(IFERROR(TRIM(INDEX($A287:$AI287,MATCH(Settings!$H$21,$A$1:$AI$1,0))&amp;""),"")),0)-IFERROR(VALUE(IFERROR(TRIM(INDEX($A287:$AI287,MATCH(Settings!$H$22,$A$1:$AI$1,0))&amp;""),"")),0),0)</f>
        <v/>
      </c>
      <c r="AZ287" s="22">
        <f>IF(AP287="","",IF(UPPER(TRIM(AL287&amp;""))="Y","Paid another way",IF(AX287&lt;&gt;"",AX287,"No online payment")))</f>
        <v/>
      </c>
      <c r="BA287" s="22">
        <f>IF(OR(AZ287="Paid",AZ287="Partially refunded",AZ287="Paid another way"),1,0)</f>
        <v/>
      </c>
      <c r="BB287" s="22">
        <f>IF(AP287="","",IF(IFERROR(TRIM(INDEX($A287:$AI287,MATCH(Settings!$H$15,$A$1:$AI$1,0))&amp;""),"")&lt;&gt;"","Yes","No"))</f>
        <v/>
      </c>
      <c r="BC287" s="22">
        <f>IF(AP287="","",IF(IFERROR(TRIM(INDEX($A287:$AI287,MATCH(Settings!$H$16,$A$1:$AI$1,0))&amp;""),"")&lt;&gt;"","Yes","No"))</f>
        <v/>
      </c>
      <c r="BD287" s="22">
        <f>IF(AP287="","",IF(IFERROR(TRIM(INDEX($A287:$AI287,MATCH(Settings!$H$18,$A$1:$AI$1,0))&amp;""),"")&lt;&gt;"","Yes","No"))</f>
        <v/>
      </c>
      <c r="BE287" s="22">
        <f>IF(AP287="","",IFERROR(TRIM(INDEX($A287:$AI287,MATCH(Settings!$H$17,$A$1:$AI$1,0))&amp;""),""))</f>
        <v/>
      </c>
      <c r="BF287" s="22">
        <f>IF(AP287="","",IF(UPPER(TRIM(AM287&amp;""))="Y","Complete (papers)",IF(IF(BB287="No",", proof of age","")&amp;IF(BC287="No",", physical form","")&amp;IF(BD287="No",", concussion sheet","")="","Complete","Missing: "&amp;MID(IF(BB287="No",", proof of age","")&amp;IF(BC287="No",", physical form","")&amp;IF(BD287="No",", concussion sheet",""),3,200))))</f>
        <v/>
      </c>
      <c r="BG287" s="22">
        <f>IF(LEFT(BF287,8)="Complete",1,0)</f>
        <v/>
      </c>
      <c r="BH287" s="22">
        <f>IF(AP287="","",TRIM(AK287&amp;""))</f>
        <v/>
      </c>
      <c r="BI287" s="22">
        <f>IF(AND(AP287&lt;&gt;"",BH287=""),1,0)</f>
        <v/>
      </c>
      <c r="BJ287" s="22">
        <f>IF(AP287="",0,1)</f>
        <v/>
      </c>
    </row>
    <row r="288">
      <c r="AJ288" s="19" t="n"/>
      <c r="AK288" s="25" t="n"/>
      <c r="AL288" s="26" t="n"/>
      <c r="AM288" s="26" t="n"/>
      <c r="AN288" s="25" t="n"/>
      <c r="AO288" s="19" t="n"/>
      <c r="AP288" s="22">
        <f>TRIM(IFERROR(TRIM(INDEX($A288:$AI288,MATCH(Settings!$H$9,$A$1:$AI$1,0))&amp;""),"")&amp;" "&amp;IFERROR(TRIM(INDEX($A288:$AI288,MATCH(Settings!$H$10,$A$1:$AI$1,0))&amp;""),""))</f>
        <v/>
      </c>
      <c r="AQ288" s="23">
        <f>IF(AP288="","",IFERROR(IF(TRIM(INDEX($A288:$AI288,MATCH(Settings!$H$11,$A$1:$AI$1,0))&amp;"")="","",IF(ISNUMBER(INDEX($A288:$AI288,MATCH(Settings!$H$11,$A$1:$AI$1,0))),INT(INDEX($A288:$AI288,MATCH(Settings!$H$11,$A$1:$AI$1,0))),DATE(VALUE(LEFT(INDEX($A288:$AI288,MATCH(Settings!$H$11,$A$1:$AI$1,0)),4)),VALUE(MID(INDEX($A288:$AI288,MATCH(Settings!$H$11,$A$1:$AI$1,0)),6,2)),VALUE(MID(INDEX($A288:$AI288,MATCH(Settings!$H$11,$A$1:$AI$1,0)),9,2))))),""))</f>
        <v/>
      </c>
      <c r="AR288" s="22">
        <f>IF(OR(AP288="",NOT(ISNUMBER(AQ288)),NOT(ISNUMBER(Settings!$B$4))),"",YEAR(Settings!$B$4)-YEAR(AQ288)-IF(OR(MONTH(Settings!$B$4)&lt;MONTH(AQ288),AND(MONTH(Settings!$B$4)=MONTH(AQ288),DAY(Settings!$B$4)&lt;DAY(AQ288))),1,0))</f>
        <v/>
      </c>
      <c r="AS288" s="22">
        <f>IF(AP288="","",IF(AR288="","No birth date",IF(COUNT(Settings!$B$9:$B$20)=0,"Set your age groups",IF(AR288&lt;MIN(Settings!$B$9:$B$20),"Below youngest group",IF(AR288&gt;MAX(Settings!$C$9:$C$20),"Above oldest group",IF(AR288&lt;=INDEX(Settings!$C$9:$C$20,COUNTIF(Settings!$B$9:$B$20,"&lt;="&amp;AR288)),INDEX(Settings!$A$9:$A$20,COUNTIF(Settings!$B$9:$B$20,"&lt;="&amp;AR288)),"No group for this age"))))))</f>
        <v/>
      </c>
      <c r="AT288" s="22">
        <f>IF(AP288="","",IFERROR(TRIM(INDEX($A288:$AI288,MATCH(Settings!$H$12,$A$1:$AI$1,0))&amp;""),""))</f>
        <v/>
      </c>
      <c r="AU288" s="22">
        <f>IF(AP288="","",IFERROR(TRIM(INDEX($A288:$AI288,MATCH(Settings!$H$13,$A$1:$AI$1,0))&amp;""),""))</f>
        <v/>
      </c>
      <c r="AV288" s="22">
        <f>IF(AP288="","",IFERROR(TRIM(INDEX($A288:$AI288,MATCH(Settings!$H$14,$A$1:$AI$1,0))&amp;""),""))</f>
        <v/>
      </c>
      <c r="AW288" s="22">
        <f>IF(AP288="","",IFERROR(IF(TRIM(INDEX($A288:$AI288,MATCH(Settings!$H$19,$A$1:$AI$1,0))&amp;"")="","",VALUE(TRIM(INDEX($A288:$AI288,MATCH(Settings!$H$19,$A$1:$AI$1,0))&amp;""))),""))</f>
        <v/>
      </c>
      <c r="AX288" s="22">
        <f>IF(AP288="","",IFERROR(TRIM(INDEX($A288:$AI288,MATCH(Settings!$H$20,$A$1:$AI$1,0))&amp;""),""))</f>
        <v/>
      </c>
      <c r="AY288" s="24">
        <f>IF(OR(AX288="Paid",AX288="Partially refunded"),IFERROR(VALUE(IFERROR(TRIM(INDEX($A288:$AI288,MATCH(Settings!$H$21,$A$1:$AI$1,0))&amp;""),"")),0)-IFERROR(VALUE(IFERROR(TRIM(INDEX($A288:$AI288,MATCH(Settings!$H$22,$A$1:$AI$1,0))&amp;""),"")),0),0)</f>
        <v/>
      </c>
      <c r="AZ288" s="22">
        <f>IF(AP288="","",IF(UPPER(TRIM(AL288&amp;""))="Y","Paid another way",IF(AX288&lt;&gt;"",AX288,"No online payment")))</f>
        <v/>
      </c>
      <c r="BA288" s="22">
        <f>IF(OR(AZ288="Paid",AZ288="Partially refunded",AZ288="Paid another way"),1,0)</f>
        <v/>
      </c>
      <c r="BB288" s="22">
        <f>IF(AP288="","",IF(IFERROR(TRIM(INDEX($A288:$AI288,MATCH(Settings!$H$15,$A$1:$AI$1,0))&amp;""),"")&lt;&gt;"","Yes","No"))</f>
        <v/>
      </c>
      <c r="BC288" s="22">
        <f>IF(AP288="","",IF(IFERROR(TRIM(INDEX($A288:$AI288,MATCH(Settings!$H$16,$A$1:$AI$1,0))&amp;""),"")&lt;&gt;"","Yes","No"))</f>
        <v/>
      </c>
      <c r="BD288" s="22">
        <f>IF(AP288="","",IF(IFERROR(TRIM(INDEX($A288:$AI288,MATCH(Settings!$H$18,$A$1:$AI$1,0))&amp;""),"")&lt;&gt;"","Yes","No"))</f>
        <v/>
      </c>
      <c r="BE288" s="22">
        <f>IF(AP288="","",IFERROR(TRIM(INDEX($A288:$AI288,MATCH(Settings!$H$17,$A$1:$AI$1,0))&amp;""),""))</f>
        <v/>
      </c>
      <c r="BF288" s="22">
        <f>IF(AP288="","",IF(UPPER(TRIM(AM288&amp;""))="Y","Complete (papers)",IF(IF(BB288="No",", proof of age","")&amp;IF(BC288="No",", physical form","")&amp;IF(BD288="No",", concussion sheet","")="","Complete","Missing: "&amp;MID(IF(BB288="No",", proof of age","")&amp;IF(BC288="No",", physical form","")&amp;IF(BD288="No",", concussion sheet",""),3,200))))</f>
        <v/>
      </c>
      <c r="BG288" s="22">
        <f>IF(LEFT(BF288,8)="Complete",1,0)</f>
        <v/>
      </c>
      <c r="BH288" s="22">
        <f>IF(AP288="","",TRIM(AK288&amp;""))</f>
        <v/>
      </c>
      <c r="BI288" s="22">
        <f>IF(AND(AP288&lt;&gt;"",BH288=""),1,0)</f>
        <v/>
      </c>
      <c r="BJ288" s="22">
        <f>IF(AP288="",0,1)</f>
        <v/>
      </c>
    </row>
    <row r="289">
      <c r="AJ289" s="19" t="n"/>
      <c r="AK289" s="25" t="n"/>
      <c r="AL289" s="26" t="n"/>
      <c r="AM289" s="26" t="n"/>
      <c r="AN289" s="25" t="n"/>
      <c r="AO289" s="19" t="n"/>
      <c r="AP289" s="22">
        <f>TRIM(IFERROR(TRIM(INDEX($A289:$AI289,MATCH(Settings!$H$9,$A$1:$AI$1,0))&amp;""),"")&amp;" "&amp;IFERROR(TRIM(INDEX($A289:$AI289,MATCH(Settings!$H$10,$A$1:$AI$1,0))&amp;""),""))</f>
        <v/>
      </c>
      <c r="AQ289" s="23">
        <f>IF(AP289="","",IFERROR(IF(TRIM(INDEX($A289:$AI289,MATCH(Settings!$H$11,$A$1:$AI$1,0))&amp;"")="","",IF(ISNUMBER(INDEX($A289:$AI289,MATCH(Settings!$H$11,$A$1:$AI$1,0))),INT(INDEX($A289:$AI289,MATCH(Settings!$H$11,$A$1:$AI$1,0))),DATE(VALUE(LEFT(INDEX($A289:$AI289,MATCH(Settings!$H$11,$A$1:$AI$1,0)),4)),VALUE(MID(INDEX($A289:$AI289,MATCH(Settings!$H$11,$A$1:$AI$1,0)),6,2)),VALUE(MID(INDEX($A289:$AI289,MATCH(Settings!$H$11,$A$1:$AI$1,0)),9,2))))),""))</f>
        <v/>
      </c>
      <c r="AR289" s="22">
        <f>IF(OR(AP289="",NOT(ISNUMBER(AQ289)),NOT(ISNUMBER(Settings!$B$4))),"",YEAR(Settings!$B$4)-YEAR(AQ289)-IF(OR(MONTH(Settings!$B$4)&lt;MONTH(AQ289),AND(MONTH(Settings!$B$4)=MONTH(AQ289),DAY(Settings!$B$4)&lt;DAY(AQ289))),1,0))</f>
        <v/>
      </c>
      <c r="AS289" s="22">
        <f>IF(AP289="","",IF(AR289="","No birth date",IF(COUNT(Settings!$B$9:$B$20)=0,"Set your age groups",IF(AR289&lt;MIN(Settings!$B$9:$B$20),"Below youngest group",IF(AR289&gt;MAX(Settings!$C$9:$C$20),"Above oldest group",IF(AR289&lt;=INDEX(Settings!$C$9:$C$20,COUNTIF(Settings!$B$9:$B$20,"&lt;="&amp;AR289)),INDEX(Settings!$A$9:$A$20,COUNTIF(Settings!$B$9:$B$20,"&lt;="&amp;AR289)),"No group for this age"))))))</f>
        <v/>
      </c>
      <c r="AT289" s="22">
        <f>IF(AP289="","",IFERROR(TRIM(INDEX($A289:$AI289,MATCH(Settings!$H$12,$A$1:$AI$1,0))&amp;""),""))</f>
        <v/>
      </c>
      <c r="AU289" s="22">
        <f>IF(AP289="","",IFERROR(TRIM(INDEX($A289:$AI289,MATCH(Settings!$H$13,$A$1:$AI$1,0))&amp;""),""))</f>
        <v/>
      </c>
      <c r="AV289" s="22">
        <f>IF(AP289="","",IFERROR(TRIM(INDEX($A289:$AI289,MATCH(Settings!$H$14,$A$1:$AI$1,0))&amp;""),""))</f>
        <v/>
      </c>
      <c r="AW289" s="22">
        <f>IF(AP289="","",IFERROR(IF(TRIM(INDEX($A289:$AI289,MATCH(Settings!$H$19,$A$1:$AI$1,0))&amp;"")="","",VALUE(TRIM(INDEX($A289:$AI289,MATCH(Settings!$H$19,$A$1:$AI$1,0))&amp;""))),""))</f>
        <v/>
      </c>
      <c r="AX289" s="22">
        <f>IF(AP289="","",IFERROR(TRIM(INDEX($A289:$AI289,MATCH(Settings!$H$20,$A$1:$AI$1,0))&amp;""),""))</f>
        <v/>
      </c>
      <c r="AY289" s="24">
        <f>IF(OR(AX289="Paid",AX289="Partially refunded"),IFERROR(VALUE(IFERROR(TRIM(INDEX($A289:$AI289,MATCH(Settings!$H$21,$A$1:$AI$1,0))&amp;""),"")),0)-IFERROR(VALUE(IFERROR(TRIM(INDEX($A289:$AI289,MATCH(Settings!$H$22,$A$1:$AI$1,0))&amp;""),"")),0),0)</f>
        <v/>
      </c>
      <c r="AZ289" s="22">
        <f>IF(AP289="","",IF(UPPER(TRIM(AL289&amp;""))="Y","Paid another way",IF(AX289&lt;&gt;"",AX289,"No online payment")))</f>
        <v/>
      </c>
      <c r="BA289" s="22">
        <f>IF(OR(AZ289="Paid",AZ289="Partially refunded",AZ289="Paid another way"),1,0)</f>
        <v/>
      </c>
      <c r="BB289" s="22">
        <f>IF(AP289="","",IF(IFERROR(TRIM(INDEX($A289:$AI289,MATCH(Settings!$H$15,$A$1:$AI$1,0))&amp;""),"")&lt;&gt;"","Yes","No"))</f>
        <v/>
      </c>
      <c r="BC289" s="22">
        <f>IF(AP289="","",IF(IFERROR(TRIM(INDEX($A289:$AI289,MATCH(Settings!$H$16,$A$1:$AI$1,0))&amp;""),"")&lt;&gt;"","Yes","No"))</f>
        <v/>
      </c>
      <c r="BD289" s="22">
        <f>IF(AP289="","",IF(IFERROR(TRIM(INDEX($A289:$AI289,MATCH(Settings!$H$18,$A$1:$AI$1,0))&amp;""),"")&lt;&gt;"","Yes","No"))</f>
        <v/>
      </c>
      <c r="BE289" s="22">
        <f>IF(AP289="","",IFERROR(TRIM(INDEX($A289:$AI289,MATCH(Settings!$H$17,$A$1:$AI$1,0))&amp;""),""))</f>
        <v/>
      </c>
      <c r="BF289" s="22">
        <f>IF(AP289="","",IF(UPPER(TRIM(AM289&amp;""))="Y","Complete (papers)",IF(IF(BB289="No",", proof of age","")&amp;IF(BC289="No",", physical form","")&amp;IF(BD289="No",", concussion sheet","")="","Complete","Missing: "&amp;MID(IF(BB289="No",", proof of age","")&amp;IF(BC289="No",", physical form","")&amp;IF(BD289="No",", concussion sheet",""),3,200))))</f>
        <v/>
      </c>
      <c r="BG289" s="22">
        <f>IF(LEFT(BF289,8)="Complete",1,0)</f>
        <v/>
      </c>
      <c r="BH289" s="22">
        <f>IF(AP289="","",TRIM(AK289&amp;""))</f>
        <v/>
      </c>
      <c r="BI289" s="22">
        <f>IF(AND(AP289&lt;&gt;"",BH289=""),1,0)</f>
        <v/>
      </c>
      <c r="BJ289" s="22">
        <f>IF(AP289="",0,1)</f>
        <v/>
      </c>
    </row>
    <row r="290">
      <c r="AJ290" s="19" t="n"/>
      <c r="AK290" s="25" t="n"/>
      <c r="AL290" s="26" t="n"/>
      <c r="AM290" s="26" t="n"/>
      <c r="AN290" s="25" t="n"/>
      <c r="AO290" s="19" t="n"/>
      <c r="AP290" s="22">
        <f>TRIM(IFERROR(TRIM(INDEX($A290:$AI290,MATCH(Settings!$H$9,$A$1:$AI$1,0))&amp;""),"")&amp;" "&amp;IFERROR(TRIM(INDEX($A290:$AI290,MATCH(Settings!$H$10,$A$1:$AI$1,0))&amp;""),""))</f>
        <v/>
      </c>
      <c r="AQ290" s="23">
        <f>IF(AP290="","",IFERROR(IF(TRIM(INDEX($A290:$AI290,MATCH(Settings!$H$11,$A$1:$AI$1,0))&amp;"")="","",IF(ISNUMBER(INDEX($A290:$AI290,MATCH(Settings!$H$11,$A$1:$AI$1,0))),INT(INDEX($A290:$AI290,MATCH(Settings!$H$11,$A$1:$AI$1,0))),DATE(VALUE(LEFT(INDEX($A290:$AI290,MATCH(Settings!$H$11,$A$1:$AI$1,0)),4)),VALUE(MID(INDEX($A290:$AI290,MATCH(Settings!$H$11,$A$1:$AI$1,0)),6,2)),VALUE(MID(INDEX($A290:$AI290,MATCH(Settings!$H$11,$A$1:$AI$1,0)),9,2))))),""))</f>
        <v/>
      </c>
      <c r="AR290" s="22">
        <f>IF(OR(AP290="",NOT(ISNUMBER(AQ290)),NOT(ISNUMBER(Settings!$B$4))),"",YEAR(Settings!$B$4)-YEAR(AQ290)-IF(OR(MONTH(Settings!$B$4)&lt;MONTH(AQ290),AND(MONTH(Settings!$B$4)=MONTH(AQ290),DAY(Settings!$B$4)&lt;DAY(AQ290))),1,0))</f>
        <v/>
      </c>
      <c r="AS290" s="22">
        <f>IF(AP290="","",IF(AR290="","No birth date",IF(COUNT(Settings!$B$9:$B$20)=0,"Set your age groups",IF(AR290&lt;MIN(Settings!$B$9:$B$20),"Below youngest group",IF(AR290&gt;MAX(Settings!$C$9:$C$20),"Above oldest group",IF(AR290&lt;=INDEX(Settings!$C$9:$C$20,COUNTIF(Settings!$B$9:$B$20,"&lt;="&amp;AR290)),INDEX(Settings!$A$9:$A$20,COUNTIF(Settings!$B$9:$B$20,"&lt;="&amp;AR290)),"No group for this age"))))))</f>
        <v/>
      </c>
      <c r="AT290" s="22">
        <f>IF(AP290="","",IFERROR(TRIM(INDEX($A290:$AI290,MATCH(Settings!$H$12,$A$1:$AI$1,0))&amp;""),""))</f>
        <v/>
      </c>
      <c r="AU290" s="22">
        <f>IF(AP290="","",IFERROR(TRIM(INDEX($A290:$AI290,MATCH(Settings!$H$13,$A$1:$AI$1,0))&amp;""),""))</f>
        <v/>
      </c>
      <c r="AV290" s="22">
        <f>IF(AP290="","",IFERROR(TRIM(INDEX($A290:$AI290,MATCH(Settings!$H$14,$A$1:$AI$1,0))&amp;""),""))</f>
        <v/>
      </c>
      <c r="AW290" s="22">
        <f>IF(AP290="","",IFERROR(IF(TRIM(INDEX($A290:$AI290,MATCH(Settings!$H$19,$A$1:$AI$1,0))&amp;"")="","",VALUE(TRIM(INDEX($A290:$AI290,MATCH(Settings!$H$19,$A$1:$AI$1,0))&amp;""))),""))</f>
        <v/>
      </c>
      <c r="AX290" s="22">
        <f>IF(AP290="","",IFERROR(TRIM(INDEX($A290:$AI290,MATCH(Settings!$H$20,$A$1:$AI$1,0))&amp;""),""))</f>
        <v/>
      </c>
      <c r="AY290" s="24">
        <f>IF(OR(AX290="Paid",AX290="Partially refunded"),IFERROR(VALUE(IFERROR(TRIM(INDEX($A290:$AI290,MATCH(Settings!$H$21,$A$1:$AI$1,0))&amp;""),"")),0)-IFERROR(VALUE(IFERROR(TRIM(INDEX($A290:$AI290,MATCH(Settings!$H$22,$A$1:$AI$1,0))&amp;""),"")),0),0)</f>
        <v/>
      </c>
      <c r="AZ290" s="22">
        <f>IF(AP290="","",IF(UPPER(TRIM(AL290&amp;""))="Y","Paid another way",IF(AX290&lt;&gt;"",AX290,"No online payment")))</f>
        <v/>
      </c>
      <c r="BA290" s="22">
        <f>IF(OR(AZ290="Paid",AZ290="Partially refunded",AZ290="Paid another way"),1,0)</f>
        <v/>
      </c>
      <c r="BB290" s="22">
        <f>IF(AP290="","",IF(IFERROR(TRIM(INDEX($A290:$AI290,MATCH(Settings!$H$15,$A$1:$AI$1,0))&amp;""),"")&lt;&gt;"","Yes","No"))</f>
        <v/>
      </c>
      <c r="BC290" s="22">
        <f>IF(AP290="","",IF(IFERROR(TRIM(INDEX($A290:$AI290,MATCH(Settings!$H$16,$A$1:$AI$1,0))&amp;""),"")&lt;&gt;"","Yes","No"))</f>
        <v/>
      </c>
      <c r="BD290" s="22">
        <f>IF(AP290="","",IF(IFERROR(TRIM(INDEX($A290:$AI290,MATCH(Settings!$H$18,$A$1:$AI$1,0))&amp;""),"")&lt;&gt;"","Yes","No"))</f>
        <v/>
      </c>
      <c r="BE290" s="22">
        <f>IF(AP290="","",IFERROR(TRIM(INDEX($A290:$AI290,MATCH(Settings!$H$17,$A$1:$AI$1,0))&amp;""),""))</f>
        <v/>
      </c>
      <c r="BF290" s="22">
        <f>IF(AP290="","",IF(UPPER(TRIM(AM290&amp;""))="Y","Complete (papers)",IF(IF(BB290="No",", proof of age","")&amp;IF(BC290="No",", physical form","")&amp;IF(BD290="No",", concussion sheet","")="","Complete","Missing: "&amp;MID(IF(BB290="No",", proof of age","")&amp;IF(BC290="No",", physical form","")&amp;IF(BD290="No",", concussion sheet",""),3,200))))</f>
        <v/>
      </c>
      <c r="BG290" s="22">
        <f>IF(LEFT(BF290,8)="Complete",1,0)</f>
        <v/>
      </c>
      <c r="BH290" s="22">
        <f>IF(AP290="","",TRIM(AK290&amp;""))</f>
        <v/>
      </c>
      <c r="BI290" s="22">
        <f>IF(AND(AP290&lt;&gt;"",BH290=""),1,0)</f>
        <v/>
      </c>
      <c r="BJ290" s="22">
        <f>IF(AP290="",0,1)</f>
        <v/>
      </c>
    </row>
    <row r="291">
      <c r="AJ291" s="19" t="n"/>
      <c r="AK291" s="25" t="n"/>
      <c r="AL291" s="26" t="n"/>
      <c r="AM291" s="26" t="n"/>
      <c r="AN291" s="25" t="n"/>
      <c r="AO291" s="19" t="n"/>
      <c r="AP291" s="22">
        <f>TRIM(IFERROR(TRIM(INDEX($A291:$AI291,MATCH(Settings!$H$9,$A$1:$AI$1,0))&amp;""),"")&amp;" "&amp;IFERROR(TRIM(INDEX($A291:$AI291,MATCH(Settings!$H$10,$A$1:$AI$1,0))&amp;""),""))</f>
        <v/>
      </c>
      <c r="AQ291" s="23">
        <f>IF(AP291="","",IFERROR(IF(TRIM(INDEX($A291:$AI291,MATCH(Settings!$H$11,$A$1:$AI$1,0))&amp;"")="","",IF(ISNUMBER(INDEX($A291:$AI291,MATCH(Settings!$H$11,$A$1:$AI$1,0))),INT(INDEX($A291:$AI291,MATCH(Settings!$H$11,$A$1:$AI$1,0))),DATE(VALUE(LEFT(INDEX($A291:$AI291,MATCH(Settings!$H$11,$A$1:$AI$1,0)),4)),VALUE(MID(INDEX($A291:$AI291,MATCH(Settings!$H$11,$A$1:$AI$1,0)),6,2)),VALUE(MID(INDEX($A291:$AI291,MATCH(Settings!$H$11,$A$1:$AI$1,0)),9,2))))),""))</f>
        <v/>
      </c>
      <c r="AR291" s="22">
        <f>IF(OR(AP291="",NOT(ISNUMBER(AQ291)),NOT(ISNUMBER(Settings!$B$4))),"",YEAR(Settings!$B$4)-YEAR(AQ291)-IF(OR(MONTH(Settings!$B$4)&lt;MONTH(AQ291),AND(MONTH(Settings!$B$4)=MONTH(AQ291),DAY(Settings!$B$4)&lt;DAY(AQ291))),1,0))</f>
        <v/>
      </c>
      <c r="AS291" s="22">
        <f>IF(AP291="","",IF(AR291="","No birth date",IF(COUNT(Settings!$B$9:$B$20)=0,"Set your age groups",IF(AR291&lt;MIN(Settings!$B$9:$B$20),"Below youngest group",IF(AR291&gt;MAX(Settings!$C$9:$C$20),"Above oldest group",IF(AR291&lt;=INDEX(Settings!$C$9:$C$20,COUNTIF(Settings!$B$9:$B$20,"&lt;="&amp;AR291)),INDEX(Settings!$A$9:$A$20,COUNTIF(Settings!$B$9:$B$20,"&lt;="&amp;AR291)),"No group for this age"))))))</f>
        <v/>
      </c>
      <c r="AT291" s="22">
        <f>IF(AP291="","",IFERROR(TRIM(INDEX($A291:$AI291,MATCH(Settings!$H$12,$A$1:$AI$1,0))&amp;""),""))</f>
        <v/>
      </c>
      <c r="AU291" s="22">
        <f>IF(AP291="","",IFERROR(TRIM(INDEX($A291:$AI291,MATCH(Settings!$H$13,$A$1:$AI$1,0))&amp;""),""))</f>
        <v/>
      </c>
      <c r="AV291" s="22">
        <f>IF(AP291="","",IFERROR(TRIM(INDEX($A291:$AI291,MATCH(Settings!$H$14,$A$1:$AI$1,0))&amp;""),""))</f>
        <v/>
      </c>
      <c r="AW291" s="22">
        <f>IF(AP291="","",IFERROR(IF(TRIM(INDEX($A291:$AI291,MATCH(Settings!$H$19,$A$1:$AI$1,0))&amp;"")="","",VALUE(TRIM(INDEX($A291:$AI291,MATCH(Settings!$H$19,$A$1:$AI$1,0))&amp;""))),""))</f>
        <v/>
      </c>
      <c r="AX291" s="22">
        <f>IF(AP291="","",IFERROR(TRIM(INDEX($A291:$AI291,MATCH(Settings!$H$20,$A$1:$AI$1,0))&amp;""),""))</f>
        <v/>
      </c>
      <c r="AY291" s="24">
        <f>IF(OR(AX291="Paid",AX291="Partially refunded"),IFERROR(VALUE(IFERROR(TRIM(INDEX($A291:$AI291,MATCH(Settings!$H$21,$A$1:$AI$1,0))&amp;""),"")),0)-IFERROR(VALUE(IFERROR(TRIM(INDEX($A291:$AI291,MATCH(Settings!$H$22,$A$1:$AI$1,0))&amp;""),"")),0),0)</f>
        <v/>
      </c>
      <c r="AZ291" s="22">
        <f>IF(AP291="","",IF(UPPER(TRIM(AL291&amp;""))="Y","Paid another way",IF(AX291&lt;&gt;"",AX291,"No online payment")))</f>
        <v/>
      </c>
      <c r="BA291" s="22">
        <f>IF(OR(AZ291="Paid",AZ291="Partially refunded",AZ291="Paid another way"),1,0)</f>
        <v/>
      </c>
      <c r="BB291" s="22">
        <f>IF(AP291="","",IF(IFERROR(TRIM(INDEX($A291:$AI291,MATCH(Settings!$H$15,$A$1:$AI$1,0))&amp;""),"")&lt;&gt;"","Yes","No"))</f>
        <v/>
      </c>
      <c r="BC291" s="22">
        <f>IF(AP291="","",IF(IFERROR(TRIM(INDEX($A291:$AI291,MATCH(Settings!$H$16,$A$1:$AI$1,0))&amp;""),"")&lt;&gt;"","Yes","No"))</f>
        <v/>
      </c>
      <c r="BD291" s="22">
        <f>IF(AP291="","",IF(IFERROR(TRIM(INDEX($A291:$AI291,MATCH(Settings!$H$18,$A$1:$AI$1,0))&amp;""),"")&lt;&gt;"","Yes","No"))</f>
        <v/>
      </c>
      <c r="BE291" s="22">
        <f>IF(AP291="","",IFERROR(TRIM(INDEX($A291:$AI291,MATCH(Settings!$H$17,$A$1:$AI$1,0))&amp;""),""))</f>
        <v/>
      </c>
      <c r="BF291" s="22">
        <f>IF(AP291="","",IF(UPPER(TRIM(AM291&amp;""))="Y","Complete (papers)",IF(IF(BB291="No",", proof of age","")&amp;IF(BC291="No",", physical form","")&amp;IF(BD291="No",", concussion sheet","")="","Complete","Missing: "&amp;MID(IF(BB291="No",", proof of age","")&amp;IF(BC291="No",", physical form","")&amp;IF(BD291="No",", concussion sheet",""),3,200))))</f>
        <v/>
      </c>
      <c r="BG291" s="22">
        <f>IF(LEFT(BF291,8)="Complete",1,0)</f>
        <v/>
      </c>
      <c r="BH291" s="22">
        <f>IF(AP291="","",TRIM(AK291&amp;""))</f>
        <v/>
      </c>
      <c r="BI291" s="22">
        <f>IF(AND(AP291&lt;&gt;"",BH291=""),1,0)</f>
        <v/>
      </c>
      <c r="BJ291" s="22">
        <f>IF(AP291="",0,1)</f>
        <v/>
      </c>
    </row>
    <row r="292">
      <c r="AJ292" s="19" t="n"/>
      <c r="AK292" s="25" t="n"/>
      <c r="AL292" s="26" t="n"/>
      <c r="AM292" s="26" t="n"/>
      <c r="AN292" s="25" t="n"/>
      <c r="AO292" s="19" t="n"/>
      <c r="AP292" s="22">
        <f>TRIM(IFERROR(TRIM(INDEX($A292:$AI292,MATCH(Settings!$H$9,$A$1:$AI$1,0))&amp;""),"")&amp;" "&amp;IFERROR(TRIM(INDEX($A292:$AI292,MATCH(Settings!$H$10,$A$1:$AI$1,0))&amp;""),""))</f>
        <v/>
      </c>
      <c r="AQ292" s="23">
        <f>IF(AP292="","",IFERROR(IF(TRIM(INDEX($A292:$AI292,MATCH(Settings!$H$11,$A$1:$AI$1,0))&amp;"")="","",IF(ISNUMBER(INDEX($A292:$AI292,MATCH(Settings!$H$11,$A$1:$AI$1,0))),INT(INDEX($A292:$AI292,MATCH(Settings!$H$11,$A$1:$AI$1,0))),DATE(VALUE(LEFT(INDEX($A292:$AI292,MATCH(Settings!$H$11,$A$1:$AI$1,0)),4)),VALUE(MID(INDEX($A292:$AI292,MATCH(Settings!$H$11,$A$1:$AI$1,0)),6,2)),VALUE(MID(INDEX($A292:$AI292,MATCH(Settings!$H$11,$A$1:$AI$1,0)),9,2))))),""))</f>
        <v/>
      </c>
      <c r="AR292" s="22">
        <f>IF(OR(AP292="",NOT(ISNUMBER(AQ292)),NOT(ISNUMBER(Settings!$B$4))),"",YEAR(Settings!$B$4)-YEAR(AQ292)-IF(OR(MONTH(Settings!$B$4)&lt;MONTH(AQ292),AND(MONTH(Settings!$B$4)=MONTH(AQ292),DAY(Settings!$B$4)&lt;DAY(AQ292))),1,0))</f>
        <v/>
      </c>
      <c r="AS292" s="22">
        <f>IF(AP292="","",IF(AR292="","No birth date",IF(COUNT(Settings!$B$9:$B$20)=0,"Set your age groups",IF(AR292&lt;MIN(Settings!$B$9:$B$20),"Below youngest group",IF(AR292&gt;MAX(Settings!$C$9:$C$20),"Above oldest group",IF(AR292&lt;=INDEX(Settings!$C$9:$C$20,COUNTIF(Settings!$B$9:$B$20,"&lt;="&amp;AR292)),INDEX(Settings!$A$9:$A$20,COUNTIF(Settings!$B$9:$B$20,"&lt;="&amp;AR292)),"No group for this age"))))))</f>
        <v/>
      </c>
      <c r="AT292" s="22">
        <f>IF(AP292="","",IFERROR(TRIM(INDEX($A292:$AI292,MATCH(Settings!$H$12,$A$1:$AI$1,0))&amp;""),""))</f>
        <v/>
      </c>
      <c r="AU292" s="22">
        <f>IF(AP292="","",IFERROR(TRIM(INDEX($A292:$AI292,MATCH(Settings!$H$13,$A$1:$AI$1,0))&amp;""),""))</f>
        <v/>
      </c>
      <c r="AV292" s="22">
        <f>IF(AP292="","",IFERROR(TRIM(INDEX($A292:$AI292,MATCH(Settings!$H$14,$A$1:$AI$1,0))&amp;""),""))</f>
        <v/>
      </c>
      <c r="AW292" s="22">
        <f>IF(AP292="","",IFERROR(IF(TRIM(INDEX($A292:$AI292,MATCH(Settings!$H$19,$A$1:$AI$1,0))&amp;"")="","",VALUE(TRIM(INDEX($A292:$AI292,MATCH(Settings!$H$19,$A$1:$AI$1,0))&amp;""))),""))</f>
        <v/>
      </c>
      <c r="AX292" s="22">
        <f>IF(AP292="","",IFERROR(TRIM(INDEX($A292:$AI292,MATCH(Settings!$H$20,$A$1:$AI$1,0))&amp;""),""))</f>
        <v/>
      </c>
      <c r="AY292" s="24">
        <f>IF(OR(AX292="Paid",AX292="Partially refunded"),IFERROR(VALUE(IFERROR(TRIM(INDEX($A292:$AI292,MATCH(Settings!$H$21,$A$1:$AI$1,0))&amp;""),"")),0)-IFERROR(VALUE(IFERROR(TRIM(INDEX($A292:$AI292,MATCH(Settings!$H$22,$A$1:$AI$1,0))&amp;""),"")),0),0)</f>
        <v/>
      </c>
      <c r="AZ292" s="22">
        <f>IF(AP292="","",IF(UPPER(TRIM(AL292&amp;""))="Y","Paid another way",IF(AX292&lt;&gt;"",AX292,"No online payment")))</f>
        <v/>
      </c>
      <c r="BA292" s="22">
        <f>IF(OR(AZ292="Paid",AZ292="Partially refunded",AZ292="Paid another way"),1,0)</f>
        <v/>
      </c>
      <c r="BB292" s="22">
        <f>IF(AP292="","",IF(IFERROR(TRIM(INDEX($A292:$AI292,MATCH(Settings!$H$15,$A$1:$AI$1,0))&amp;""),"")&lt;&gt;"","Yes","No"))</f>
        <v/>
      </c>
      <c r="BC292" s="22">
        <f>IF(AP292="","",IF(IFERROR(TRIM(INDEX($A292:$AI292,MATCH(Settings!$H$16,$A$1:$AI$1,0))&amp;""),"")&lt;&gt;"","Yes","No"))</f>
        <v/>
      </c>
      <c r="BD292" s="22">
        <f>IF(AP292="","",IF(IFERROR(TRIM(INDEX($A292:$AI292,MATCH(Settings!$H$18,$A$1:$AI$1,0))&amp;""),"")&lt;&gt;"","Yes","No"))</f>
        <v/>
      </c>
      <c r="BE292" s="22">
        <f>IF(AP292="","",IFERROR(TRIM(INDEX($A292:$AI292,MATCH(Settings!$H$17,$A$1:$AI$1,0))&amp;""),""))</f>
        <v/>
      </c>
      <c r="BF292" s="22">
        <f>IF(AP292="","",IF(UPPER(TRIM(AM292&amp;""))="Y","Complete (papers)",IF(IF(BB292="No",", proof of age","")&amp;IF(BC292="No",", physical form","")&amp;IF(BD292="No",", concussion sheet","")="","Complete","Missing: "&amp;MID(IF(BB292="No",", proof of age","")&amp;IF(BC292="No",", physical form","")&amp;IF(BD292="No",", concussion sheet",""),3,200))))</f>
        <v/>
      </c>
      <c r="BG292" s="22">
        <f>IF(LEFT(BF292,8)="Complete",1,0)</f>
        <v/>
      </c>
      <c r="BH292" s="22">
        <f>IF(AP292="","",TRIM(AK292&amp;""))</f>
        <v/>
      </c>
      <c r="BI292" s="22">
        <f>IF(AND(AP292&lt;&gt;"",BH292=""),1,0)</f>
        <v/>
      </c>
      <c r="BJ292" s="22">
        <f>IF(AP292="",0,1)</f>
        <v/>
      </c>
    </row>
    <row r="293">
      <c r="AJ293" s="19" t="n"/>
      <c r="AK293" s="25" t="n"/>
      <c r="AL293" s="26" t="n"/>
      <c r="AM293" s="26" t="n"/>
      <c r="AN293" s="25" t="n"/>
      <c r="AO293" s="19" t="n"/>
      <c r="AP293" s="22">
        <f>TRIM(IFERROR(TRIM(INDEX($A293:$AI293,MATCH(Settings!$H$9,$A$1:$AI$1,0))&amp;""),"")&amp;" "&amp;IFERROR(TRIM(INDEX($A293:$AI293,MATCH(Settings!$H$10,$A$1:$AI$1,0))&amp;""),""))</f>
        <v/>
      </c>
      <c r="AQ293" s="23">
        <f>IF(AP293="","",IFERROR(IF(TRIM(INDEX($A293:$AI293,MATCH(Settings!$H$11,$A$1:$AI$1,0))&amp;"")="","",IF(ISNUMBER(INDEX($A293:$AI293,MATCH(Settings!$H$11,$A$1:$AI$1,0))),INT(INDEX($A293:$AI293,MATCH(Settings!$H$11,$A$1:$AI$1,0))),DATE(VALUE(LEFT(INDEX($A293:$AI293,MATCH(Settings!$H$11,$A$1:$AI$1,0)),4)),VALUE(MID(INDEX($A293:$AI293,MATCH(Settings!$H$11,$A$1:$AI$1,0)),6,2)),VALUE(MID(INDEX($A293:$AI293,MATCH(Settings!$H$11,$A$1:$AI$1,0)),9,2))))),""))</f>
        <v/>
      </c>
      <c r="AR293" s="22">
        <f>IF(OR(AP293="",NOT(ISNUMBER(AQ293)),NOT(ISNUMBER(Settings!$B$4))),"",YEAR(Settings!$B$4)-YEAR(AQ293)-IF(OR(MONTH(Settings!$B$4)&lt;MONTH(AQ293),AND(MONTH(Settings!$B$4)=MONTH(AQ293),DAY(Settings!$B$4)&lt;DAY(AQ293))),1,0))</f>
        <v/>
      </c>
      <c r="AS293" s="22">
        <f>IF(AP293="","",IF(AR293="","No birth date",IF(COUNT(Settings!$B$9:$B$20)=0,"Set your age groups",IF(AR293&lt;MIN(Settings!$B$9:$B$20),"Below youngest group",IF(AR293&gt;MAX(Settings!$C$9:$C$20),"Above oldest group",IF(AR293&lt;=INDEX(Settings!$C$9:$C$20,COUNTIF(Settings!$B$9:$B$20,"&lt;="&amp;AR293)),INDEX(Settings!$A$9:$A$20,COUNTIF(Settings!$B$9:$B$20,"&lt;="&amp;AR293)),"No group for this age"))))))</f>
        <v/>
      </c>
      <c r="AT293" s="22">
        <f>IF(AP293="","",IFERROR(TRIM(INDEX($A293:$AI293,MATCH(Settings!$H$12,$A$1:$AI$1,0))&amp;""),""))</f>
        <v/>
      </c>
      <c r="AU293" s="22">
        <f>IF(AP293="","",IFERROR(TRIM(INDEX($A293:$AI293,MATCH(Settings!$H$13,$A$1:$AI$1,0))&amp;""),""))</f>
        <v/>
      </c>
      <c r="AV293" s="22">
        <f>IF(AP293="","",IFERROR(TRIM(INDEX($A293:$AI293,MATCH(Settings!$H$14,$A$1:$AI$1,0))&amp;""),""))</f>
        <v/>
      </c>
      <c r="AW293" s="22">
        <f>IF(AP293="","",IFERROR(IF(TRIM(INDEX($A293:$AI293,MATCH(Settings!$H$19,$A$1:$AI$1,0))&amp;"")="","",VALUE(TRIM(INDEX($A293:$AI293,MATCH(Settings!$H$19,$A$1:$AI$1,0))&amp;""))),""))</f>
        <v/>
      </c>
      <c r="AX293" s="22">
        <f>IF(AP293="","",IFERROR(TRIM(INDEX($A293:$AI293,MATCH(Settings!$H$20,$A$1:$AI$1,0))&amp;""),""))</f>
        <v/>
      </c>
      <c r="AY293" s="24">
        <f>IF(OR(AX293="Paid",AX293="Partially refunded"),IFERROR(VALUE(IFERROR(TRIM(INDEX($A293:$AI293,MATCH(Settings!$H$21,$A$1:$AI$1,0))&amp;""),"")),0)-IFERROR(VALUE(IFERROR(TRIM(INDEX($A293:$AI293,MATCH(Settings!$H$22,$A$1:$AI$1,0))&amp;""),"")),0),0)</f>
        <v/>
      </c>
      <c r="AZ293" s="22">
        <f>IF(AP293="","",IF(UPPER(TRIM(AL293&amp;""))="Y","Paid another way",IF(AX293&lt;&gt;"",AX293,"No online payment")))</f>
        <v/>
      </c>
      <c r="BA293" s="22">
        <f>IF(OR(AZ293="Paid",AZ293="Partially refunded",AZ293="Paid another way"),1,0)</f>
        <v/>
      </c>
      <c r="BB293" s="22">
        <f>IF(AP293="","",IF(IFERROR(TRIM(INDEX($A293:$AI293,MATCH(Settings!$H$15,$A$1:$AI$1,0))&amp;""),"")&lt;&gt;"","Yes","No"))</f>
        <v/>
      </c>
      <c r="BC293" s="22">
        <f>IF(AP293="","",IF(IFERROR(TRIM(INDEX($A293:$AI293,MATCH(Settings!$H$16,$A$1:$AI$1,0))&amp;""),"")&lt;&gt;"","Yes","No"))</f>
        <v/>
      </c>
      <c r="BD293" s="22">
        <f>IF(AP293="","",IF(IFERROR(TRIM(INDEX($A293:$AI293,MATCH(Settings!$H$18,$A$1:$AI$1,0))&amp;""),"")&lt;&gt;"","Yes","No"))</f>
        <v/>
      </c>
      <c r="BE293" s="22">
        <f>IF(AP293="","",IFERROR(TRIM(INDEX($A293:$AI293,MATCH(Settings!$H$17,$A$1:$AI$1,0))&amp;""),""))</f>
        <v/>
      </c>
      <c r="BF293" s="22">
        <f>IF(AP293="","",IF(UPPER(TRIM(AM293&amp;""))="Y","Complete (papers)",IF(IF(BB293="No",", proof of age","")&amp;IF(BC293="No",", physical form","")&amp;IF(BD293="No",", concussion sheet","")="","Complete","Missing: "&amp;MID(IF(BB293="No",", proof of age","")&amp;IF(BC293="No",", physical form","")&amp;IF(BD293="No",", concussion sheet",""),3,200))))</f>
        <v/>
      </c>
      <c r="BG293" s="22">
        <f>IF(LEFT(BF293,8)="Complete",1,0)</f>
        <v/>
      </c>
      <c r="BH293" s="22">
        <f>IF(AP293="","",TRIM(AK293&amp;""))</f>
        <v/>
      </c>
      <c r="BI293" s="22">
        <f>IF(AND(AP293&lt;&gt;"",BH293=""),1,0)</f>
        <v/>
      </c>
      <c r="BJ293" s="22">
        <f>IF(AP293="",0,1)</f>
        <v/>
      </c>
    </row>
    <row r="294">
      <c r="AJ294" s="19" t="n"/>
      <c r="AK294" s="25" t="n"/>
      <c r="AL294" s="26" t="n"/>
      <c r="AM294" s="26" t="n"/>
      <c r="AN294" s="25" t="n"/>
      <c r="AO294" s="19" t="n"/>
      <c r="AP294" s="22">
        <f>TRIM(IFERROR(TRIM(INDEX($A294:$AI294,MATCH(Settings!$H$9,$A$1:$AI$1,0))&amp;""),"")&amp;" "&amp;IFERROR(TRIM(INDEX($A294:$AI294,MATCH(Settings!$H$10,$A$1:$AI$1,0))&amp;""),""))</f>
        <v/>
      </c>
      <c r="AQ294" s="23">
        <f>IF(AP294="","",IFERROR(IF(TRIM(INDEX($A294:$AI294,MATCH(Settings!$H$11,$A$1:$AI$1,0))&amp;"")="","",IF(ISNUMBER(INDEX($A294:$AI294,MATCH(Settings!$H$11,$A$1:$AI$1,0))),INT(INDEX($A294:$AI294,MATCH(Settings!$H$11,$A$1:$AI$1,0))),DATE(VALUE(LEFT(INDEX($A294:$AI294,MATCH(Settings!$H$11,$A$1:$AI$1,0)),4)),VALUE(MID(INDEX($A294:$AI294,MATCH(Settings!$H$11,$A$1:$AI$1,0)),6,2)),VALUE(MID(INDEX($A294:$AI294,MATCH(Settings!$H$11,$A$1:$AI$1,0)),9,2))))),""))</f>
        <v/>
      </c>
      <c r="AR294" s="22">
        <f>IF(OR(AP294="",NOT(ISNUMBER(AQ294)),NOT(ISNUMBER(Settings!$B$4))),"",YEAR(Settings!$B$4)-YEAR(AQ294)-IF(OR(MONTH(Settings!$B$4)&lt;MONTH(AQ294),AND(MONTH(Settings!$B$4)=MONTH(AQ294),DAY(Settings!$B$4)&lt;DAY(AQ294))),1,0))</f>
        <v/>
      </c>
      <c r="AS294" s="22">
        <f>IF(AP294="","",IF(AR294="","No birth date",IF(COUNT(Settings!$B$9:$B$20)=0,"Set your age groups",IF(AR294&lt;MIN(Settings!$B$9:$B$20),"Below youngest group",IF(AR294&gt;MAX(Settings!$C$9:$C$20),"Above oldest group",IF(AR294&lt;=INDEX(Settings!$C$9:$C$20,COUNTIF(Settings!$B$9:$B$20,"&lt;="&amp;AR294)),INDEX(Settings!$A$9:$A$20,COUNTIF(Settings!$B$9:$B$20,"&lt;="&amp;AR294)),"No group for this age"))))))</f>
        <v/>
      </c>
      <c r="AT294" s="22">
        <f>IF(AP294="","",IFERROR(TRIM(INDEX($A294:$AI294,MATCH(Settings!$H$12,$A$1:$AI$1,0))&amp;""),""))</f>
        <v/>
      </c>
      <c r="AU294" s="22">
        <f>IF(AP294="","",IFERROR(TRIM(INDEX($A294:$AI294,MATCH(Settings!$H$13,$A$1:$AI$1,0))&amp;""),""))</f>
        <v/>
      </c>
      <c r="AV294" s="22">
        <f>IF(AP294="","",IFERROR(TRIM(INDEX($A294:$AI294,MATCH(Settings!$H$14,$A$1:$AI$1,0))&amp;""),""))</f>
        <v/>
      </c>
      <c r="AW294" s="22">
        <f>IF(AP294="","",IFERROR(IF(TRIM(INDEX($A294:$AI294,MATCH(Settings!$H$19,$A$1:$AI$1,0))&amp;"")="","",VALUE(TRIM(INDEX($A294:$AI294,MATCH(Settings!$H$19,$A$1:$AI$1,0))&amp;""))),""))</f>
        <v/>
      </c>
      <c r="AX294" s="22">
        <f>IF(AP294="","",IFERROR(TRIM(INDEX($A294:$AI294,MATCH(Settings!$H$20,$A$1:$AI$1,0))&amp;""),""))</f>
        <v/>
      </c>
      <c r="AY294" s="24">
        <f>IF(OR(AX294="Paid",AX294="Partially refunded"),IFERROR(VALUE(IFERROR(TRIM(INDEX($A294:$AI294,MATCH(Settings!$H$21,$A$1:$AI$1,0))&amp;""),"")),0)-IFERROR(VALUE(IFERROR(TRIM(INDEX($A294:$AI294,MATCH(Settings!$H$22,$A$1:$AI$1,0))&amp;""),"")),0),0)</f>
        <v/>
      </c>
      <c r="AZ294" s="22">
        <f>IF(AP294="","",IF(UPPER(TRIM(AL294&amp;""))="Y","Paid another way",IF(AX294&lt;&gt;"",AX294,"No online payment")))</f>
        <v/>
      </c>
      <c r="BA294" s="22">
        <f>IF(OR(AZ294="Paid",AZ294="Partially refunded",AZ294="Paid another way"),1,0)</f>
        <v/>
      </c>
      <c r="BB294" s="22">
        <f>IF(AP294="","",IF(IFERROR(TRIM(INDEX($A294:$AI294,MATCH(Settings!$H$15,$A$1:$AI$1,0))&amp;""),"")&lt;&gt;"","Yes","No"))</f>
        <v/>
      </c>
      <c r="BC294" s="22">
        <f>IF(AP294="","",IF(IFERROR(TRIM(INDEX($A294:$AI294,MATCH(Settings!$H$16,$A$1:$AI$1,0))&amp;""),"")&lt;&gt;"","Yes","No"))</f>
        <v/>
      </c>
      <c r="BD294" s="22">
        <f>IF(AP294="","",IF(IFERROR(TRIM(INDEX($A294:$AI294,MATCH(Settings!$H$18,$A$1:$AI$1,0))&amp;""),"")&lt;&gt;"","Yes","No"))</f>
        <v/>
      </c>
      <c r="BE294" s="22">
        <f>IF(AP294="","",IFERROR(TRIM(INDEX($A294:$AI294,MATCH(Settings!$H$17,$A$1:$AI$1,0))&amp;""),""))</f>
        <v/>
      </c>
      <c r="BF294" s="22">
        <f>IF(AP294="","",IF(UPPER(TRIM(AM294&amp;""))="Y","Complete (papers)",IF(IF(BB294="No",", proof of age","")&amp;IF(BC294="No",", physical form","")&amp;IF(BD294="No",", concussion sheet","")="","Complete","Missing: "&amp;MID(IF(BB294="No",", proof of age","")&amp;IF(BC294="No",", physical form","")&amp;IF(BD294="No",", concussion sheet",""),3,200))))</f>
        <v/>
      </c>
      <c r="BG294" s="22">
        <f>IF(LEFT(BF294,8)="Complete",1,0)</f>
        <v/>
      </c>
      <c r="BH294" s="22">
        <f>IF(AP294="","",TRIM(AK294&amp;""))</f>
        <v/>
      </c>
      <c r="BI294" s="22">
        <f>IF(AND(AP294&lt;&gt;"",BH294=""),1,0)</f>
        <v/>
      </c>
      <c r="BJ294" s="22">
        <f>IF(AP294="",0,1)</f>
        <v/>
      </c>
    </row>
    <row r="295">
      <c r="AJ295" s="19" t="n"/>
      <c r="AK295" s="25" t="n"/>
      <c r="AL295" s="26" t="n"/>
      <c r="AM295" s="26" t="n"/>
      <c r="AN295" s="25" t="n"/>
      <c r="AO295" s="19" t="n"/>
      <c r="AP295" s="22">
        <f>TRIM(IFERROR(TRIM(INDEX($A295:$AI295,MATCH(Settings!$H$9,$A$1:$AI$1,0))&amp;""),"")&amp;" "&amp;IFERROR(TRIM(INDEX($A295:$AI295,MATCH(Settings!$H$10,$A$1:$AI$1,0))&amp;""),""))</f>
        <v/>
      </c>
      <c r="AQ295" s="23">
        <f>IF(AP295="","",IFERROR(IF(TRIM(INDEX($A295:$AI295,MATCH(Settings!$H$11,$A$1:$AI$1,0))&amp;"")="","",IF(ISNUMBER(INDEX($A295:$AI295,MATCH(Settings!$H$11,$A$1:$AI$1,0))),INT(INDEX($A295:$AI295,MATCH(Settings!$H$11,$A$1:$AI$1,0))),DATE(VALUE(LEFT(INDEX($A295:$AI295,MATCH(Settings!$H$11,$A$1:$AI$1,0)),4)),VALUE(MID(INDEX($A295:$AI295,MATCH(Settings!$H$11,$A$1:$AI$1,0)),6,2)),VALUE(MID(INDEX($A295:$AI295,MATCH(Settings!$H$11,$A$1:$AI$1,0)),9,2))))),""))</f>
        <v/>
      </c>
      <c r="AR295" s="22">
        <f>IF(OR(AP295="",NOT(ISNUMBER(AQ295)),NOT(ISNUMBER(Settings!$B$4))),"",YEAR(Settings!$B$4)-YEAR(AQ295)-IF(OR(MONTH(Settings!$B$4)&lt;MONTH(AQ295),AND(MONTH(Settings!$B$4)=MONTH(AQ295),DAY(Settings!$B$4)&lt;DAY(AQ295))),1,0))</f>
        <v/>
      </c>
      <c r="AS295" s="22">
        <f>IF(AP295="","",IF(AR295="","No birth date",IF(COUNT(Settings!$B$9:$B$20)=0,"Set your age groups",IF(AR295&lt;MIN(Settings!$B$9:$B$20),"Below youngest group",IF(AR295&gt;MAX(Settings!$C$9:$C$20),"Above oldest group",IF(AR295&lt;=INDEX(Settings!$C$9:$C$20,COUNTIF(Settings!$B$9:$B$20,"&lt;="&amp;AR295)),INDEX(Settings!$A$9:$A$20,COUNTIF(Settings!$B$9:$B$20,"&lt;="&amp;AR295)),"No group for this age"))))))</f>
        <v/>
      </c>
      <c r="AT295" s="22">
        <f>IF(AP295="","",IFERROR(TRIM(INDEX($A295:$AI295,MATCH(Settings!$H$12,$A$1:$AI$1,0))&amp;""),""))</f>
        <v/>
      </c>
      <c r="AU295" s="22">
        <f>IF(AP295="","",IFERROR(TRIM(INDEX($A295:$AI295,MATCH(Settings!$H$13,$A$1:$AI$1,0))&amp;""),""))</f>
        <v/>
      </c>
      <c r="AV295" s="22">
        <f>IF(AP295="","",IFERROR(TRIM(INDEX($A295:$AI295,MATCH(Settings!$H$14,$A$1:$AI$1,0))&amp;""),""))</f>
        <v/>
      </c>
      <c r="AW295" s="22">
        <f>IF(AP295="","",IFERROR(IF(TRIM(INDEX($A295:$AI295,MATCH(Settings!$H$19,$A$1:$AI$1,0))&amp;"")="","",VALUE(TRIM(INDEX($A295:$AI295,MATCH(Settings!$H$19,$A$1:$AI$1,0))&amp;""))),""))</f>
        <v/>
      </c>
      <c r="AX295" s="22">
        <f>IF(AP295="","",IFERROR(TRIM(INDEX($A295:$AI295,MATCH(Settings!$H$20,$A$1:$AI$1,0))&amp;""),""))</f>
        <v/>
      </c>
      <c r="AY295" s="24">
        <f>IF(OR(AX295="Paid",AX295="Partially refunded"),IFERROR(VALUE(IFERROR(TRIM(INDEX($A295:$AI295,MATCH(Settings!$H$21,$A$1:$AI$1,0))&amp;""),"")),0)-IFERROR(VALUE(IFERROR(TRIM(INDEX($A295:$AI295,MATCH(Settings!$H$22,$A$1:$AI$1,0))&amp;""),"")),0),0)</f>
        <v/>
      </c>
      <c r="AZ295" s="22">
        <f>IF(AP295="","",IF(UPPER(TRIM(AL295&amp;""))="Y","Paid another way",IF(AX295&lt;&gt;"",AX295,"No online payment")))</f>
        <v/>
      </c>
      <c r="BA295" s="22">
        <f>IF(OR(AZ295="Paid",AZ295="Partially refunded",AZ295="Paid another way"),1,0)</f>
        <v/>
      </c>
      <c r="BB295" s="22">
        <f>IF(AP295="","",IF(IFERROR(TRIM(INDEX($A295:$AI295,MATCH(Settings!$H$15,$A$1:$AI$1,0))&amp;""),"")&lt;&gt;"","Yes","No"))</f>
        <v/>
      </c>
      <c r="BC295" s="22">
        <f>IF(AP295="","",IF(IFERROR(TRIM(INDEX($A295:$AI295,MATCH(Settings!$H$16,$A$1:$AI$1,0))&amp;""),"")&lt;&gt;"","Yes","No"))</f>
        <v/>
      </c>
      <c r="BD295" s="22">
        <f>IF(AP295="","",IF(IFERROR(TRIM(INDEX($A295:$AI295,MATCH(Settings!$H$18,$A$1:$AI$1,0))&amp;""),"")&lt;&gt;"","Yes","No"))</f>
        <v/>
      </c>
      <c r="BE295" s="22">
        <f>IF(AP295="","",IFERROR(TRIM(INDEX($A295:$AI295,MATCH(Settings!$H$17,$A$1:$AI$1,0))&amp;""),""))</f>
        <v/>
      </c>
      <c r="BF295" s="22">
        <f>IF(AP295="","",IF(UPPER(TRIM(AM295&amp;""))="Y","Complete (papers)",IF(IF(BB295="No",", proof of age","")&amp;IF(BC295="No",", physical form","")&amp;IF(BD295="No",", concussion sheet","")="","Complete","Missing: "&amp;MID(IF(BB295="No",", proof of age","")&amp;IF(BC295="No",", physical form","")&amp;IF(BD295="No",", concussion sheet",""),3,200))))</f>
        <v/>
      </c>
      <c r="BG295" s="22">
        <f>IF(LEFT(BF295,8)="Complete",1,0)</f>
        <v/>
      </c>
      <c r="BH295" s="22">
        <f>IF(AP295="","",TRIM(AK295&amp;""))</f>
        <v/>
      </c>
      <c r="BI295" s="22">
        <f>IF(AND(AP295&lt;&gt;"",BH295=""),1,0)</f>
        <v/>
      </c>
      <c r="BJ295" s="22">
        <f>IF(AP295="",0,1)</f>
        <v/>
      </c>
    </row>
    <row r="296">
      <c r="AJ296" s="19" t="n"/>
      <c r="AK296" s="25" t="n"/>
      <c r="AL296" s="26" t="n"/>
      <c r="AM296" s="26" t="n"/>
      <c r="AN296" s="25" t="n"/>
      <c r="AO296" s="19" t="n"/>
      <c r="AP296" s="22">
        <f>TRIM(IFERROR(TRIM(INDEX($A296:$AI296,MATCH(Settings!$H$9,$A$1:$AI$1,0))&amp;""),"")&amp;" "&amp;IFERROR(TRIM(INDEX($A296:$AI296,MATCH(Settings!$H$10,$A$1:$AI$1,0))&amp;""),""))</f>
        <v/>
      </c>
      <c r="AQ296" s="23">
        <f>IF(AP296="","",IFERROR(IF(TRIM(INDEX($A296:$AI296,MATCH(Settings!$H$11,$A$1:$AI$1,0))&amp;"")="","",IF(ISNUMBER(INDEX($A296:$AI296,MATCH(Settings!$H$11,$A$1:$AI$1,0))),INT(INDEX($A296:$AI296,MATCH(Settings!$H$11,$A$1:$AI$1,0))),DATE(VALUE(LEFT(INDEX($A296:$AI296,MATCH(Settings!$H$11,$A$1:$AI$1,0)),4)),VALUE(MID(INDEX($A296:$AI296,MATCH(Settings!$H$11,$A$1:$AI$1,0)),6,2)),VALUE(MID(INDEX($A296:$AI296,MATCH(Settings!$H$11,$A$1:$AI$1,0)),9,2))))),""))</f>
        <v/>
      </c>
      <c r="AR296" s="22">
        <f>IF(OR(AP296="",NOT(ISNUMBER(AQ296)),NOT(ISNUMBER(Settings!$B$4))),"",YEAR(Settings!$B$4)-YEAR(AQ296)-IF(OR(MONTH(Settings!$B$4)&lt;MONTH(AQ296),AND(MONTH(Settings!$B$4)=MONTH(AQ296),DAY(Settings!$B$4)&lt;DAY(AQ296))),1,0))</f>
        <v/>
      </c>
      <c r="AS296" s="22">
        <f>IF(AP296="","",IF(AR296="","No birth date",IF(COUNT(Settings!$B$9:$B$20)=0,"Set your age groups",IF(AR296&lt;MIN(Settings!$B$9:$B$20),"Below youngest group",IF(AR296&gt;MAX(Settings!$C$9:$C$20),"Above oldest group",IF(AR296&lt;=INDEX(Settings!$C$9:$C$20,COUNTIF(Settings!$B$9:$B$20,"&lt;="&amp;AR296)),INDEX(Settings!$A$9:$A$20,COUNTIF(Settings!$B$9:$B$20,"&lt;="&amp;AR296)),"No group for this age"))))))</f>
        <v/>
      </c>
      <c r="AT296" s="22">
        <f>IF(AP296="","",IFERROR(TRIM(INDEX($A296:$AI296,MATCH(Settings!$H$12,$A$1:$AI$1,0))&amp;""),""))</f>
        <v/>
      </c>
      <c r="AU296" s="22">
        <f>IF(AP296="","",IFERROR(TRIM(INDEX($A296:$AI296,MATCH(Settings!$H$13,$A$1:$AI$1,0))&amp;""),""))</f>
        <v/>
      </c>
      <c r="AV296" s="22">
        <f>IF(AP296="","",IFERROR(TRIM(INDEX($A296:$AI296,MATCH(Settings!$H$14,$A$1:$AI$1,0))&amp;""),""))</f>
        <v/>
      </c>
      <c r="AW296" s="22">
        <f>IF(AP296="","",IFERROR(IF(TRIM(INDEX($A296:$AI296,MATCH(Settings!$H$19,$A$1:$AI$1,0))&amp;"")="","",VALUE(TRIM(INDEX($A296:$AI296,MATCH(Settings!$H$19,$A$1:$AI$1,0))&amp;""))),""))</f>
        <v/>
      </c>
      <c r="AX296" s="22">
        <f>IF(AP296="","",IFERROR(TRIM(INDEX($A296:$AI296,MATCH(Settings!$H$20,$A$1:$AI$1,0))&amp;""),""))</f>
        <v/>
      </c>
      <c r="AY296" s="24">
        <f>IF(OR(AX296="Paid",AX296="Partially refunded"),IFERROR(VALUE(IFERROR(TRIM(INDEX($A296:$AI296,MATCH(Settings!$H$21,$A$1:$AI$1,0))&amp;""),"")),0)-IFERROR(VALUE(IFERROR(TRIM(INDEX($A296:$AI296,MATCH(Settings!$H$22,$A$1:$AI$1,0))&amp;""),"")),0),0)</f>
        <v/>
      </c>
      <c r="AZ296" s="22">
        <f>IF(AP296="","",IF(UPPER(TRIM(AL296&amp;""))="Y","Paid another way",IF(AX296&lt;&gt;"",AX296,"No online payment")))</f>
        <v/>
      </c>
      <c r="BA296" s="22">
        <f>IF(OR(AZ296="Paid",AZ296="Partially refunded",AZ296="Paid another way"),1,0)</f>
        <v/>
      </c>
      <c r="BB296" s="22">
        <f>IF(AP296="","",IF(IFERROR(TRIM(INDEX($A296:$AI296,MATCH(Settings!$H$15,$A$1:$AI$1,0))&amp;""),"")&lt;&gt;"","Yes","No"))</f>
        <v/>
      </c>
      <c r="BC296" s="22">
        <f>IF(AP296="","",IF(IFERROR(TRIM(INDEX($A296:$AI296,MATCH(Settings!$H$16,$A$1:$AI$1,0))&amp;""),"")&lt;&gt;"","Yes","No"))</f>
        <v/>
      </c>
      <c r="BD296" s="22">
        <f>IF(AP296="","",IF(IFERROR(TRIM(INDEX($A296:$AI296,MATCH(Settings!$H$18,$A$1:$AI$1,0))&amp;""),"")&lt;&gt;"","Yes","No"))</f>
        <v/>
      </c>
      <c r="BE296" s="22">
        <f>IF(AP296="","",IFERROR(TRIM(INDEX($A296:$AI296,MATCH(Settings!$H$17,$A$1:$AI$1,0))&amp;""),""))</f>
        <v/>
      </c>
      <c r="BF296" s="22">
        <f>IF(AP296="","",IF(UPPER(TRIM(AM296&amp;""))="Y","Complete (papers)",IF(IF(BB296="No",", proof of age","")&amp;IF(BC296="No",", physical form","")&amp;IF(BD296="No",", concussion sheet","")="","Complete","Missing: "&amp;MID(IF(BB296="No",", proof of age","")&amp;IF(BC296="No",", physical form","")&amp;IF(BD296="No",", concussion sheet",""),3,200))))</f>
        <v/>
      </c>
      <c r="BG296" s="22">
        <f>IF(LEFT(BF296,8)="Complete",1,0)</f>
        <v/>
      </c>
      <c r="BH296" s="22">
        <f>IF(AP296="","",TRIM(AK296&amp;""))</f>
        <v/>
      </c>
      <c r="BI296" s="22">
        <f>IF(AND(AP296&lt;&gt;"",BH296=""),1,0)</f>
        <v/>
      </c>
      <c r="BJ296" s="22">
        <f>IF(AP296="",0,1)</f>
        <v/>
      </c>
    </row>
    <row r="297">
      <c r="AJ297" s="19" t="n"/>
      <c r="AK297" s="25" t="n"/>
      <c r="AL297" s="26" t="n"/>
      <c r="AM297" s="26" t="n"/>
      <c r="AN297" s="25" t="n"/>
      <c r="AO297" s="19" t="n"/>
      <c r="AP297" s="22">
        <f>TRIM(IFERROR(TRIM(INDEX($A297:$AI297,MATCH(Settings!$H$9,$A$1:$AI$1,0))&amp;""),"")&amp;" "&amp;IFERROR(TRIM(INDEX($A297:$AI297,MATCH(Settings!$H$10,$A$1:$AI$1,0))&amp;""),""))</f>
        <v/>
      </c>
      <c r="AQ297" s="23">
        <f>IF(AP297="","",IFERROR(IF(TRIM(INDEX($A297:$AI297,MATCH(Settings!$H$11,$A$1:$AI$1,0))&amp;"")="","",IF(ISNUMBER(INDEX($A297:$AI297,MATCH(Settings!$H$11,$A$1:$AI$1,0))),INT(INDEX($A297:$AI297,MATCH(Settings!$H$11,$A$1:$AI$1,0))),DATE(VALUE(LEFT(INDEX($A297:$AI297,MATCH(Settings!$H$11,$A$1:$AI$1,0)),4)),VALUE(MID(INDEX($A297:$AI297,MATCH(Settings!$H$11,$A$1:$AI$1,0)),6,2)),VALUE(MID(INDEX($A297:$AI297,MATCH(Settings!$H$11,$A$1:$AI$1,0)),9,2))))),""))</f>
        <v/>
      </c>
      <c r="AR297" s="22">
        <f>IF(OR(AP297="",NOT(ISNUMBER(AQ297)),NOT(ISNUMBER(Settings!$B$4))),"",YEAR(Settings!$B$4)-YEAR(AQ297)-IF(OR(MONTH(Settings!$B$4)&lt;MONTH(AQ297),AND(MONTH(Settings!$B$4)=MONTH(AQ297),DAY(Settings!$B$4)&lt;DAY(AQ297))),1,0))</f>
        <v/>
      </c>
      <c r="AS297" s="22">
        <f>IF(AP297="","",IF(AR297="","No birth date",IF(COUNT(Settings!$B$9:$B$20)=0,"Set your age groups",IF(AR297&lt;MIN(Settings!$B$9:$B$20),"Below youngest group",IF(AR297&gt;MAX(Settings!$C$9:$C$20),"Above oldest group",IF(AR297&lt;=INDEX(Settings!$C$9:$C$20,COUNTIF(Settings!$B$9:$B$20,"&lt;="&amp;AR297)),INDEX(Settings!$A$9:$A$20,COUNTIF(Settings!$B$9:$B$20,"&lt;="&amp;AR297)),"No group for this age"))))))</f>
        <v/>
      </c>
      <c r="AT297" s="22">
        <f>IF(AP297="","",IFERROR(TRIM(INDEX($A297:$AI297,MATCH(Settings!$H$12,$A$1:$AI$1,0))&amp;""),""))</f>
        <v/>
      </c>
      <c r="AU297" s="22">
        <f>IF(AP297="","",IFERROR(TRIM(INDEX($A297:$AI297,MATCH(Settings!$H$13,$A$1:$AI$1,0))&amp;""),""))</f>
        <v/>
      </c>
      <c r="AV297" s="22">
        <f>IF(AP297="","",IFERROR(TRIM(INDEX($A297:$AI297,MATCH(Settings!$H$14,$A$1:$AI$1,0))&amp;""),""))</f>
        <v/>
      </c>
      <c r="AW297" s="22">
        <f>IF(AP297="","",IFERROR(IF(TRIM(INDEX($A297:$AI297,MATCH(Settings!$H$19,$A$1:$AI$1,0))&amp;"")="","",VALUE(TRIM(INDEX($A297:$AI297,MATCH(Settings!$H$19,$A$1:$AI$1,0))&amp;""))),""))</f>
        <v/>
      </c>
      <c r="AX297" s="22">
        <f>IF(AP297="","",IFERROR(TRIM(INDEX($A297:$AI297,MATCH(Settings!$H$20,$A$1:$AI$1,0))&amp;""),""))</f>
        <v/>
      </c>
      <c r="AY297" s="24">
        <f>IF(OR(AX297="Paid",AX297="Partially refunded"),IFERROR(VALUE(IFERROR(TRIM(INDEX($A297:$AI297,MATCH(Settings!$H$21,$A$1:$AI$1,0))&amp;""),"")),0)-IFERROR(VALUE(IFERROR(TRIM(INDEX($A297:$AI297,MATCH(Settings!$H$22,$A$1:$AI$1,0))&amp;""),"")),0),0)</f>
        <v/>
      </c>
      <c r="AZ297" s="22">
        <f>IF(AP297="","",IF(UPPER(TRIM(AL297&amp;""))="Y","Paid another way",IF(AX297&lt;&gt;"",AX297,"No online payment")))</f>
        <v/>
      </c>
      <c r="BA297" s="22">
        <f>IF(OR(AZ297="Paid",AZ297="Partially refunded",AZ297="Paid another way"),1,0)</f>
        <v/>
      </c>
      <c r="BB297" s="22">
        <f>IF(AP297="","",IF(IFERROR(TRIM(INDEX($A297:$AI297,MATCH(Settings!$H$15,$A$1:$AI$1,0))&amp;""),"")&lt;&gt;"","Yes","No"))</f>
        <v/>
      </c>
      <c r="BC297" s="22">
        <f>IF(AP297="","",IF(IFERROR(TRIM(INDEX($A297:$AI297,MATCH(Settings!$H$16,$A$1:$AI$1,0))&amp;""),"")&lt;&gt;"","Yes","No"))</f>
        <v/>
      </c>
      <c r="BD297" s="22">
        <f>IF(AP297="","",IF(IFERROR(TRIM(INDEX($A297:$AI297,MATCH(Settings!$H$18,$A$1:$AI$1,0))&amp;""),"")&lt;&gt;"","Yes","No"))</f>
        <v/>
      </c>
      <c r="BE297" s="22">
        <f>IF(AP297="","",IFERROR(TRIM(INDEX($A297:$AI297,MATCH(Settings!$H$17,$A$1:$AI$1,0))&amp;""),""))</f>
        <v/>
      </c>
      <c r="BF297" s="22">
        <f>IF(AP297="","",IF(UPPER(TRIM(AM297&amp;""))="Y","Complete (papers)",IF(IF(BB297="No",", proof of age","")&amp;IF(BC297="No",", physical form","")&amp;IF(BD297="No",", concussion sheet","")="","Complete","Missing: "&amp;MID(IF(BB297="No",", proof of age","")&amp;IF(BC297="No",", physical form","")&amp;IF(BD297="No",", concussion sheet",""),3,200))))</f>
        <v/>
      </c>
      <c r="BG297" s="22">
        <f>IF(LEFT(BF297,8)="Complete",1,0)</f>
        <v/>
      </c>
      <c r="BH297" s="22">
        <f>IF(AP297="","",TRIM(AK297&amp;""))</f>
        <v/>
      </c>
      <c r="BI297" s="22">
        <f>IF(AND(AP297&lt;&gt;"",BH297=""),1,0)</f>
        <v/>
      </c>
      <c r="BJ297" s="22">
        <f>IF(AP297="",0,1)</f>
        <v/>
      </c>
    </row>
    <row r="298">
      <c r="AJ298" s="19" t="n"/>
      <c r="AK298" s="25" t="n"/>
      <c r="AL298" s="26" t="n"/>
      <c r="AM298" s="26" t="n"/>
      <c r="AN298" s="25" t="n"/>
      <c r="AO298" s="19" t="n"/>
      <c r="AP298" s="22">
        <f>TRIM(IFERROR(TRIM(INDEX($A298:$AI298,MATCH(Settings!$H$9,$A$1:$AI$1,0))&amp;""),"")&amp;" "&amp;IFERROR(TRIM(INDEX($A298:$AI298,MATCH(Settings!$H$10,$A$1:$AI$1,0))&amp;""),""))</f>
        <v/>
      </c>
      <c r="AQ298" s="23">
        <f>IF(AP298="","",IFERROR(IF(TRIM(INDEX($A298:$AI298,MATCH(Settings!$H$11,$A$1:$AI$1,0))&amp;"")="","",IF(ISNUMBER(INDEX($A298:$AI298,MATCH(Settings!$H$11,$A$1:$AI$1,0))),INT(INDEX($A298:$AI298,MATCH(Settings!$H$11,$A$1:$AI$1,0))),DATE(VALUE(LEFT(INDEX($A298:$AI298,MATCH(Settings!$H$11,$A$1:$AI$1,0)),4)),VALUE(MID(INDEX($A298:$AI298,MATCH(Settings!$H$11,$A$1:$AI$1,0)),6,2)),VALUE(MID(INDEX($A298:$AI298,MATCH(Settings!$H$11,$A$1:$AI$1,0)),9,2))))),""))</f>
        <v/>
      </c>
      <c r="AR298" s="22">
        <f>IF(OR(AP298="",NOT(ISNUMBER(AQ298)),NOT(ISNUMBER(Settings!$B$4))),"",YEAR(Settings!$B$4)-YEAR(AQ298)-IF(OR(MONTH(Settings!$B$4)&lt;MONTH(AQ298),AND(MONTH(Settings!$B$4)=MONTH(AQ298),DAY(Settings!$B$4)&lt;DAY(AQ298))),1,0))</f>
        <v/>
      </c>
      <c r="AS298" s="22">
        <f>IF(AP298="","",IF(AR298="","No birth date",IF(COUNT(Settings!$B$9:$B$20)=0,"Set your age groups",IF(AR298&lt;MIN(Settings!$B$9:$B$20),"Below youngest group",IF(AR298&gt;MAX(Settings!$C$9:$C$20),"Above oldest group",IF(AR298&lt;=INDEX(Settings!$C$9:$C$20,COUNTIF(Settings!$B$9:$B$20,"&lt;="&amp;AR298)),INDEX(Settings!$A$9:$A$20,COUNTIF(Settings!$B$9:$B$20,"&lt;="&amp;AR298)),"No group for this age"))))))</f>
        <v/>
      </c>
      <c r="AT298" s="22">
        <f>IF(AP298="","",IFERROR(TRIM(INDEX($A298:$AI298,MATCH(Settings!$H$12,$A$1:$AI$1,0))&amp;""),""))</f>
        <v/>
      </c>
      <c r="AU298" s="22">
        <f>IF(AP298="","",IFERROR(TRIM(INDEX($A298:$AI298,MATCH(Settings!$H$13,$A$1:$AI$1,0))&amp;""),""))</f>
        <v/>
      </c>
      <c r="AV298" s="22">
        <f>IF(AP298="","",IFERROR(TRIM(INDEX($A298:$AI298,MATCH(Settings!$H$14,$A$1:$AI$1,0))&amp;""),""))</f>
        <v/>
      </c>
      <c r="AW298" s="22">
        <f>IF(AP298="","",IFERROR(IF(TRIM(INDEX($A298:$AI298,MATCH(Settings!$H$19,$A$1:$AI$1,0))&amp;"")="","",VALUE(TRIM(INDEX($A298:$AI298,MATCH(Settings!$H$19,$A$1:$AI$1,0))&amp;""))),""))</f>
        <v/>
      </c>
      <c r="AX298" s="22">
        <f>IF(AP298="","",IFERROR(TRIM(INDEX($A298:$AI298,MATCH(Settings!$H$20,$A$1:$AI$1,0))&amp;""),""))</f>
        <v/>
      </c>
      <c r="AY298" s="24">
        <f>IF(OR(AX298="Paid",AX298="Partially refunded"),IFERROR(VALUE(IFERROR(TRIM(INDEX($A298:$AI298,MATCH(Settings!$H$21,$A$1:$AI$1,0))&amp;""),"")),0)-IFERROR(VALUE(IFERROR(TRIM(INDEX($A298:$AI298,MATCH(Settings!$H$22,$A$1:$AI$1,0))&amp;""),"")),0),0)</f>
        <v/>
      </c>
      <c r="AZ298" s="22">
        <f>IF(AP298="","",IF(UPPER(TRIM(AL298&amp;""))="Y","Paid another way",IF(AX298&lt;&gt;"",AX298,"No online payment")))</f>
        <v/>
      </c>
      <c r="BA298" s="22">
        <f>IF(OR(AZ298="Paid",AZ298="Partially refunded",AZ298="Paid another way"),1,0)</f>
        <v/>
      </c>
      <c r="BB298" s="22">
        <f>IF(AP298="","",IF(IFERROR(TRIM(INDEX($A298:$AI298,MATCH(Settings!$H$15,$A$1:$AI$1,0))&amp;""),"")&lt;&gt;"","Yes","No"))</f>
        <v/>
      </c>
      <c r="BC298" s="22">
        <f>IF(AP298="","",IF(IFERROR(TRIM(INDEX($A298:$AI298,MATCH(Settings!$H$16,$A$1:$AI$1,0))&amp;""),"")&lt;&gt;"","Yes","No"))</f>
        <v/>
      </c>
      <c r="BD298" s="22">
        <f>IF(AP298="","",IF(IFERROR(TRIM(INDEX($A298:$AI298,MATCH(Settings!$H$18,$A$1:$AI$1,0))&amp;""),"")&lt;&gt;"","Yes","No"))</f>
        <v/>
      </c>
      <c r="BE298" s="22">
        <f>IF(AP298="","",IFERROR(TRIM(INDEX($A298:$AI298,MATCH(Settings!$H$17,$A$1:$AI$1,0))&amp;""),""))</f>
        <v/>
      </c>
      <c r="BF298" s="22">
        <f>IF(AP298="","",IF(UPPER(TRIM(AM298&amp;""))="Y","Complete (papers)",IF(IF(BB298="No",", proof of age","")&amp;IF(BC298="No",", physical form","")&amp;IF(BD298="No",", concussion sheet","")="","Complete","Missing: "&amp;MID(IF(BB298="No",", proof of age","")&amp;IF(BC298="No",", physical form","")&amp;IF(BD298="No",", concussion sheet",""),3,200))))</f>
        <v/>
      </c>
      <c r="BG298" s="22">
        <f>IF(LEFT(BF298,8)="Complete",1,0)</f>
        <v/>
      </c>
      <c r="BH298" s="22">
        <f>IF(AP298="","",TRIM(AK298&amp;""))</f>
        <v/>
      </c>
      <c r="BI298" s="22">
        <f>IF(AND(AP298&lt;&gt;"",BH298=""),1,0)</f>
        <v/>
      </c>
      <c r="BJ298" s="22">
        <f>IF(AP298="",0,1)</f>
        <v/>
      </c>
    </row>
    <row r="299">
      <c r="AJ299" s="19" t="n"/>
      <c r="AK299" s="25" t="n"/>
      <c r="AL299" s="26" t="n"/>
      <c r="AM299" s="26" t="n"/>
      <c r="AN299" s="25" t="n"/>
      <c r="AO299" s="19" t="n"/>
      <c r="AP299" s="22">
        <f>TRIM(IFERROR(TRIM(INDEX($A299:$AI299,MATCH(Settings!$H$9,$A$1:$AI$1,0))&amp;""),"")&amp;" "&amp;IFERROR(TRIM(INDEX($A299:$AI299,MATCH(Settings!$H$10,$A$1:$AI$1,0))&amp;""),""))</f>
        <v/>
      </c>
      <c r="AQ299" s="23">
        <f>IF(AP299="","",IFERROR(IF(TRIM(INDEX($A299:$AI299,MATCH(Settings!$H$11,$A$1:$AI$1,0))&amp;"")="","",IF(ISNUMBER(INDEX($A299:$AI299,MATCH(Settings!$H$11,$A$1:$AI$1,0))),INT(INDEX($A299:$AI299,MATCH(Settings!$H$11,$A$1:$AI$1,0))),DATE(VALUE(LEFT(INDEX($A299:$AI299,MATCH(Settings!$H$11,$A$1:$AI$1,0)),4)),VALUE(MID(INDEX($A299:$AI299,MATCH(Settings!$H$11,$A$1:$AI$1,0)),6,2)),VALUE(MID(INDEX($A299:$AI299,MATCH(Settings!$H$11,$A$1:$AI$1,0)),9,2))))),""))</f>
        <v/>
      </c>
      <c r="AR299" s="22">
        <f>IF(OR(AP299="",NOT(ISNUMBER(AQ299)),NOT(ISNUMBER(Settings!$B$4))),"",YEAR(Settings!$B$4)-YEAR(AQ299)-IF(OR(MONTH(Settings!$B$4)&lt;MONTH(AQ299),AND(MONTH(Settings!$B$4)=MONTH(AQ299),DAY(Settings!$B$4)&lt;DAY(AQ299))),1,0))</f>
        <v/>
      </c>
      <c r="AS299" s="22">
        <f>IF(AP299="","",IF(AR299="","No birth date",IF(COUNT(Settings!$B$9:$B$20)=0,"Set your age groups",IF(AR299&lt;MIN(Settings!$B$9:$B$20),"Below youngest group",IF(AR299&gt;MAX(Settings!$C$9:$C$20),"Above oldest group",IF(AR299&lt;=INDEX(Settings!$C$9:$C$20,COUNTIF(Settings!$B$9:$B$20,"&lt;="&amp;AR299)),INDEX(Settings!$A$9:$A$20,COUNTIF(Settings!$B$9:$B$20,"&lt;="&amp;AR299)),"No group for this age"))))))</f>
        <v/>
      </c>
      <c r="AT299" s="22">
        <f>IF(AP299="","",IFERROR(TRIM(INDEX($A299:$AI299,MATCH(Settings!$H$12,$A$1:$AI$1,0))&amp;""),""))</f>
        <v/>
      </c>
      <c r="AU299" s="22">
        <f>IF(AP299="","",IFERROR(TRIM(INDEX($A299:$AI299,MATCH(Settings!$H$13,$A$1:$AI$1,0))&amp;""),""))</f>
        <v/>
      </c>
      <c r="AV299" s="22">
        <f>IF(AP299="","",IFERROR(TRIM(INDEX($A299:$AI299,MATCH(Settings!$H$14,$A$1:$AI$1,0))&amp;""),""))</f>
        <v/>
      </c>
      <c r="AW299" s="22">
        <f>IF(AP299="","",IFERROR(IF(TRIM(INDEX($A299:$AI299,MATCH(Settings!$H$19,$A$1:$AI$1,0))&amp;"")="","",VALUE(TRIM(INDEX($A299:$AI299,MATCH(Settings!$H$19,$A$1:$AI$1,0))&amp;""))),""))</f>
        <v/>
      </c>
      <c r="AX299" s="22">
        <f>IF(AP299="","",IFERROR(TRIM(INDEX($A299:$AI299,MATCH(Settings!$H$20,$A$1:$AI$1,0))&amp;""),""))</f>
        <v/>
      </c>
      <c r="AY299" s="24">
        <f>IF(OR(AX299="Paid",AX299="Partially refunded"),IFERROR(VALUE(IFERROR(TRIM(INDEX($A299:$AI299,MATCH(Settings!$H$21,$A$1:$AI$1,0))&amp;""),"")),0)-IFERROR(VALUE(IFERROR(TRIM(INDEX($A299:$AI299,MATCH(Settings!$H$22,$A$1:$AI$1,0))&amp;""),"")),0),0)</f>
        <v/>
      </c>
      <c r="AZ299" s="22">
        <f>IF(AP299="","",IF(UPPER(TRIM(AL299&amp;""))="Y","Paid another way",IF(AX299&lt;&gt;"",AX299,"No online payment")))</f>
        <v/>
      </c>
      <c r="BA299" s="22">
        <f>IF(OR(AZ299="Paid",AZ299="Partially refunded",AZ299="Paid another way"),1,0)</f>
        <v/>
      </c>
      <c r="BB299" s="22">
        <f>IF(AP299="","",IF(IFERROR(TRIM(INDEX($A299:$AI299,MATCH(Settings!$H$15,$A$1:$AI$1,0))&amp;""),"")&lt;&gt;"","Yes","No"))</f>
        <v/>
      </c>
      <c r="BC299" s="22">
        <f>IF(AP299="","",IF(IFERROR(TRIM(INDEX($A299:$AI299,MATCH(Settings!$H$16,$A$1:$AI$1,0))&amp;""),"")&lt;&gt;"","Yes","No"))</f>
        <v/>
      </c>
      <c r="BD299" s="22">
        <f>IF(AP299="","",IF(IFERROR(TRIM(INDEX($A299:$AI299,MATCH(Settings!$H$18,$A$1:$AI$1,0))&amp;""),"")&lt;&gt;"","Yes","No"))</f>
        <v/>
      </c>
      <c r="BE299" s="22">
        <f>IF(AP299="","",IFERROR(TRIM(INDEX($A299:$AI299,MATCH(Settings!$H$17,$A$1:$AI$1,0))&amp;""),""))</f>
        <v/>
      </c>
      <c r="BF299" s="22">
        <f>IF(AP299="","",IF(UPPER(TRIM(AM299&amp;""))="Y","Complete (papers)",IF(IF(BB299="No",", proof of age","")&amp;IF(BC299="No",", physical form","")&amp;IF(BD299="No",", concussion sheet","")="","Complete","Missing: "&amp;MID(IF(BB299="No",", proof of age","")&amp;IF(BC299="No",", physical form","")&amp;IF(BD299="No",", concussion sheet",""),3,200))))</f>
        <v/>
      </c>
      <c r="BG299" s="22">
        <f>IF(LEFT(BF299,8)="Complete",1,0)</f>
        <v/>
      </c>
      <c r="BH299" s="22">
        <f>IF(AP299="","",TRIM(AK299&amp;""))</f>
        <v/>
      </c>
      <c r="BI299" s="22">
        <f>IF(AND(AP299&lt;&gt;"",BH299=""),1,0)</f>
        <v/>
      </c>
      <c r="BJ299" s="22">
        <f>IF(AP299="",0,1)</f>
        <v/>
      </c>
    </row>
    <row r="300">
      <c r="AJ300" s="19" t="n"/>
      <c r="AK300" s="25" t="n"/>
      <c r="AL300" s="26" t="n"/>
      <c r="AM300" s="26" t="n"/>
      <c r="AN300" s="25" t="n"/>
      <c r="AO300" s="19" t="n"/>
      <c r="AP300" s="22">
        <f>TRIM(IFERROR(TRIM(INDEX($A300:$AI300,MATCH(Settings!$H$9,$A$1:$AI$1,0))&amp;""),"")&amp;" "&amp;IFERROR(TRIM(INDEX($A300:$AI300,MATCH(Settings!$H$10,$A$1:$AI$1,0))&amp;""),""))</f>
        <v/>
      </c>
      <c r="AQ300" s="23">
        <f>IF(AP300="","",IFERROR(IF(TRIM(INDEX($A300:$AI300,MATCH(Settings!$H$11,$A$1:$AI$1,0))&amp;"")="","",IF(ISNUMBER(INDEX($A300:$AI300,MATCH(Settings!$H$11,$A$1:$AI$1,0))),INT(INDEX($A300:$AI300,MATCH(Settings!$H$11,$A$1:$AI$1,0))),DATE(VALUE(LEFT(INDEX($A300:$AI300,MATCH(Settings!$H$11,$A$1:$AI$1,0)),4)),VALUE(MID(INDEX($A300:$AI300,MATCH(Settings!$H$11,$A$1:$AI$1,0)),6,2)),VALUE(MID(INDEX($A300:$AI300,MATCH(Settings!$H$11,$A$1:$AI$1,0)),9,2))))),""))</f>
        <v/>
      </c>
      <c r="AR300" s="22">
        <f>IF(OR(AP300="",NOT(ISNUMBER(AQ300)),NOT(ISNUMBER(Settings!$B$4))),"",YEAR(Settings!$B$4)-YEAR(AQ300)-IF(OR(MONTH(Settings!$B$4)&lt;MONTH(AQ300),AND(MONTH(Settings!$B$4)=MONTH(AQ300),DAY(Settings!$B$4)&lt;DAY(AQ300))),1,0))</f>
        <v/>
      </c>
      <c r="AS300" s="22">
        <f>IF(AP300="","",IF(AR300="","No birth date",IF(COUNT(Settings!$B$9:$B$20)=0,"Set your age groups",IF(AR300&lt;MIN(Settings!$B$9:$B$20),"Below youngest group",IF(AR300&gt;MAX(Settings!$C$9:$C$20),"Above oldest group",IF(AR300&lt;=INDEX(Settings!$C$9:$C$20,COUNTIF(Settings!$B$9:$B$20,"&lt;="&amp;AR300)),INDEX(Settings!$A$9:$A$20,COUNTIF(Settings!$B$9:$B$20,"&lt;="&amp;AR300)),"No group for this age"))))))</f>
        <v/>
      </c>
      <c r="AT300" s="22">
        <f>IF(AP300="","",IFERROR(TRIM(INDEX($A300:$AI300,MATCH(Settings!$H$12,$A$1:$AI$1,0))&amp;""),""))</f>
        <v/>
      </c>
      <c r="AU300" s="22">
        <f>IF(AP300="","",IFERROR(TRIM(INDEX($A300:$AI300,MATCH(Settings!$H$13,$A$1:$AI$1,0))&amp;""),""))</f>
        <v/>
      </c>
      <c r="AV300" s="22">
        <f>IF(AP300="","",IFERROR(TRIM(INDEX($A300:$AI300,MATCH(Settings!$H$14,$A$1:$AI$1,0))&amp;""),""))</f>
        <v/>
      </c>
      <c r="AW300" s="22">
        <f>IF(AP300="","",IFERROR(IF(TRIM(INDEX($A300:$AI300,MATCH(Settings!$H$19,$A$1:$AI$1,0))&amp;"")="","",VALUE(TRIM(INDEX($A300:$AI300,MATCH(Settings!$H$19,$A$1:$AI$1,0))&amp;""))),""))</f>
        <v/>
      </c>
      <c r="AX300" s="22">
        <f>IF(AP300="","",IFERROR(TRIM(INDEX($A300:$AI300,MATCH(Settings!$H$20,$A$1:$AI$1,0))&amp;""),""))</f>
        <v/>
      </c>
      <c r="AY300" s="24">
        <f>IF(OR(AX300="Paid",AX300="Partially refunded"),IFERROR(VALUE(IFERROR(TRIM(INDEX($A300:$AI300,MATCH(Settings!$H$21,$A$1:$AI$1,0))&amp;""),"")),0)-IFERROR(VALUE(IFERROR(TRIM(INDEX($A300:$AI300,MATCH(Settings!$H$22,$A$1:$AI$1,0))&amp;""),"")),0),0)</f>
        <v/>
      </c>
      <c r="AZ300" s="22">
        <f>IF(AP300="","",IF(UPPER(TRIM(AL300&amp;""))="Y","Paid another way",IF(AX300&lt;&gt;"",AX300,"No online payment")))</f>
        <v/>
      </c>
      <c r="BA300" s="22">
        <f>IF(OR(AZ300="Paid",AZ300="Partially refunded",AZ300="Paid another way"),1,0)</f>
        <v/>
      </c>
      <c r="BB300" s="22">
        <f>IF(AP300="","",IF(IFERROR(TRIM(INDEX($A300:$AI300,MATCH(Settings!$H$15,$A$1:$AI$1,0))&amp;""),"")&lt;&gt;"","Yes","No"))</f>
        <v/>
      </c>
      <c r="BC300" s="22">
        <f>IF(AP300="","",IF(IFERROR(TRIM(INDEX($A300:$AI300,MATCH(Settings!$H$16,$A$1:$AI$1,0))&amp;""),"")&lt;&gt;"","Yes","No"))</f>
        <v/>
      </c>
      <c r="BD300" s="22">
        <f>IF(AP300="","",IF(IFERROR(TRIM(INDEX($A300:$AI300,MATCH(Settings!$H$18,$A$1:$AI$1,0))&amp;""),"")&lt;&gt;"","Yes","No"))</f>
        <v/>
      </c>
      <c r="BE300" s="22">
        <f>IF(AP300="","",IFERROR(TRIM(INDEX($A300:$AI300,MATCH(Settings!$H$17,$A$1:$AI$1,0))&amp;""),""))</f>
        <v/>
      </c>
      <c r="BF300" s="22">
        <f>IF(AP300="","",IF(UPPER(TRIM(AM300&amp;""))="Y","Complete (papers)",IF(IF(BB300="No",", proof of age","")&amp;IF(BC300="No",", physical form","")&amp;IF(BD300="No",", concussion sheet","")="","Complete","Missing: "&amp;MID(IF(BB300="No",", proof of age","")&amp;IF(BC300="No",", physical form","")&amp;IF(BD300="No",", concussion sheet",""),3,200))))</f>
        <v/>
      </c>
      <c r="BG300" s="22">
        <f>IF(LEFT(BF300,8)="Complete",1,0)</f>
        <v/>
      </c>
      <c r="BH300" s="22">
        <f>IF(AP300="","",TRIM(AK300&amp;""))</f>
        <v/>
      </c>
      <c r="BI300" s="22">
        <f>IF(AND(AP300&lt;&gt;"",BH300=""),1,0)</f>
        <v/>
      </c>
      <c r="BJ300" s="22">
        <f>IF(AP300="",0,1)</f>
        <v/>
      </c>
    </row>
    <row r="301">
      <c r="AJ301" s="19" t="n"/>
      <c r="AK301" s="25" t="n"/>
      <c r="AL301" s="26" t="n"/>
      <c r="AM301" s="26" t="n"/>
      <c r="AN301" s="25" t="n"/>
      <c r="AO301" s="19" t="n"/>
      <c r="AP301" s="22">
        <f>TRIM(IFERROR(TRIM(INDEX($A301:$AI301,MATCH(Settings!$H$9,$A$1:$AI$1,0))&amp;""),"")&amp;" "&amp;IFERROR(TRIM(INDEX($A301:$AI301,MATCH(Settings!$H$10,$A$1:$AI$1,0))&amp;""),""))</f>
        <v/>
      </c>
      <c r="AQ301" s="23">
        <f>IF(AP301="","",IFERROR(IF(TRIM(INDEX($A301:$AI301,MATCH(Settings!$H$11,$A$1:$AI$1,0))&amp;"")="","",IF(ISNUMBER(INDEX($A301:$AI301,MATCH(Settings!$H$11,$A$1:$AI$1,0))),INT(INDEX($A301:$AI301,MATCH(Settings!$H$11,$A$1:$AI$1,0))),DATE(VALUE(LEFT(INDEX($A301:$AI301,MATCH(Settings!$H$11,$A$1:$AI$1,0)),4)),VALUE(MID(INDEX($A301:$AI301,MATCH(Settings!$H$11,$A$1:$AI$1,0)),6,2)),VALUE(MID(INDEX($A301:$AI301,MATCH(Settings!$H$11,$A$1:$AI$1,0)),9,2))))),""))</f>
        <v/>
      </c>
      <c r="AR301" s="22">
        <f>IF(OR(AP301="",NOT(ISNUMBER(AQ301)),NOT(ISNUMBER(Settings!$B$4))),"",YEAR(Settings!$B$4)-YEAR(AQ301)-IF(OR(MONTH(Settings!$B$4)&lt;MONTH(AQ301),AND(MONTH(Settings!$B$4)=MONTH(AQ301),DAY(Settings!$B$4)&lt;DAY(AQ301))),1,0))</f>
        <v/>
      </c>
      <c r="AS301" s="22">
        <f>IF(AP301="","",IF(AR301="","No birth date",IF(COUNT(Settings!$B$9:$B$20)=0,"Set your age groups",IF(AR301&lt;MIN(Settings!$B$9:$B$20),"Below youngest group",IF(AR301&gt;MAX(Settings!$C$9:$C$20),"Above oldest group",IF(AR301&lt;=INDEX(Settings!$C$9:$C$20,COUNTIF(Settings!$B$9:$B$20,"&lt;="&amp;AR301)),INDEX(Settings!$A$9:$A$20,COUNTIF(Settings!$B$9:$B$20,"&lt;="&amp;AR301)),"No group for this age"))))))</f>
        <v/>
      </c>
      <c r="AT301" s="22">
        <f>IF(AP301="","",IFERROR(TRIM(INDEX($A301:$AI301,MATCH(Settings!$H$12,$A$1:$AI$1,0))&amp;""),""))</f>
        <v/>
      </c>
      <c r="AU301" s="22">
        <f>IF(AP301="","",IFERROR(TRIM(INDEX($A301:$AI301,MATCH(Settings!$H$13,$A$1:$AI$1,0))&amp;""),""))</f>
        <v/>
      </c>
      <c r="AV301" s="22">
        <f>IF(AP301="","",IFERROR(TRIM(INDEX($A301:$AI301,MATCH(Settings!$H$14,$A$1:$AI$1,0))&amp;""),""))</f>
        <v/>
      </c>
      <c r="AW301" s="22">
        <f>IF(AP301="","",IFERROR(IF(TRIM(INDEX($A301:$AI301,MATCH(Settings!$H$19,$A$1:$AI$1,0))&amp;"")="","",VALUE(TRIM(INDEX($A301:$AI301,MATCH(Settings!$H$19,$A$1:$AI$1,0))&amp;""))),""))</f>
        <v/>
      </c>
      <c r="AX301" s="22">
        <f>IF(AP301="","",IFERROR(TRIM(INDEX($A301:$AI301,MATCH(Settings!$H$20,$A$1:$AI$1,0))&amp;""),""))</f>
        <v/>
      </c>
      <c r="AY301" s="24">
        <f>IF(OR(AX301="Paid",AX301="Partially refunded"),IFERROR(VALUE(IFERROR(TRIM(INDEX($A301:$AI301,MATCH(Settings!$H$21,$A$1:$AI$1,0))&amp;""),"")),0)-IFERROR(VALUE(IFERROR(TRIM(INDEX($A301:$AI301,MATCH(Settings!$H$22,$A$1:$AI$1,0))&amp;""),"")),0),0)</f>
        <v/>
      </c>
      <c r="AZ301" s="22">
        <f>IF(AP301="","",IF(UPPER(TRIM(AL301&amp;""))="Y","Paid another way",IF(AX301&lt;&gt;"",AX301,"No online payment")))</f>
        <v/>
      </c>
      <c r="BA301" s="22">
        <f>IF(OR(AZ301="Paid",AZ301="Partially refunded",AZ301="Paid another way"),1,0)</f>
        <v/>
      </c>
      <c r="BB301" s="22">
        <f>IF(AP301="","",IF(IFERROR(TRIM(INDEX($A301:$AI301,MATCH(Settings!$H$15,$A$1:$AI$1,0))&amp;""),"")&lt;&gt;"","Yes","No"))</f>
        <v/>
      </c>
      <c r="BC301" s="22">
        <f>IF(AP301="","",IF(IFERROR(TRIM(INDEX($A301:$AI301,MATCH(Settings!$H$16,$A$1:$AI$1,0))&amp;""),"")&lt;&gt;"","Yes","No"))</f>
        <v/>
      </c>
      <c r="BD301" s="22">
        <f>IF(AP301="","",IF(IFERROR(TRIM(INDEX($A301:$AI301,MATCH(Settings!$H$18,$A$1:$AI$1,0))&amp;""),"")&lt;&gt;"","Yes","No"))</f>
        <v/>
      </c>
      <c r="BE301" s="22">
        <f>IF(AP301="","",IFERROR(TRIM(INDEX($A301:$AI301,MATCH(Settings!$H$17,$A$1:$AI$1,0))&amp;""),""))</f>
        <v/>
      </c>
      <c r="BF301" s="22">
        <f>IF(AP301="","",IF(UPPER(TRIM(AM301&amp;""))="Y","Complete (papers)",IF(IF(BB301="No",", proof of age","")&amp;IF(BC301="No",", physical form","")&amp;IF(BD301="No",", concussion sheet","")="","Complete","Missing: "&amp;MID(IF(BB301="No",", proof of age","")&amp;IF(BC301="No",", physical form","")&amp;IF(BD301="No",", concussion sheet",""),3,200))))</f>
        <v/>
      </c>
      <c r="BG301" s="22">
        <f>IF(LEFT(BF301,8)="Complete",1,0)</f>
        <v/>
      </c>
      <c r="BH301" s="22">
        <f>IF(AP301="","",TRIM(AK301&amp;""))</f>
        <v/>
      </c>
      <c r="BI301" s="22">
        <f>IF(AND(AP301&lt;&gt;"",BH301=""),1,0)</f>
        <v/>
      </c>
      <c r="BJ301" s="22">
        <f>IF(AP301="",0,1)</f>
        <v/>
      </c>
    </row>
    <row r="302">
      <c r="AJ302" s="19" t="n"/>
      <c r="AK302" s="25" t="n"/>
      <c r="AL302" s="26" t="n"/>
      <c r="AM302" s="26" t="n"/>
      <c r="AN302" s="25" t="n"/>
      <c r="AO302" s="19" t="n"/>
      <c r="AP302" s="22">
        <f>TRIM(IFERROR(TRIM(INDEX($A302:$AI302,MATCH(Settings!$H$9,$A$1:$AI$1,0))&amp;""),"")&amp;" "&amp;IFERROR(TRIM(INDEX($A302:$AI302,MATCH(Settings!$H$10,$A$1:$AI$1,0))&amp;""),""))</f>
        <v/>
      </c>
      <c r="AQ302" s="23">
        <f>IF(AP302="","",IFERROR(IF(TRIM(INDEX($A302:$AI302,MATCH(Settings!$H$11,$A$1:$AI$1,0))&amp;"")="","",IF(ISNUMBER(INDEX($A302:$AI302,MATCH(Settings!$H$11,$A$1:$AI$1,0))),INT(INDEX($A302:$AI302,MATCH(Settings!$H$11,$A$1:$AI$1,0))),DATE(VALUE(LEFT(INDEX($A302:$AI302,MATCH(Settings!$H$11,$A$1:$AI$1,0)),4)),VALUE(MID(INDEX($A302:$AI302,MATCH(Settings!$H$11,$A$1:$AI$1,0)),6,2)),VALUE(MID(INDEX($A302:$AI302,MATCH(Settings!$H$11,$A$1:$AI$1,0)),9,2))))),""))</f>
        <v/>
      </c>
      <c r="AR302" s="22">
        <f>IF(OR(AP302="",NOT(ISNUMBER(AQ302)),NOT(ISNUMBER(Settings!$B$4))),"",YEAR(Settings!$B$4)-YEAR(AQ302)-IF(OR(MONTH(Settings!$B$4)&lt;MONTH(AQ302),AND(MONTH(Settings!$B$4)=MONTH(AQ302),DAY(Settings!$B$4)&lt;DAY(AQ302))),1,0))</f>
        <v/>
      </c>
      <c r="AS302" s="22">
        <f>IF(AP302="","",IF(AR302="","No birth date",IF(COUNT(Settings!$B$9:$B$20)=0,"Set your age groups",IF(AR302&lt;MIN(Settings!$B$9:$B$20),"Below youngest group",IF(AR302&gt;MAX(Settings!$C$9:$C$20),"Above oldest group",IF(AR302&lt;=INDEX(Settings!$C$9:$C$20,COUNTIF(Settings!$B$9:$B$20,"&lt;="&amp;AR302)),INDEX(Settings!$A$9:$A$20,COUNTIF(Settings!$B$9:$B$20,"&lt;="&amp;AR302)),"No group for this age"))))))</f>
        <v/>
      </c>
      <c r="AT302" s="22">
        <f>IF(AP302="","",IFERROR(TRIM(INDEX($A302:$AI302,MATCH(Settings!$H$12,$A$1:$AI$1,0))&amp;""),""))</f>
        <v/>
      </c>
      <c r="AU302" s="22">
        <f>IF(AP302="","",IFERROR(TRIM(INDEX($A302:$AI302,MATCH(Settings!$H$13,$A$1:$AI$1,0))&amp;""),""))</f>
        <v/>
      </c>
      <c r="AV302" s="22">
        <f>IF(AP302="","",IFERROR(TRIM(INDEX($A302:$AI302,MATCH(Settings!$H$14,$A$1:$AI$1,0))&amp;""),""))</f>
        <v/>
      </c>
      <c r="AW302" s="22">
        <f>IF(AP302="","",IFERROR(IF(TRIM(INDEX($A302:$AI302,MATCH(Settings!$H$19,$A$1:$AI$1,0))&amp;"")="","",VALUE(TRIM(INDEX($A302:$AI302,MATCH(Settings!$H$19,$A$1:$AI$1,0))&amp;""))),""))</f>
        <v/>
      </c>
      <c r="AX302" s="22">
        <f>IF(AP302="","",IFERROR(TRIM(INDEX($A302:$AI302,MATCH(Settings!$H$20,$A$1:$AI$1,0))&amp;""),""))</f>
        <v/>
      </c>
      <c r="AY302" s="24">
        <f>IF(OR(AX302="Paid",AX302="Partially refunded"),IFERROR(VALUE(IFERROR(TRIM(INDEX($A302:$AI302,MATCH(Settings!$H$21,$A$1:$AI$1,0))&amp;""),"")),0)-IFERROR(VALUE(IFERROR(TRIM(INDEX($A302:$AI302,MATCH(Settings!$H$22,$A$1:$AI$1,0))&amp;""),"")),0),0)</f>
        <v/>
      </c>
      <c r="AZ302" s="22">
        <f>IF(AP302="","",IF(UPPER(TRIM(AL302&amp;""))="Y","Paid another way",IF(AX302&lt;&gt;"",AX302,"No online payment")))</f>
        <v/>
      </c>
      <c r="BA302" s="22">
        <f>IF(OR(AZ302="Paid",AZ302="Partially refunded",AZ302="Paid another way"),1,0)</f>
        <v/>
      </c>
      <c r="BB302" s="22">
        <f>IF(AP302="","",IF(IFERROR(TRIM(INDEX($A302:$AI302,MATCH(Settings!$H$15,$A$1:$AI$1,0))&amp;""),"")&lt;&gt;"","Yes","No"))</f>
        <v/>
      </c>
      <c r="BC302" s="22">
        <f>IF(AP302="","",IF(IFERROR(TRIM(INDEX($A302:$AI302,MATCH(Settings!$H$16,$A$1:$AI$1,0))&amp;""),"")&lt;&gt;"","Yes","No"))</f>
        <v/>
      </c>
      <c r="BD302" s="22">
        <f>IF(AP302="","",IF(IFERROR(TRIM(INDEX($A302:$AI302,MATCH(Settings!$H$18,$A$1:$AI$1,0))&amp;""),"")&lt;&gt;"","Yes","No"))</f>
        <v/>
      </c>
      <c r="BE302" s="22">
        <f>IF(AP302="","",IFERROR(TRIM(INDEX($A302:$AI302,MATCH(Settings!$H$17,$A$1:$AI$1,0))&amp;""),""))</f>
        <v/>
      </c>
      <c r="BF302" s="22">
        <f>IF(AP302="","",IF(UPPER(TRIM(AM302&amp;""))="Y","Complete (papers)",IF(IF(BB302="No",", proof of age","")&amp;IF(BC302="No",", physical form","")&amp;IF(BD302="No",", concussion sheet","")="","Complete","Missing: "&amp;MID(IF(BB302="No",", proof of age","")&amp;IF(BC302="No",", physical form","")&amp;IF(BD302="No",", concussion sheet",""),3,200))))</f>
        <v/>
      </c>
      <c r="BG302" s="22">
        <f>IF(LEFT(BF302,8)="Complete",1,0)</f>
        <v/>
      </c>
      <c r="BH302" s="22">
        <f>IF(AP302="","",TRIM(AK302&amp;""))</f>
        <v/>
      </c>
      <c r="BI302" s="22">
        <f>IF(AND(AP302&lt;&gt;"",BH302=""),1,0)</f>
        <v/>
      </c>
      <c r="BJ302" s="22">
        <f>IF(AP302="",0,1)</f>
        <v/>
      </c>
    </row>
    <row r="303">
      <c r="AJ303" s="19" t="n"/>
      <c r="AK303" s="25" t="n"/>
      <c r="AL303" s="26" t="n"/>
      <c r="AM303" s="26" t="n"/>
      <c r="AN303" s="25" t="n"/>
      <c r="AO303" s="19" t="n"/>
      <c r="AP303" s="22">
        <f>TRIM(IFERROR(TRIM(INDEX($A303:$AI303,MATCH(Settings!$H$9,$A$1:$AI$1,0))&amp;""),"")&amp;" "&amp;IFERROR(TRIM(INDEX($A303:$AI303,MATCH(Settings!$H$10,$A$1:$AI$1,0))&amp;""),""))</f>
        <v/>
      </c>
      <c r="AQ303" s="23">
        <f>IF(AP303="","",IFERROR(IF(TRIM(INDEX($A303:$AI303,MATCH(Settings!$H$11,$A$1:$AI$1,0))&amp;"")="","",IF(ISNUMBER(INDEX($A303:$AI303,MATCH(Settings!$H$11,$A$1:$AI$1,0))),INT(INDEX($A303:$AI303,MATCH(Settings!$H$11,$A$1:$AI$1,0))),DATE(VALUE(LEFT(INDEX($A303:$AI303,MATCH(Settings!$H$11,$A$1:$AI$1,0)),4)),VALUE(MID(INDEX($A303:$AI303,MATCH(Settings!$H$11,$A$1:$AI$1,0)),6,2)),VALUE(MID(INDEX($A303:$AI303,MATCH(Settings!$H$11,$A$1:$AI$1,0)),9,2))))),""))</f>
        <v/>
      </c>
      <c r="AR303" s="22">
        <f>IF(OR(AP303="",NOT(ISNUMBER(AQ303)),NOT(ISNUMBER(Settings!$B$4))),"",YEAR(Settings!$B$4)-YEAR(AQ303)-IF(OR(MONTH(Settings!$B$4)&lt;MONTH(AQ303),AND(MONTH(Settings!$B$4)=MONTH(AQ303),DAY(Settings!$B$4)&lt;DAY(AQ303))),1,0))</f>
        <v/>
      </c>
      <c r="AS303" s="22">
        <f>IF(AP303="","",IF(AR303="","No birth date",IF(COUNT(Settings!$B$9:$B$20)=0,"Set your age groups",IF(AR303&lt;MIN(Settings!$B$9:$B$20),"Below youngest group",IF(AR303&gt;MAX(Settings!$C$9:$C$20),"Above oldest group",IF(AR303&lt;=INDEX(Settings!$C$9:$C$20,COUNTIF(Settings!$B$9:$B$20,"&lt;="&amp;AR303)),INDEX(Settings!$A$9:$A$20,COUNTIF(Settings!$B$9:$B$20,"&lt;="&amp;AR303)),"No group for this age"))))))</f>
        <v/>
      </c>
      <c r="AT303" s="22">
        <f>IF(AP303="","",IFERROR(TRIM(INDEX($A303:$AI303,MATCH(Settings!$H$12,$A$1:$AI$1,0))&amp;""),""))</f>
        <v/>
      </c>
      <c r="AU303" s="22">
        <f>IF(AP303="","",IFERROR(TRIM(INDEX($A303:$AI303,MATCH(Settings!$H$13,$A$1:$AI$1,0))&amp;""),""))</f>
        <v/>
      </c>
      <c r="AV303" s="22">
        <f>IF(AP303="","",IFERROR(TRIM(INDEX($A303:$AI303,MATCH(Settings!$H$14,$A$1:$AI$1,0))&amp;""),""))</f>
        <v/>
      </c>
      <c r="AW303" s="22">
        <f>IF(AP303="","",IFERROR(IF(TRIM(INDEX($A303:$AI303,MATCH(Settings!$H$19,$A$1:$AI$1,0))&amp;"")="","",VALUE(TRIM(INDEX($A303:$AI303,MATCH(Settings!$H$19,$A$1:$AI$1,0))&amp;""))),""))</f>
        <v/>
      </c>
      <c r="AX303" s="22">
        <f>IF(AP303="","",IFERROR(TRIM(INDEX($A303:$AI303,MATCH(Settings!$H$20,$A$1:$AI$1,0))&amp;""),""))</f>
        <v/>
      </c>
      <c r="AY303" s="24">
        <f>IF(OR(AX303="Paid",AX303="Partially refunded"),IFERROR(VALUE(IFERROR(TRIM(INDEX($A303:$AI303,MATCH(Settings!$H$21,$A$1:$AI$1,0))&amp;""),"")),0)-IFERROR(VALUE(IFERROR(TRIM(INDEX($A303:$AI303,MATCH(Settings!$H$22,$A$1:$AI$1,0))&amp;""),"")),0),0)</f>
        <v/>
      </c>
      <c r="AZ303" s="22">
        <f>IF(AP303="","",IF(UPPER(TRIM(AL303&amp;""))="Y","Paid another way",IF(AX303&lt;&gt;"",AX303,"No online payment")))</f>
        <v/>
      </c>
      <c r="BA303" s="22">
        <f>IF(OR(AZ303="Paid",AZ303="Partially refunded",AZ303="Paid another way"),1,0)</f>
        <v/>
      </c>
      <c r="BB303" s="22">
        <f>IF(AP303="","",IF(IFERROR(TRIM(INDEX($A303:$AI303,MATCH(Settings!$H$15,$A$1:$AI$1,0))&amp;""),"")&lt;&gt;"","Yes","No"))</f>
        <v/>
      </c>
      <c r="BC303" s="22">
        <f>IF(AP303="","",IF(IFERROR(TRIM(INDEX($A303:$AI303,MATCH(Settings!$H$16,$A$1:$AI$1,0))&amp;""),"")&lt;&gt;"","Yes","No"))</f>
        <v/>
      </c>
      <c r="BD303" s="22">
        <f>IF(AP303="","",IF(IFERROR(TRIM(INDEX($A303:$AI303,MATCH(Settings!$H$18,$A$1:$AI$1,0))&amp;""),"")&lt;&gt;"","Yes","No"))</f>
        <v/>
      </c>
      <c r="BE303" s="22">
        <f>IF(AP303="","",IFERROR(TRIM(INDEX($A303:$AI303,MATCH(Settings!$H$17,$A$1:$AI$1,0))&amp;""),""))</f>
        <v/>
      </c>
      <c r="BF303" s="22">
        <f>IF(AP303="","",IF(UPPER(TRIM(AM303&amp;""))="Y","Complete (papers)",IF(IF(BB303="No",", proof of age","")&amp;IF(BC303="No",", physical form","")&amp;IF(BD303="No",", concussion sheet","")="","Complete","Missing: "&amp;MID(IF(BB303="No",", proof of age","")&amp;IF(BC303="No",", physical form","")&amp;IF(BD303="No",", concussion sheet",""),3,200))))</f>
        <v/>
      </c>
      <c r="BG303" s="22">
        <f>IF(LEFT(BF303,8)="Complete",1,0)</f>
        <v/>
      </c>
      <c r="BH303" s="22">
        <f>IF(AP303="","",TRIM(AK303&amp;""))</f>
        <v/>
      </c>
      <c r="BI303" s="22">
        <f>IF(AND(AP303&lt;&gt;"",BH303=""),1,0)</f>
        <v/>
      </c>
      <c r="BJ303" s="22">
        <f>IF(AP303="",0,1)</f>
        <v/>
      </c>
    </row>
    <row r="304">
      <c r="AJ304" s="19" t="n"/>
      <c r="AK304" s="25" t="n"/>
      <c r="AL304" s="26" t="n"/>
      <c r="AM304" s="26" t="n"/>
      <c r="AN304" s="25" t="n"/>
      <c r="AO304" s="19" t="n"/>
      <c r="AP304" s="22">
        <f>TRIM(IFERROR(TRIM(INDEX($A304:$AI304,MATCH(Settings!$H$9,$A$1:$AI$1,0))&amp;""),"")&amp;" "&amp;IFERROR(TRIM(INDEX($A304:$AI304,MATCH(Settings!$H$10,$A$1:$AI$1,0))&amp;""),""))</f>
        <v/>
      </c>
      <c r="AQ304" s="23">
        <f>IF(AP304="","",IFERROR(IF(TRIM(INDEX($A304:$AI304,MATCH(Settings!$H$11,$A$1:$AI$1,0))&amp;"")="","",IF(ISNUMBER(INDEX($A304:$AI304,MATCH(Settings!$H$11,$A$1:$AI$1,0))),INT(INDEX($A304:$AI304,MATCH(Settings!$H$11,$A$1:$AI$1,0))),DATE(VALUE(LEFT(INDEX($A304:$AI304,MATCH(Settings!$H$11,$A$1:$AI$1,0)),4)),VALUE(MID(INDEX($A304:$AI304,MATCH(Settings!$H$11,$A$1:$AI$1,0)),6,2)),VALUE(MID(INDEX($A304:$AI304,MATCH(Settings!$H$11,$A$1:$AI$1,0)),9,2))))),""))</f>
        <v/>
      </c>
      <c r="AR304" s="22">
        <f>IF(OR(AP304="",NOT(ISNUMBER(AQ304)),NOT(ISNUMBER(Settings!$B$4))),"",YEAR(Settings!$B$4)-YEAR(AQ304)-IF(OR(MONTH(Settings!$B$4)&lt;MONTH(AQ304),AND(MONTH(Settings!$B$4)=MONTH(AQ304),DAY(Settings!$B$4)&lt;DAY(AQ304))),1,0))</f>
        <v/>
      </c>
      <c r="AS304" s="22">
        <f>IF(AP304="","",IF(AR304="","No birth date",IF(COUNT(Settings!$B$9:$B$20)=0,"Set your age groups",IF(AR304&lt;MIN(Settings!$B$9:$B$20),"Below youngest group",IF(AR304&gt;MAX(Settings!$C$9:$C$20),"Above oldest group",IF(AR304&lt;=INDEX(Settings!$C$9:$C$20,COUNTIF(Settings!$B$9:$B$20,"&lt;="&amp;AR304)),INDEX(Settings!$A$9:$A$20,COUNTIF(Settings!$B$9:$B$20,"&lt;="&amp;AR304)),"No group for this age"))))))</f>
        <v/>
      </c>
      <c r="AT304" s="22">
        <f>IF(AP304="","",IFERROR(TRIM(INDEX($A304:$AI304,MATCH(Settings!$H$12,$A$1:$AI$1,0))&amp;""),""))</f>
        <v/>
      </c>
      <c r="AU304" s="22">
        <f>IF(AP304="","",IFERROR(TRIM(INDEX($A304:$AI304,MATCH(Settings!$H$13,$A$1:$AI$1,0))&amp;""),""))</f>
        <v/>
      </c>
      <c r="AV304" s="22">
        <f>IF(AP304="","",IFERROR(TRIM(INDEX($A304:$AI304,MATCH(Settings!$H$14,$A$1:$AI$1,0))&amp;""),""))</f>
        <v/>
      </c>
      <c r="AW304" s="22">
        <f>IF(AP304="","",IFERROR(IF(TRIM(INDEX($A304:$AI304,MATCH(Settings!$H$19,$A$1:$AI$1,0))&amp;"")="","",VALUE(TRIM(INDEX($A304:$AI304,MATCH(Settings!$H$19,$A$1:$AI$1,0))&amp;""))),""))</f>
        <v/>
      </c>
      <c r="AX304" s="22">
        <f>IF(AP304="","",IFERROR(TRIM(INDEX($A304:$AI304,MATCH(Settings!$H$20,$A$1:$AI$1,0))&amp;""),""))</f>
        <v/>
      </c>
      <c r="AY304" s="24">
        <f>IF(OR(AX304="Paid",AX304="Partially refunded"),IFERROR(VALUE(IFERROR(TRIM(INDEX($A304:$AI304,MATCH(Settings!$H$21,$A$1:$AI$1,0))&amp;""),"")),0)-IFERROR(VALUE(IFERROR(TRIM(INDEX($A304:$AI304,MATCH(Settings!$H$22,$A$1:$AI$1,0))&amp;""),"")),0),0)</f>
        <v/>
      </c>
      <c r="AZ304" s="22">
        <f>IF(AP304="","",IF(UPPER(TRIM(AL304&amp;""))="Y","Paid another way",IF(AX304&lt;&gt;"",AX304,"No online payment")))</f>
        <v/>
      </c>
      <c r="BA304" s="22">
        <f>IF(OR(AZ304="Paid",AZ304="Partially refunded",AZ304="Paid another way"),1,0)</f>
        <v/>
      </c>
      <c r="BB304" s="22">
        <f>IF(AP304="","",IF(IFERROR(TRIM(INDEX($A304:$AI304,MATCH(Settings!$H$15,$A$1:$AI$1,0))&amp;""),"")&lt;&gt;"","Yes","No"))</f>
        <v/>
      </c>
      <c r="BC304" s="22">
        <f>IF(AP304="","",IF(IFERROR(TRIM(INDEX($A304:$AI304,MATCH(Settings!$H$16,$A$1:$AI$1,0))&amp;""),"")&lt;&gt;"","Yes","No"))</f>
        <v/>
      </c>
      <c r="BD304" s="22">
        <f>IF(AP304="","",IF(IFERROR(TRIM(INDEX($A304:$AI304,MATCH(Settings!$H$18,$A$1:$AI$1,0))&amp;""),"")&lt;&gt;"","Yes","No"))</f>
        <v/>
      </c>
      <c r="BE304" s="22">
        <f>IF(AP304="","",IFERROR(TRIM(INDEX($A304:$AI304,MATCH(Settings!$H$17,$A$1:$AI$1,0))&amp;""),""))</f>
        <v/>
      </c>
      <c r="BF304" s="22">
        <f>IF(AP304="","",IF(UPPER(TRIM(AM304&amp;""))="Y","Complete (papers)",IF(IF(BB304="No",", proof of age","")&amp;IF(BC304="No",", physical form","")&amp;IF(BD304="No",", concussion sheet","")="","Complete","Missing: "&amp;MID(IF(BB304="No",", proof of age","")&amp;IF(BC304="No",", physical form","")&amp;IF(BD304="No",", concussion sheet",""),3,200))))</f>
        <v/>
      </c>
      <c r="BG304" s="22">
        <f>IF(LEFT(BF304,8)="Complete",1,0)</f>
        <v/>
      </c>
      <c r="BH304" s="22">
        <f>IF(AP304="","",TRIM(AK304&amp;""))</f>
        <v/>
      </c>
      <c r="BI304" s="22">
        <f>IF(AND(AP304&lt;&gt;"",BH304=""),1,0)</f>
        <v/>
      </c>
      <c r="BJ304" s="22">
        <f>IF(AP304="",0,1)</f>
        <v/>
      </c>
    </row>
    <row r="305">
      <c r="AJ305" s="19" t="n"/>
      <c r="AK305" s="25" t="n"/>
      <c r="AL305" s="26" t="n"/>
      <c r="AM305" s="26" t="n"/>
      <c r="AN305" s="25" t="n"/>
      <c r="AO305" s="19" t="n"/>
      <c r="AP305" s="22">
        <f>TRIM(IFERROR(TRIM(INDEX($A305:$AI305,MATCH(Settings!$H$9,$A$1:$AI$1,0))&amp;""),"")&amp;" "&amp;IFERROR(TRIM(INDEX($A305:$AI305,MATCH(Settings!$H$10,$A$1:$AI$1,0))&amp;""),""))</f>
        <v/>
      </c>
      <c r="AQ305" s="23">
        <f>IF(AP305="","",IFERROR(IF(TRIM(INDEX($A305:$AI305,MATCH(Settings!$H$11,$A$1:$AI$1,0))&amp;"")="","",IF(ISNUMBER(INDEX($A305:$AI305,MATCH(Settings!$H$11,$A$1:$AI$1,0))),INT(INDEX($A305:$AI305,MATCH(Settings!$H$11,$A$1:$AI$1,0))),DATE(VALUE(LEFT(INDEX($A305:$AI305,MATCH(Settings!$H$11,$A$1:$AI$1,0)),4)),VALUE(MID(INDEX($A305:$AI305,MATCH(Settings!$H$11,$A$1:$AI$1,0)),6,2)),VALUE(MID(INDEX($A305:$AI305,MATCH(Settings!$H$11,$A$1:$AI$1,0)),9,2))))),""))</f>
        <v/>
      </c>
      <c r="AR305" s="22">
        <f>IF(OR(AP305="",NOT(ISNUMBER(AQ305)),NOT(ISNUMBER(Settings!$B$4))),"",YEAR(Settings!$B$4)-YEAR(AQ305)-IF(OR(MONTH(Settings!$B$4)&lt;MONTH(AQ305),AND(MONTH(Settings!$B$4)=MONTH(AQ305),DAY(Settings!$B$4)&lt;DAY(AQ305))),1,0))</f>
        <v/>
      </c>
      <c r="AS305" s="22">
        <f>IF(AP305="","",IF(AR305="","No birth date",IF(COUNT(Settings!$B$9:$B$20)=0,"Set your age groups",IF(AR305&lt;MIN(Settings!$B$9:$B$20),"Below youngest group",IF(AR305&gt;MAX(Settings!$C$9:$C$20),"Above oldest group",IF(AR305&lt;=INDEX(Settings!$C$9:$C$20,COUNTIF(Settings!$B$9:$B$20,"&lt;="&amp;AR305)),INDEX(Settings!$A$9:$A$20,COUNTIF(Settings!$B$9:$B$20,"&lt;="&amp;AR305)),"No group for this age"))))))</f>
        <v/>
      </c>
      <c r="AT305" s="22">
        <f>IF(AP305="","",IFERROR(TRIM(INDEX($A305:$AI305,MATCH(Settings!$H$12,$A$1:$AI$1,0))&amp;""),""))</f>
        <v/>
      </c>
      <c r="AU305" s="22">
        <f>IF(AP305="","",IFERROR(TRIM(INDEX($A305:$AI305,MATCH(Settings!$H$13,$A$1:$AI$1,0))&amp;""),""))</f>
        <v/>
      </c>
      <c r="AV305" s="22">
        <f>IF(AP305="","",IFERROR(TRIM(INDEX($A305:$AI305,MATCH(Settings!$H$14,$A$1:$AI$1,0))&amp;""),""))</f>
        <v/>
      </c>
      <c r="AW305" s="22">
        <f>IF(AP305="","",IFERROR(IF(TRIM(INDEX($A305:$AI305,MATCH(Settings!$H$19,$A$1:$AI$1,0))&amp;"")="","",VALUE(TRIM(INDEX($A305:$AI305,MATCH(Settings!$H$19,$A$1:$AI$1,0))&amp;""))),""))</f>
        <v/>
      </c>
      <c r="AX305" s="22">
        <f>IF(AP305="","",IFERROR(TRIM(INDEX($A305:$AI305,MATCH(Settings!$H$20,$A$1:$AI$1,0))&amp;""),""))</f>
        <v/>
      </c>
      <c r="AY305" s="24">
        <f>IF(OR(AX305="Paid",AX305="Partially refunded"),IFERROR(VALUE(IFERROR(TRIM(INDEX($A305:$AI305,MATCH(Settings!$H$21,$A$1:$AI$1,0))&amp;""),"")),0)-IFERROR(VALUE(IFERROR(TRIM(INDEX($A305:$AI305,MATCH(Settings!$H$22,$A$1:$AI$1,0))&amp;""),"")),0),0)</f>
        <v/>
      </c>
      <c r="AZ305" s="22">
        <f>IF(AP305="","",IF(UPPER(TRIM(AL305&amp;""))="Y","Paid another way",IF(AX305&lt;&gt;"",AX305,"No online payment")))</f>
        <v/>
      </c>
      <c r="BA305" s="22">
        <f>IF(OR(AZ305="Paid",AZ305="Partially refunded",AZ305="Paid another way"),1,0)</f>
        <v/>
      </c>
      <c r="BB305" s="22">
        <f>IF(AP305="","",IF(IFERROR(TRIM(INDEX($A305:$AI305,MATCH(Settings!$H$15,$A$1:$AI$1,0))&amp;""),"")&lt;&gt;"","Yes","No"))</f>
        <v/>
      </c>
      <c r="BC305" s="22">
        <f>IF(AP305="","",IF(IFERROR(TRIM(INDEX($A305:$AI305,MATCH(Settings!$H$16,$A$1:$AI$1,0))&amp;""),"")&lt;&gt;"","Yes","No"))</f>
        <v/>
      </c>
      <c r="BD305" s="22">
        <f>IF(AP305="","",IF(IFERROR(TRIM(INDEX($A305:$AI305,MATCH(Settings!$H$18,$A$1:$AI$1,0))&amp;""),"")&lt;&gt;"","Yes","No"))</f>
        <v/>
      </c>
      <c r="BE305" s="22">
        <f>IF(AP305="","",IFERROR(TRIM(INDEX($A305:$AI305,MATCH(Settings!$H$17,$A$1:$AI$1,0))&amp;""),""))</f>
        <v/>
      </c>
      <c r="BF305" s="22">
        <f>IF(AP305="","",IF(UPPER(TRIM(AM305&amp;""))="Y","Complete (papers)",IF(IF(BB305="No",", proof of age","")&amp;IF(BC305="No",", physical form","")&amp;IF(BD305="No",", concussion sheet","")="","Complete","Missing: "&amp;MID(IF(BB305="No",", proof of age","")&amp;IF(BC305="No",", physical form","")&amp;IF(BD305="No",", concussion sheet",""),3,200))))</f>
        <v/>
      </c>
      <c r="BG305" s="22">
        <f>IF(LEFT(BF305,8)="Complete",1,0)</f>
        <v/>
      </c>
      <c r="BH305" s="22">
        <f>IF(AP305="","",TRIM(AK305&amp;""))</f>
        <v/>
      </c>
      <c r="BI305" s="22">
        <f>IF(AND(AP305&lt;&gt;"",BH305=""),1,0)</f>
        <v/>
      </c>
      <c r="BJ305" s="22">
        <f>IF(AP305="",0,1)</f>
        <v/>
      </c>
    </row>
    <row r="306">
      <c r="AJ306" s="19" t="n"/>
      <c r="AK306" s="25" t="n"/>
      <c r="AL306" s="26" t="n"/>
      <c r="AM306" s="26" t="n"/>
      <c r="AN306" s="25" t="n"/>
      <c r="AO306" s="19" t="n"/>
      <c r="AP306" s="22">
        <f>TRIM(IFERROR(TRIM(INDEX($A306:$AI306,MATCH(Settings!$H$9,$A$1:$AI$1,0))&amp;""),"")&amp;" "&amp;IFERROR(TRIM(INDEX($A306:$AI306,MATCH(Settings!$H$10,$A$1:$AI$1,0))&amp;""),""))</f>
        <v/>
      </c>
      <c r="AQ306" s="23">
        <f>IF(AP306="","",IFERROR(IF(TRIM(INDEX($A306:$AI306,MATCH(Settings!$H$11,$A$1:$AI$1,0))&amp;"")="","",IF(ISNUMBER(INDEX($A306:$AI306,MATCH(Settings!$H$11,$A$1:$AI$1,0))),INT(INDEX($A306:$AI306,MATCH(Settings!$H$11,$A$1:$AI$1,0))),DATE(VALUE(LEFT(INDEX($A306:$AI306,MATCH(Settings!$H$11,$A$1:$AI$1,0)),4)),VALUE(MID(INDEX($A306:$AI306,MATCH(Settings!$H$11,$A$1:$AI$1,0)),6,2)),VALUE(MID(INDEX($A306:$AI306,MATCH(Settings!$H$11,$A$1:$AI$1,0)),9,2))))),""))</f>
        <v/>
      </c>
      <c r="AR306" s="22">
        <f>IF(OR(AP306="",NOT(ISNUMBER(AQ306)),NOT(ISNUMBER(Settings!$B$4))),"",YEAR(Settings!$B$4)-YEAR(AQ306)-IF(OR(MONTH(Settings!$B$4)&lt;MONTH(AQ306),AND(MONTH(Settings!$B$4)=MONTH(AQ306),DAY(Settings!$B$4)&lt;DAY(AQ306))),1,0))</f>
        <v/>
      </c>
      <c r="AS306" s="22">
        <f>IF(AP306="","",IF(AR306="","No birth date",IF(COUNT(Settings!$B$9:$B$20)=0,"Set your age groups",IF(AR306&lt;MIN(Settings!$B$9:$B$20),"Below youngest group",IF(AR306&gt;MAX(Settings!$C$9:$C$20),"Above oldest group",IF(AR306&lt;=INDEX(Settings!$C$9:$C$20,COUNTIF(Settings!$B$9:$B$20,"&lt;="&amp;AR306)),INDEX(Settings!$A$9:$A$20,COUNTIF(Settings!$B$9:$B$20,"&lt;="&amp;AR306)),"No group for this age"))))))</f>
        <v/>
      </c>
      <c r="AT306" s="22">
        <f>IF(AP306="","",IFERROR(TRIM(INDEX($A306:$AI306,MATCH(Settings!$H$12,$A$1:$AI$1,0))&amp;""),""))</f>
        <v/>
      </c>
      <c r="AU306" s="22">
        <f>IF(AP306="","",IFERROR(TRIM(INDEX($A306:$AI306,MATCH(Settings!$H$13,$A$1:$AI$1,0))&amp;""),""))</f>
        <v/>
      </c>
      <c r="AV306" s="22">
        <f>IF(AP306="","",IFERROR(TRIM(INDEX($A306:$AI306,MATCH(Settings!$H$14,$A$1:$AI$1,0))&amp;""),""))</f>
        <v/>
      </c>
      <c r="AW306" s="22">
        <f>IF(AP306="","",IFERROR(IF(TRIM(INDEX($A306:$AI306,MATCH(Settings!$H$19,$A$1:$AI$1,0))&amp;"")="","",VALUE(TRIM(INDEX($A306:$AI306,MATCH(Settings!$H$19,$A$1:$AI$1,0))&amp;""))),""))</f>
        <v/>
      </c>
      <c r="AX306" s="22">
        <f>IF(AP306="","",IFERROR(TRIM(INDEX($A306:$AI306,MATCH(Settings!$H$20,$A$1:$AI$1,0))&amp;""),""))</f>
        <v/>
      </c>
      <c r="AY306" s="24">
        <f>IF(OR(AX306="Paid",AX306="Partially refunded"),IFERROR(VALUE(IFERROR(TRIM(INDEX($A306:$AI306,MATCH(Settings!$H$21,$A$1:$AI$1,0))&amp;""),"")),0)-IFERROR(VALUE(IFERROR(TRIM(INDEX($A306:$AI306,MATCH(Settings!$H$22,$A$1:$AI$1,0))&amp;""),"")),0),0)</f>
        <v/>
      </c>
      <c r="AZ306" s="22">
        <f>IF(AP306="","",IF(UPPER(TRIM(AL306&amp;""))="Y","Paid another way",IF(AX306&lt;&gt;"",AX306,"No online payment")))</f>
        <v/>
      </c>
      <c r="BA306" s="22">
        <f>IF(OR(AZ306="Paid",AZ306="Partially refunded",AZ306="Paid another way"),1,0)</f>
        <v/>
      </c>
      <c r="BB306" s="22">
        <f>IF(AP306="","",IF(IFERROR(TRIM(INDEX($A306:$AI306,MATCH(Settings!$H$15,$A$1:$AI$1,0))&amp;""),"")&lt;&gt;"","Yes","No"))</f>
        <v/>
      </c>
      <c r="BC306" s="22">
        <f>IF(AP306="","",IF(IFERROR(TRIM(INDEX($A306:$AI306,MATCH(Settings!$H$16,$A$1:$AI$1,0))&amp;""),"")&lt;&gt;"","Yes","No"))</f>
        <v/>
      </c>
      <c r="BD306" s="22">
        <f>IF(AP306="","",IF(IFERROR(TRIM(INDEX($A306:$AI306,MATCH(Settings!$H$18,$A$1:$AI$1,0))&amp;""),"")&lt;&gt;"","Yes","No"))</f>
        <v/>
      </c>
      <c r="BE306" s="22">
        <f>IF(AP306="","",IFERROR(TRIM(INDEX($A306:$AI306,MATCH(Settings!$H$17,$A$1:$AI$1,0))&amp;""),""))</f>
        <v/>
      </c>
      <c r="BF306" s="22">
        <f>IF(AP306="","",IF(UPPER(TRIM(AM306&amp;""))="Y","Complete (papers)",IF(IF(BB306="No",", proof of age","")&amp;IF(BC306="No",", physical form","")&amp;IF(BD306="No",", concussion sheet","")="","Complete","Missing: "&amp;MID(IF(BB306="No",", proof of age","")&amp;IF(BC306="No",", physical form","")&amp;IF(BD306="No",", concussion sheet",""),3,200))))</f>
        <v/>
      </c>
      <c r="BG306" s="22">
        <f>IF(LEFT(BF306,8)="Complete",1,0)</f>
        <v/>
      </c>
      <c r="BH306" s="22">
        <f>IF(AP306="","",TRIM(AK306&amp;""))</f>
        <v/>
      </c>
      <c r="BI306" s="22">
        <f>IF(AND(AP306&lt;&gt;"",BH306=""),1,0)</f>
        <v/>
      </c>
      <c r="BJ306" s="22">
        <f>IF(AP306="",0,1)</f>
        <v/>
      </c>
    </row>
    <row r="307">
      <c r="AJ307" s="19" t="n"/>
      <c r="AK307" s="25" t="n"/>
      <c r="AL307" s="26" t="n"/>
      <c r="AM307" s="26" t="n"/>
      <c r="AN307" s="25" t="n"/>
      <c r="AO307" s="19" t="n"/>
      <c r="AP307" s="22">
        <f>TRIM(IFERROR(TRIM(INDEX($A307:$AI307,MATCH(Settings!$H$9,$A$1:$AI$1,0))&amp;""),"")&amp;" "&amp;IFERROR(TRIM(INDEX($A307:$AI307,MATCH(Settings!$H$10,$A$1:$AI$1,0))&amp;""),""))</f>
        <v/>
      </c>
      <c r="AQ307" s="23">
        <f>IF(AP307="","",IFERROR(IF(TRIM(INDEX($A307:$AI307,MATCH(Settings!$H$11,$A$1:$AI$1,0))&amp;"")="","",IF(ISNUMBER(INDEX($A307:$AI307,MATCH(Settings!$H$11,$A$1:$AI$1,0))),INT(INDEX($A307:$AI307,MATCH(Settings!$H$11,$A$1:$AI$1,0))),DATE(VALUE(LEFT(INDEX($A307:$AI307,MATCH(Settings!$H$11,$A$1:$AI$1,0)),4)),VALUE(MID(INDEX($A307:$AI307,MATCH(Settings!$H$11,$A$1:$AI$1,0)),6,2)),VALUE(MID(INDEX($A307:$AI307,MATCH(Settings!$H$11,$A$1:$AI$1,0)),9,2))))),""))</f>
        <v/>
      </c>
      <c r="AR307" s="22">
        <f>IF(OR(AP307="",NOT(ISNUMBER(AQ307)),NOT(ISNUMBER(Settings!$B$4))),"",YEAR(Settings!$B$4)-YEAR(AQ307)-IF(OR(MONTH(Settings!$B$4)&lt;MONTH(AQ307),AND(MONTH(Settings!$B$4)=MONTH(AQ307),DAY(Settings!$B$4)&lt;DAY(AQ307))),1,0))</f>
        <v/>
      </c>
      <c r="AS307" s="22">
        <f>IF(AP307="","",IF(AR307="","No birth date",IF(COUNT(Settings!$B$9:$B$20)=0,"Set your age groups",IF(AR307&lt;MIN(Settings!$B$9:$B$20),"Below youngest group",IF(AR307&gt;MAX(Settings!$C$9:$C$20),"Above oldest group",IF(AR307&lt;=INDEX(Settings!$C$9:$C$20,COUNTIF(Settings!$B$9:$B$20,"&lt;="&amp;AR307)),INDEX(Settings!$A$9:$A$20,COUNTIF(Settings!$B$9:$B$20,"&lt;="&amp;AR307)),"No group for this age"))))))</f>
        <v/>
      </c>
      <c r="AT307" s="22">
        <f>IF(AP307="","",IFERROR(TRIM(INDEX($A307:$AI307,MATCH(Settings!$H$12,$A$1:$AI$1,0))&amp;""),""))</f>
        <v/>
      </c>
      <c r="AU307" s="22">
        <f>IF(AP307="","",IFERROR(TRIM(INDEX($A307:$AI307,MATCH(Settings!$H$13,$A$1:$AI$1,0))&amp;""),""))</f>
        <v/>
      </c>
      <c r="AV307" s="22">
        <f>IF(AP307="","",IFERROR(TRIM(INDEX($A307:$AI307,MATCH(Settings!$H$14,$A$1:$AI$1,0))&amp;""),""))</f>
        <v/>
      </c>
      <c r="AW307" s="22">
        <f>IF(AP307="","",IFERROR(IF(TRIM(INDEX($A307:$AI307,MATCH(Settings!$H$19,$A$1:$AI$1,0))&amp;"")="","",VALUE(TRIM(INDEX($A307:$AI307,MATCH(Settings!$H$19,$A$1:$AI$1,0))&amp;""))),""))</f>
        <v/>
      </c>
      <c r="AX307" s="22">
        <f>IF(AP307="","",IFERROR(TRIM(INDEX($A307:$AI307,MATCH(Settings!$H$20,$A$1:$AI$1,0))&amp;""),""))</f>
        <v/>
      </c>
      <c r="AY307" s="24">
        <f>IF(OR(AX307="Paid",AX307="Partially refunded"),IFERROR(VALUE(IFERROR(TRIM(INDEX($A307:$AI307,MATCH(Settings!$H$21,$A$1:$AI$1,0))&amp;""),"")),0)-IFERROR(VALUE(IFERROR(TRIM(INDEX($A307:$AI307,MATCH(Settings!$H$22,$A$1:$AI$1,0))&amp;""),"")),0),0)</f>
        <v/>
      </c>
      <c r="AZ307" s="22">
        <f>IF(AP307="","",IF(UPPER(TRIM(AL307&amp;""))="Y","Paid another way",IF(AX307&lt;&gt;"",AX307,"No online payment")))</f>
        <v/>
      </c>
      <c r="BA307" s="22">
        <f>IF(OR(AZ307="Paid",AZ307="Partially refunded",AZ307="Paid another way"),1,0)</f>
        <v/>
      </c>
      <c r="BB307" s="22">
        <f>IF(AP307="","",IF(IFERROR(TRIM(INDEX($A307:$AI307,MATCH(Settings!$H$15,$A$1:$AI$1,0))&amp;""),"")&lt;&gt;"","Yes","No"))</f>
        <v/>
      </c>
      <c r="BC307" s="22">
        <f>IF(AP307="","",IF(IFERROR(TRIM(INDEX($A307:$AI307,MATCH(Settings!$H$16,$A$1:$AI$1,0))&amp;""),"")&lt;&gt;"","Yes","No"))</f>
        <v/>
      </c>
      <c r="BD307" s="22">
        <f>IF(AP307="","",IF(IFERROR(TRIM(INDEX($A307:$AI307,MATCH(Settings!$H$18,$A$1:$AI$1,0))&amp;""),"")&lt;&gt;"","Yes","No"))</f>
        <v/>
      </c>
      <c r="BE307" s="22">
        <f>IF(AP307="","",IFERROR(TRIM(INDEX($A307:$AI307,MATCH(Settings!$H$17,$A$1:$AI$1,0))&amp;""),""))</f>
        <v/>
      </c>
      <c r="BF307" s="22">
        <f>IF(AP307="","",IF(UPPER(TRIM(AM307&amp;""))="Y","Complete (papers)",IF(IF(BB307="No",", proof of age","")&amp;IF(BC307="No",", physical form","")&amp;IF(BD307="No",", concussion sheet","")="","Complete","Missing: "&amp;MID(IF(BB307="No",", proof of age","")&amp;IF(BC307="No",", physical form","")&amp;IF(BD307="No",", concussion sheet",""),3,200))))</f>
        <v/>
      </c>
      <c r="BG307" s="22">
        <f>IF(LEFT(BF307,8)="Complete",1,0)</f>
        <v/>
      </c>
      <c r="BH307" s="22">
        <f>IF(AP307="","",TRIM(AK307&amp;""))</f>
        <v/>
      </c>
      <c r="BI307" s="22">
        <f>IF(AND(AP307&lt;&gt;"",BH307=""),1,0)</f>
        <v/>
      </c>
      <c r="BJ307" s="22">
        <f>IF(AP307="",0,1)</f>
        <v/>
      </c>
    </row>
    <row r="308">
      <c r="AJ308" s="19" t="n"/>
      <c r="AK308" s="25" t="n"/>
      <c r="AL308" s="26" t="n"/>
      <c r="AM308" s="26" t="n"/>
      <c r="AN308" s="25" t="n"/>
      <c r="AO308" s="19" t="n"/>
      <c r="AP308" s="22">
        <f>TRIM(IFERROR(TRIM(INDEX($A308:$AI308,MATCH(Settings!$H$9,$A$1:$AI$1,0))&amp;""),"")&amp;" "&amp;IFERROR(TRIM(INDEX($A308:$AI308,MATCH(Settings!$H$10,$A$1:$AI$1,0))&amp;""),""))</f>
        <v/>
      </c>
      <c r="AQ308" s="23">
        <f>IF(AP308="","",IFERROR(IF(TRIM(INDEX($A308:$AI308,MATCH(Settings!$H$11,$A$1:$AI$1,0))&amp;"")="","",IF(ISNUMBER(INDEX($A308:$AI308,MATCH(Settings!$H$11,$A$1:$AI$1,0))),INT(INDEX($A308:$AI308,MATCH(Settings!$H$11,$A$1:$AI$1,0))),DATE(VALUE(LEFT(INDEX($A308:$AI308,MATCH(Settings!$H$11,$A$1:$AI$1,0)),4)),VALUE(MID(INDEX($A308:$AI308,MATCH(Settings!$H$11,$A$1:$AI$1,0)),6,2)),VALUE(MID(INDEX($A308:$AI308,MATCH(Settings!$H$11,$A$1:$AI$1,0)),9,2))))),""))</f>
        <v/>
      </c>
      <c r="AR308" s="22">
        <f>IF(OR(AP308="",NOT(ISNUMBER(AQ308)),NOT(ISNUMBER(Settings!$B$4))),"",YEAR(Settings!$B$4)-YEAR(AQ308)-IF(OR(MONTH(Settings!$B$4)&lt;MONTH(AQ308),AND(MONTH(Settings!$B$4)=MONTH(AQ308),DAY(Settings!$B$4)&lt;DAY(AQ308))),1,0))</f>
        <v/>
      </c>
      <c r="AS308" s="22">
        <f>IF(AP308="","",IF(AR308="","No birth date",IF(COUNT(Settings!$B$9:$B$20)=0,"Set your age groups",IF(AR308&lt;MIN(Settings!$B$9:$B$20),"Below youngest group",IF(AR308&gt;MAX(Settings!$C$9:$C$20),"Above oldest group",IF(AR308&lt;=INDEX(Settings!$C$9:$C$20,COUNTIF(Settings!$B$9:$B$20,"&lt;="&amp;AR308)),INDEX(Settings!$A$9:$A$20,COUNTIF(Settings!$B$9:$B$20,"&lt;="&amp;AR308)),"No group for this age"))))))</f>
        <v/>
      </c>
      <c r="AT308" s="22">
        <f>IF(AP308="","",IFERROR(TRIM(INDEX($A308:$AI308,MATCH(Settings!$H$12,$A$1:$AI$1,0))&amp;""),""))</f>
        <v/>
      </c>
      <c r="AU308" s="22">
        <f>IF(AP308="","",IFERROR(TRIM(INDEX($A308:$AI308,MATCH(Settings!$H$13,$A$1:$AI$1,0))&amp;""),""))</f>
        <v/>
      </c>
      <c r="AV308" s="22">
        <f>IF(AP308="","",IFERROR(TRIM(INDEX($A308:$AI308,MATCH(Settings!$H$14,$A$1:$AI$1,0))&amp;""),""))</f>
        <v/>
      </c>
      <c r="AW308" s="22">
        <f>IF(AP308="","",IFERROR(IF(TRIM(INDEX($A308:$AI308,MATCH(Settings!$H$19,$A$1:$AI$1,0))&amp;"")="","",VALUE(TRIM(INDEX($A308:$AI308,MATCH(Settings!$H$19,$A$1:$AI$1,0))&amp;""))),""))</f>
        <v/>
      </c>
      <c r="AX308" s="22">
        <f>IF(AP308="","",IFERROR(TRIM(INDEX($A308:$AI308,MATCH(Settings!$H$20,$A$1:$AI$1,0))&amp;""),""))</f>
        <v/>
      </c>
      <c r="AY308" s="24">
        <f>IF(OR(AX308="Paid",AX308="Partially refunded"),IFERROR(VALUE(IFERROR(TRIM(INDEX($A308:$AI308,MATCH(Settings!$H$21,$A$1:$AI$1,0))&amp;""),"")),0)-IFERROR(VALUE(IFERROR(TRIM(INDEX($A308:$AI308,MATCH(Settings!$H$22,$A$1:$AI$1,0))&amp;""),"")),0),0)</f>
        <v/>
      </c>
      <c r="AZ308" s="22">
        <f>IF(AP308="","",IF(UPPER(TRIM(AL308&amp;""))="Y","Paid another way",IF(AX308&lt;&gt;"",AX308,"No online payment")))</f>
        <v/>
      </c>
      <c r="BA308" s="22">
        <f>IF(OR(AZ308="Paid",AZ308="Partially refunded",AZ308="Paid another way"),1,0)</f>
        <v/>
      </c>
      <c r="BB308" s="22">
        <f>IF(AP308="","",IF(IFERROR(TRIM(INDEX($A308:$AI308,MATCH(Settings!$H$15,$A$1:$AI$1,0))&amp;""),"")&lt;&gt;"","Yes","No"))</f>
        <v/>
      </c>
      <c r="BC308" s="22">
        <f>IF(AP308="","",IF(IFERROR(TRIM(INDEX($A308:$AI308,MATCH(Settings!$H$16,$A$1:$AI$1,0))&amp;""),"")&lt;&gt;"","Yes","No"))</f>
        <v/>
      </c>
      <c r="BD308" s="22">
        <f>IF(AP308="","",IF(IFERROR(TRIM(INDEX($A308:$AI308,MATCH(Settings!$H$18,$A$1:$AI$1,0))&amp;""),"")&lt;&gt;"","Yes","No"))</f>
        <v/>
      </c>
      <c r="BE308" s="22">
        <f>IF(AP308="","",IFERROR(TRIM(INDEX($A308:$AI308,MATCH(Settings!$H$17,$A$1:$AI$1,0))&amp;""),""))</f>
        <v/>
      </c>
      <c r="BF308" s="22">
        <f>IF(AP308="","",IF(UPPER(TRIM(AM308&amp;""))="Y","Complete (papers)",IF(IF(BB308="No",", proof of age","")&amp;IF(BC308="No",", physical form","")&amp;IF(BD308="No",", concussion sheet","")="","Complete","Missing: "&amp;MID(IF(BB308="No",", proof of age","")&amp;IF(BC308="No",", physical form","")&amp;IF(BD308="No",", concussion sheet",""),3,200))))</f>
        <v/>
      </c>
      <c r="BG308" s="22">
        <f>IF(LEFT(BF308,8)="Complete",1,0)</f>
        <v/>
      </c>
      <c r="BH308" s="22">
        <f>IF(AP308="","",TRIM(AK308&amp;""))</f>
        <v/>
      </c>
      <c r="BI308" s="22">
        <f>IF(AND(AP308&lt;&gt;"",BH308=""),1,0)</f>
        <v/>
      </c>
      <c r="BJ308" s="22">
        <f>IF(AP308="",0,1)</f>
        <v/>
      </c>
    </row>
    <row r="309">
      <c r="AJ309" s="19" t="n"/>
      <c r="AK309" s="25" t="n"/>
      <c r="AL309" s="26" t="n"/>
      <c r="AM309" s="26" t="n"/>
      <c r="AN309" s="25" t="n"/>
      <c r="AO309" s="19" t="n"/>
      <c r="AP309" s="22">
        <f>TRIM(IFERROR(TRIM(INDEX($A309:$AI309,MATCH(Settings!$H$9,$A$1:$AI$1,0))&amp;""),"")&amp;" "&amp;IFERROR(TRIM(INDEX($A309:$AI309,MATCH(Settings!$H$10,$A$1:$AI$1,0))&amp;""),""))</f>
        <v/>
      </c>
      <c r="AQ309" s="23">
        <f>IF(AP309="","",IFERROR(IF(TRIM(INDEX($A309:$AI309,MATCH(Settings!$H$11,$A$1:$AI$1,0))&amp;"")="","",IF(ISNUMBER(INDEX($A309:$AI309,MATCH(Settings!$H$11,$A$1:$AI$1,0))),INT(INDEX($A309:$AI309,MATCH(Settings!$H$11,$A$1:$AI$1,0))),DATE(VALUE(LEFT(INDEX($A309:$AI309,MATCH(Settings!$H$11,$A$1:$AI$1,0)),4)),VALUE(MID(INDEX($A309:$AI309,MATCH(Settings!$H$11,$A$1:$AI$1,0)),6,2)),VALUE(MID(INDEX($A309:$AI309,MATCH(Settings!$H$11,$A$1:$AI$1,0)),9,2))))),""))</f>
        <v/>
      </c>
      <c r="AR309" s="22">
        <f>IF(OR(AP309="",NOT(ISNUMBER(AQ309)),NOT(ISNUMBER(Settings!$B$4))),"",YEAR(Settings!$B$4)-YEAR(AQ309)-IF(OR(MONTH(Settings!$B$4)&lt;MONTH(AQ309),AND(MONTH(Settings!$B$4)=MONTH(AQ309),DAY(Settings!$B$4)&lt;DAY(AQ309))),1,0))</f>
        <v/>
      </c>
      <c r="AS309" s="22">
        <f>IF(AP309="","",IF(AR309="","No birth date",IF(COUNT(Settings!$B$9:$B$20)=0,"Set your age groups",IF(AR309&lt;MIN(Settings!$B$9:$B$20),"Below youngest group",IF(AR309&gt;MAX(Settings!$C$9:$C$20),"Above oldest group",IF(AR309&lt;=INDEX(Settings!$C$9:$C$20,COUNTIF(Settings!$B$9:$B$20,"&lt;="&amp;AR309)),INDEX(Settings!$A$9:$A$20,COUNTIF(Settings!$B$9:$B$20,"&lt;="&amp;AR309)),"No group for this age"))))))</f>
        <v/>
      </c>
      <c r="AT309" s="22">
        <f>IF(AP309="","",IFERROR(TRIM(INDEX($A309:$AI309,MATCH(Settings!$H$12,$A$1:$AI$1,0))&amp;""),""))</f>
        <v/>
      </c>
      <c r="AU309" s="22">
        <f>IF(AP309="","",IFERROR(TRIM(INDEX($A309:$AI309,MATCH(Settings!$H$13,$A$1:$AI$1,0))&amp;""),""))</f>
        <v/>
      </c>
      <c r="AV309" s="22">
        <f>IF(AP309="","",IFERROR(TRIM(INDEX($A309:$AI309,MATCH(Settings!$H$14,$A$1:$AI$1,0))&amp;""),""))</f>
        <v/>
      </c>
      <c r="AW309" s="22">
        <f>IF(AP309="","",IFERROR(IF(TRIM(INDEX($A309:$AI309,MATCH(Settings!$H$19,$A$1:$AI$1,0))&amp;"")="","",VALUE(TRIM(INDEX($A309:$AI309,MATCH(Settings!$H$19,$A$1:$AI$1,0))&amp;""))),""))</f>
        <v/>
      </c>
      <c r="AX309" s="22">
        <f>IF(AP309="","",IFERROR(TRIM(INDEX($A309:$AI309,MATCH(Settings!$H$20,$A$1:$AI$1,0))&amp;""),""))</f>
        <v/>
      </c>
      <c r="AY309" s="24">
        <f>IF(OR(AX309="Paid",AX309="Partially refunded"),IFERROR(VALUE(IFERROR(TRIM(INDEX($A309:$AI309,MATCH(Settings!$H$21,$A$1:$AI$1,0))&amp;""),"")),0)-IFERROR(VALUE(IFERROR(TRIM(INDEX($A309:$AI309,MATCH(Settings!$H$22,$A$1:$AI$1,0))&amp;""),"")),0),0)</f>
        <v/>
      </c>
      <c r="AZ309" s="22">
        <f>IF(AP309="","",IF(UPPER(TRIM(AL309&amp;""))="Y","Paid another way",IF(AX309&lt;&gt;"",AX309,"No online payment")))</f>
        <v/>
      </c>
      <c r="BA309" s="22">
        <f>IF(OR(AZ309="Paid",AZ309="Partially refunded",AZ309="Paid another way"),1,0)</f>
        <v/>
      </c>
      <c r="BB309" s="22">
        <f>IF(AP309="","",IF(IFERROR(TRIM(INDEX($A309:$AI309,MATCH(Settings!$H$15,$A$1:$AI$1,0))&amp;""),"")&lt;&gt;"","Yes","No"))</f>
        <v/>
      </c>
      <c r="BC309" s="22">
        <f>IF(AP309="","",IF(IFERROR(TRIM(INDEX($A309:$AI309,MATCH(Settings!$H$16,$A$1:$AI$1,0))&amp;""),"")&lt;&gt;"","Yes","No"))</f>
        <v/>
      </c>
      <c r="BD309" s="22">
        <f>IF(AP309="","",IF(IFERROR(TRIM(INDEX($A309:$AI309,MATCH(Settings!$H$18,$A$1:$AI$1,0))&amp;""),"")&lt;&gt;"","Yes","No"))</f>
        <v/>
      </c>
      <c r="BE309" s="22">
        <f>IF(AP309="","",IFERROR(TRIM(INDEX($A309:$AI309,MATCH(Settings!$H$17,$A$1:$AI$1,0))&amp;""),""))</f>
        <v/>
      </c>
      <c r="BF309" s="22">
        <f>IF(AP309="","",IF(UPPER(TRIM(AM309&amp;""))="Y","Complete (papers)",IF(IF(BB309="No",", proof of age","")&amp;IF(BC309="No",", physical form","")&amp;IF(BD309="No",", concussion sheet","")="","Complete","Missing: "&amp;MID(IF(BB309="No",", proof of age","")&amp;IF(BC309="No",", physical form","")&amp;IF(BD309="No",", concussion sheet",""),3,200))))</f>
        <v/>
      </c>
      <c r="BG309" s="22">
        <f>IF(LEFT(BF309,8)="Complete",1,0)</f>
        <v/>
      </c>
      <c r="BH309" s="22">
        <f>IF(AP309="","",TRIM(AK309&amp;""))</f>
        <v/>
      </c>
      <c r="BI309" s="22">
        <f>IF(AND(AP309&lt;&gt;"",BH309=""),1,0)</f>
        <v/>
      </c>
      <c r="BJ309" s="22">
        <f>IF(AP309="",0,1)</f>
        <v/>
      </c>
    </row>
    <row r="310">
      <c r="AJ310" s="19" t="n"/>
      <c r="AK310" s="25" t="n"/>
      <c r="AL310" s="26" t="n"/>
      <c r="AM310" s="26" t="n"/>
      <c r="AN310" s="25" t="n"/>
      <c r="AO310" s="19" t="n"/>
      <c r="AP310" s="22">
        <f>TRIM(IFERROR(TRIM(INDEX($A310:$AI310,MATCH(Settings!$H$9,$A$1:$AI$1,0))&amp;""),"")&amp;" "&amp;IFERROR(TRIM(INDEX($A310:$AI310,MATCH(Settings!$H$10,$A$1:$AI$1,0))&amp;""),""))</f>
        <v/>
      </c>
      <c r="AQ310" s="23">
        <f>IF(AP310="","",IFERROR(IF(TRIM(INDEX($A310:$AI310,MATCH(Settings!$H$11,$A$1:$AI$1,0))&amp;"")="","",IF(ISNUMBER(INDEX($A310:$AI310,MATCH(Settings!$H$11,$A$1:$AI$1,0))),INT(INDEX($A310:$AI310,MATCH(Settings!$H$11,$A$1:$AI$1,0))),DATE(VALUE(LEFT(INDEX($A310:$AI310,MATCH(Settings!$H$11,$A$1:$AI$1,0)),4)),VALUE(MID(INDEX($A310:$AI310,MATCH(Settings!$H$11,$A$1:$AI$1,0)),6,2)),VALUE(MID(INDEX($A310:$AI310,MATCH(Settings!$H$11,$A$1:$AI$1,0)),9,2))))),""))</f>
        <v/>
      </c>
      <c r="AR310" s="22">
        <f>IF(OR(AP310="",NOT(ISNUMBER(AQ310)),NOT(ISNUMBER(Settings!$B$4))),"",YEAR(Settings!$B$4)-YEAR(AQ310)-IF(OR(MONTH(Settings!$B$4)&lt;MONTH(AQ310),AND(MONTH(Settings!$B$4)=MONTH(AQ310),DAY(Settings!$B$4)&lt;DAY(AQ310))),1,0))</f>
        <v/>
      </c>
      <c r="AS310" s="22">
        <f>IF(AP310="","",IF(AR310="","No birth date",IF(COUNT(Settings!$B$9:$B$20)=0,"Set your age groups",IF(AR310&lt;MIN(Settings!$B$9:$B$20),"Below youngest group",IF(AR310&gt;MAX(Settings!$C$9:$C$20),"Above oldest group",IF(AR310&lt;=INDEX(Settings!$C$9:$C$20,COUNTIF(Settings!$B$9:$B$20,"&lt;="&amp;AR310)),INDEX(Settings!$A$9:$A$20,COUNTIF(Settings!$B$9:$B$20,"&lt;="&amp;AR310)),"No group for this age"))))))</f>
        <v/>
      </c>
      <c r="AT310" s="22">
        <f>IF(AP310="","",IFERROR(TRIM(INDEX($A310:$AI310,MATCH(Settings!$H$12,$A$1:$AI$1,0))&amp;""),""))</f>
        <v/>
      </c>
      <c r="AU310" s="22">
        <f>IF(AP310="","",IFERROR(TRIM(INDEX($A310:$AI310,MATCH(Settings!$H$13,$A$1:$AI$1,0))&amp;""),""))</f>
        <v/>
      </c>
      <c r="AV310" s="22">
        <f>IF(AP310="","",IFERROR(TRIM(INDEX($A310:$AI310,MATCH(Settings!$H$14,$A$1:$AI$1,0))&amp;""),""))</f>
        <v/>
      </c>
      <c r="AW310" s="22">
        <f>IF(AP310="","",IFERROR(IF(TRIM(INDEX($A310:$AI310,MATCH(Settings!$H$19,$A$1:$AI$1,0))&amp;"")="","",VALUE(TRIM(INDEX($A310:$AI310,MATCH(Settings!$H$19,$A$1:$AI$1,0))&amp;""))),""))</f>
        <v/>
      </c>
      <c r="AX310" s="22">
        <f>IF(AP310="","",IFERROR(TRIM(INDEX($A310:$AI310,MATCH(Settings!$H$20,$A$1:$AI$1,0))&amp;""),""))</f>
        <v/>
      </c>
      <c r="AY310" s="24">
        <f>IF(OR(AX310="Paid",AX310="Partially refunded"),IFERROR(VALUE(IFERROR(TRIM(INDEX($A310:$AI310,MATCH(Settings!$H$21,$A$1:$AI$1,0))&amp;""),"")),0)-IFERROR(VALUE(IFERROR(TRIM(INDEX($A310:$AI310,MATCH(Settings!$H$22,$A$1:$AI$1,0))&amp;""),"")),0),0)</f>
        <v/>
      </c>
      <c r="AZ310" s="22">
        <f>IF(AP310="","",IF(UPPER(TRIM(AL310&amp;""))="Y","Paid another way",IF(AX310&lt;&gt;"",AX310,"No online payment")))</f>
        <v/>
      </c>
      <c r="BA310" s="22">
        <f>IF(OR(AZ310="Paid",AZ310="Partially refunded",AZ310="Paid another way"),1,0)</f>
        <v/>
      </c>
      <c r="BB310" s="22">
        <f>IF(AP310="","",IF(IFERROR(TRIM(INDEX($A310:$AI310,MATCH(Settings!$H$15,$A$1:$AI$1,0))&amp;""),"")&lt;&gt;"","Yes","No"))</f>
        <v/>
      </c>
      <c r="BC310" s="22">
        <f>IF(AP310="","",IF(IFERROR(TRIM(INDEX($A310:$AI310,MATCH(Settings!$H$16,$A$1:$AI$1,0))&amp;""),"")&lt;&gt;"","Yes","No"))</f>
        <v/>
      </c>
      <c r="BD310" s="22">
        <f>IF(AP310="","",IF(IFERROR(TRIM(INDEX($A310:$AI310,MATCH(Settings!$H$18,$A$1:$AI$1,0))&amp;""),"")&lt;&gt;"","Yes","No"))</f>
        <v/>
      </c>
      <c r="BE310" s="22">
        <f>IF(AP310="","",IFERROR(TRIM(INDEX($A310:$AI310,MATCH(Settings!$H$17,$A$1:$AI$1,0))&amp;""),""))</f>
        <v/>
      </c>
      <c r="BF310" s="22">
        <f>IF(AP310="","",IF(UPPER(TRIM(AM310&amp;""))="Y","Complete (papers)",IF(IF(BB310="No",", proof of age","")&amp;IF(BC310="No",", physical form","")&amp;IF(BD310="No",", concussion sheet","")="","Complete","Missing: "&amp;MID(IF(BB310="No",", proof of age","")&amp;IF(BC310="No",", physical form","")&amp;IF(BD310="No",", concussion sheet",""),3,200))))</f>
        <v/>
      </c>
      <c r="BG310" s="22">
        <f>IF(LEFT(BF310,8)="Complete",1,0)</f>
        <v/>
      </c>
      <c r="BH310" s="22">
        <f>IF(AP310="","",TRIM(AK310&amp;""))</f>
        <v/>
      </c>
      <c r="BI310" s="22">
        <f>IF(AND(AP310&lt;&gt;"",BH310=""),1,0)</f>
        <v/>
      </c>
      <c r="BJ310" s="22">
        <f>IF(AP310="",0,1)</f>
        <v/>
      </c>
    </row>
    <row r="311">
      <c r="AJ311" s="19" t="n"/>
      <c r="AK311" s="25" t="n"/>
      <c r="AL311" s="26" t="n"/>
      <c r="AM311" s="26" t="n"/>
      <c r="AN311" s="25" t="n"/>
      <c r="AO311" s="19" t="n"/>
      <c r="AP311" s="22">
        <f>TRIM(IFERROR(TRIM(INDEX($A311:$AI311,MATCH(Settings!$H$9,$A$1:$AI$1,0))&amp;""),"")&amp;" "&amp;IFERROR(TRIM(INDEX($A311:$AI311,MATCH(Settings!$H$10,$A$1:$AI$1,0))&amp;""),""))</f>
        <v/>
      </c>
      <c r="AQ311" s="23">
        <f>IF(AP311="","",IFERROR(IF(TRIM(INDEX($A311:$AI311,MATCH(Settings!$H$11,$A$1:$AI$1,0))&amp;"")="","",IF(ISNUMBER(INDEX($A311:$AI311,MATCH(Settings!$H$11,$A$1:$AI$1,0))),INT(INDEX($A311:$AI311,MATCH(Settings!$H$11,$A$1:$AI$1,0))),DATE(VALUE(LEFT(INDEX($A311:$AI311,MATCH(Settings!$H$11,$A$1:$AI$1,0)),4)),VALUE(MID(INDEX($A311:$AI311,MATCH(Settings!$H$11,$A$1:$AI$1,0)),6,2)),VALUE(MID(INDEX($A311:$AI311,MATCH(Settings!$H$11,$A$1:$AI$1,0)),9,2))))),""))</f>
        <v/>
      </c>
      <c r="AR311" s="22">
        <f>IF(OR(AP311="",NOT(ISNUMBER(AQ311)),NOT(ISNUMBER(Settings!$B$4))),"",YEAR(Settings!$B$4)-YEAR(AQ311)-IF(OR(MONTH(Settings!$B$4)&lt;MONTH(AQ311),AND(MONTH(Settings!$B$4)=MONTH(AQ311),DAY(Settings!$B$4)&lt;DAY(AQ311))),1,0))</f>
        <v/>
      </c>
      <c r="AS311" s="22">
        <f>IF(AP311="","",IF(AR311="","No birth date",IF(COUNT(Settings!$B$9:$B$20)=0,"Set your age groups",IF(AR311&lt;MIN(Settings!$B$9:$B$20),"Below youngest group",IF(AR311&gt;MAX(Settings!$C$9:$C$20),"Above oldest group",IF(AR311&lt;=INDEX(Settings!$C$9:$C$20,COUNTIF(Settings!$B$9:$B$20,"&lt;="&amp;AR311)),INDEX(Settings!$A$9:$A$20,COUNTIF(Settings!$B$9:$B$20,"&lt;="&amp;AR311)),"No group for this age"))))))</f>
        <v/>
      </c>
      <c r="AT311" s="22">
        <f>IF(AP311="","",IFERROR(TRIM(INDEX($A311:$AI311,MATCH(Settings!$H$12,$A$1:$AI$1,0))&amp;""),""))</f>
        <v/>
      </c>
      <c r="AU311" s="22">
        <f>IF(AP311="","",IFERROR(TRIM(INDEX($A311:$AI311,MATCH(Settings!$H$13,$A$1:$AI$1,0))&amp;""),""))</f>
        <v/>
      </c>
      <c r="AV311" s="22">
        <f>IF(AP311="","",IFERROR(TRIM(INDEX($A311:$AI311,MATCH(Settings!$H$14,$A$1:$AI$1,0))&amp;""),""))</f>
        <v/>
      </c>
      <c r="AW311" s="22">
        <f>IF(AP311="","",IFERROR(IF(TRIM(INDEX($A311:$AI311,MATCH(Settings!$H$19,$A$1:$AI$1,0))&amp;"")="","",VALUE(TRIM(INDEX($A311:$AI311,MATCH(Settings!$H$19,$A$1:$AI$1,0))&amp;""))),""))</f>
        <v/>
      </c>
      <c r="AX311" s="22">
        <f>IF(AP311="","",IFERROR(TRIM(INDEX($A311:$AI311,MATCH(Settings!$H$20,$A$1:$AI$1,0))&amp;""),""))</f>
        <v/>
      </c>
      <c r="AY311" s="24">
        <f>IF(OR(AX311="Paid",AX311="Partially refunded"),IFERROR(VALUE(IFERROR(TRIM(INDEX($A311:$AI311,MATCH(Settings!$H$21,$A$1:$AI$1,0))&amp;""),"")),0)-IFERROR(VALUE(IFERROR(TRIM(INDEX($A311:$AI311,MATCH(Settings!$H$22,$A$1:$AI$1,0))&amp;""),"")),0),0)</f>
        <v/>
      </c>
      <c r="AZ311" s="22">
        <f>IF(AP311="","",IF(UPPER(TRIM(AL311&amp;""))="Y","Paid another way",IF(AX311&lt;&gt;"",AX311,"No online payment")))</f>
        <v/>
      </c>
      <c r="BA311" s="22">
        <f>IF(OR(AZ311="Paid",AZ311="Partially refunded",AZ311="Paid another way"),1,0)</f>
        <v/>
      </c>
      <c r="BB311" s="22">
        <f>IF(AP311="","",IF(IFERROR(TRIM(INDEX($A311:$AI311,MATCH(Settings!$H$15,$A$1:$AI$1,0))&amp;""),"")&lt;&gt;"","Yes","No"))</f>
        <v/>
      </c>
      <c r="BC311" s="22">
        <f>IF(AP311="","",IF(IFERROR(TRIM(INDEX($A311:$AI311,MATCH(Settings!$H$16,$A$1:$AI$1,0))&amp;""),"")&lt;&gt;"","Yes","No"))</f>
        <v/>
      </c>
      <c r="BD311" s="22">
        <f>IF(AP311="","",IF(IFERROR(TRIM(INDEX($A311:$AI311,MATCH(Settings!$H$18,$A$1:$AI$1,0))&amp;""),"")&lt;&gt;"","Yes","No"))</f>
        <v/>
      </c>
      <c r="BE311" s="22">
        <f>IF(AP311="","",IFERROR(TRIM(INDEX($A311:$AI311,MATCH(Settings!$H$17,$A$1:$AI$1,0))&amp;""),""))</f>
        <v/>
      </c>
      <c r="BF311" s="22">
        <f>IF(AP311="","",IF(UPPER(TRIM(AM311&amp;""))="Y","Complete (papers)",IF(IF(BB311="No",", proof of age","")&amp;IF(BC311="No",", physical form","")&amp;IF(BD311="No",", concussion sheet","")="","Complete","Missing: "&amp;MID(IF(BB311="No",", proof of age","")&amp;IF(BC311="No",", physical form","")&amp;IF(BD311="No",", concussion sheet",""),3,200))))</f>
        <v/>
      </c>
      <c r="BG311" s="22">
        <f>IF(LEFT(BF311,8)="Complete",1,0)</f>
        <v/>
      </c>
      <c r="BH311" s="22">
        <f>IF(AP311="","",TRIM(AK311&amp;""))</f>
        <v/>
      </c>
      <c r="BI311" s="22">
        <f>IF(AND(AP311&lt;&gt;"",BH311=""),1,0)</f>
        <v/>
      </c>
      <c r="BJ311" s="22">
        <f>IF(AP311="",0,1)</f>
        <v/>
      </c>
    </row>
    <row r="312">
      <c r="AJ312" s="19" t="n"/>
      <c r="AK312" s="25" t="n"/>
      <c r="AL312" s="26" t="n"/>
      <c r="AM312" s="26" t="n"/>
      <c r="AN312" s="25" t="n"/>
      <c r="AO312" s="19" t="n"/>
      <c r="AP312" s="22">
        <f>TRIM(IFERROR(TRIM(INDEX($A312:$AI312,MATCH(Settings!$H$9,$A$1:$AI$1,0))&amp;""),"")&amp;" "&amp;IFERROR(TRIM(INDEX($A312:$AI312,MATCH(Settings!$H$10,$A$1:$AI$1,0))&amp;""),""))</f>
        <v/>
      </c>
      <c r="AQ312" s="23">
        <f>IF(AP312="","",IFERROR(IF(TRIM(INDEX($A312:$AI312,MATCH(Settings!$H$11,$A$1:$AI$1,0))&amp;"")="","",IF(ISNUMBER(INDEX($A312:$AI312,MATCH(Settings!$H$11,$A$1:$AI$1,0))),INT(INDEX($A312:$AI312,MATCH(Settings!$H$11,$A$1:$AI$1,0))),DATE(VALUE(LEFT(INDEX($A312:$AI312,MATCH(Settings!$H$11,$A$1:$AI$1,0)),4)),VALUE(MID(INDEX($A312:$AI312,MATCH(Settings!$H$11,$A$1:$AI$1,0)),6,2)),VALUE(MID(INDEX($A312:$AI312,MATCH(Settings!$H$11,$A$1:$AI$1,0)),9,2))))),""))</f>
        <v/>
      </c>
      <c r="AR312" s="22">
        <f>IF(OR(AP312="",NOT(ISNUMBER(AQ312)),NOT(ISNUMBER(Settings!$B$4))),"",YEAR(Settings!$B$4)-YEAR(AQ312)-IF(OR(MONTH(Settings!$B$4)&lt;MONTH(AQ312),AND(MONTH(Settings!$B$4)=MONTH(AQ312),DAY(Settings!$B$4)&lt;DAY(AQ312))),1,0))</f>
        <v/>
      </c>
      <c r="AS312" s="22">
        <f>IF(AP312="","",IF(AR312="","No birth date",IF(COUNT(Settings!$B$9:$B$20)=0,"Set your age groups",IF(AR312&lt;MIN(Settings!$B$9:$B$20),"Below youngest group",IF(AR312&gt;MAX(Settings!$C$9:$C$20),"Above oldest group",IF(AR312&lt;=INDEX(Settings!$C$9:$C$20,COUNTIF(Settings!$B$9:$B$20,"&lt;="&amp;AR312)),INDEX(Settings!$A$9:$A$20,COUNTIF(Settings!$B$9:$B$20,"&lt;="&amp;AR312)),"No group for this age"))))))</f>
        <v/>
      </c>
      <c r="AT312" s="22">
        <f>IF(AP312="","",IFERROR(TRIM(INDEX($A312:$AI312,MATCH(Settings!$H$12,$A$1:$AI$1,0))&amp;""),""))</f>
        <v/>
      </c>
      <c r="AU312" s="22">
        <f>IF(AP312="","",IFERROR(TRIM(INDEX($A312:$AI312,MATCH(Settings!$H$13,$A$1:$AI$1,0))&amp;""),""))</f>
        <v/>
      </c>
      <c r="AV312" s="22">
        <f>IF(AP312="","",IFERROR(TRIM(INDEX($A312:$AI312,MATCH(Settings!$H$14,$A$1:$AI$1,0))&amp;""),""))</f>
        <v/>
      </c>
      <c r="AW312" s="22">
        <f>IF(AP312="","",IFERROR(IF(TRIM(INDEX($A312:$AI312,MATCH(Settings!$H$19,$A$1:$AI$1,0))&amp;"")="","",VALUE(TRIM(INDEX($A312:$AI312,MATCH(Settings!$H$19,$A$1:$AI$1,0))&amp;""))),""))</f>
        <v/>
      </c>
      <c r="AX312" s="22">
        <f>IF(AP312="","",IFERROR(TRIM(INDEX($A312:$AI312,MATCH(Settings!$H$20,$A$1:$AI$1,0))&amp;""),""))</f>
        <v/>
      </c>
      <c r="AY312" s="24">
        <f>IF(OR(AX312="Paid",AX312="Partially refunded"),IFERROR(VALUE(IFERROR(TRIM(INDEX($A312:$AI312,MATCH(Settings!$H$21,$A$1:$AI$1,0))&amp;""),"")),0)-IFERROR(VALUE(IFERROR(TRIM(INDEX($A312:$AI312,MATCH(Settings!$H$22,$A$1:$AI$1,0))&amp;""),"")),0),0)</f>
        <v/>
      </c>
      <c r="AZ312" s="22">
        <f>IF(AP312="","",IF(UPPER(TRIM(AL312&amp;""))="Y","Paid another way",IF(AX312&lt;&gt;"",AX312,"No online payment")))</f>
        <v/>
      </c>
      <c r="BA312" s="22">
        <f>IF(OR(AZ312="Paid",AZ312="Partially refunded",AZ312="Paid another way"),1,0)</f>
        <v/>
      </c>
      <c r="BB312" s="22">
        <f>IF(AP312="","",IF(IFERROR(TRIM(INDEX($A312:$AI312,MATCH(Settings!$H$15,$A$1:$AI$1,0))&amp;""),"")&lt;&gt;"","Yes","No"))</f>
        <v/>
      </c>
      <c r="BC312" s="22">
        <f>IF(AP312="","",IF(IFERROR(TRIM(INDEX($A312:$AI312,MATCH(Settings!$H$16,$A$1:$AI$1,0))&amp;""),"")&lt;&gt;"","Yes","No"))</f>
        <v/>
      </c>
      <c r="BD312" s="22">
        <f>IF(AP312="","",IF(IFERROR(TRIM(INDEX($A312:$AI312,MATCH(Settings!$H$18,$A$1:$AI$1,0))&amp;""),"")&lt;&gt;"","Yes","No"))</f>
        <v/>
      </c>
      <c r="BE312" s="22">
        <f>IF(AP312="","",IFERROR(TRIM(INDEX($A312:$AI312,MATCH(Settings!$H$17,$A$1:$AI$1,0))&amp;""),""))</f>
        <v/>
      </c>
      <c r="BF312" s="22">
        <f>IF(AP312="","",IF(UPPER(TRIM(AM312&amp;""))="Y","Complete (papers)",IF(IF(BB312="No",", proof of age","")&amp;IF(BC312="No",", physical form","")&amp;IF(BD312="No",", concussion sheet","")="","Complete","Missing: "&amp;MID(IF(BB312="No",", proof of age","")&amp;IF(BC312="No",", physical form","")&amp;IF(BD312="No",", concussion sheet",""),3,200))))</f>
        <v/>
      </c>
      <c r="BG312" s="22">
        <f>IF(LEFT(BF312,8)="Complete",1,0)</f>
        <v/>
      </c>
      <c r="BH312" s="22">
        <f>IF(AP312="","",TRIM(AK312&amp;""))</f>
        <v/>
      </c>
      <c r="BI312" s="22">
        <f>IF(AND(AP312&lt;&gt;"",BH312=""),1,0)</f>
        <v/>
      </c>
      <c r="BJ312" s="22">
        <f>IF(AP312="",0,1)</f>
        <v/>
      </c>
    </row>
    <row r="313">
      <c r="AJ313" s="19" t="n"/>
      <c r="AK313" s="25" t="n"/>
      <c r="AL313" s="26" t="n"/>
      <c r="AM313" s="26" t="n"/>
      <c r="AN313" s="25" t="n"/>
      <c r="AO313" s="19" t="n"/>
      <c r="AP313" s="22">
        <f>TRIM(IFERROR(TRIM(INDEX($A313:$AI313,MATCH(Settings!$H$9,$A$1:$AI$1,0))&amp;""),"")&amp;" "&amp;IFERROR(TRIM(INDEX($A313:$AI313,MATCH(Settings!$H$10,$A$1:$AI$1,0))&amp;""),""))</f>
        <v/>
      </c>
      <c r="AQ313" s="23">
        <f>IF(AP313="","",IFERROR(IF(TRIM(INDEX($A313:$AI313,MATCH(Settings!$H$11,$A$1:$AI$1,0))&amp;"")="","",IF(ISNUMBER(INDEX($A313:$AI313,MATCH(Settings!$H$11,$A$1:$AI$1,0))),INT(INDEX($A313:$AI313,MATCH(Settings!$H$11,$A$1:$AI$1,0))),DATE(VALUE(LEFT(INDEX($A313:$AI313,MATCH(Settings!$H$11,$A$1:$AI$1,0)),4)),VALUE(MID(INDEX($A313:$AI313,MATCH(Settings!$H$11,$A$1:$AI$1,0)),6,2)),VALUE(MID(INDEX($A313:$AI313,MATCH(Settings!$H$11,$A$1:$AI$1,0)),9,2))))),""))</f>
        <v/>
      </c>
      <c r="AR313" s="22">
        <f>IF(OR(AP313="",NOT(ISNUMBER(AQ313)),NOT(ISNUMBER(Settings!$B$4))),"",YEAR(Settings!$B$4)-YEAR(AQ313)-IF(OR(MONTH(Settings!$B$4)&lt;MONTH(AQ313),AND(MONTH(Settings!$B$4)=MONTH(AQ313),DAY(Settings!$B$4)&lt;DAY(AQ313))),1,0))</f>
        <v/>
      </c>
      <c r="AS313" s="22">
        <f>IF(AP313="","",IF(AR313="","No birth date",IF(COUNT(Settings!$B$9:$B$20)=0,"Set your age groups",IF(AR313&lt;MIN(Settings!$B$9:$B$20),"Below youngest group",IF(AR313&gt;MAX(Settings!$C$9:$C$20),"Above oldest group",IF(AR313&lt;=INDEX(Settings!$C$9:$C$20,COUNTIF(Settings!$B$9:$B$20,"&lt;="&amp;AR313)),INDEX(Settings!$A$9:$A$20,COUNTIF(Settings!$B$9:$B$20,"&lt;="&amp;AR313)),"No group for this age"))))))</f>
        <v/>
      </c>
      <c r="AT313" s="22">
        <f>IF(AP313="","",IFERROR(TRIM(INDEX($A313:$AI313,MATCH(Settings!$H$12,$A$1:$AI$1,0))&amp;""),""))</f>
        <v/>
      </c>
      <c r="AU313" s="22">
        <f>IF(AP313="","",IFERROR(TRIM(INDEX($A313:$AI313,MATCH(Settings!$H$13,$A$1:$AI$1,0))&amp;""),""))</f>
        <v/>
      </c>
      <c r="AV313" s="22">
        <f>IF(AP313="","",IFERROR(TRIM(INDEX($A313:$AI313,MATCH(Settings!$H$14,$A$1:$AI$1,0))&amp;""),""))</f>
        <v/>
      </c>
      <c r="AW313" s="22">
        <f>IF(AP313="","",IFERROR(IF(TRIM(INDEX($A313:$AI313,MATCH(Settings!$H$19,$A$1:$AI$1,0))&amp;"")="","",VALUE(TRIM(INDEX($A313:$AI313,MATCH(Settings!$H$19,$A$1:$AI$1,0))&amp;""))),""))</f>
        <v/>
      </c>
      <c r="AX313" s="22">
        <f>IF(AP313="","",IFERROR(TRIM(INDEX($A313:$AI313,MATCH(Settings!$H$20,$A$1:$AI$1,0))&amp;""),""))</f>
        <v/>
      </c>
      <c r="AY313" s="24">
        <f>IF(OR(AX313="Paid",AX313="Partially refunded"),IFERROR(VALUE(IFERROR(TRIM(INDEX($A313:$AI313,MATCH(Settings!$H$21,$A$1:$AI$1,0))&amp;""),"")),0)-IFERROR(VALUE(IFERROR(TRIM(INDEX($A313:$AI313,MATCH(Settings!$H$22,$A$1:$AI$1,0))&amp;""),"")),0),0)</f>
        <v/>
      </c>
      <c r="AZ313" s="22">
        <f>IF(AP313="","",IF(UPPER(TRIM(AL313&amp;""))="Y","Paid another way",IF(AX313&lt;&gt;"",AX313,"No online payment")))</f>
        <v/>
      </c>
      <c r="BA313" s="22">
        <f>IF(OR(AZ313="Paid",AZ313="Partially refunded",AZ313="Paid another way"),1,0)</f>
        <v/>
      </c>
      <c r="BB313" s="22">
        <f>IF(AP313="","",IF(IFERROR(TRIM(INDEX($A313:$AI313,MATCH(Settings!$H$15,$A$1:$AI$1,0))&amp;""),"")&lt;&gt;"","Yes","No"))</f>
        <v/>
      </c>
      <c r="BC313" s="22">
        <f>IF(AP313="","",IF(IFERROR(TRIM(INDEX($A313:$AI313,MATCH(Settings!$H$16,$A$1:$AI$1,0))&amp;""),"")&lt;&gt;"","Yes","No"))</f>
        <v/>
      </c>
      <c r="BD313" s="22">
        <f>IF(AP313="","",IF(IFERROR(TRIM(INDEX($A313:$AI313,MATCH(Settings!$H$18,$A$1:$AI$1,0))&amp;""),"")&lt;&gt;"","Yes","No"))</f>
        <v/>
      </c>
      <c r="BE313" s="22">
        <f>IF(AP313="","",IFERROR(TRIM(INDEX($A313:$AI313,MATCH(Settings!$H$17,$A$1:$AI$1,0))&amp;""),""))</f>
        <v/>
      </c>
      <c r="BF313" s="22">
        <f>IF(AP313="","",IF(UPPER(TRIM(AM313&amp;""))="Y","Complete (papers)",IF(IF(BB313="No",", proof of age","")&amp;IF(BC313="No",", physical form","")&amp;IF(BD313="No",", concussion sheet","")="","Complete","Missing: "&amp;MID(IF(BB313="No",", proof of age","")&amp;IF(BC313="No",", physical form","")&amp;IF(BD313="No",", concussion sheet",""),3,200))))</f>
        <v/>
      </c>
      <c r="BG313" s="22">
        <f>IF(LEFT(BF313,8)="Complete",1,0)</f>
        <v/>
      </c>
      <c r="BH313" s="22">
        <f>IF(AP313="","",TRIM(AK313&amp;""))</f>
        <v/>
      </c>
      <c r="BI313" s="22">
        <f>IF(AND(AP313&lt;&gt;"",BH313=""),1,0)</f>
        <v/>
      </c>
      <c r="BJ313" s="22">
        <f>IF(AP313="",0,1)</f>
        <v/>
      </c>
    </row>
    <row r="314">
      <c r="AJ314" s="19" t="n"/>
      <c r="AK314" s="25" t="n"/>
      <c r="AL314" s="26" t="n"/>
      <c r="AM314" s="26" t="n"/>
      <c r="AN314" s="25" t="n"/>
      <c r="AO314" s="19" t="n"/>
      <c r="AP314" s="22">
        <f>TRIM(IFERROR(TRIM(INDEX($A314:$AI314,MATCH(Settings!$H$9,$A$1:$AI$1,0))&amp;""),"")&amp;" "&amp;IFERROR(TRIM(INDEX($A314:$AI314,MATCH(Settings!$H$10,$A$1:$AI$1,0))&amp;""),""))</f>
        <v/>
      </c>
      <c r="AQ314" s="23">
        <f>IF(AP314="","",IFERROR(IF(TRIM(INDEX($A314:$AI314,MATCH(Settings!$H$11,$A$1:$AI$1,0))&amp;"")="","",IF(ISNUMBER(INDEX($A314:$AI314,MATCH(Settings!$H$11,$A$1:$AI$1,0))),INT(INDEX($A314:$AI314,MATCH(Settings!$H$11,$A$1:$AI$1,0))),DATE(VALUE(LEFT(INDEX($A314:$AI314,MATCH(Settings!$H$11,$A$1:$AI$1,0)),4)),VALUE(MID(INDEX($A314:$AI314,MATCH(Settings!$H$11,$A$1:$AI$1,0)),6,2)),VALUE(MID(INDEX($A314:$AI314,MATCH(Settings!$H$11,$A$1:$AI$1,0)),9,2))))),""))</f>
        <v/>
      </c>
      <c r="AR314" s="22">
        <f>IF(OR(AP314="",NOT(ISNUMBER(AQ314)),NOT(ISNUMBER(Settings!$B$4))),"",YEAR(Settings!$B$4)-YEAR(AQ314)-IF(OR(MONTH(Settings!$B$4)&lt;MONTH(AQ314),AND(MONTH(Settings!$B$4)=MONTH(AQ314),DAY(Settings!$B$4)&lt;DAY(AQ314))),1,0))</f>
        <v/>
      </c>
      <c r="AS314" s="22">
        <f>IF(AP314="","",IF(AR314="","No birth date",IF(COUNT(Settings!$B$9:$B$20)=0,"Set your age groups",IF(AR314&lt;MIN(Settings!$B$9:$B$20),"Below youngest group",IF(AR314&gt;MAX(Settings!$C$9:$C$20),"Above oldest group",IF(AR314&lt;=INDEX(Settings!$C$9:$C$20,COUNTIF(Settings!$B$9:$B$20,"&lt;="&amp;AR314)),INDEX(Settings!$A$9:$A$20,COUNTIF(Settings!$B$9:$B$20,"&lt;="&amp;AR314)),"No group for this age"))))))</f>
        <v/>
      </c>
      <c r="AT314" s="22">
        <f>IF(AP314="","",IFERROR(TRIM(INDEX($A314:$AI314,MATCH(Settings!$H$12,$A$1:$AI$1,0))&amp;""),""))</f>
        <v/>
      </c>
      <c r="AU314" s="22">
        <f>IF(AP314="","",IFERROR(TRIM(INDEX($A314:$AI314,MATCH(Settings!$H$13,$A$1:$AI$1,0))&amp;""),""))</f>
        <v/>
      </c>
      <c r="AV314" s="22">
        <f>IF(AP314="","",IFERROR(TRIM(INDEX($A314:$AI314,MATCH(Settings!$H$14,$A$1:$AI$1,0))&amp;""),""))</f>
        <v/>
      </c>
      <c r="AW314" s="22">
        <f>IF(AP314="","",IFERROR(IF(TRIM(INDEX($A314:$AI314,MATCH(Settings!$H$19,$A$1:$AI$1,0))&amp;"")="","",VALUE(TRIM(INDEX($A314:$AI314,MATCH(Settings!$H$19,$A$1:$AI$1,0))&amp;""))),""))</f>
        <v/>
      </c>
      <c r="AX314" s="22">
        <f>IF(AP314="","",IFERROR(TRIM(INDEX($A314:$AI314,MATCH(Settings!$H$20,$A$1:$AI$1,0))&amp;""),""))</f>
        <v/>
      </c>
      <c r="AY314" s="24">
        <f>IF(OR(AX314="Paid",AX314="Partially refunded"),IFERROR(VALUE(IFERROR(TRIM(INDEX($A314:$AI314,MATCH(Settings!$H$21,$A$1:$AI$1,0))&amp;""),"")),0)-IFERROR(VALUE(IFERROR(TRIM(INDEX($A314:$AI314,MATCH(Settings!$H$22,$A$1:$AI$1,0))&amp;""),"")),0),0)</f>
        <v/>
      </c>
      <c r="AZ314" s="22">
        <f>IF(AP314="","",IF(UPPER(TRIM(AL314&amp;""))="Y","Paid another way",IF(AX314&lt;&gt;"",AX314,"No online payment")))</f>
        <v/>
      </c>
      <c r="BA314" s="22">
        <f>IF(OR(AZ314="Paid",AZ314="Partially refunded",AZ314="Paid another way"),1,0)</f>
        <v/>
      </c>
      <c r="BB314" s="22">
        <f>IF(AP314="","",IF(IFERROR(TRIM(INDEX($A314:$AI314,MATCH(Settings!$H$15,$A$1:$AI$1,0))&amp;""),"")&lt;&gt;"","Yes","No"))</f>
        <v/>
      </c>
      <c r="BC314" s="22">
        <f>IF(AP314="","",IF(IFERROR(TRIM(INDEX($A314:$AI314,MATCH(Settings!$H$16,$A$1:$AI$1,0))&amp;""),"")&lt;&gt;"","Yes","No"))</f>
        <v/>
      </c>
      <c r="BD314" s="22">
        <f>IF(AP314="","",IF(IFERROR(TRIM(INDEX($A314:$AI314,MATCH(Settings!$H$18,$A$1:$AI$1,0))&amp;""),"")&lt;&gt;"","Yes","No"))</f>
        <v/>
      </c>
      <c r="BE314" s="22">
        <f>IF(AP314="","",IFERROR(TRIM(INDEX($A314:$AI314,MATCH(Settings!$H$17,$A$1:$AI$1,0))&amp;""),""))</f>
        <v/>
      </c>
      <c r="BF314" s="22">
        <f>IF(AP314="","",IF(UPPER(TRIM(AM314&amp;""))="Y","Complete (papers)",IF(IF(BB314="No",", proof of age","")&amp;IF(BC314="No",", physical form","")&amp;IF(BD314="No",", concussion sheet","")="","Complete","Missing: "&amp;MID(IF(BB314="No",", proof of age","")&amp;IF(BC314="No",", physical form","")&amp;IF(BD314="No",", concussion sheet",""),3,200))))</f>
        <v/>
      </c>
      <c r="BG314" s="22">
        <f>IF(LEFT(BF314,8)="Complete",1,0)</f>
        <v/>
      </c>
      <c r="BH314" s="22">
        <f>IF(AP314="","",TRIM(AK314&amp;""))</f>
        <v/>
      </c>
      <c r="BI314" s="22">
        <f>IF(AND(AP314&lt;&gt;"",BH314=""),1,0)</f>
        <v/>
      </c>
      <c r="BJ314" s="22">
        <f>IF(AP314="",0,1)</f>
        <v/>
      </c>
    </row>
    <row r="315">
      <c r="AJ315" s="19" t="n"/>
      <c r="AK315" s="25" t="n"/>
      <c r="AL315" s="26" t="n"/>
      <c r="AM315" s="26" t="n"/>
      <c r="AN315" s="25" t="n"/>
      <c r="AO315" s="19" t="n"/>
      <c r="AP315" s="22">
        <f>TRIM(IFERROR(TRIM(INDEX($A315:$AI315,MATCH(Settings!$H$9,$A$1:$AI$1,0))&amp;""),"")&amp;" "&amp;IFERROR(TRIM(INDEX($A315:$AI315,MATCH(Settings!$H$10,$A$1:$AI$1,0))&amp;""),""))</f>
        <v/>
      </c>
      <c r="AQ315" s="23">
        <f>IF(AP315="","",IFERROR(IF(TRIM(INDEX($A315:$AI315,MATCH(Settings!$H$11,$A$1:$AI$1,0))&amp;"")="","",IF(ISNUMBER(INDEX($A315:$AI315,MATCH(Settings!$H$11,$A$1:$AI$1,0))),INT(INDEX($A315:$AI315,MATCH(Settings!$H$11,$A$1:$AI$1,0))),DATE(VALUE(LEFT(INDEX($A315:$AI315,MATCH(Settings!$H$11,$A$1:$AI$1,0)),4)),VALUE(MID(INDEX($A315:$AI315,MATCH(Settings!$H$11,$A$1:$AI$1,0)),6,2)),VALUE(MID(INDEX($A315:$AI315,MATCH(Settings!$H$11,$A$1:$AI$1,0)),9,2))))),""))</f>
        <v/>
      </c>
      <c r="AR315" s="22">
        <f>IF(OR(AP315="",NOT(ISNUMBER(AQ315)),NOT(ISNUMBER(Settings!$B$4))),"",YEAR(Settings!$B$4)-YEAR(AQ315)-IF(OR(MONTH(Settings!$B$4)&lt;MONTH(AQ315),AND(MONTH(Settings!$B$4)=MONTH(AQ315),DAY(Settings!$B$4)&lt;DAY(AQ315))),1,0))</f>
        <v/>
      </c>
      <c r="AS315" s="22">
        <f>IF(AP315="","",IF(AR315="","No birth date",IF(COUNT(Settings!$B$9:$B$20)=0,"Set your age groups",IF(AR315&lt;MIN(Settings!$B$9:$B$20),"Below youngest group",IF(AR315&gt;MAX(Settings!$C$9:$C$20),"Above oldest group",IF(AR315&lt;=INDEX(Settings!$C$9:$C$20,COUNTIF(Settings!$B$9:$B$20,"&lt;="&amp;AR315)),INDEX(Settings!$A$9:$A$20,COUNTIF(Settings!$B$9:$B$20,"&lt;="&amp;AR315)),"No group for this age"))))))</f>
        <v/>
      </c>
      <c r="AT315" s="22">
        <f>IF(AP315="","",IFERROR(TRIM(INDEX($A315:$AI315,MATCH(Settings!$H$12,$A$1:$AI$1,0))&amp;""),""))</f>
        <v/>
      </c>
      <c r="AU315" s="22">
        <f>IF(AP315="","",IFERROR(TRIM(INDEX($A315:$AI315,MATCH(Settings!$H$13,$A$1:$AI$1,0))&amp;""),""))</f>
        <v/>
      </c>
      <c r="AV315" s="22">
        <f>IF(AP315="","",IFERROR(TRIM(INDEX($A315:$AI315,MATCH(Settings!$H$14,$A$1:$AI$1,0))&amp;""),""))</f>
        <v/>
      </c>
      <c r="AW315" s="22">
        <f>IF(AP315="","",IFERROR(IF(TRIM(INDEX($A315:$AI315,MATCH(Settings!$H$19,$A$1:$AI$1,0))&amp;"")="","",VALUE(TRIM(INDEX($A315:$AI315,MATCH(Settings!$H$19,$A$1:$AI$1,0))&amp;""))),""))</f>
        <v/>
      </c>
      <c r="AX315" s="22">
        <f>IF(AP315="","",IFERROR(TRIM(INDEX($A315:$AI315,MATCH(Settings!$H$20,$A$1:$AI$1,0))&amp;""),""))</f>
        <v/>
      </c>
      <c r="AY315" s="24">
        <f>IF(OR(AX315="Paid",AX315="Partially refunded"),IFERROR(VALUE(IFERROR(TRIM(INDEX($A315:$AI315,MATCH(Settings!$H$21,$A$1:$AI$1,0))&amp;""),"")),0)-IFERROR(VALUE(IFERROR(TRIM(INDEX($A315:$AI315,MATCH(Settings!$H$22,$A$1:$AI$1,0))&amp;""),"")),0),0)</f>
        <v/>
      </c>
      <c r="AZ315" s="22">
        <f>IF(AP315="","",IF(UPPER(TRIM(AL315&amp;""))="Y","Paid another way",IF(AX315&lt;&gt;"",AX315,"No online payment")))</f>
        <v/>
      </c>
      <c r="BA315" s="22">
        <f>IF(OR(AZ315="Paid",AZ315="Partially refunded",AZ315="Paid another way"),1,0)</f>
        <v/>
      </c>
      <c r="BB315" s="22">
        <f>IF(AP315="","",IF(IFERROR(TRIM(INDEX($A315:$AI315,MATCH(Settings!$H$15,$A$1:$AI$1,0))&amp;""),"")&lt;&gt;"","Yes","No"))</f>
        <v/>
      </c>
      <c r="BC315" s="22">
        <f>IF(AP315="","",IF(IFERROR(TRIM(INDEX($A315:$AI315,MATCH(Settings!$H$16,$A$1:$AI$1,0))&amp;""),"")&lt;&gt;"","Yes","No"))</f>
        <v/>
      </c>
      <c r="BD315" s="22">
        <f>IF(AP315="","",IF(IFERROR(TRIM(INDEX($A315:$AI315,MATCH(Settings!$H$18,$A$1:$AI$1,0))&amp;""),"")&lt;&gt;"","Yes","No"))</f>
        <v/>
      </c>
      <c r="BE315" s="22">
        <f>IF(AP315="","",IFERROR(TRIM(INDEX($A315:$AI315,MATCH(Settings!$H$17,$A$1:$AI$1,0))&amp;""),""))</f>
        <v/>
      </c>
      <c r="BF315" s="22">
        <f>IF(AP315="","",IF(UPPER(TRIM(AM315&amp;""))="Y","Complete (papers)",IF(IF(BB315="No",", proof of age","")&amp;IF(BC315="No",", physical form","")&amp;IF(BD315="No",", concussion sheet","")="","Complete","Missing: "&amp;MID(IF(BB315="No",", proof of age","")&amp;IF(BC315="No",", physical form","")&amp;IF(BD315="No",", concussion sheet",""),3,200))))</f>
        <v/>
      </c>
      <c r="BG315" s="22">
        <f>IF(LEFT(BF315,8)="Complete",1,0)</f>
        <v/>
      </c>
      <c r="BH315" s="22">
        <f>IF(AP315="","",TRIM(AK315&amp;""))</f>
        <v/>
      </c>
      <c r="BI315" s="22">
        <f>IF(AND(AP315&lt;&gt;"",BH315=""),1,0)</f>
        <v/>
      </c>
      <c r="BJ315" s="22">
        <f>IF(AP315="",0,1)</f>
        <v/>
      </c>
    </row>
    <row r="316">
      <c r="AJ316" s="19" t="n"/>
      <c r="AK316" s="25" t="n"/>
      <c r="AL316" s="26" t="n"/>
      <c r="AM316" s="26" t="n"/>
      <c r="AN316" s="25" t="n"/>
      <c r="AO316" s="19" t="n"/>
      <c r="AP316" s="22">
        <f>TRIM(IFERROR(TRIM(INDEX($A316:$AI316,MATCH(Settings!$H$9,$A$1:$AI$1,0))&amp;""),"")&amp;" "&amp;IFERROR(TRIM(INDEX($A316:$AI316,MATCH(Settings!$H$10,$A$1:$AI$1,0))&amp;""),""))</f>
        <v/>
      </c>
      <c r="AQ316" s="23">
        <f>IF(AP316="","",IFERROR(IF(TRIM(INDEX($A316:$AI316,MATCH(Settings!$H$11,$A$1:$AI$1,0))&amp;"")="","",IF(ISNUMBER(INDEX($A316:$AI316,MATCH(Settings!$H$11,$A$1:$AI$1,0))),INT(INDEX($A316:$AI316,MATCH(Settings!$H$11,$A$1:$AI$1,0))),DATE(VALUE(LEFT(INDEX($A316:$AI316,MATCH(Settings!$H$11,$A$1:$AI$1,0)),4)),VALUE(MID(INDEX($A316:$AI316,MATCH(Settings!$H$11,$A$1:$AI$1,0)),6,2)),VALUE(MID(INDEX($A316:$AI316,MATCH(Settings!$H$11,$A$1:$AI$1,0)),9,2))))),""))</f>
        <v/>
      </c>
      <c r="AR316" s="22">
        <f>IF(OR(AP316="",NOT(ISNUMBER(AQ316)),NOT(ISNUMBER(Settings!$B$4))),"",YEAR(Settings!$B$4)-YEAR(AQ316)-IF(OR(MONTH(Settings!$B$4)&lt;MONTH(AQ316),AND(MONTH(Settings!$B$4)=MONTH(AQ316),DAY(Settings!$B$4)&lt;DAY(AQ316))),1,0))</f>
        <v/>
      </c>
      <c r="AS316" s="22">
        <f>IF(AP316="","",IF(AR316="","No birth date",IF(COUNT(Settings!$B$9:$B$20)=0,"Set your age groups",IF(AR316&lt;MIN(Settings!$B$9:$B$20),"Below youngest group",IF(AR316&gt;MAX(Settings!$C$9:$C$20),"Above oldest group",IF(AR316&lt;=INDEX(Settings!$C$9:$C$20,COUNTIF(Settings!$B$9:$B$20,"&lt;="&amp;AR316)),INDEX(Settings!$A$9:$A$20,COUNTIF(Settings!$B$9:$B$20,"&lt;="&amp;AR316)),"No group for this age"))))))</f>
        <v/>
      </c>
      <c r="AT316" s="22">
        <f>IF(AP316="","",IFERROR(TRIM(INDEX($A316:$AI316,MATCH(Settings!$H$12,$A$1:$AI$1,0))&amp;""),""))</f>
        <v/>
      </c>
      <c r="AU316" s="22">
        <f>IF(AP316="","",IFERROR(TRIM(INDEX($A316:$AI316,MATCH(Settings!$H$13,$A$1:$AI$1,0))&amp;""),""))</f>
        <v/>
      </c>
      <c r="AV316" s="22">
        <f>IF(AP316="","",IFERROR(TRIM(INDEX($A316:$AI316,MATCH(Settings!$H$14,$A$1:$AI$1,0))&amp;""),""))</f>
        <v/>
      </c>
      <c r="AW316" s="22">
        <f>IF(AP316="","",IFERROR(IF(TRIM(INDEX($A316:$AI316,MATCH(Settings!$H$19,$A$1:$AI$1,0))&amp;"")="","",VALUE(TRIM(INDEX($A316:$AI316,MATCH(Settings!$H$19,$A$1:$AI$1,0))&amp;""))),""))</f>
        <v/>
      </c>
      <c r="AX316" s="22">
        <f>IF(AP316="","",IFERROR(TRIM(INDEX($A316:$AI316,MATCH(Settings!$H$20,$A$1:$AI$1,0))&amp;""),""))</f>
        <v/>
      </c>
      <c r="AY316" s="24">
        <f>IF(OR(AX316="Paid",AX316="Partially refunded"),IFERROR(VALUE(IFERROR(TRIM(INDEX($A316:$AI316,MATCH(Settings!$H$21,$A$1:$AI$1,0))&amp;""),"")),0)-IFERROR(VALUE(IFERROR(TRIM(INDEX($A316:$AI316,MATCH(Settings!$H$22,$A$1:$AI$1,0))&amp;""),"")),0),0)</f>
        <v/>
      </c>
      <c r="AZ316" s="22">
        <f>IF(AP316="","",IF(UPPER(TRIM(AL316&amp;""))="Y","Paid another way",IF(AX316&lt;&gt;"",AX316,"No online payment")))</f>
        <v/>
      </c>
      <c r="BA316" s="22">
        <f>IF(OR(AZ316="Paid",AZ316="Partially refunded",AZ316="Paid another way"),1,0)</f>
        <v/>
      </c>
      <c r="BB316" s="22">
        <f>IF(AP316="","",IF(IFERROR(TRIM(INDEX($A316:$AI316,MATCH(Settings!$H$15,$A$1:$AI$1,0))&amp;""),"")&lt;&gt;"","Yes","No"))</f>
        <v/>
      </c>
      <c r="BC316" s="22">
        <f>IF(AP316="","",IF(IFERROR(TRIM(INDEX($A316:$AI316,MATCH(Settings!$H$16,$A$1:$AI$1,0))&amp;""),"")&lt;&gt;"","Yes","No"))</f>
        <v/>
      </c>
      <c r="BD316" s="22">
        <f>IF(AP316="","",IF(IFERROR(TRIM(INDEX($A316:$AI316,MATCH(Settings!$H$18,$A$1:$AI$1,0))&amp;""),"")&lt;&gt;"","Yes","No"))</f>
        <v/>
      </c>
      <c r="BE316" s="22">
        <f>IF(AP316="","",IFERROR(TRIM(INDEX($A316:$AI316,MATCH(Settings!$H$17,$A$1:$AI$1,0))&amp;""),""))</f>
        <v/>
      </c>
      <c r="BF316" s="22">
        <f>IF(AP316="","",IF(UPPER(TRIM(AM316&amp;""))="Y","Complete (papers)",IF(IF(BB316="No",", proof of age","")&amp;IF(BC316="No",", physical form","")&amp;IF(BD316="No",", concussion sheet","")="","Complete","Missing: "&amp;MID(IF(BB316="No",", proof of age","")&amp;IF(BC316="No",", physical form","")&amp;IF(BD316="No",", concussion sheet",""),3,200))))</f>
        <v/>
      </c>
      <c r="BG316" s="22">
        <f>IF(LEFT(BF316,8)="Complete",1,0)</f>
        <v/>
      </c>
      <c r="BH316" s="22">
        <f>IF(AP316="","",TRIM(AK316&amp;""))</f>
        <v/>
      </c>
      <c r="BI316" s="22">
        <f>IF(AND(AP316&lt;&gt;"",BH316=""),1,0)</f>
        <v/>
      </c>
      <c r="BJ316" s="22">
        <f>IF(AP316="",0,1)</f>
        <v/>
      </c>
    </row>
    <row r="317">
      <c r="AJ317" s="19" t="n"/>
      <c r="AK317" s="25" t="n"/>
      <c r="AL317" s="26" t="n"/>
      <c r="AM317" s="26" t="n"/>
      <c r="AN317" s="25" t="n"/>
      <c r="AO317" s="19" t="n"/>
      <c r="AP317" s="22">
        <f>TRIM(IFERROR(TRIM(INDEX($A317:$AI317,MATCH(Settings!$H$9,$A$1:$AI$1,0))&amp;""),"")&amp;" "&amp;IFERROR(TRIM(INDEX($A317:$AI317,MATCH(Settings!$H$10,$A$1:$AI$1,0))&amp;""),""))</f>
        <v/>
      </c>
      <c r="AQ317" s="23">
        <f>IF(AP317="","",IFERROR(IF(TRIM(INDEX($A317:$AI317,MATCH(Settings!$H$11,$A$1:$AI$1,0))&amp;"")="","",IF(ISNUMBER(INDEX($A317:$AI317,MATCH(Settings!$H$11,$A$1:$AI$1,0))),INT(INDEX($A317:$AI317,MATCH(Settings!$H$11,$A$1:$AI$1,0))),DATE(VALUE(LEFT(INDEX($A317:$AI317,MATCH(Settings!$H$11,$A$1:$AI$1,0)),4)),VALUE(MID(INDEX($A317:$AI317,MATCH(Settings!$H$11,$A$1:$AI$1,0)),6,2)),VALUE(MID(INDEX($A317:$AI317,MATCH(Settings!$H$11,$A$1:$AI$1,0)),9,2))))),""))</f>
        <v/>
      </c>
      <c r="AR317" s="22">
        <f>IF(OR(AP317="",NOT(ISNUMBER(AQ317)),NOT(ISNUMBER(Settings!$B$4))),"",YEAR(Settings!$B$4)-YEAR(AQ317)-IF(OR(MONTH(Settings!$B$4)&lt;MONTH(AQ317),AND(MONTH(Settings!$B$4)=MONTH(AQ317),DAY(Settings!$B$4)&lt;DAY(AQ317))),1,0))</f>
        <v/>
      </c>
      <c r="AS317" s="22">
        <f>IF(AP317="","",IF(AR317="","No birth date",IF(COUNT(Settings!$B$9:$B$20)=0,"Set your age groups",IF(AR317&lt;MIN(Settings!$B$9:$B$20),"Below youngest group",IF(AR317&gt;MAX(Settings!$C$9:$C$20),"Above oldest group",IF(AR317&lt;=INDEX(Settings!$C$9:$C$20,COUNTIF(Settings!$B$9:$B$20,"&lt;="&amp;AR317)),INDEX(Settings!$A$9:$A$20,COUNTIF(Settings!$B$9:$B$20,"&lt;="&amp;AR317)),"No group for this age"))))))</f>
        <v/>
      </c>
      <c r="AT317" s="22">
        <f>IF(AP317="","",IFERROR(TRIM(INDEX($A317:$AI317,MATCH(Settings!$H$12,$A$1:$AI$1,0))&amp;""),""))</f>
        <v/>
      </c>
      <c r="AU317" s="22">
        <f>IF(AP317="","",IFERROR(TRIM(INDEX($A317:$AI317,MATCH(Settings!$H$13,$A$1:$AI$1,0))&amp;""),""))</f>
        <v/>
      </c>
      <c r="AV317" s="22">
        <f>IF(AP317="","",IFERROR(TRIM(INDEX($A317:$AI317,MATCH(Settings!$H$14,$A$1:$AI$1,0))&amp;""),""))</f>
        <v/>
      </c>
      <c r="AW317" s="22">
        <f>IF(AP317="","",IFERROR(IF(TRIM(INDEX($A317:$AI317,MATCH(Settings!$H$19,$A$1:$AI$1,0))&amp;"")="","",VALUE(TRIM(INDEX($A317:$AI317,MATCH(Settings!$H$19,$A$1:$AI$1,0))&amp;""))),""))</f>
        <v/>
      </c>
      <c r="AX317" s="22">
        <f>IF(AP317="","",IFERROR(TRIM(INDEX($A317:$AI317,MATCH(Settings!$H$20,$A$1:$AI$1,0))&amp;""),""))</f>
        <v/>
      </c>
      <c r="AY317" s="24">
        <f>IF(OR(AX317="Paid",AX317="Partially refunded"),IFERROR(VALUE(IFERROR(TRIM(INDEX($A317:$AI317,MATCH(Settings!$H$21,$A$1:$AI$1,0))&amp;""),"")),0)-IFERROR(VALUE(IFERROR(TRIM(INDEX($A317:$AI317,MATCH(Settings!$H$22,$A$1:$AI$1,0))&amp;""),"")),0),0)</f>
        <v/>
      </c>
      <c r="AZ317" s="22">
        <f>IF(AP317="","",IF(UPPER(TRIM(AL317&amp;""))="Y","Paid another way",IF(AX317&lt;&gt;"",AX317,"No online payment")))</f>
        <v/>
      </c>
      <c r="BA317" s="22">
        <f>IF(OR(AZ317="Paid",AZ317="Partially refunded",AZ317="Paid another way"),1,0)</f>
        <v/>
      </c>
      <c r="BB317" s="22">
        <f>IF(AP317="","",IF(IFERROR(TRIM(INDEX($A317:$AI317,MATCH(Settings!$H$15,$A$1:$AI$1,0))&amp;""),"")&lt;&gt;"","Yes","No"))</f>
        <v/>
      </c>
      <c r="BC317" s="22">
        <f>IF(AP317="","",IF(IFERROR(TRIM(INDEX($A317:$AI317,MATCH(Settings!$H$16,$A$1:$AI$1,0))&amp;""),"")&lt;&gt;"","Yes","No"))</f>
        <v/>
      </c>
      <c r="BD317" s="22">
        <f>IF(AP317="","",IF(IFERROR(TRIM(INDEX($A317:$AI317,MATCH(Settings!$H$18,$A$1:$AI$1,0))&amp;""),"")&lt;&gt;"","Yes","No"))</f>
        <v/>
      </c>
      <c r="BE317" s="22">
        <f>IF(AP317="","",IFERROR(TRIM(INDEX($A317:$AI317,MATCH(Settings!$H$17,$A$1:$AI$1,0))&amp;""),""))</f>
        <v/>
      </c>
      <c r="BF317" s="22">
        <f>IF(AP317="","",IF(UPPER(TRIM(AM317&amp;""))="Y","Complete (papers)",IF(IF(BB317="No",", proof of age","")&amp;IF(BC317="No",", physical form","")&amp;IF(BD317="No",", concussion sheet","")="","Complete","Missing: "&amp;MID(IF(BB317="No",", proof of age","")&amp;IF(BC317="No",", physical form","")&amp;IF(BD317="No",", concussion sheet",""),3,200))))</f>
        <v/>
      </c>
      <c r="BG317" s="22">
        <f>IF(LEFT(BF317,8)="Complete",1,0)</f>
        <v/>
      </c>
      <c r="BH317" s="22">
        <f>IF(AP317="","",TRIM(AK317&amp;""))</f>
        <v/>
      </c>
      <c r="BI317" s="22">
        <f>IF(AND(AP317&lt;&gt;"",BH317=""),1,0)</f>
        <v/>
      </c>
      <c r="BJ317" s="22">
        <f>IF(AP317="",0,1)</f>
        <v/>
      </c>
    </row>
    <row r="318">
      <c r="AJ318" s="19" t="n"/>
      <c r="AK318" s="25" t="n"/>
      <c r="AL318" s="26" t="n"/>
      <c r="AM318" s="26" t="n"/>
      <c r="AN318" s="25" t="n"/>
      <c r="AO318" s="19" t="n"/>
      <c r="AP318" s="22">
        <f>TRIM(IFERROR(TRIM(INDEX($A318:$AI318,MATCH(Settings!$H$9,$A$1:$AI$1,0))&amp;""),"")&amp;" "&amp;IFERROR(TRIM(INDEX($A318:$AI318,MATCH(Settings!$H$10,$A$1:$AI$1,0))&amp;""),""))</f>
        <v/>
      </c>
      <c r="AQ318" s="23">
        <f>IF(AP318="","",IFERROR(IF(TRIM(INDEX($A318:$AI318,MATCH(Settings!$H$11,$A$1:$AI$1,0))&amp;"")="","",IF(ISNUMBER(INDEX($A318:$AI318,MATCH(Settings!$H$11,$A$1:$AI$1,0))),INT(INDEX($A318:$AI318,MATCH(Settings!$H$11,$A$1:$AI$1,0))),DATE(VALUE(LEFT(INDEX($A318:$AI318,MATCH(Settings!$H$11,$A$1:$AI$1,0)),4)),VALUE(MID(INDEX($A318:$AI318,MATCH(Settings!$H$11,$A$1:$AI$1,0)),6,2)),VALUE(MID(INDEX($A318:$AI318,MATCH(Settings!$H$11,$A$1:$AI$1,0)),9,2))))),""))</f>
        <v/>
      </c>
      <c r="AR318" s="22">
        <f>IF(OR(AP318="",NOT(ISNUMBER(AQ318)),NOT(ISNUMBER(Settings!$B$4))),"",YEAR(Settings!$B$4)-YEAR(AQ318)-IF(OR(MONTH(Settings!$B$4)&lt;MONTH(AQ318),AND(MONTH(Settings!$B$4)=MONTH(AQ318),DAY(Settings!$B$4)&lt;DAY(AQ318))),1,0))</f>
        <v/>
      </c>
      <c r="AS318" s="22">
        <f>IF(AP318="","",IF(AR318="","No birth date",IF(COUNT(Settings!$B$9:$B$20)=0,"Set your age groups",IF(AR318&lt;MIN(Settings!$B$9:$B$20),"Below youngest group",IF(AR318&gt;MAX(Settings!$C$9:$C$20),"Above oldest group",IF(AR318&lt;=INDEX(Settings!$C$9:$C$20,COUNTIF(Settings!$B$9:$B$20,"&lt;="&amp;AR318)),INDEX(Settings!$A$9:$A$20,COUNTIF(Settings!$B$9:$B$20,"&lt;="&amp;AR318)),"No group for this age"))))))</f>
        <v/>
      </c>
      <c r="AT318" s="22">
        <f>IF(AP318="","",IFERROR(TRIM(INDEX($A318:$AI318,MATCH(Settings!$H$12,$A$1:$AI$1,0))&amp;""),""))</f>
        <v/>
      </c>
      <c r="AU318" s="22">
        <f>IF(AP318="","",IFERROR(TRIM(INDEX($A318:$AI318,MATCH(Settings!$H$13,$A$1:$AI$1,0))&amp;""),""))</f>
        <v/>
      </c>
      <c r="AV318" s="22">
        <f>IF(AP318="","",IFERROR(TRIM(INDEX($A318:$AI318,MATCH(Settings!$H$14,$A$1:$AI$1,0))&amp;""),""))</f>
        <v/>
      </c>
      <c r="AW318" s="22">
        <f>IF(AP318="","",IFERROR(IF(TRIM(INDEX($A318:$AI318,MATCH(Settings!$H$19,$A$1:$AI$1,0))&amp;"")="","",VALUE(TRIM(INDEX($A318:$AI318,MATCH(Settings!$H$19,$A$1:$AI$1,0))&amp;""))),""))</f>
        <v/>
      </c>
      <c r="AX318" s="22">
        <f>IF(AP318="","",IFERROR(TRIM(INDEX($A318:$AI318,MATCH(Settings!$H$20,$A$1:$AI$1,0))&amp;""),""))</f>
        <v/>
      </c>
      <c r="AY318" s="24">
        <f>IF(OR(AX318="Paid",AX318="Partially refunded"),IFERROR(VALUE(IFERROR(TRIM(INDEX($A318:$AI318,MATCH(Settings!$H$21,$A$1:$AI$1,0))&amp;""),"")),0)-IFERROR(VALUE(IFERROR(TRIM(INDEX($A318:$AI318,MATCH(Settings!$H$22,$A$1:$AI$1,0))&amp;""),"")),0),0)</f>
        <v/>
      </c>
      <c r="AZ318" s="22">
        <f>IF(AP318="","",IF(UPPER(TRIM(AL318&amp;""))="Y","Paid another way",IF(AX318&lt;&gt;"",AX318,"No online payment")))</f>
        <v/>
      </c>
      <c r="BA318" s="22">
        <f>IF(OR(AZ318="Paid",AZ318="Partially refunded",AZ318="Paid another way"),1,0)</f>
        <v/>
      </c>
      <c r="BB318" s="22">
        <f>IF(AP318="","",IF(IFERROR(TRIM(INDEX($A318:$AI318,MATCH(Settings!$H$15,$A$1:$AI$1,0))&amp;""),"")&lt;&gt;"","Yes","No"))</f>
        <v/>
      </c>
      <c r="BC318" s="22">
        <f>IF(AP318="","",IF(IFERROR(TRIM(INDEX($A318:$AI318,MATCH(Settings!$H$16,$A$1:$AI$1,0))&amp;""),"")&lt;&gt;"","Yes","No"))</f>
        <v/>
      </c>
      <c r="BD318" s="22">
        <f>IF(AP318="","",IF(IFERROR(TRIM(INDEX($A318:$AI318,MATCH(Settings!$H$18,$A$1:$AI$1,0))&amp;""),"")&lt;&gt;"","Yes","No"))</f>
        <v/>
      </c>
      <c r="BE318" s="22">
        <f>IF(AP318="","",IFERROR(TRIM(INDEX($A318:$AI318,MATCH(Settings!$H$17,$A$1:$AI$1,0))&amp;""),""))</f>
        <v/>
      </c>
      <c r="BF318" s="22">
        <f>IF(AP318="","",IF(UPPER(TRIM(AM318&amp;""))="Y","Complete (papers)",IF(IF(BB318="No",", proof of age","")&amp;IF(BC318="No",", physical form","")&amp;IF(BD318="No",", concussion sheet","")="","Complete","Missing: "&amp;MID(IF(BB318="No",", proof of age","")&amp;IF(BC318="No",", physical form","")&amp;IF(BD318="No",", concussion sheet",""),3,200))))</f>
        <v/>
      </c>
      <c r="BG318" s="22">
        <f>IF(LEFT(BF318,8)="Complete",1,0)</f>
        <v/>
      </c>
      <c r="BH318" s="22">
        <f>IF(AP318="","",TRIM(AK318&amp;""))</f>
        <v/>
      </c>
      <c r="BI318" s="22">
        <f>IF(AND(AP318&lt;&gt;"",BH318=""),1,0)</f>
        <v/>
      </c>
      <c r="BJ318" s="22">
        <f>IF(AP318="",0,1)</f>
        <v/>
      </c>
    </row>
    <row r="319">
      <c r="AJ319" s="19" t="n"/>
      <c r="AK319" s="25" t="n"/>
      <c r="AL319" s="26" t="n"/>
      <c r="AM319" s="26" t="n"/>
      <c r="AN319" s="25" t="n"/>
      <c r="AO319" s="19" t="n"/>
      <c r="AP319" s="22">
        <f>TRIM(IFERROR(TRIM(INDEX($A319:$AI319,MATCH(Settings!$H$9,$A$1:$AI$1,0))&amp;""),"")&amp;" "&amp;IFERROR(TRIM(INDEX($A319:$AI319,MATCH(Settings!$H$10,$A$1:$AI$1,0))&amp;""),""))</f>
        <v/>
      </c>
      <c r="AQ319" s="23">
        <f>IF(AP319="","",IFERROR(IF(TRIM(INDEX($A319:$AI319,MATCH(Settings!$H$11,$A$1:$AI$1,0))&amp;"")="","",IF(ISNUMBER(INDEX($A319:$AI319,MATCH(Settings!$H$11,$A$1:$AI$1,0))),INT(INDEX($A319:$AI319,MATCH(Settings!$H$11,$A$1:$AI$1,0))),DATE(VALUE(LEFT(INDEX($A319:$AI319,MATCH(Settings!$H$11,$A$1:$AI$1,0)),4)),VALUE(MID(INDEX($A319:$AI319,MATCH(Settings!$H$11,$A$1:$AI$1,0)),6,2)),VALUE(MID(INDEX($A319:$AI319,MATCH(Settings!$H$11,$A$1:$AI$1,0)),9,2))))),""))</f>
        <v/>
      </c>
      <c r="AR319" s="22">
        <f>IF(OR(AP319="",NOT(ISNUMBER(AQ319)),NOT(ISNUMBER(Settings!$B$4))),"",YEAR(Settings!$B$4)-YEAR(AQ319)-IF(OR(MONTH(Settings!$B$4)&lt;MONTH(AQ319),AND(MONTH(Settings!$B$4)=MONTH(AQ319),DAY(Settings!$B$4)&lt;DAY(AQ319))),1,0))</f>
        <v/>
      </c>
      <c r="AS319" s="22">
        <f>IF(AP319="","",IF(AR319="","No birth date",IF(COUNT(Settings!$B$9:$B$20)=0,"Set your age groups",IF(AR319&lt;MIN(Settings!$B$9:$B$20),"Below youngest group",IF(AR319&gt;MAX(Settings!$C$9:$C$20),"Above oldest group",IF(AR319&lt;=INDEX(Settings!$C$9:$C$20,COUNTIF(Settings!$B$9:$B$20,"&lt;="&amp;AR319)),INDEX(Settings!$A$9:$A$20,COUNTIF(Settings!$B$9:$B$20,"&lt;="&amp;AR319)),"No group for this age"))))))</f>
        <v/>
      </c>
      <c r="AT319" s="22">
        <f>IF(AP319="","",IFERROR(TRIM(INDEX($A319:$AI319,MATCH(Settings!$H$12,$A$1:$AI$1,0))&amp;""),""))</f>
        <v/>
      </c>
      <c r="AU319" s="22">
        <f>IF(AP319="","",IFERROR(TRIM(INDEX($A319:$AI319,MATCH(Settings!$H$13,$A$1:$AI$1,0))&amp;""),""))</f>
        <v/>
      </c>
      <c r="AV319" s="22">
        <f>IF(AP319="","",IFERROR(TRIM(INDEX($A319:$AI319,MATCH(Settings!$H$14,$A$1:$AI$1,0))&amp;""),""))</f>
        <v/>
      </c>
      <c r="AW319" s="22">
        <f>IF(AP319="","",IFERROR(IF(TRIM(INDEX($A319:$AI319,MATCH(Settings!$H$19,$A$1:$AI$1,0))&amp;"")="","",VALUE(TRIM(INDEX($A319:$AI319,MATCH(Settings!$H$19,$A$1:$AI$1,0))&amp;""))),""))</f>
        <v/>
      </c>
      <c r="AX319" s="22">
        <f>IF(AP319="","",IFERROR(TRIM(INDEX($A319:$AI319,MATCH(Settings!$H$20,$A$1:$AI$1,0))&amp;""),""))</f>
        <v/>
      </c>
      <c r="AY319" s="24">
        <f>IF(OR(AX319="Paid",AX319="Partially refunded"),IFERROR(VALUE(IFERROR(TRIM(INDEX($A319:$AI319,MATCH(Settings!$H$21,$A$1:$AI$1,0))&amp;""),"")),0)-IFERROR(VALUE(IFERROR(TRIM(INDEX($A319:$AI319,MATCH(Settings!$H$22,$A$1:$AI$1,0))&amp;""),"")),0),0)</f>
        <v/>
      </c>
      <c r="AZ319" s="22">
        <f>IF(AP319="","",IF(UPPER(TRIM(AL319&amp;""))="Y","Paid another way",IF(AX319&lt;&gt;"",AX319,"No online payment")))</f>
        <v/>
      </c>
      <c r="BA319" s="22">
        <f>IF(OR(AZ319="Paid",AZ319="Partially refunded",AZ319="Paid another way"),1,0)</f>
        <v/>
      </c>
      <c r="BB319" s="22">
        <f>IF(AP319="","",IF(IFERROR(TRIM(INDEX($A319:$AI319,MATCH(Settings!$H$15,$A$1:$AI$1,0))&amp;""),"")&lt;&gt;"","Yes","No"))</f>
        <v/>
      </c>
      <c r="BC319" s="22">
        <f>IF(AP319="","",IF(IFERROR(TRIM(INDEX($A319:$AI319,MATCH(Settings!$H$16,$A$1:$AI$1,0))&amp;""),"")&lt;&gt;"","Yes","No"))</f>
        <v/>
      </c>
      <c r="BD319" s="22">
        <f>IF(AP319="","",IF(IFERROR(TRIM(INDEX($A319:$AI319,MATCH(Settings!$H$18,$A$1:$AI$1,0))&amp;""),"")&lt;&gt;"","Yes","No"))</f>
        <v/>
      </c>
      <c r="BE319" s="22">
        <f>IF(AP319="","",IFERROR(TRIM(INDEX($A319:$AI319,MATCH(Settings!$H$17,$A$1:$AI$1,0))&amp;""),""))</f>
        <v/>
      </c>
      <c r="BF319" s="22">
        <f>IF(AP319="","",IF(UPPER(TRIM(AM319&amp;""))="Y","Complete (papers)",IF(IF(BB319="No",", proof of age","")&amp;IF(BC319="No",", physical form","")&amp;IF(BD319="No",", concussion sheet","")="","Complete","Missing: "&amp;MID(IF(BB319="No",", proof of age","")&amp;IF(BC319="No",", physical form","")&amp;IF(BD319="No",", concussion sheet",""),3,200))))</f>
        <v/>
      </c>
      <c r="BG319" s="22">
        <f>IF(LEFT(BF319,8)="Complete",1,0)</f>
        <v/>
      </c>
      <c r="BH319" s="22">
        <f>IF(AP319="","",TRIM(AK319&amp;""))</f>
        <v/>
      </c>
      <c r="BI319" s="22">
        <f>IF(AND(AP319&lt;&gt;"",BH319=""),1,0)</f>
        <v/>
      </c>
      <c r="BJ319" s="22">
        <f>IF(AP319="",0,1)</f>
        <v/>
      </c>
    </row>
    <row r="320">
      <c r="AJ320" s="19" t="n"/>
      <c r="AK320" s="25" t="n"/>
      <c r="AL320" s="26" t="n"/>
      <c r="AM320" s="26" t="n"/>
      <c r="AN320" s="25" t="n"/>
      <c r="AO320" s="19" t="n"/>
      <c r="AP320" s="22">
        <f>TRIM(IFERROR(TRIM(INDEX($A320:$AI320,MATCH(Settings!$H$9,$A$1:$AI$1,0))&amp;""),"")&amp;" "&amp;IFERROR(TRIM(INDEX($A320:$AI320,MATCH(Settings!$H$10,$A$1:$AI$1,0))&amp;""),""))</f>
        <v/>
      </c>
      <c r="AQ320" s="23">
        <f>IF(AP320="","",IFERROR(IF(TRIM(INDEX($A320:$AI320,MATCH(Settings!$H$11,$A$1:$AI$1,0))&amp;"")="","",IF(ISNUMBER(INDEX($A320:$AI320,MATCH(Settings!$H$11,$A$1:$AI$1,0))),INT(INDEX($A320:$AI320,MATCH(Settings!$H$11,$A$1:$AI$1,0))),DATE(VALUE(LEFT(INDEX($A320:$AI320,MATCH(Settings!$H$11,$A$1:$AI$1,0)),4)),VALUE(MID(INDEX($A320:$AI320,MATCH(Settings!$H$11,$A$1:$AI$1,0)),6,2)),VALUE(MID(INDEX($A320:$AI320,MATCH(Settings!$H$11,$A$1:$AI$1,0)),9,2))))),""))</f>
        <v/>
      </c>
      <c r="AR320" s="22">
        <f>IF(OR(AP320="",NOT(ISNUMBER(AQ320)),NOT(ISNUMBER(Settings!$B$4))),"",YEAR(Settings!$B$4)-YEAR(AQ320)-IF(OR(MONTH(Settings!$B$4)&lt;MONTH(AQ320),AND(MONTH(Settings!$B$4)=MONTH(AQ320),DAY(Settings!$B$4)&lt;DAY(AQ320))),1,0))</f>
        <v/>
      </c>
      <c r="AS320" s="22">
        <f>IF(AP320="","",IF(AR320="","No birth date",IF(COUNT(Settings!$B$9:$B$20)=0,"Set your age groups",IF(AR320&lt;MIN(Settings!$B$9:$B$20),"Below youngest group",IF(AR320&gt;MAX(Settings!$C$9:$C$20),"Above oldest group",IF(AR320&lt;=INDEX(Settings!$C$9:$C$20,COUNTIF(Settings!$B$9:$B$20,"&lt;="&amp;AR320)),INDEX(Settings!$A$9:$A$20,COUNTIF(Settings!$B$9:$B$20,"&lt;="&amp;AR320)),"No group for this age"))))))</f>
        <v/>
      </c>
      <c r="AT320" s="22">
        <f>IF(AP320="","",IFERROR(TRIM(INDEX($A320:$AI320,MATCH(Settings!$H$12,$A$1:$AI$1,0))&amp;""),""))</f>
        <v/>
      </c>
      <c r="AU320" s="22">
        <f>IF(AP320="","",IFERROR(TRIM(INDEX($A320:$AI320,MATCH(Settings!$H$13,$A$1:$AI$1,0))&amp;""),""))</f>
        <v/>
      </c>
      <c r="AV320" s="22">
        <f>IF(AP320="","",IFERROR(TRIM(INDEX($A320:$AI320,MATCH(Settings!$H$14,$A$1:$AI$1,0))&amp;""),""))</f>
        <v/>
      </c>
      <c r="AW320" s="22">
        <f>IF(AP320="","",IFERROR(IF(TRIM(INDEX($A320:$AI320,MATCH(Settings!$H$19,$A$1:$AI$1,0))&amp;"")="","",VALUE(TRIM(INDEX($A320:$AI320,MATCH(Settings!$H$19,$A$1:$AI$1,0))&amp;""))),""))</f>
        <v/>
      </c>
      <c r="AX320" s="22">
        <f>IF(AP320="","",IFERROR(TRIM(INDEX($A320:$AI320,MATCH(Settings!$H$20,$A$1:$AI$1,0))&amp;""),""))</f>
        <v/>
      </c>
      <c r="AY320" s="24">
        <f>IF(OR(AX320="Paid",AX320="Partially refunded"),IFERROR(VALUE(IFERROR(TRIM(INDEX($A320:$AI320,MATCH(Settings!$H$21,$A$1:$AI$1,0))&amp;""),"")),0)-IFERROR(VALUE(IFERROR(TRIM(INDEX($A320:$AI320,MATCH(Settings!$H$22,$A$1:$AI$1,0))&amp;""),"")),0),0)</f>
        <v/>
      </c>
      <c r="AZ320" s="22">
        <f>IF(AP320="","",IF(UPPER(TRIM(AL320&amp;""))="Y","Paid another way",IF(AX320&lt;&gt;"",AX320,"No online payment")))</f>
        <v/>
      </c>
      <c r="BA320" s="22">
        <f>IF(OR(AZ320="Paid",AZ320="Partially refunded",AZ320="Paid another way"),1,0)</f>
        <v/>
      </c>
      <c r="BB320" s="22">
        <f>IF(AP320="","",IF(IFERROR(TRIM(INDEX($A320:$AI320,MATCH(Settings!$H$15,$A$1:$AI$1,0))&amp;""),"")&lt;&gt;"","Yes","No"))</f>
        <v/>
      </c>
      <c r="BC320" s="22">
        <f>IF(AP320="","",IF(IFERROR(TRIM(INDEX($A320:$AI320,MATCH(Settings!$H$16,$A$1:$AI$1,0))&amp;""),"")&lt;&gt;"","Yes","No"))</f>
        <v/>
      </c>
      <c r="BD320" s="22">
        <f>IF(AP320="","",IF(IFERROR(TRIM(INDEX($A320:$AI320,MATCH(Settings!$H$18,$A$1:$AI$1,0))&amp;""),"")&lt;&gt;"","Yes","No"))</f>
        <v/>
      </c>
      <c r="BE320" s="22">
        <f>IF(AP320="","",IFERROR(TRIM(INDEX($A320:$AI320,MATCH(Settings!$H$17,$A$1:$AI$1,0))&amp;""),""))</f>
        <v/>
      </c>
      <c r="BF320" s="22">
        <f>IF(AP320="","",IF(UPPER(TRIM(AM320&amp;""))="Y","Complete (papers)",IF(IF(BB320="No",", proof of age","")&amp;IF(BC320="No",", physical form","")&amp;IF(BD320="No",", concussion sheet","")="","Complete","Missing: "&amp;MID(IF(BB320="No",", proof of age","")&amp;IF(BC320="No",", physical form","")&amp;IF(BD320="No",", concussion sheet",""),3,200))))</f>
        <v/>
      </c>
      <c r="BG320" s="22">
        <f>IF(LEFT(BF320,8)="Complete",1,0)</f>
        <v/>
      </c>
      <c r="BH320" s="22">
        <f>IF(AP320="","",TRIM(AK320&amp;""))</f>
        <v/>
      </c>
      <c r="BI320" s="22">
        <f>IF(AND(AP320&lt;&gt;"",BH320=""),1,0)</f>
        <v/>
      </c>
      <c r="BJ320" s="22">
        <f>IF(AP320="",0,1)</f>
        <v/>
      </c>
    </row>
    <row r="321">
      <c r="AJ321" s="19" t="n"/>
      <c r="AK321" s="25" t="n"/>
      <c r="AL321" s="26" t="n"/>
      <c r="AM321" s="26" t="n"/>
      <c r="AN321" s="25" t="n"/>
      <c r="AO321" s="19" t="n"/>
      <c r="AP321" s="22">
        <f>TRIM(IFERROR(TRIM(INDEX($A321:$AI321,MATCH(Settings!$H$9,$A$1:$AI$1,0))&amp;""),"")&amp;" "&amp;IFERROR(TRIM(INDEX($A321:$AI321,MATCH(Settings!$H$10,$A$1:$AI$1,0))&amp;""),""))</f>
        <v/>
      </c>
      <c r="AQ321" s="23">
        <f>IF(AP321="","",IFERROR(IF(TRIM(INDEX($A321:$AI321,MATCH(Settings!$H$11,$A$1:$AI$1,0))&amp;"")="","",IF(ISNUMBER(INDEX($A321:$AI321,MATCH(Settings!$H$11,$A$1:$AI$1,0))),INT(INDEX($A321:$AI321,MATCH(Settings!$H$11,$A$1:$AI$1,0))),DATE(VALUE(LEFT(INDEX($A321:$AI321,MATCH(Settings!$H$11,$A$1:$AI$1,0)),4)),VALUE(MID(INDEX($A321:$AI321,MATCH(Settings!$H$11,$A$1:$AI$1,0)),6,2)),VALUE(MID(INDEX($A321:$AI321,MATCH(Settings!$H$11,$A$1:$AI$1,0)),9,2))))),""))</f>
        <v/>
      </c>
      <c r="AR321" s="22">
        <f>IF(OR(AP321="",NOT(ISNUMBER(AQ321)),NOT(ISNUMBER(Settings!$B$4))),"",YEAR(Settings!$B$4)-YEAR(AQ321)-IF(OR(MONTH(Settings!$B$4)&lt;MONTH(AQ321),AND(MONTH(Settings!$B$4)=MONTH(AQ321),DAY(Settings!$B$4)&lt;DAY(AQ321))),1,0))</f>
        <v/>
      </c>
      <c r="AS321" s="22">
        <f>IF(AP321="","",IF(AR321="","No birth date",IF(COUNT(Settings!$B$9:$B$20)=0,"Set your age groups",IF(AR321&lt;MIN(Settings!$B$9:$B$20),"Below youngest group",IF(AR321&gt;MAX(Settings!$C$9:$C$20),"Above oldest group",IF(AR321&lt;=INDEX(Settings!$C$9:$C$20,COUNTIF(Settings!$B$9:$B$20,"&lt;="&amp;AR321)),INDEX(Settings!$A$9:$A$20,COUNTIF(Settings!$B$9:$B$20,"&lt;="&amp;AR321)),"No group for this age"))))))</f>
        <v/>
      </c>
      <c r="AT321" s="22">
        <f>IF(AP321="","",IFERROR(TRIM(INDEX($A321:$AI321,MATCH(Settings!$H$12,$A$1:$AI$1,0))&amp;""),""))</f>
        <v/>
      </c>
      <c r="AU321" s="22">
        <f>IF(AP321="","",IFERROR(TRIM(INDEX($A321:$AI321,MATCH(Settings!$H$13,$A$1:$AI$1,0))&amp;""),""))</f>
        <v/>
      </c>
      <c r="AV321" s="22">
        <f>IF(AP321="","",IFERROR(TRIM(INDEX($A321:$AI321,MATCH(Settings!$H$14,$A$1:$AI$1,0))&amp;""),""))</f>
        <v/>
      </c>
      <c r="AW321" s="22">
        <f>IF(AP321="","",IFERROR(IF(TRIM(INDEX($A321:$AI321,MATCH(Settings!$H$19,$A$1:$AI$1,0))&amp;"")="","",VALUE(TRIM(INDEX($A321:$AI321,MATCH(Settings!$H$19,$A$1:$AI$1,0))&amp;""))),""))</f>
        <v/>
      </c>
      <c r="AX321" s="22">
        <f>IF(AP321="","",IFERROR(TRIM(INDEX($A321:$AI321,MATCH(Settings!$H$20,$A$1:$AI$1,0))&amp;""),""))</f>
        <v/>
      </c>
      <c r="AY321" s="24">
        <f>IF(OR(AX321="Paid",AX321="Partially refunded"),IFERROR(VALUE(IFERROR(TRIM(INDEX($A321:$AI321,MATCH(Settings!$H$21,$A$1:$AI$1,0))&amp;""),"")),0)-IFERROR(VALUE(IFERROR(TRIM(INDEX($A321:$AI321,MATCH(Settings!$H$22,$A$1:$AI$1,0))&amp;""),"")),0),0)</f>
        <v/>
      </c>
      <c r="AZ321" s="22">
        <f>IF(AP321="","",IF(UPPER(TRIM(AL321&amp;""))="Y","Paid another way",IF(AX321&lt;&gt;"",AX321,"No online payment")))</f>
        <v/>
      </c>
      <c r="BA321" s="22">
        <f>IF(OR(AZ321="Paid",AZ321="Partially refunded",AZ321="Paid another way"),1,0)</f>
        <v/>
      </c>
      <c r="BB321" s="22">
        <f>IF(AP321="","",IF(IFERROR(TRIM(INDEX($A321:$AI321,MATCH(Settings!$H$15,$A$1:$AI$1,0))&amp;""),"")&lt;&gt;"","Yes","No"))</f>
        <v/>
      </c>
      <c r="BC321" s="22">
        <f>IF(AP321="","",IF(IFERROR(TRIM(INDEX($A321:$AI321,MATCH(Settings!$H$16,$A$1:$AI$1,0))&amp;""),"")&lt;&gt;"","Yes","No"))</f>
        <v/>
      </c>
      <c r="BD321" s="22">
        <f>IF(AP321="","",IF(IFERROR(TRIM(INDEX($A321:$AI321,MATCH(Settings!$H$18,$A$1:$AI$1,0))&amp;""),"")&lt;&gt;"","Yes","No"))</f>
        <v/>
      </c>
      <c r="BE321" s="22">
        <f>IF(AP321="","",IFERROR(TRIM(INDEX($A321:$AI321,MATCH(Settings!$H$17,$A$1:$AI$1,0))&amp;""),""))</f>
        <v/>
      </c>
      <c r="BF321" s="22">
        <f>IF(AP321="","",IF(UPPER(TRIM(AM321&amp;""))="Y","Complete (papers)",IF(IF(BB321="No",", proof of age","")&amp;IF(BC321="No",", physical form","")&amp;IF(BD321="No",", concussion sheet","")="","Complete","Missing: "&amp;MID(IF(BB321="No",", proof of age","")&amp;IF(BC321="No",", physical form","")&amp;IF(BD321="No",", concussion sheet",""),3,200))))</f>
        <v/>
      </c>
      <c r="BG321" s="22">
        <f>IF(LEFT(BF321,8)="Complete",1,0)</f>
        <v/>
      </c>
      <c r="BH321" s="22">
        <f>IF(AP321="","",TRIM(AK321&amp;""))</f>
        <v/>
      </c>
      <c r="BI321" s="22">
        <f>IF(AND(AP321&lt;&gt;"",BH321=""),1,0)</f>
        <v/>
      </c>
      <c r="BJ321" s="22">
        <f>IF(AP321="",0,1)</f>
        <v/>
      </c>
    </row>
    <row r="322">
      <c r="AJ322" s="19" t="n"/>
      <c r="AK322" s="25" t="n"/>
      <c r="AL322" s="26" t="n"/>
      <c r="AM322" s="26" t="n"/>
      <c r="AN322" s="25" t="n"/>
      <c r="AO322" s="19" t="n"/>
      <c r="AP322" s="22">
        <f>TRIM(IFERROR(TRIM(INDEX($A322:$AI322,MATCH(Settings!$H$9,$A$1:$AI$1,0))&amp;""),"")&amp;" "&amp;IFERROR(TRIM(INDEX($A322:$AI322,MATCH(Settings!$H$10,$A$1:$AI$1,0))&amp;""),""))</f>
        <v/>
      </c>
      <c r="AQ322" s="23">
        <f>IF(AP322="","",IFERROR(IF(TRIM(INDEX($A322:$AI322,MATCH(Settings!$H$11,$A$1:$AI$1,0))&amp;"")="","",IF(ISNUMBER(INDEX($A322:$AI322,MATCH(Settings!$H$11,$A$1:$AI$1,0))),INT(INDEX($A322:$AI322,MATCH(Settings!$H$11,$A$1:$AI$1,0))),DATE(VALUE(LEFT(INDEX($A322:$AI322,MATCH(Settings!$H$11,$A$1:$AI$1,0)),4)),VALUE(MID(INDEX($A322:$AI322,MATCH(Settings!$H$11,$A$1:$AI$1,0)),6,2)),VALUE(MID(INDEX($A322:$AI322,MATCH(Settings!$H$11,$A$1:$AI$1,0)),9,2))))),""))</f>
        <v/>
      </c>
      <c r="AR322" s="22">
        <f>IF(OR(AP322="",NOT(ISNUMBER(AQ322)),NOT(ISNUMBER(Settings!$B$4))),"",YEAR(Settings!$B$4)-YEAR(AQ322)-IF(OR(MONTH(Settings!$B$4)&lt;MONTH(AQ322),AND(MONTH(Settings!$B$4)=MONTH(AQ322),DAY(Settings!$B$4)&lt;DAY(AQ322))),1,0))</f>
        <v/>
      </c>
      <c r="AS322" s="22">
        <f>IF(AP322="","",IF(AR322="","No birth date",IF(COUNT(Settings!$B$9:$B$20)=0,"Set your age groups",IF(AR322&lt;MIN(Settings!$B$9:$B$20),"Below youngest group",IF(AR322&gt;MAX(Settings!$C$9:$C$20),"Above oldest group",IF(AR322&lt;=INDEX(Settings!$C$9:$C$20,COUNTIF(Settings!$B$9:$B$20,"&lt;="&amp;AR322)),INDEX(Settings!$A$9:$A$20,COUNTIF(Settings!$B$9:$B$20,"&lt;="&amp;AR322)),"No group for this age"))))))</f>
        <v/>
      </c>
      <c r="AT322" s="22">
        <f>IF(AP322="","",IFERROR(TRIM(INDEX($A322:$AI322,MATCH(Settings!$H$12,$A$1:$AI$1,0))&amp;""),""))</f>
        <v/>
      </c>
      <c r="AU322" s="22">
        <f>IF(AP322="","",IFERROR(TRIM(INDEX($A322:$AI322,MATCH(Settings!$H$13,$A$1:$AI$1,0))&amp;""),""))</f>
        <v/>
      </c>
      <c r="AV322" s="22">
        <f>IF(AP322="","",IFERROR(TRIM(INDEX($A322:$AI322,MATCH(Settings!$H$14,$A$1:$AI$1,0))&amp;""),""))</f>
        <v/>
      </c>
      <c r="AW322" s="22">
        <f>IF(AP322="","",IFERROR(IF(TRIM(INDEX($A322:$AI322,MATCH(Settings!$H$19,$A$1:$AI$1,0))&amp;"")="","",VALUE(TRIM(INDEX($A322:$AI322,MATCH(Settings!$H$19,$A$1:$AI$1,0))&amp;""))),""))</f>
        <v/>
      </c>
      <c r="AX322" s="22">
        <f>IF(AP322="","",IFERROR(TRIM(INDEX($A322:$AI322,MATCH(Settings!$H$20,$A$1:$AI$1,0))&amp;""),""))</f>
        <v/>
      </c>
      <c r="AY322" s="24">
        <f>IF(OR(AX322="Paid",AX322="Partially refunded"),IFERROR(VALUE(IFERROR(TRIM(INDEX($A322:$AI322,MATCH(Settings!$H$21,$A$1:$AI$1,0))&amp;""),"")),0)-IFERROR(VALUE(IFERROR(TRIM(INDEX($A322:$AI322,MATCH(Settings!$H$22,$A$1:$AI$1,0))&amp;""),"")),0),0)</f>
        <v/>
      </c>
      <c r="AZ322" s="22">
        <f>IF(AP322="","",IF(UPPER(TRIM(AL322&amp;""))="Y","Paid another way",IF(AX322&lt;&gt;"",AX322,"No online payment")))</f>
        <v/>
      </c>
      <c r="BA322" s="22">
        <f>IF(OR(AZ322="Paid",AZ322="Partially refunded",AZ322="Paid another way"),1,0)</f>
        <v/>
      </c>
      <c r="BB322" s="22">
        <f>IF(AP322="","",IF(IFERROR(TRIM(INDEX($A322:$AI322,MATCH(Settings!$H$15,$A$1:$AI$1,0))&amp;""),"")&lt;&gt;"","Yes","No"))</f>
        <v/>
      </c>
      <c r="BC322" s="22">
        <f>IF(AP322="","",IF(IFERROR(TRIM(INDEX($A322:$AI322,MATCH(Settings!$H$16,$A$1:$AI$1,0))&amp;""),"")&lt;&gt;"","Yes","No"))</f>
        <v/>
      </c>
      <c r="BD322" s="22">
        <f>IF(AP322="","",IF(IFERROR(TRIM(INDEX($A322:$AI322,MATCH(Settings!$H$18,$A$1:$AI$1,0))&amp;""),"")&lt;&gt;"","Yes","No"))</f>
        <v/>
      </c>
      <c r="BE322" s="22">
        <f>IF(AP322="","",IFERROR(TRIM(INDEX($A322:$AI322,MATCH(Settings!$H$17,$A$1:$AI$1,0))&amp;""),""))</f>
        <v/>
      </c>
      <c r="BF322" s="22">
        <f>IF(AP322="","",IF(UPPER(TRIM(AM322&amp;""))="Y","Complete (papers)",IF(IF(BB322="No",", proof of age","")&amp;IF(BC322="No",", physical form","")&amp;IF(BD322="No",", concussion sheet","")="","Complete","Missing: "&amp;MID(IF(BB322="No",", proof of age","")&amp;IF(BC322="No",", physical form","")&amp;IF(BD322="No",", concussion sheet",""),3,200))))</f>
        <v/>
      </c>
      <c r="BG322" s="22">
        <f>IF(LEFT(BF322,8)="Complete",1,0)</f>
        <v/>
      </c>
      <c r="BH322" s="22">
        <f>IF(AP322="","",TRIM(AK322&amp;""))</f>
        <v/>
      </c>
      <c r="BI322" s="22">
        <f>IF(AND(AP322&lt;&gt;"",BH322=""),1,0)</f>
        <v/>
      </c>
      <c r="BJ322" s="22">
        <f>IF(AP322="",0,1)</f>
        <v/>
      </c>
    </row>
    <row r="323">
      <c r="AJ323" s="19" t="n"/>
      <c r="AK323" s="25" t="n"/>
      <c r="AL323" s="26" t="n"/>
      <c r="AM323" s="26" t="n"/>
      <c r="AN323" s="25" t="n"/>
      <c r="AO323" s="19" t="n"/>
      <c r="AP323" s="22">
        <f>TRIM(IFERROR(TRIM(INDEX($A323:$AI323,MATCH(Settings!$H$9,$A$1:$AI$1,0))&amp;""),"")&amp;" "&amp;IFERROR(TRIM(INDEX($A323:$AI323,MATCH(Settings!$H$10,$A$1:$AI$1,0))&amp;""),""))</f>
        <v/>
      </c>
      <c r="AQ323" s="23">
        <f>IF(AP323="","",IFERROR(IF(TRIM(INDEX($A323:$AI323,MATCH(Settings!$H$11,$A$1:$AI$1,0))&amp;"")="","",IF(ISNUMBER(INDEX($A323:$AI323,MATCH(Settings!$H$11,$A$1:$AI$1,0))),INT(INDEX($A323:$AI323,MATCH(Settings!$H$11,$A$1:$AI$1,0))),DATE(VALUE(LEFT(INDEX($A323:$AI323,MATCH(Settings!$H$11,$A$1:$AI$1,0)),4)),VALUE(MID(INDEX($A323:$AI323,MATCH(Settings!$H$11,$A$1:$AI$1,0)),6,2)),VALUE(MID(INDEX($A323:$AI323,MATCH(Settings!$H$11,$A$1:$AI$1,0)),9,2))))),""))</f>
        <v/>
      </c>
      <c r="AR323" s="22">
        <f>IF(OR(AP323="",NOT(ISNUMBER(AQ323)),NOT(ISNUMBER(Settings!$B$4))),"",YEAR(Settings!$B$4)-YEAR(AQ323)-IF(OR(MONTH(Settings!$B$4)&lt;MONTH(AQ323),AND(MONTH(Settings!$B$4)=MONTH(AQ323),DAY(Settings!$B$4)&lt;DAY(AQ323))),1,0))</f>
        <v/>
      </c>
      <c r="AS323" s="22">
        <f>IF(AP323="","",IF(AR323="","No birth date",IF(COUNT(Settings!$B$9:$B$20)=0,"Set your age groups",IF(AR323&lt;MIN(Settings!$B$9:$B$20),"Below youngest group",IF(AR323&gt;MAX(Settings!$C$9:$C$20),"Above oldest group",IF(AR323&lt;=INDEX(Settings!$C$9:$C$20,COUNTIF(Settings!$B$9:$B$20,"&lt;="&amp;AR323)),INDEX(Settings!$A$9:$A$20,COUNTIF(Settings!$B$9:$B$20,"&lt;="&amp;AR323)),"No group for this age"))))))</f>
        <v/>
      </c>
      <c r="AT323" s="22">
        <f>IF(AP323="","",IFERROR(TRIM(INDEX($A323:$AI323,MATCH(Settings!$H$12,$A$1:$AI$1,0))&amp;""),""))</f>
        <v/>
      </c>
      <c r="AU323" s="22">
        <f>IF(AP323="","",IFERROR(TRIM(INDEX($A323:$AI323,MATCH(Settings!$H$13,$A$1:$AI$1,0))&amp;""),""))</f>
        <v/>
      </c>
      <c r="AV323" s="22">
        <f>IF(AP323="","",IFERROR(TRIM(INDEX($A323:$AI323,MATCH(Settings!$H$14,$A$1:$AI$1,0))&amp;""),""))</f>
        <v/>
      </c>
      <c r="AW323" s="22">
        <f>IF(AP323="","",IFERROR(IF(TRIM(INDEX($A323:$AI323,MATCH(Settings!$H$19,$A$1:$AI$1,0))&amp;"")="","",VALUE(TRIM(INDEX($A323:$AI323,MATCH(Settings!$H$19,$A$1:$AI$1,0))&amp;""))),""))</f>
        <v/>
      </c>
      <c r="AX323" s="22">
        <f>IF(AP323="","",IFERROR(TRIM(INDEX($A323:$AI323,MATCH(Settings!$H$20,$A$1:$AI$1,0))&amp;""),""))</f>
        <v/>
      </c>
      <c r="AY323" s="24">
        <f>IF(OR(AX323="Paid",AX323="Partially refunded"),IFERROR(VALUE(IFERROR(TRIM(INDEX($A323:$AI323,MATCH(Settings!$H$21,$A$1:$AI$1,0))&amp;""),"")),0)-IFERROR(VALUE(IFERROR(TRIM(INDEX($A323:$AI323,MATCH(Settings!$H$22,$A$1:$AI$1,0))&amp;""),"")),0),0)</f>
        <v/>
      </c>
      <c r="AZ323" s="22">
        <f>IF(AP323="","",IF(UPPER(TRIM(AL323&amp;""))="Y","Paid another way",IF(AX323&lt;&gt;"",AX323,"No online payment")))</f>
        <v/>
      </c>
      <c r="BA323" s="22">
        <f>IF(OR(AZ323="Paid",AZ323="Partially refunded",AZ323="Paid another way"),1,0)</f>
        <v/>
      </c>
      <c r="BB323" s="22">
        <f>IF(AP323="","",IF(IFERROR(TRIM(INDEX($A323:$AI323,MATCH(Settings!$H$15,$A$1:$AI$1,0))&amp;""),"")&lt;&gt;"","Yes","No"))</f>
        <v/>
      </c>
      <c r="BC323" s="22">
        <f>IF(AP323="","",IF(IFERROR(TRIM(INDEX($A323:$AI323,MATCH(Settings!$H$16,$A$1:$AI$1,0))&amp;""),"")&lt;&gt;"","Yes","No"))</f>
        <v/>
      </c>
      <c r="BD323" s="22">
        <f>IF(AP323="","",IF(IFERROR(TRIM(INDEX($A323:$AI323,MATCH(Settings!$H$18,$A$1:$AI$1,0))&amp;""),"")&lt;&gt;"","Yes","No"))</f>
        <v/>
      </c>
      <c r="BE323" s="22">
        <f>IF(AP323="","",IFERROR(TRIM(INDEX($A323:$AI323,MATCH(Settings!$H$17,$A$1:$AI$1,0))&amp;""),""))</f>
        <v/>
      </c>
      <c r="BF323" s="22">
        <f>IF(AP323="","",IF(UPPER(TRIM(AM323&amp;""))="Y","Complete (papers)",IF(IF(BB323="No",", proof of age","")&amp;IF(BC323="No",", physical form","")&amp;IF(BD323="No",", concussion sheet","")="","Complete","Missing: "&amp;MID(IF(BB323="No",", proof of age","")&amp;IF(BC323="No",", physical form","")&amp;IF(BD323="No",", concussion sheet",""),3,200))))</f>
        <v/>
      </c>
      <c r="BG323" s="22">
        <f>IF(LEFT(BF323,8)="Complete",1,0)</f>
        <v/>
      </c>
      <c r="BH323" s="22">
        <f>IF(AP323="","",TRIM(AK323&amp;""))</f>
        <v/>
      </c>
      <c r="BI323" s="22">
        <f>IF(AND(AP323&lt;&gt;"",BH323=""),1,0)</f>
        <v/>
      </c>
      <c r="BJ323" s="22">
        <f>IF(AP323="",0,1)</f>
        <v/>
      </c>
    </row>
    <row r="324">
      <c r="AJ324" s="19" t="n"/>
      <c r="AK324" s="25" t="n"/>
      <c r="AL324" s="26" t="n"/>
      <c r="AM324" s="26" t="n"/>
      <c r="AN324" s="25" t="n"/>
      <c r="AO324" s="19" t="n"/>
      <c r="AP324" s="22">
        <f>TRIM(IFERROR(TRIM(INDEX($A324:$AI324,MATCH(Settings!$H$9,$A$1:$AI$1,0))&amp;""),"")&amp;" "&amp;IFERROR(TRIM(INDEX($A324:$AI324,MATCH(Settings!$H$10,$A$1:$AI$1,0))&amp;""),""))</f>
        <v/>
      </c>
      <c r="AQ324" s="23">
        <f>IF(AP324="","",IFERROR(IF(TRIM(INDEX($A324:$AI324,MATCH(Settings!$H$11,$A$1:$AI$1,0))&amp;"")="","",IF(ISNUMBER(INDEX($A324:$AI324,MATCH(Settings!$H$11,$A$1:$AI$1,0))),INT(INDEX($A324:$AI324,MATCH(Settings!$H$11,$A$1:$AI$1,0))),DATE(VALUE(LEFT(INDEX($A324:$AI324,MATCH(Settings!$H$11,$A$1:$AI$1,0)),4)),VALUE(MID(INDEX($A324:$AI324,MATCH(Settings!$H$11,$A$1:$AI$1,0)),6,2)),VALUE(MID(INDEX($A324:$AI324,MATCH(Settings!$H$11,$A$1:$AI$1,0)),9,2))))),""))</f>
        <v/>
      </c>
      <c r="AR324" s="22">
        <f>IF(OR(AP324="",NOT(ISNUMBER(AQ324)),NOT(ISNUMBER(Settings!$B$4))),"",YEAR(Settings!$B$4)-YEAR(AQ324)-IF(OR(MONTH(Settings!$B$4)&lt;MONTH(AQ324),AND(MONTH(Settings!$B$4)=MONTH(AQ324),DAY(Settings!$B$4)&lt;DAY(AQ324))),1,0))</f>
        <v/>
      </c>
      <c r="AS324" s="22">
        <f>IF(AP324="","",IF(AR324="","No birth date",IF(COUNT(Settings!$B$9:$B$20)=0,"Set your age groups",IF(AR324&lt;MIN(Settings!$B$9:$B$20),"Below youngest group",IF(AR324&gt;MAX(Settings!$C$9:$C$20),"Above oldest group",IF(AR324&lt;=INDEX(Settings!$C$9:$C$20,COUNTIF(Settings!$B$9:$B$20,"&lt;="&amp;AR324)),INDEX(Settings!$A$9:$A$20,COUNTIF(Settings!$B$9:$B$20,"&lt;="&amp;AR324)),"No group for this age"))))))</f>
        <v/>
      </c>
      <c r="AT324" s="22">
        <f>IF(AP324="","",IFERROR(TRIM(INDEX($A324:$AI324,MATCH(Settings!$H$12,$A$1:$AI$1,0))&amp;""),""))</f>
        <v/>
      </c>
      <c r="AU324" s="22">
        <f>IF(AP324="","",IFERROR(TRIM(INDEX($A324:$AI324,MATCH(Settings!$H$13,$A$1:$AI$1,0))&amp;""),""))</f>
        <v/>
      </c>
      <c r="AV324" s="22">
        <f>IF(AP324="","",IFERROR(TRIM(INDEX($A324:$AI324,MATCH(Settings!$H$14,$A$1:$AI$1,0))&amp;""),""))</f>
        <v/>
      </c>
      <c r="AW324" s="22">
        <f>IF(AP324="","",IFERROR(IF(TRIM(INDEX($A324:$AI324,MATCH(Settings!$H$19,$A$1:$AI$1,0))&amp;"")="","",VALUE(TRIM(INDEX($A324:$AI324,MATCH(Settings!$H$19,$A$1:$AI$1,0))&amp;""))),""))</f>
        <v/>
      </c>
      <c r="AX324" s="22">
        <f>IF(AP324="","",IFERROR(TRIM(INDEX($A324:$AI324,MATCH(Settings!$H$20,$A$1:$AI$1,0))&amp;""),""))</f>
        <v/>
      </c>
      <c r="AY324" s="24">
        <f>IF(OR(AX324="Paid",AX324="Partially refunded"),IFERROR(VALUE(IFERROR(TRIM(INDEX($A324:$AI324,MATCH(Settings!$H$21,$A$1:$AI$1,0))&amp;""),"")),0)-IFERROR(VALUE(IFERROR(TRIM(INDEX($A324:$AI324,MATCH(Settings!$H$22,$A$1:$AI$1,0))&amp;""),"")),0),0)</f>
        <v/>
      </c>
      <c r="AZ324" s="22">
        <f>IF(AP324="","",IF(UPPER(TRIM(AL324&amp;""))="Y","Paid another way",IF(AX324&lt;&gt;"",AX324,"No online payment")))</f>
        <v/>
      </c>
      <c r="BA324" s="22">
        <f>IF(OR(AZ324="Paid",AZ324="Partially refunded",AZ324="Paid another way"),1,0)</f>
        <v/>
      </c>
      <c r="BB324" s="22">
        <f>IF(AP324="","",IF(IFERROR(TRIM(INDEX($A324:$AI324,MATCH(Settings!$H$15,$A$1:$AI$1,0))&amp;""),"")&lt;&gt;"","Yes","No"))</f>
        <v/>
      </c>
      <c r="BC324" s="22">
        <f>IF(AP324="","",IF(IFERROR(TRIM(INDEX($A324:$AI324,MATCH(Settings!$H$16,$A$1:$AI$1,0))&amp;""),"")&lt;&gt;"","Yes","No"))</f>
        <v/>
      </c>
      <c r="BD324" s="22">
        <f>IF(AP324="","",IF(IFERROR(TRIM(INDEX($A324:$AI324,MATCH(Settings!$H$18,$A$1:$AI$1,0))&amp;""),"")&lt;&gt;"","Yes","No"))</f>
        <v/>
      </c>
      <c r="BE324" s="22">
        <f>IF(AP324="","",IFERROR(TRIM(INDEX($A324:$AI324,MATCH(Settings!$H$17,$A$1:$AI$1,0))&amp;""),""))</f>
        <v/>
      </c>
      <c r="BF324" s="22">
        <f>IF(AP324="","",IF(UPPER(TRIM(AM324&amp;""))="Y","Complete (papers)",IF(IF(BB324="No",", proof of age","")&amp;IF(BC324="No",", physical form","")&amp;IF(BD324="No",", concussion sheet","")="","Complete","Missing: "&amp;MID(IF(BB324="No",", proof of age","")&amp;IF(BC324="No",", physical form","")&amp;IF(BD324="No",", concussion sheet",""),3,200))))</f>
        <v/>
      </c>
      <c r="BG324" s="22">
        <f>IF(LEFT(BF324,8)="Complete",1,0)</f>
        <v/>
      </c>
      <c r="BH324" s="22">
        <f>IF(AP324="","",TRIM(AK324&amp;""))</f>
        <v/>
      </c>
      <c r="BI324" s="22">
        <f>IF(AND(AP324&lt;&gt;"",BH324=""),1,0)</f>
        <v/>
      </c>
      <c r="BJ324" s="22">
        <f>IF(AP324="",0,1)</f>
        <v/>
      </c>
    </row>
    <row r="325">
      <c r="AJ325" s="19" t="n"/>
      <c r="AK325" s="25" t="n"/>
      <c r="AL325" s="26" t="n"/>
      <c r="AM325" s="26" t="n"/>
      <c r="AN325" s="25" t="n"/>
      <c r="AO325" s="19" t="n"/>
      <c r="AP325" s="22">
        <f>TRIM(IFERROR(TRIM(INDEX($A325:$AI325,MATCH(Settings!$H$9,$A$1:$AI$1,0))&amp;""),"")&amp;" "&amp;IFERROR(TRIM(INDEX($A325:$AI325,MATCH(Settings!$H$10,$A$1:$AI$1,0))&amp;""),""))</f>
        <v/>
      </c>
      <c r="AQ325" s="23">
        <f>IF(AP325="","",IFERROR(IF(TRIM(INDEX($A325:$AI325,MATCH(Settings!$H$11,$A$1:$AI$1,0))&amp;"")="","",IF(ISNUMBER(INDEX($A325:$AI325,MATCH(Settings!$H$11,$A$1:$AI$1,0))),INT(INDEX($A325:$AI325,MATCH(Settings!$H$11,$A$1:$AI$1,0))),DATE(VALUE(LEFT(INDEX($A325:$AI325,MATCH(Settings!$H$11,$A$1:$AI$1,0)),4)),VALUE(MID(INDEX($A325:$AI325,MATCH(Settings!$H$11,$A$1:$AI$1,0)),6,2)),VALUE(MID(INDEX($A325:$AI325,MATCH(Settings!$H$11,$A$1:$AI$1,0)),9,2))))),""))</f>
        <v/>
      </c>
      <c r="AR325" s="22">
        <f>IF(OR(AP325="",NOT(ISNUMBER(AQ325)),NOT(ISNUMBER(Settings!$B$4))),"",YEAR(Settings!$B$4)-YEAR(AQ325)-IF(OR(MONTH(Settings!$B$4)&lt;MONTH(AQ325),AND(MONTH(Settings!$B$4)=MONTH(AQ325),DAY(Settings!$B$4)&lt;DAY(AQ325))),1,0))</f>
        <v/>
      </c>
      <c r="AS325" s="22">
        <f>IF(AP325="","",IF(AR325="","No birth date",IF(COUNT(Settings!$B$9:$B$20)=0,"Set your age groups",IF(AR325&lt;MIN(Settings!$B$9:$B$20),"Below youngest group",IF(AR325&gt;MAX(Settings!$C$9:$C$20),"Above oldest group",IF(AR325&lt;=INDEX(Settings!$C$9:$C$20,COUNTIF(Settings!$B$9:$B$20,"&lt;="&amp;AR325)),INDEX(Settings!$A$9:$A$20,COUNTIF(Settings!$B$9:$B$20,"&lt;="&amp;AR325)),"No group for this age"))))))</f>
        <v/>
      </c>
      <c r="AT325" s="22">
        <f>IF(AP325="","",IFERROR(TRIM(INDEX($A325:$AI325,MATCH(Settings!$H$12,$A$1:$AI$1,0))&amp;""),""))</f>
        <v/>
      </c>
      <c r="AU325" s="22">
        <f>IF(AP325="","",IFERROR(TRIM(INDEX($A325:$AI325,MATCH(Settings!$H$13,$A$1:$AI$1,0))&amp;""),""))</f>
        <v/>
      </c>
      <c r="AV325" s="22">
        <f>IF(AP325="","",IFERROR(TRIM(INDEX($A325:$AI325,MATCH(Settings!$H$14,$A$1:$AI$1,0))&amp;""),""))</f>
        <v/>
      </c>
      <c r="AW325" s="22">
        <f>IF(AP325="","",IFERROR(IF(TRIM(INDEX($A325:$AI325,MATCH(Settings!$H$19,$A$1:$AI$1,0))&amp;"")="","",VALUE(TRIM(INDEX($A325:$AI325,MATCH(Settings!$H$19,$A$1:$AI$1,0))&amp;""))),""))</f>
        <v/>
      </c>
      <c r="AX325" s="22">
        <f>IF(AP325="","",IFERROR(TRIM(INDEX($A325:$AI325,MATCH(Settings!$H$20,$A$1:$AI$1,0))&amp;""),""))</f>
        <v/>
      </c>
      <c r="AY325" s="24">
        <f>IF(OR(AX325="Paid",AX325="Partially refunded"),IFERROR(VALUE(IFERROR(TRIM(INDEX($A325:$AI325,MATCH(Settings!$H$21,$A$1:$AI$1,0))&amp;""),"")),0)-IFERROR(VALUE(IFERROR(TRIM(INDEX($A325:$AI325,MATCH(Settings!$H$22,$A$1:$AI$1,0))&amp;""),"")),0),0)</f>
        <v/>
      </c>
      <c r="AZ325" s="22">
        <f>IF(AP325="","",IF(UPPER(TRIM(AL325&amp;""))="Y","Paid another way",IF(AX325&lt;&gt;"",AX325,"No online payment")))</f>
        <v/>
      </c>
      <c r="BA325" s="22">
        <f>IF(OR(AZ325="Paid",AZ325="Partially refunded",AZ325="Paid another way"),1,0)</f>
        <v/>
      </c>
      <c r="BB325" s="22">
        <f>IF(AP325="","",IF(IFERROR(TRIM(INDEX($A325:$AI325,MATCH(Settings!$H$15,$A$1:$AI$1,0))&amp;""),"")&lt;&gt;"","Yes","No"))</f>
        <v/>
      </c>
      <c r="BC325" s="22">
        <f>IF(AP325="","",IF(IFERROR(TRIM(INDEX($A325:$AI325,MATCH(Settings!$H$16,$A$1:$AI$1,0))&amp;""),"")&lt;&gt;"","Yes","No"))</f>
        <v/>
      </c>
      <c r="BD325" s="22">
        <f>IF(AP325="","",IF(IFERROR(TRIM(INDEX($A325:$AI325,MATCH(Settings!$H$18,$A$1:$AI$1,0))&amp;""),"")&lt;&gt;"","Yes","No"))</f>
        <v/>
      </c>
      <c r="BE325" s="22">
        <f>IF(AP325="","",IFERROR(TRIM(INDEX($A325:$AI325,MATCH(Settings!$H$17,$A$1:$AI$1,0))&amp;""),""))</f>
        <v/>
      </c>
      <c r="BF325" s="22">
        <f>IF(AP325="","",IF(UPPER(TRIM(AM325&amp;""))="Y","Complete (papers)",IF(IF(BB325="No",", proof of age","")&amp;IF(BC325="No",", physical form","")&amp;IF(BD325="No",", concussion sheet","")="","Complete","Missing: "&amp;MID(IF(BB325="No",", proof of age","")&amp;IF(BC325="No",", physical form","")&amp;IF(BD325="No",", concussion sheet",""),3,200))))</f>
        <v/>
      </c>
      <c r="BG325" s="22">
        <f>IF(LEFT(BF325,8)="Complete",1,0)</f>
        <v/>
      </c>
      <c r="BH325" s="22">
        <f>IF(AP325="","",TRIM(AK325&amp;""))</f>
        <v/>
      </c>
      <c r="BI325" s="22">
        <f>IF(AND(AP325&lt;&gt;"",BH325=""),1,0)</f>
        <v/>
      </c>
      <c r="BJ325" s="22">
        <f>IF(AP325="",0,1)</f>
        <v/>
      </c>
    </row>
    <row r="326">
      <c r="AJ326" s="19" t="n"/>
      <c r="AK326" s="25" t="n"/>
      <c r="AL326" s="26" t="n"/>
      <c r="AM326" s="26" t="n"/>
      <c r="AN326" s="25" t="n"/>
      <c r="AO326" s="19" t="n"/>
      <c r="AP326" s="22">
        <f>TRIM(IFERROR(TRIM(INDEX($A326:$AI326,MATCH(Settings!$H$9,$A$1:$AI$1,0))&amp;""),"")&amp;" "&amp;IFERROR(TRIM(INDEX($A326:$AI326,MATCH(Settings!$H$10,$A$1:$AI$1,0))&amp;""),""))</f>
        <v/>
      </c>
      <c r="AQ326" s="23">
        <f>IF(AP326="","",IFERROR(IF(TRIM(INDEX($A326:$AI326,MATCH(Settings!$H$11,$A$1:$AI$1,0))&amp;"")="","",IF(ISNUMBER(INDEX($A326:$AI326,MATCH(Settings!$H$11,$A$1:$AI$1,0))),INT(INDEX($A326:$AI326,MATCH(Settings!$H$11,$A$1:$AI$1,0))),DATE(VALUE(LEFT(INDEX($A326:$AI326,MATCH(Settings!$H$11,$A$1:$AI$1,0)),4)),VALUE(MID(INDEX($A326:$AI326,MATCH(Settings!$H$11,$A$1:$AI$1,0)),6,2)),VALUE(MID(INDEX($A326:$AI326,MATCH(Settings!$H$11,$A$1:$AI$1,0)),9,2))))),""))</f>
        <v/>
      </c>
      <c r="AR326" s="22">
        <f>IF(OR(AP326="",NOT(ISNUMBER(AQ326)),NOT(ISNUMBER(Settings!$B$4))),"",YEAR(Settings!$B$4)-YEAR(AQ326)-IF(OR(MONTH(Settings!$B$4)&lt;MONTH(AQ326),AND(MONTH(Settings!$B$4)=MONTH(AQ326),DAY(Settings!$B$4)&lt;DAY(AQ326))),1,0))</f>
        <v/>
      </c>
      <c r="AS326" s="22">
        <f>IF(AP326="","",IF(AR326="","No birth date",IF(COUNT(Settings!$B$9:$B$20)=0,"Set your age groups",IF(AR326&lt;MIN(Settings!$B$9:$B$20),"Below youngest group",IF(AR326&gt;MAX(Settings!$C$9:$C$20),"Above oldest group",IF(AR326&lt;=INDEX(Settings!$C$9:$C$20,COUNTIF(Settings!$B$9:$B$20,"&lt;="&amp;AR326)),INDEX(Settings!$A$9:$A$20,COUNTIF(Settings!$B$9:$B$20,"&lt;="&amp;AR326)),"No group for this age"))))))</f>
        <v/>
      </c>
      <c r="AT326" s="22">
        <f>IF(AP326="","",IFERROR(TRIM(INDEX($A326:$AI326,MATCH(Settings!$H$12,$A$1:$AI$1,0))&amp;""),""))</f>
        <v/>
      </c>
      <c r="AU326" s="22">
        <f>IF(AP326="","",IFERROR(TRIM(INDEX($A326:$AI326,MATCH(Settings!$H$13,$A$1:$AI$1,0))&amp;""),""))</f>
        <v/>
      </c>
      <c r="AV326" s="22">
        <f>IF(AP326="","",IFERROR(TRIM(INDEX($A326:$AI326,MATCH(Settings!$H$14,$A$1:$AI$1,0))&amp;""),""))</f>
        <v/>
      </c>
      <c r="AW326" s="22">
        <f>IF(AP326="","",IFERROR(IF(TRIM(INDEX($A326:$AI326,MATCH(Settings!$H$19,$A$1:$AI$1,0))&amp;"")="","",VALUE(TRIM(INDEX($A326:$AI326,MATCH(Settings!$H$19,$A$1:$AI$1,0))&amp;""))),""))</f>
        <v/>
      </c>
      <c r="AX326" s="22">
        <f>IF(AP326="","",IFERROR(TRIM(INDEX($A326:$AI326,MATCH(Settings!$H$20,$A$1:$AI$1,0))&amp;""),""))</f>
        <v/>
      </c>
      <c r="AY326" s="24">
        <f>IF(OR(AX326="Paid",AX326="Partially refunded"),IFERROR(VALUE(IFERROR(TRIM(INDEX($A326:$AI326,MATCH(Settings!$H$21,$A$1:$AI$1,0))&amp;""),"")),0)-IFERROR(VALUE(IFERROR(TRIM(INDEX($A326:$AI326,MATCH(Settings!$H$22,$A$1:$AI$1,0))&amp;""),"")),0),0)</f>
        <v/>
      </c>
      <c r="AZ326" s="22">
        <f>IF(AP326="","",IF(UPPER(TRIM(AL326&amp;""))="Y","Paid another way",IF(AX326&lt;&gt;"",AX326,"No online payment")))</f>
        <v/>
      </c>
      <c r="BA326" s="22">
        <f>IF(OR(AZ326="Paid",AZ326="Partially refunded",AZ326="Paid another way"),1,0)</f>
        <v/>
      </c>
      <c r="BB326" s="22">
        <f>IF(AP326="","",IF(IFERROR(TRIM(INDEX($A326:$AI326,MATCH(Settings!$H$15,$A$1:$AI$1,0))&amp;""),"")&lt;&gt;"","Yes","No"))</f>
        <v/>
      </c>
      <c r="BC326" s="22">
        <f>IF(AP326="","",IF(IFERROR(TRIM(INDEX($A326:$AI326,MATCH(Settings!$H$16,$A$1:$AI$1,0))&amp;""),"")&lt;&gt;"","Yes","No"))</f>
        <v/>
      </c>
      <c r="BD326" s="22">
        <f>IF(AP326="","",IF(IFERROR(TRIM(INDEX($A326:$AI326,MATCH(Settings!$H$18,$A$1:$AI$1,0))&amp;""),"")&lt;&gt;"","Yes","No"))</f>
        <v/>
      </c>
      <c r="BE326" s="22">
        <f>IF(AP326="","",IFERROR(TRIM(INDEX($A326:$AI326,MATCH(Settings!$H$17,$A$1:$AI$1,0))&amp;""),""))</f>
        <v/>
      </c>
      <c r="BF326" s="22">
        <f>IF(AP326="","",IF(UPPER(TRIM(AM326&amp;""))="Y","Complete (papers)",IF(IF(BB326="No",", proof of age","")&amp;IF(BC326="No",", physical form","")&amp;IF(BD326="No",", concussion sheet","")="","Complete","Missing: "&amp;MID(IF(BB326="No",", proof of age","")&amp;IF(BC326="No",", physical form","")&amp;IF(BD326="No",", concussion sheet",""),3,200))))</f>
        <v/>
      </c>
      <c r="BG326" s="22">
        <f>IF(LEFT(BF326,8)="Complete",1,0)</f>
        <v/>
      </c>
      <c r="BH326" s="22">
        <f>IF(AP326="","",TRIM(AK326&amp;""))</f>
        <v/>
      </c>
      <c r="BI326" s="22">
        <f>IF(AND(AP326&lt;&gt;"",BH326=""),1,0)</f>
        <v/>
      </c>
      <c r="BJ326" s="22">
        <f>IF(AP326="",0,1)</f>
        <v/>
      </c>
    </row>
    <row r="327">
      <c r="AJ327" s="19" t="n"/>
      <c r="AK327" s="25" t="n"/>
      <c r="AL327" s="26" t="n"/>
      <c r="AM327" s="26" t="n"/>
      <c r="AN327" s="25" t="n"/>
      <c r="AO327" s="19" t="n"/>
      <c r="AP327" s="22">
        <f>TRIM(IFERROR(TRIM(INDEX($A327:$AI327,MATCH(Settings!$H$9,$A$1:$AI$1,0))&amp;""),"")&amp;" "&amp;IFERROR(TRIM(INDEX($A327:$AI327,MATCH(Settings!$H$10,$A$1:$AI$1,0))&amp;""),""))</f>
        <v/>
      </c>
      <c r="AQ327" s="23">
        <f>IF(AP327="","",IFERROR(IF(TRIM(INDEX($A327:$AI327,MATCH(Settings!$H$11,$A$1:$AI$1,0))&amp;"")="","",IF(ISNUMBER(INDEX($A327:$AI327,MATCH(Settings!$H$11,$A$1:$AI$1,0))),INT(INDEX($A327:$AI327,MATCH(Settings!$H$11,$A$1:$AI$1,0))),DATE(VALUE(LEFT(INDEX($A327:$AI327,MATCH(Settings!$H$11,$A$1:$AI$1,0)),4)),VALUE(MID(INDEX($A327:$AI327,MATCH(Settings!$H$11,$A$1:$AI$1,0)),6,2)),VALUE(MID(INDEX($A327:$AI327,MATCH(Settings!$H$11,$A$1:$AI$1,0)),9,2))))),""))</f>
        <v/>
      </c>
      <c r="AR327" s="22">
        <f>IF(OR(AP327="",NOT(ISNUMBER(AQ327)),NOT(ISNUMBER(Settings!$B$4))),"",YEAR(Settings!$B$4)-YEAR(AQ327)-IF(OR(MONTH(Settings!$B$4)&lt;MONTH(AQ327),AND(MONTH(Settings!$B$4)=MONTH(AQ327),DAY(Settings!$B$4)&lt;DAY(AQ327))),1,0))</f>
        <v/>
      </c>
      <c r="AS327" s="22">
        <f>IF(AP327="","",IF(AR327="","No birth date",IF(COUNT(Settings!$B$9:$B$20)=0,"Set your age groups",IF(AR327&lt;MIN(Settings!$B$9:$B$20),"Below youngest group",IF(AR327&gt;MAX(Settings!$C$9:$C$20),"Above oldest group",IF(AR327&lt;=INDEX(Settings!$C$9:$C$20,COUNTIF(Settings!$B$9:$B$20,"&lt;="&amp;AR327)),INDEX(Settings!$A$9:$A$20,COUNTIF(Settings!$B$9:$B$20,"&lt;="&amp;AR327)),"No group for this age"))))))</f>
        <v/>
      </c>
      <c r="AT327" s="22">
        <f>IF(AP327="","",IFERROR(TRIM(INDEX($A327:$AI327,MATCH(Settings!$H$12,$A$1:$AI$1,0))&amp;""),""))</f>
        <v/>
      </c>
      <c r="AU327" s="22">
        <f>IF(AP327="","",IFERROR(TRIM(INDEX($A327:$AI327,MATCH(Settings!$H$13,$A$1:$AI$1,0))&amp;""),""))</f>
        <v/>
      </c>
      <c r="AV327" s="22">
        <f>IF(AP327="","",IFERROR(TRIM(INDEX($A327:$AI327,MATCH(Settings!$H$14,$A$1:$AI$1,0))&amp;""),""))</f>
        <v/>
      </c>
      <c r="AW327" s="22">
        <f>IF(AP327="","",IFERROR(IF(TRIM(INDEX($A327:$AI327,MATCH(Settings!$H$19,$A$1:$AI$1,0))&amp;"")="","",VALUE(TRIM(INDEX($A327:$AI327,MATCH(Settings!$H$19,$A$1:$AI$1,0))&amp;""))),""))</f>
        <v/>
      </c>
      <c r="AX327" s="22">
        <f>IF(AP327="","",IFERROR(TRIM(INDEX($A327:$AI327,MATCH(Settings!$H$20,$A$1:$AI$1,0))&amp;""),""))</f>
        <v/>
      </c>
      <c r="AY327" s="24">
        <f>IF(OR(AX327="Paid",AX327="Partially refunded"),IFERROR(VALUE(IFERROR(TRIM(INDEX($A327:$AI327,MATCH(Settings!$H$21,$A$1:$AI$1,0))&amp;""),"")),0)-IFERROR(VALUE(IFERROR(TRIM(INDEX($A327:$AI327,MATCH(Settings!$H$22,$A$1:$AI$1,0))&amp;""),"")),0),0)</f>
        <v/>
      </c>
      <c r="AZ327" s="22">
        <f>IF(AP327="","",IF(UPPER(TRIM(AL327&amp;""))="Y","Paid another way",IF(AX327&lt;&gt;"",AX327,"No online payment")))</f>
        <v/>
      </c>
      <c r="BA327" s="22">
        <f>IF(OR(AZ327="Paid",AZ327="Partially refunded",AZ327="Paid another way"),1,0)</f>
        <v/>
      </c>
      <c r="BB327" s="22">
        <f>IF(AP327="","",IF(IFERROR(TRIM(INDEX($A327:$AI327,MATCH(Settings!$H$15,$A$1:$AI$1,0))&amp;""),"")&lt;&gt;"","Yes","No"))</f>
        <v/>
      </c>
      <c r="BC327" s="22">
        <f>IF(AP327="","",IF(IFERROR(TRIM(INDEX($A327:$AI327,MATCH(Settings!$H$16,$A$1:$AI$1,0))&amp;""),"")&lt;&gt;"","Yes","No"))</f>
        <v/>
      </c>
      <c r="BD327" s="22">
        <f>IF(AP327="","",IF(IFERROR(TRIM(INDEX($A327:$AI327,MATCH(Settings!$H$18,$A$1:$AI$1,0))&amp;""),"")&lt;&gt;"","Yes","No"))</f>
        <v/>
      </c>
      <c r="BE327" s="22">
        <f>IF(AP327="","",IFERROR(TRIM(INDEX($A327:$AI327,MATCH(Settings!$H$17,$A$1:$AI$1,0))&amp;""),""))</f>
        <v/>
      </c>
      <c r="BF327" s="22">
        <f>IF(AP327="","",IF(UPPER(TRIM(AM327&amp;""))="Y","Complete (papers)",IF(IF(BB327="No",", proof of age","")&amp;IF(BC327="No",", physical form","")&amp;IF(BD327="No",", concussion sheet","")="","Complete","Missing: "&amp;MID(IF(BB327="No",", proof of age","")&amp;IF(BC327="No",", physical form","")&amp;IF(BD327="No",", concussion sheet",""),3,200))))</f>
        <v/>
      </c>
      <c r="BG327" s="22">
        <f>IF(LEFT(BF327,8)="Complete",1,0)</f>
        <v/>
      </c>
      <c r="BH327" s="22">
        <f>IF(AP327="","",TRIM(AK327&amp;""))</f>
        <v/>
      </c>
      <c r="BI327" s="22">
        <f>IF(AND(AP327&lt;&gt;"",BH327=""),1,0)</f>
        <v/>
      </c>
      <c r="BJ327" s="22">
        <f>IF(AP327="",0,1)</f>
        <v/>
      </c>
    </row>
    <row r="328">
      <c r="AJ328" s="19" t="n"/>
      <c r="AK328" s="25" t="n"/>
      <c r="AL328" s="26" t="n"/>
      <c r="AM328" s="26" t="n"/>
      <c r="AN328" s="25" t="n"/>
      <c r="AO328" s="19" t="n"/>
      <c r="AP328" s="22">
        <f>TRIM(IFERROR(TRIM(INDEX($A328:$AI328,MATCH(Settings!$H$9,$A$1:$AI$1,0))&amp;""),"")&amp;" "&amp;IFERROR(TRIM(INDEX($A328:$AI328,MATCH(Settings!$H$10,$A$1:$AI$1,0))&amp;""),""))</f>
        <v/>
      </c>
      <c r="AQ328" s="23">
        <f>IF(AP328="","",IFERROR(IF(TRIM(INDEX($A328:$AI328,MATCH(Settings!$H$11,$A$1:$AI$1,0))&amp;"")="","",IF(ISNUMBER(INDEX($A328:$AI328,MATCH(Settings!$H$11,$A$1:$AI$1,0))),INT(INDEX($A328:$AI328,MATCH(Settings!$H$11,$A$1:$AI$1,0))),DATE(VALUE(LEFT(INDEX($A328:$AI328,MATCH(Settings!$H$11,$A$1:$AI$1,0)),4)),VALUE(MID(INDEX($A328:$AI328,MATCH(Settings!$H$11,$A$1:$AI$1,0)),6,2)),VALUE(MID(INDEX($A328:$AI328,MATCH(Settings!$H$11,$A$1:$AI$1,0)),9,2))))),""))</f>
        <v/>
      </c>
      <c r="AR328" s="22">
        <f>IF(OR(AP328="",NOT(ISNUMBER(AQ328)),NOT(ISNUMBER(Settings!$B$4))),"",YEAR(Settings!$B$4)-YEAR(AQ328)-IF(OR(MONTH(Settings!$B$4)&lt;MONTH(AQ328),AND(MONTH(Settings!$B$4)=MONTH(AQ328),DAY(Settings!$B$4)&lt;DAY(AQ328))),1,0))</f>
        <v/>
      </c>
      <c r="AS328" s="22">
        <f>IF(AP328="","",IF(AR328="","No birth date",IF(COUNT(Settings!$B$9:$B$20)=0,"Set your age groups",IF(AR328&lt;MIN(Settings!$B$9:$B$20),"Below youngest group",IF(AR328&gt;MAX(Settings!$C$9:$C$20),"Above oldest group",IF(AR328&lt;=INDEX(Settings!$C$9:$C$20,COUNTIF(Settings!$B$9:$B$20,"&lt;="&amp;AR328)),INDEX(Settings!$A$9:$A$20,COUNTIF(Settings!$B$9:$B$20,"&lt;="&amp;AR328)),"No group for this age"))))))</f>
        <v/>
      </c>
      <c r="AT328" s="22">
        <f>IF(AP328="","",IFERROR(TRIM(INDEX($A328:$AI328,MATCH(Settings!$H$12,$A$1:$AI$1,0))&amp;""),""))</f>
        <v/>
      </c>
      <c r="AU328" s="22">
        <f>IF(AP328="","",IFERROR(TRIM(INDEX($A328:$AI328,MATCH(Settings!$H$13,$A$1:$AI$1,0))&amp;""),""))</f>
        <v/>
      </c>
      <c r="AV328" s="22">
        <f>IF(AP328="","",IFERROR(TRIM(INDEX($A328:$AI328,MATCH(Settings!$H$14,$A$1:$AI$1,0))&amp;""),""))</f>
        <v/>
      </c>
      <c r="AW328" s="22">
        <f>IF(AP328="","",IFERROR(IF(TRIM(INDEX($A328:$AI328,MATCH(Settings!$H$19,$A$1:$AI$1,0))&amp;"")="","",VALUE(TRIM(INDEX($A328:$AI328,MATCH(Settings!$H$19,$A$1:$AI$1,0))&amp;""))),""))</f>
        <v/>
      </c>
      <c r="AX328" s="22">
        <f>IF(AP328="","",IFERROR(TRIM(INDEX($A328:$AI328,MATCH(Settings!$H$20,$A$1:$AI$1,0))&amp;""),""))</f>
        <v/>
      </c>
      <c r="AY328" s="24">
        <f>IF(OR(AX328="Paid",AX328="Partially refunded"),IFERROR(VALUE(IFERROR(TRIM(INDEX($A328:$AI328,MATCH(Settings!$H$21,$A$1:$AI$1,0))&amp;""),"")),0)-IFERROR(VALUE(IFERROR(TRIM(INDEX($A328:$AI328,MATCH(Settings!$H$22,$A$1:$AI$1,0))&amp;""),"")),0),0)</f>
        <v/>
      </c>
      <c r="AZ328" s="22">
        <f>IF(AP328="","",IF(UPPER(TRIM(AL328&amp;""))="Y","Paid another way",IF(AX328&lt;&gt;"",AX328,"No online payment")))</f>
        <v/>
      </c>
      <c r="BA328" s="22">
        <f>IF(OR(AZ328="Paid",AZ328="Partially refunded",AZ328="Paid another way"),1,0)</f>
        <v/>
      </c>
      <c r="BB328" s="22">
        <f>IF(AP328="","",IF(IFERROR(TRIM(INDEX($A328:$AI328,MATCH(Settings!$H$15,$A$1:$AI$1,0))&amp;""),"")&lt;&gt;"","Yes","No"))</f>
        <v/>
      </c>
      <c r="BC328" s="22">
        <f>IF(AP328="","",IF(IFERROR(TRIM(INDEX($A328:$AI328,MATCH(Settings!$H$16,$A$1:$AI$1,0))&amp;""),"")&lt;&gt;"","Yes","No"))</f>
        <v/>
      </c>
      <c r="BD328" s="22">
        <f>IF(AP328="","",IF(IFERROR(TRIM(INDEX($A328:$AI328,MATCH(Settings!$H$18,$A$1:$AI$1,0))&amp;""),"")&lt;&gt;"","Yes","No"))</f>
        <v/>
      </c>
      <c r="BE328" s="22">
        <f>IF(AP328="","",IFERROR(TRIM(INDEX($A328:$AI328,MATCH(Settings!$H$17,$A$1:$AI$1,0))&amp;""),""))</f>
        <v/>
      </c>
      <c r="BF328" s="22">
        <f>IF(AP328="","",IF(UPPER(TRIM(AM328&amp;""))="Y","Complete (papers)",IF(IF(BB328="No",", proof of age","")&amp;IF(BC328="No",", physical form","")&amp;IF(BD328="No",", concussion sheet","")="","Complete","Missing: "&amp;MID(IF(BB328="No",", proof of age","")&amp;IF(BC328="No",", physical form","")&amp;IF(BD328="No",", concussion sheet",""),3,200))))</f>
        <v/>
      </c>
      <c r="BG328" s="22">
        <f>IF(LEFT(BF328,8)="Complete",1,0)</f>
        <v/>
      </c>
      <c r="BH328" s="22">
        <f>IF(AP328="","",TRIM(AK328&amp;""))</f>
        <v/>
      </c>
      <c r="BI328" s="22">
        <f>IF(AND(AP328&lt;&gt;"",BH328=""),1,0)</f>
        <v/>
      </c>
      <c r="BJ328" s="22">
        <f>IF(AP328="",0,1)</f>
        <v/>
      </c>
    </row>
    <row r="329">
      <c r="AJ329" s="19" t="n"/>
      <c r="AK329" s="25" t="n"/>
      <c r="AL329" s="26" t="n"/>
      <c r="AM329" s="26" t="n"/>
      <c r="AN329" s="25" t="n"/>
      <c r="AO329" s="19" t="n"/>
      <c r="AP329" s="22">
        <f>TRIM(IFERROR(TRIM(INDEX($A329:$AI329,MATCH(Settings!$H$9,$A$1:$AI$1,0))&amp;""),"")&amp;" "&amp;IFERROR(TRIM(INDEX($A329:$AI329,MATCH(Settings!$H$10,$A$1:$AI$1,0))&amp;""),""))</f>
        <v/>
      </c>
      <c r="AQ329" s="23">
        <f>IF(AP329="","",IFERROR(IF(TRIM(INDEX($A329:$AI329,MATCH(Settings!$H$11,$A$1:$AI$1,0))&amp;"")="","",IF(ISNUMBER(INDEX($A329:$AI329,MATCH(Settings!$H$11,$A$1:$AI$1,0))),INT(INDEX($A329:$AI329,MATCH(Settings!$H$11,$A$1:$AI$1,0))),DATE(VALUE(LEFT(INDEX($A329:$AI329,MATCH(Settings!$H$11,$A$1:$AI$1,0)),4)),VALUE(MID(INDEX($A329:$AI329,MATCH(Settings!$H$11,$A$1:$AI$1,0)),6,2)),VALUE(MID(INDEX($A329:$AI329,MATCH(Settings!$H$11,$A$1:$AI$1,0)),9,2))))),""))</f>
        <v/>
      </c>
      <c r="AR329" s="22">
        <f>IF(OR(AP329="",NOT(ISNUMBER(AQ329)),NOT(ISNUMBER(Settings!$B$4))),"",YEAR(Settings!$B$4)-YEAR(AQ329)-IF(OR(MONTH(Settings!$B$4)&lt;MONTH(AQ329),AND(MONTH(Settings!$B$4)=MONTH(AQ329),DAY(Settings!$B$4)&lt;DAY(AQ329))),1,0))</f>
        <v/>
      </c>
      <c r="AS329" s="22">
        <f>IF(AP329="","",IF(AR329="","No birth date",IF(COUNT(Settings!$B$9:$B$20)=0,"Set your age groups",IF(AR329&lt;MIN(Settings!$B$9:$B$20),"Below youngest group",IF(AR329&gt;MAX(Settings!$C$9:$C$20),"Above oldest group",IF(AR329&lt;=INDEX(Settings!$C$9:$C$20,COUNTIF(Settings!$B$9:$B$20,"&lt;="&amp;AR329)),INDEX(Settings!$A$9:$A$20,COUNTIF(Settings!$B$9:$B$20,"&lt;="&amp;AR329)),"No group for this age"))))))</f>
        <v/>
      </c>
      <c r="AT329" s="22">
        <f>IF(AP329="","",IFERROR(TRIM(INDEX($A329:$AI329,MATCH(Settings!$H$12,$A$1:$AI$1,0))&amp;""),""))</f>
        <v/>
      </c>
      <c r="AU329" s="22">
        <f>IF(AP329="","",IFERROR(TRIM(INDEX($A329:$AI329,MATCH(Settings!$H$13,$A$1:$AI$1,0))&amp;""),""))</f>
        <v/>
      </c>
      <c r="AV329" s="22">
        <f>IF(AP329="","",IFERROR(TRIM(INDEX($A329:$AI329,MATCH(Settings!$H$14,$A$1:$AI$1,0))&amp;""),""))</f>
        <v/>
      </c>
      <c r="AW329" s="22">
        <f>IF(AP329="","",IFERROR(IF(TRIM(INDEX($A329:$AI329,MATCH(Settings!$H$19,$A$1:$AI$1,0))&amp;"")="","",VALUE(TRIM(INDEX($A329:$AI329,MATCH(Settings!$H$19,$A$1:$AI$1,0))&amp;""))),""))</f>
        <v/>
      </c>
      <c r="AX329" s="22">
        <f>IF(AP329="","",IFERROR(TRIM(INDEX($A329:$AI329,MATCH(Settings!$H$20,$A$1:$AI$1,0))&amp;""),""))</f>
        <v/>
      </c>
      <c r="AY329" s="24">
        <f>IF(OR(AX329="Paid",AX329="Partially refunded"),IFERROR(VALUE(IFERROR(TRIM(INDEX($A329:$AI329,MATCH(Settings!$H$21,$A$1:$AI$1,0))&amp;""),"")),0)-IFERROR(VALUE(IFERROR(TRIM(INDEX($A329:$AI329,MATCH(Settings!$H$22,$A$1:$AI$1,0))&amp;""),"")),0),0)</f>
        <v/>
      </c>
      <c r="AZ329" s="22">
        <f>IF(AP329="","",IF(UPPER(TRIM(AL329&amp;""))="Y","Paid another way",IF(AX329&lt;&gt;"",AX329,"No online payment")))</f>
        <v/>
      </c>
      <c r="BA329" s="22">
        <f>IF(OR(AZ329="Paid",AZ329="Partially refunded",AZ329="Paid another way"),1,0)</f>
        <v/>
      </c>
      <c r="BB329" s="22">
        <f>IF(AP329="","",IF(IFERROR(TRIM(INDEX($A329:$AI329,MATCH(Settings!$H$15,$A$1:$AI$1,0))&amp;""),"")&lt;&gt;"","Yes","No"))</f>
        <v/>
      </c>
      <c r="BC329" s="22">
        <f>IF(AP329="","",IF(IFERROR(TRIM(INDEX($A329:$AI329,MATCH(Settings!$H$16,$A$1:$AI$1,0))&amp;""),"")&lt;&gt;"","Yes","No"))</f>
        <v/>
      </c>
      <c r="BD329" s="22">
        <f>IF(AP329="","",IF(IFERROR(TRIM(INDEX($A329:$AI329,MATCH(Settings!$H$18,$A$1:$AI$1,0))&amp;""),"")&lt;&gt;"","Yes","No"))</f>
        <v/>
      </c>
      <c r="BE329" s="22">
        <f>IF(AP329="","",IFERROR(TRIM(INDEX($A329:$AI329,MATCH(Settings!$H$17,$A$1:$AI$1,0))&amp;""),""))</f>
        <v/>
      </c>
      <c r="BF329" s="22">
        <f>IF(AP329="","",IF(UPPER(TRIM(AM329&amp;""))="Y","Complete (papers)",IF(IF(BB329="No",", proof of age","")&amp;IF(BC329="No",", physical form","")&amp;IF(BD329="No",", concussion sheet","")="","Complete","Missing: "&amp;MID(IF(BB329="No",", proof of age","")&amp;IF(BC329="No",", physical form","")&amp;IF(BD329="No",", concussion sheet",""),3,200))))</f>
        <v/>
      </c>
      <c r="BG329" s="22">
        <f>IF(LEFT(BF329,8)="Complete",1,0)</f>
        <v/>
      </c>
      <c r="BH329" s="22">
        <f>IF(AP329="","",TRIM(AK329&amp;""))</f>
        <v/>
      </c>
      <c r="BI329" s="22">
        <f>IF(AND(AP329&lt;&gt;"",BH329=""),1,0)</f>
        <v/>
      </c>
      <c r="BJ329" s="22">
        <f>IF(AP329="",0,1)</f>
        <v/>
      </c>
    </row>
    <row r="330">
      <c r="AJ330" s="19" t="n"/>
      <c r="AK330" s="25" t="n"/>
      <c r="AL330" s="26" t="n"/>
      <c r="AM330" s="26" t="n"/>
      <c r="AN330" s="25" t="n"/>
      <c r="AO330" s="19" t="n"/>
      <c r="AP330" s="22">
        <f>TRIM(IFERROR(TRIM(INDEX($A330:$AI330,MATCH(Settings!$H$9,$A$1:$AI$1,0))&amp;""),"")&amp;" "&amp;IFERROR(TRIM(INDEX($A330:$AI330,MATCH(Settings!$H$10,$A$1:$AI$1,0))&amp;""),""))</f>
        <v/>
      </c>
      <c r="AQ330" s="23">
        <f>IF(AP330="","",IFERROR(IF(TRIM(INDEX($A330:$AI330,MATCH(Settings!$H$11,$A$1:$AI$1,0))&amp;"")="","",IF(ISNUMBER(INDEX($A330:$AI330,MATCH(Settings!$H$11,$A$1:$AI$1,0))),INT(INDEX($A330:$AI330,MATCH(Settings!$H$11,$A$1:$AI$1,0))),DATE(VALUE(LEFT(INDEX($A330:$AI330,MATCH(Settings!$H$11,$A$1:$AI$1,0)),4)),VALUE(MID(INDEX($A330:$AI330,MATCH(Settings!$H$11,$A$1:$AI$1,0)),6,2)),VALUE(MID(INDEX($A330:$AI330,MATCH(Settings!$H$11,$A$1:$AI$1,0)),9,2))))),""))</f>
        <v/>
      </c>
      <c r="AR330" s="22">
        <f>IF(OR(AP330="",NOT(ISNUMBER(AQ330)),NOT(ISNUMBER(Settings!$B$4))),"",YEAR(Settings!$B$4)-YEAR(AQ330)-IF(OR(MONTH(Settings!$B$4)&lt;MONTH(AQ330),AND(MONTH(Settings!$B$4)=MONTH(AQ330),DAY(Settings!$B$4)&lt;DAY(AQ330))),1,0))</f>
        <v/>
      </c>
      <c r="AS330" s="22">
        <f>IF(AP330="","",IF(AR330="","No birth date",IF(COUNT(Settings!$B$9:$B$20)=0,"Set your age groups",IF(AR330&lt;MIN(Settings!$B$9:$B$20),"Below youngest group",IF(AR330&gt;MAX(Settings!$C$9:$C$20),"Above oldest group",IF(AR330&lt;=INDEX(Settings!$C$9:$C$20,COUNTIF(Settings!$B$9:$B$20,"&lt;="&amp;AR330)),INDEX(Settings!$A$9:$A$20,COUNTIF(Settings!$B$9:$B$20,"&lt;="&amp;AR330)),"No group for this age"))))))</f>
        <v/>
      </c>
      <c r="AT330" s="22">
        <f>IF(AP330="","",IFERROR(TRIM(INDEX($A330:$AI330,MATCH(Settings!$H$12,$A$1:$AI$1,0))&amp;""),""))</f>
        <v/>
      </c>
      <c r="AU330" s="22">
        <f>IF(AP330="","",IFERROR(TRIM(INDEX($A330:$AI330,MATCH(Settings!$H$13,$A$1:$AI$1,0))&amp;""),""))</f>
        <v/>
      </c>
      <c r="AV330" s="22">
        <f>IF(AP330="","",IFERROR(TRIM(INDEX($A330:$AI330,MATCH(Settings!$H$14,$A$1:$AI$1,0))&amp;""),""))</f>
        <v/>
      </c>
      <c r="AW330" s="22">
        <f>IF(AP330="","",IFERROR(IF(TRIM(INDEX($A330:$AI330,MATCH(Settings!$H$19,$A$1:$AI$1,0))&amp;"")="","",VALUE(TRIM(INDEX($A330:$AI330,MATCH(Settings!$H$19,$A$1:$AI$1,0))&amp;""))),""))</f>
        <v/>
      </c>
      <c r="AX330" s="22">
        <f>IF(AP330="","",IFERROR(TRIM(INDEX($A330:$AI330,MATCH(Settings!$H$20,$A$1:$AI$1,0))&amp;""),""))</f>
        <v/>
      </c>
      <c r="AY330" s="24">
        <f>IF(OR(AX330="Paid",AX330="Partially refunded"),IFERROR(VALUE(IFERROR(TRIM(INDEX($A330:$AI330,MATCH(Settings!$H$21,$A$1:$AI$1,0))&amp;""),"")),0)-IFERROR(VALUE(IFERROR(TRIM(INDEX($A330:$AI330,MATCH(Settings!$H$22,$A$1:$AI$1,0))&amp;""),"")),0),0)</f>
        <v/>
      </c>
      <c r="AZ330" s="22">
        <f>IF(AP330="","",IF(UPPER(TRIM(AL330&amp;""))="Y","Paid another way",IF(AX330&lt;&gt;"",AX330,"No online payment")))</f>
        <v/>
      </c>
      <c r="BA330" s="22">
        <f>IF(OR(AZ330="Paid",AZ330="Partially refunded",AZ330="Paid another way"),1,0)</f>
        <v/>
      </c>
      <c r="BB330" s="22">
        <f>IF(AP330="","",IF(IFERROR(TRIM(INDEX($A330:$AI330,MATCH(Settings!$H$15,$A$1:$AI$1,0))&amp;""),"")&lt;&gt;"","Yes","No"))</f>
        <v/>
      </c>
      <c r="BC330" s="22">
        <f>IF(AP330="","",IF(IFERROR(TRIM(INDEX($A330:$AI330,MATCH(Settings!$H$16,$A$1:$AI$1,0))&amp;""),"")&lt;&gt;"","Yes","No"))</f>
        <v/>
      </c>
      <c r="BD330" s="22">
        <f>IF(AP330="","",IF(IFERROR(TRIM(INDEX($A330:$AI330,MATCH(Settings!$H$18,$A$1:$AI$1,0))&amp;""),"")&lt;&gt;"","Yes","No"))</f>
        <v/>
      </c>
      <c r="BE330" s="22">
        <f>IF(AP330="","",IFERROR(TRIM(INDEX($A330:$AI330,MATCH(Settings!$H$17,$A$1:$AI$1,0))&amp;""),""))</f>
        <v/>
      </c>
      <c r="BF330" s="22">
        <f>IF(AP330="","",IF(UPPER(TRIM(AM330&amp;""))="Y","Complete (papers)",IF(IF(BB330="No",", proof of age","")&amp;IF(BC330="No",", physical form","")&amp;IF(BD330="No",", concussion sheet","")="","Complete","Missing: "&amp;MID(IF(BB330="No",", proof of age","")&amp;IF(BC330="No",", physical form","")&amp;IF(BD330="No",", concussion sheet",""),3,200))))</f>
        <v/>
      </c>
      <c r="BG330" s="22">
        <f>IF(LEFT(BF330,8)="Complete",1,0)</f>
        <v/>
      </c>
      <c r="BH330" s="22">
        <f>IF(AP330="","",TRIM(AK330&amp;""))</f>
        <v/>
      </c>
      <c r="BI330" s="22">
        <f>IF(AND(AP330&lt;&gt;"",BH330=""),1,0)</f>
        <v/>
      </c>
      <c r="BJ330" s="22">
        <f>IF(AP330="",0,1)</f>
        <v/>
      </c>
    </row>
    <row r="331">
      <c r="AJ331" s="19" t="n"/>
      <c r="AK331" s="25" t="n"/>
      <c r="AL331" s="26" t="n"/>
      <c r="AM331" s="26" t="n"/>
      <c r="AN331" s="25" t="n"/>
      <c r="AO331" s="19" t="n"/>
      <c r="AP331" s="22">
        <f>TRIM(IFERROR(TRIM(INDEX($A331:$AI331,MATCH(Settings!$H$9,$A$1:$AI$1,0))&amp;""),"")&amp;" "&amp;IFERROR(TRIM(INDEX($A331:$AI331,MATCH(Settings!$H$10,$A$1:$AI$1,0))&amp;""),""))</f>
        <v/>
      </c>
      <c r="AQ331" s="23">
        <f>IF(AP331="","",IFERROR(IF(TRIM(INDEX($A331:$AI331,MATCH(Settings!$H$11,$A$1:$AI$1,0))&amp;"")="","",IF(ISNUMBER(INDEX($A331:$AI331,MATCH(Settings!$H$11,$A$1:$AI$1,0))),INT(INDEX($A331:$AI331,MATCH(Settings!$H$11,$A$1:$AI$1,0))),DATE(VALUE(LEFT(INDEX($A331:$AI331,MATCH(Settings!$H$11,$A$1:$AI$1,0)),4)),VALUE(MID(INDEX($A331:$AI331,MATCH(Settings!$H$11,$A$1:$AI$1,0)),6,2)),VALUE(MID(INDEX($A331:$AI331,MATCH(Settings!$H$11,$A$1:$AI$1,0)),9,2))))),""))</f>
        <v/>
      </c>
      <c r="AR331" s="22">
        <f>IF(OR(AP331="",NOT(ISNUMBER(AQ331)),NOT(ISNUMBER(Settings!$B$4))),"",YEAR(Settings!$B$4)-YEAR(AQ331)-IF(OR(MONTH(Settings!$B$4)&lt;MONTH(AQ331),AND(MONTH(Settings!$B$4)=MONTH(AQ331),DAY(Settings!$B$4)&lt;DAY(AQ331))),1,0))</f>
        <v/>
      </c>
      <c r="AS331" s="22">
        <f>IF(AP331="","",IF(AR331="","No birth date",IF(COUNT(Settings!$B$9:$B$20)=0,"Set your age groups",IF(AR331&lt;MIN(Settings!$B$9:$B$20),"Below youngest group",IF(AR331&gt;MAX(Settings!$C$9:$C$20),"Above oldest group",IF(AR331&lt;=INDEX(Settings!$C$9:$C$20,COUNTIF(Settings!$B$9:$B$20,"&lt;="&amp;AR331)),INDEX(Settings!$A$9:$A$20,COUNTIF(Settings!$B$9:$B$20,"&lt;="&amp;AR331)),"No group for this age"))))))</f>
        <v/>
      </c>
      <c r="AT331" s="22">
        <f>IF(AP331="","",IFERROR(TRIM(INDEX($A331:$AI331,MATCH(Settings!$H$12,$A$1:$AI$1,0))&amp;""),""))</f>
        <v/>
      </c>
      <c r="AU331" s="22">
        <f>IF(AP331="","",IFERROR(TRIM(INDEX($A331:$AI331,MATCH(Settings!$H$13,$A$1:$AI$1,0))&amp;""),""))</f>
        <v/>
      </c>
      <c r="AV331" s="22">
        <f>IF(AP331="","",IFERROR(TRIM(INDEX($A331:$AI331,MATCH(Settings!$H$14,$A$1:$AI$1,0))&amp;""),""))</f>
        <v/>
      </c>
      <c r="AW331" s="22">
        <f>IF(AP331="","",IFERROR(IF(TRIM(INDEX($A331:$AI331,MATCH(Settings!$H$19,$A$1:$AI$1,0))&amp;"")="","",VALUE(TRIM(INDEX($A331:$AI331,MATCH(Settings!$H$19,$A$1:$AI$1,0))&amp;""))),""))</f>
        <v/>
      </c>
      <c r="AX331" s="22">
        <f>IF(AP331="","",IFERROR(TRIM(INDEX($A331:$AI331,MATCH(Settings!$H$20,$A$1:$AI$1,0))&amp;""),""))</f>
        <v/>
      </c>
      <c r="AY331" s="24">
        <f>IF(OR(AX331="Paid",AX331="Partially refunded"),IFERROR(VALUE(IFERROR(TRIM(INDEX($A331:$AI331,MATCH(Settings!$H$21,$A$1:$AI$1,0))&amp;""),"")),0)-IFERROR(VALUE(IFERROR(TRIM(INDEX($A331:$AI331,MATCH(Settings!$H$22,$A$1:$AI$1,0))&amp;""),"")),0),0)</f>
        <v/>
      </c>
      <c r="AZ331" s="22">
        <f>IF(AP331="","",IF(UPPER(TRIM(AL331&amp;""))="Y","Paid another way",IF(AX331&lt;&gt;"",AX331,"No online payment")))</f>
        <v/>
      </c>
      <c r="BA331" s="22">
        <f>IF(OR(AZ331="Paid",AZ331="Partially refunded",AZ331="Paid another way"),1,0)</f>
        <v/>
      </c>
      <c r="BB331" s="22">
        <f>IF(AP331="","",IF(IFERROR(TRIM(INDEX($A331:$AI331,MATCH(Settings!$H$15,$A$1:$AI$1,0))&amp;""),"")&lt;&gt;"","Yes","No"))</f>
        <v/>
      </c>
      <c r="BC331" s="22">
        <f>IF(AP331="","",IF(IFERROR(TRIM(INDEX($A331:$AI331,MATCH(Settings!$H$16,$A$1:$AI$1,0))&amp;""),"")&lt;&gt;"","Yes","No"))</f>
        <v/>
      </c>
      <c r="BD331" s="22">
        <f>IF(AP331="","",IF(IFERROR(TRIM(INDEX($A331:$AI331,MATCH(Settings!$H$18,$A$1:$AI$1,0))&amp;""),"")&lt;&gt;"","Yes","No"))</f>
        <v/>
      </c>
      <c r="BE331" s="22">
        <f>IF(AP331="","",IFERROR(TRIM(INDEX($A331:$AI331,MATCH(Settings!$H$17,$A$1:$AI$1,0))&amp;""),""))</f>
        <v/>
      </c>
      <c r="BF331" s="22">
        <f>IF(AP331="","",IF(UPPER(TRIM(AM331&amp;""))="Y","Complete (papers)",IF(IF(BB331="No",", proof of age","")&amp;IF(BC331="No",", physical form","")&amp;IF(BD331="No",", concussion sheet","")="","Complete","Missing: "&amp;MID(IF(BB331="No",", proof of age","")&amp;IF(BC331="No",", physical form","")&amp;IF(BD331="No",", concussion sheet",""),3,200))))</f>
        <v/>
      </c>
      <c r="BG331" s="22">
        <f>IF(LEFT(BF331,8)="Complete",1,0)</f>
        <v/>
      </c>
      <c r="BH331" s="22">
        <f>IF(AP331="","",TRIM(AK331&amp;""))</f>
        <v/>
      </c>
      <c r="BI331" s="22">
        <f>IF(AND(AP331&lt;&gt;"",BH331=""),1,0)</f>
        <v/>
      </c>
      <c r="BJ331" s="22">
        <f>IF(AP331="",0,1)</f>
        <v/>
      </c>
    </row>
    <row r="332">
      <c r="AJ332" s="19" t="n"/>
      <c r="AK332" s="25" t="n"/>
      <c r="AL332" s="26" t="n"/>
      <c r="AM332" s="26" t="n"/>
      <c r="AN332" s="25" t="n"/>
      <c r="AO332" s="19" t="n"/>
      <c r="AP332" s="22">
        <f>TRIM(IFERROR(TRIM(INDEX($A332:$AI332,MATCH(Settings!$H$9,$A$1:$AI$1,0))&amp;""),"")&amp;" "&amp;IFERROR(TRIM(INDEX($A332:$AI332,MATCH(Settings!$H$10,$A$1:$AI$1,0))&amp;""),""))</f>
        <v/>
      </c>
      <c r="AQ332" s="23">
        <f>IF(AP332="","",IFERROR(IF(TRIM(INDEX($A332:$AI332,MATCH(Settings!$H$11,$A$1:$AI$1,0))&amp;"")="","",IF(ISNUMBER(INDEX($A332:$AI332,MATCH(Settings!$H$11,$A$1:$AI$1,0))),INT(INDEX($A332:$AI332,MATCH(Settings!$H$11,$A$1:$AI$1,0))),DATE(VALUE(LEFT(INDEX($A332:$AI332,MATCH(Settings!$H$11,$A$1:$AI$1,0)),4)),VALUE(MID(INDEX($A332:$AI332,MATCH(Settings!$H$11,$A$1:$AI$1,0)),6,2)),VALUE(MID(INDEX($A332:$AI332,MATCH(Settings!$H$11,$A$1:$AI$1,0)),9,2))))),""))</f>
        <v/>
      </c>
      <c r="AR332" s="22">
        <f>IF(OR(AP332="",NOT(ISNUMBER(AQ332)),NOT(ISNUMBER(Settings!$B$4))),"",YEAR(Settings!$B$4)-YEAR(AQ332)-IF(OR(MONTH(Settings!$B$4)&lt;MONTH(AQ332),AND(MONTH(Settings!$B$4)=MONTH(AQ332),DAY(Settings!$B$4)&lt;DAY(AQ332))),1,0))</f>
        <v/>
      </c>
      <c r="AS332" s="22">
        <f>IF(AP332="","",IF(AR332="","No birth date",IF(COUNT(Settings!$B$9:$B$20)=0,"Set your age groups",IF(AR332&lt;MIN(Settings!$B$9:$B$20),"Below youngest group",IF(AR332&gt;MAX(Settings!$C$9:$C$20),"Above oldest group",IF(AR332&lt;=INDEX(Settings!$C$9:$C$20,COUNTIF(Settings!$B$9:$B$20,"&lt;="&amp;AR332)),INDEX(Settings!$A$9:$A$20,COUNTIF(Settings!$B$9:$B$20,"&lt;="&amp;AR332)),"No group for this age"))))))</f>
        <v/>
      </c>
      <c r="AT332" s="22">
        <f>IF(AP332="","",IFERROR(TRIM(INDEX($A332:$AI332,MATCH(Settings!$H$12,$A$1:$AI$1,0))&amp;""),""))</f>
        <v/>
      </c>
      <c r="AU332" s="22">
        <f>IF(AP332="","",IFERROR(TRIM(INDEX($A332:$AI332,MATCH(Settings!$H$13,$A$1:$AI$1,0))&amp;""),""))</f>
        <v/>
      </c>
      <c r="AV332" s="22">
        <f>IF(AP332="","",IFERROR(TRIM(INDEX($A332:$AI332,MATCH(Settings!$H$14,$A$1:$AI$1,0))&amp;""),""))</f>
        <v/>
      </c>
      <c r="AW332" s="22">
        <f>IF(AP332="","",IFERROR(IF(TRIM(INDEX($A332:$AI332,MATCH(Settings!$H$19,$A$1:$AI$1,0))&amp;"")="","",VALUE(TRIM(INDEX($A332:$AI332,MATCH(Settings!$H$19,$A$1:$AI$1,0))&amp;""))),""))</f>
        <v/>
      </c>
      <c r="AX332" s="22">
        <f>IF(AP332="","",IFERROR(TRIM(INDEX($A332:$AI332,MATCH(Settings!$H$20,$A$1:$AI$1,0))&amp;""),""))</f>
        <v/>
      </c>
      <c r="AY332" s="24">
        <f>IF(OR(AX332="Paid",AX332="Partially refunded"),IFERROR(VALUE(IFERROR(TRIM(INDEX($A332:$AI332,MATCH(Settings!$H$21,$A$1:$AI$1,0))&amp;""),"")),0)-IFERROR(VALUE(IFERROR(TRIM(INDEX($A332:$AI332,MATCH(Settings!$H$22,$A$1:$AI$1,0))&amp;""),"")),0),0)</f>
        <v/>
      </c>
      <c r="AZ332" s="22">
        <f>IF(AP332="","",IF(UPPER(TRIM(AL332&amp;""))="Y","Paid another way",IF(AX332&lt;&gt;"",AX332,"No online payment")))</f>
        <v/>
      </c>
      <c r="BA332" s="22">
        <f>IF(OR(AZ332="Paid",AZ332="Partially refunded",AZ332="Paid another way"),1,0)</f>
        <v/>
      </c>
      <c r="BB332" s="22">
        <f>IF(AP332="","",IF(IFERROR(TRIM(INDEX($A332:$AI332,MATCH(Settings!$H$15,$A$1:$AI$1,0))&amp;""),"")&lt;&gt;"","Yes","No"))</f>
        <v/>
      </c>
      <c r="BC332" s="22">
        <f>IF(AP332="","",IF(IFERROR(TRIM(INDEX($A332:$AI332,MATCH(Settings!$H$16,$A$1:$AI$1,0))&amp;""),"")&lt;&gt;"","Yes","No"))</f>
        <v/>
      </c>
      <c r="BD332" s="22">
        <f>IF(AP332="","",IF(IFERROR(TRIM(INDEX($A332:$AI332,MATCH(Settings!$H$18,$A$1:$AI$1,0))&amp;""),"")&lt;&gt;"","Yes","No"))</f>
        <v/>
      </c>
      <c r="BE332" s="22">
        <f>IF(AP332="","",IFERROR(TRIM(INDEX($A332:$AI332,MATCH(Settings!$H$17,$A$1:$AI$1,0))&amp;""),""))</f>
        <v/>
      </c>
      <c r="BF332" s="22">
        <f>IF(AP332="","",IF(UPPER(TRIM(AM332&amp;""))="Y","Complete (papers)",IF(IF(BB332="No",", proof of age","")&amp;IF(BC332="No",", physical form","")&amp;IF(BD332="No",", concussion sheet","")="","Complete","Missing: "&amp;MID(IF(BB332="No",", proof of age","")&amp;IF(BC332="No",", physical form","")&amp;IF(BD332="No",", concussion sheet",""),3,200))))</f>
        <v/>
      </c>
      <c r="BG332" s="22">
        <f>IF(LEFT(BF332,8)="Complete",1,0)</f>
        <v/>
      </c>
      <c r="BH332" s="22">
        <f>IF(AP332="","",TRIM(AK332&amp;""))</f>
        <v/>
      </c>
      <c r="BI332" s="22">
        <f>IF(AND(AP332&lt;&gt;"",BH332=""),1,0)</f>
        <v/>
      </c>
      <c r="BJ332" s="22">
        <f>IF(AP332="",0,1)</f>
        <v/>
      </c>
    </row>
    <row r="333">
      <c r="AJ333" s="19" t="n"/>
      <c r="AK333" s="25" t="n"/>
      <c r="AL333" s="26" t="n"/>
      <c r="AM333" s="26" t="n"/>
      <c r="AN333" s="25" t="n"/>
      <c r="AO333" s="19" t="n"/>
      <c r="AP333" s="22">
        <f>TRIM(IFERROR(TRIM(INDEX($A333:$AI333,MATCH(Settings!$H$9,$A$1:$AI$1,0))&amp;""),"")&amp;" "&amp;IFERROR(TRIM(INDEX($A333:$AI333,MATCH(Settings!$H$10,$A$1:$AI$1,0))&amp;""),""))</f>
        <v/>
      </c>
      <c r="AQ333" s="23">
        <f>IF(AP333="","",IFERROR(IF(TRIM(INDEX($A333:$AI333,MATCH(Settings!$H$11,$A$1:$AI$1,0))&amp;"")="","",IF(ISNUMBER(INDEX($A333:$AI333,MATCH(Settings!$H$11,$A$1:$AI$1,0))),INT(INDEX($A333:$AI333,MATCH(Settings!$H$11,$A$1:$AI$1,0))),DATE(VALUE(LEFT(INDEX($A333:$AI333,MATCH(Settings!$H$11,$A$1:$AI$1,0)),4)),VALUE(MID(INDEX($A333:$AI333,MATCH(Settings!$H$11,$A$1:$AI$1,0)),6,2)),VALUE(MID(INDEX($A333:$AI333,MATCH(Settings!$H$11,$A$1:$AI$1,0)),9,2))))),""))</f>
        <v/>
      </c>
      <c r="AR333" s="22">
        <f>IF(OR(AP333="",NOT(ISNUMBER(AQ333)),NOT(ISNUMBER(Settings!$B$4))),"",YEAR(Settings!$B$4)-YEAR(AQ333)-IF(OR(MONTH(Settings!$B$4)&lt;MONTH(AQ333),AND(MONTH(Settings!$B$4)=MONTH(AQ333),DAY(Settings!$B$4)&lt;DAY(AQ333))),1,0))</f>
        <v/>
      </c>
      <c r="AS333" s="22">
        <f>IF(AP333="","",IF(AR333="","No birth date",IF(COUNT(Settings!$B$9:$B$20)=0,"Set your age groups",IF(AR333&lt;MIN(Settings!$B$9:$B$20),"Below youngest group",IF(AR333&gt;MAX(Settings!$C$9:$C$20),"Above oldest group",IF(AR333&lt;=INDEX(Settings!$C$9:$C$20,COUNTIF(Settings!$B$9:$B$20,"&lt;="&amp;AR333)),INDEX(Settings!$A$9:$A$20,COUNTIF(Settings!$B$9:$B$20,"&lt;="&amp;AR333)),"No group for this age"))))))</f>
        <v/>
      </c>
      <c r="AT333" s="22">
        <f>IF(AP333="","",IFERROR(TRIM(INDEX($A333:$AI333,MATCH(Settings!$H$12,$A$1:$AI$1,0))&amp;""),""))</f>
        <v/>
      </c>
      <c r="AU333" s="22">
        <f>IF(AP333="","",IFERROR(TRIM(INDEX($A333:$AI333,MATCH(Settings!$H$13,$A$1:$AI$1,0))&amp;""),""))</f>
        <v/>
      </c>
      <c r="AV333" s="22">
        <f>IF(AP333="","",IFERROR(TRIM(INDEX($A333:$AI333,MATCH(Settings!$H$14,$A$1:$AI$1,0))&amp;""),""))</f>
        <v/>
      </c>
      <c r="AW333" s="22">
        <f>IF(AP333="","",IFERROR(IF(TRIM(INDEX($A333:$AI333,MATCH(Settings!$H$19,$A$1:$AI$1,0))&amp;"")="","",VALUE(TRIM(INDEX($A333:$AI333,MATCH(Settings!$H$19,$A$1:$AI$1,0))&amp;""))),""))</f>
        <v/>
      </c>
      <c r="AX333" s="22">
        <f>IF(AP333="","",IFERROR(TRIM(INDEX($A333:$AI333,MATCH(Settings!$H$20,$A$1:$AI$1,0))&amp;""),""))</f>
        <v/>
      </c>
      <c r="AY333" s="24">
        <f>IF(OR(AX333="Paid",AX333="Partially refunded"),IFERROR(VALUE(IFERROR(TRIM(INDEX($A333:$AI333,MATCH(Settings!$H$21,$A$1:$AI$1,0))&amp;""),"")),0)-IFERROR(VALUE(IFERROR(TRIM(INDEX($A333:$AI333,MATCH(Settings!$H$22,$A$1:$AI$1,0))&amp;""),"")),0),0)</f>
        <v/>
      </c>
      <c r="AZ333" s="22">
        <f>IF(AP333="","",IF(UPPER(TRIM(AL333&amp;""))="Y","Paid another way",IF(AX333&lt;&gt;"",AX333,"No online payment")))</f>
        <v/>
      </c>
      <c r="BA333" s="22">
        <f>IF(OR(AZ333="Paid",AZ333="Partially refunded",AZ333="Paid another way"),1,0)</f>
        <v/>
      </c>
      <c r="BB333" s="22">
        <f>IF(AP333="","",IF(IFERROR(TRIM(INDEX($A333:$AI333,MATCH(Settings!$H$15,$A$1:$AI$1,0))&amp;""),"")&lt;&gt;"","Yes","No"))</f>
        <v/>
      </c>
      <c r="BC333" s="22">
        <f>IF(AP333="","",IF(IFERROR(TRIM(INDEX($A333:$AI333,MATCH(Settings!$H$16,$A$1:$AI$1,0))&amp;""),"")&lt;&gt;"","Yes","No"))</f>
        <v/>
      </c>
      <c r="BD333" s="22">
        <f>IF(AP333="","",IF(IFERROR(TRIM(INDEX($A333:$AI333,MATCH(Settings!$H$18,$A$1:$AI$1,0))&amp;""),"")&lt;&gt;"","Yes","No"))</f>
        <v/>
      </c>
      <c r="BE333" s="22">
        <f>IF(AP333="","",IFERROR(TRIM(INDEX($A333:$AI333,MATCH(Settings!$H$17,$A$1:$AI$1,0))&amp;""),""))</f>
        <v/>
      </c>
      <c r="BF333" s="22">
        <f>IF(AP333="","",IF(UPPER(TRIM(AM333&amp;""))="Y","Complete (papers)",IF(IF(BB333="No",", proof of age","")&amp;IF(BC333="No",", physical form","")&amp;IF(BD333="No",", concussion sheet","")="","Complete","Missing: "&amp;MID(IF(BB333="No",", proof of age","")&amp;IF(BC333="No",", physical form","")&amp;IF(BD333="No",", concussion sheet",""),3,200))))</f>
        <v/>
      </c>
      <c r="BG333" s="22">
        <f>IF(LEFT(BF333,8)="Complete",1,0)</f>
        <v/>
      </c>
      <c r="BH333" s="22">
        <f>IF(AP333="","",TRIM(AK333&amp;""))</f>
        <v/>
      </c>
      <c r="BI333" s="22">
        <f>IF(AND(AP333&lt;&gt;"",BH333=""),1,0)</f>
        <v/>
      </c>
      <c r="BJ333" s="22">
        <f>IF(AP333="",0,1)</f>
        <v/>
      </c>
    </row>
    <row r="334">
      <c r="AJ334" s="19" t="n"/>
      <c r="AK334" s="25" t="n"/>
      <c r="AL334" s="26" t="n"/>
      <c r="AM334" s="26" t="n"/>
      <c r="AN334" s="25" t="n"/>
      <c r="AO334" s="19" t="n"/>
      <c r="AP334" s="22">
        <f>TRIM(IFERROR(TRIM(INDEX($A334:$AI334,MATCH(Settings!$H$9,$A$1:$AI$1,0))&amp;""),"")&amp;" "&amp;IFERROR(TRIM(INDEX($A334:$AI334,MATCH(Settings!$H$10,$A$1:$AI$1,0))&amp;""),""))</f>
        <v/>
      </c>
      <c r="AQ334" s="23">
        <f>IF(AP334="","",IFERROR(IF(TRIM(INDEX($A334:$AI334,MATCH(Settings!$H$11,$A$1:$AI$1,0))&amp;"")="","",IF(ISNUMBER(INDEX($A334:$AI334,MATCH(Settings!$H$11,$A$1:$AI$1,0))),INT(INDEX($A334:$AI334,MATCH(Settings!$H$11,$A$1:$AI$1,0))),DATE(VALUE(LEFT(INDEX($A334:$AI334,MATCH(Settings!$H$11,$A$1:$AI$1,0)),4)),VALUE(MID(INDEX($A334:$AI334,MATCH(Settings!$H$11,$A$1:$AI$1,0)),6,2)),VALUE(MID(INDEX($A334:$AI334,MATCH(Settings!$H$11,$A$1:$AI$1,0)),9,2))))),""))</f>
        <v/>
      </c>
      <c r="AR334" s="22">
        <f>IF(OR(AP334="",NOT(ISNUMBER(AQ334)),NOT(ISNUMBER(Settings!$B$4))),"",YEAR(Settings!$B$4)-YEAR(AQ334)-IF(OR(MONTH(Settings!$B$4)&lt;MONTH(AQ334),AND(MONTH(Settings!$B$4)=MONTH(AQ334),DAY(Settings!$B$4)&lt;DAY(AQ334))),1,0))</f>
        <v/>
      </c>
      <c r="AS334" s="22">
        <f>IF(AP334="","",IF(AR334="","No birth date",IF(COUNT(Settings!$B$9:$B$20)=0,"Set your age groups",IF(AR334&lt;MIN(Settings!$B$9:$B$20),"Below youngest group",IF(AR334&gt;MAX(Settings!$C$9:$C$20),"Above oldest group",IF(AR334&lt;=INDEX(Settings!$C$9:$C$20,COUNTIF(Settings!$B$9:$B$20,"&lt;="&amp;AR334)),INDEX(Settings!$A$9:$A$20,COUNTIF(Settings!$B$9:$B$20,"&lt;="&amp;AR334)),"No group for this age"))))))</f>
        <v/>
      </c>
      <c r="AT334" s="22">
        <f>IF(AP334="","",IFERROR(TRIM(INDEX($A334:$AI334,MATCH(Settings!$H$12,$A$1:$AI$1,0))&amp;""),""))</f>
        <v/>
      </c>
      <c r="AU334" s="22">
        <f>IF(AP334="","",IFERROR(TRIM(INDEX($A334:$AI334,MATCH(Settings!$H$13,$A$1:$AI$1,0))&amp;""),""))</f>
        <v/>
      </c>
      <c r="AV334" s="22">
        <f>IF(AP334="","",IFERROR(TRIM(INDEX($A334:$AI334,MATCH(Settings!$H$14,$A$1:$AI$1,0))&amp;""),""))</f>
        <v/>
      </c>
      <c r="AW334" s="22">
        <f>IF(AP334="","",IFERROR(IF(TRIM(INDEX($A334:$AI334,MATCH(Settings!$H$19,$A$1:$AI$1,0))&amp;"")="","",VALUE(TRIM(INDEX($A334:$AI334,MATCH(Settings!$H$19,$A$1:$AI$1,0))&amp;""))),""))</f>
        <v/>
      </c>
      <c r="AX334" s="22">
        <f>IF(AP334="","",IFERROR(TRIM(INDEX($A334:$AI334,MATCH(Settings!$H$20,$A$1:$AI$1,0))&amp;""),""))</f>
        <v/>
      </c>
      <c r="AY334" s="24">
        <f>IF(OR(AX334="Paid",AX334="Partially refunded"),IFERROR(VALUE(IFERROR(TRIM(INDEX($A334:$AI334,MATCH(Settings!$H$21,$A$1:$AI$1,0))&amp;""),"")),0)-IFERROR(VALUE(IFERROR(TRIM(INDEX($A334:$AI334,MATCH(Settings!$H$22,$A$1:$AI$1,0))&amp;""),"")),0),0)</f>
        <v/>
      </c>
      <c r="AZ334" s="22">
        <f>IF(AP334="","",IF(UPPER(TRIM(AL334&amp;""))="Y","Paid another way",IF(AX334&lt;&gt;"",AX334,"No online payment")))</f>
        <v/>
      </c>
      <c r="BA334" s="22">
        <f>IF(OR(AZ334="Paid",AZ334="Partially refunded",AZ334="Paid another way"),1,0)</f>
        <v/>
      </c>
      <c r="BB334" s="22">
        <f>IF(AP334="","",IF(IFERROR(TRIM(INDEX($A334:$AI334,MATCH(Settings!$H$15,$A$1:$AI$1,0))&amp;""),"")&lt;&gt;"","Yes","No"))</f>
        <v/>
      </c>
      <c r="BC334" s="22">
        <f>IF(AP334="","",IF(IFERROR(TRIM(INDEX($A334:$AI334,MATCH(Settings!$H$16,$A$1:$AI$1,0))&amp;""),"")&lt;&gt;"","Yes","No"))</f>
        <v/>
      </c>
      <c r="BD334" s="22">
        <f>IF(AP334="","",IF(IFERROR(TRIM(INDEX($A334:$AI334,MATCH(Settings!$H$18,$A$1:$AI$1,0))&amp;""),"")&lt;&gt;"","Yes","No"))</f>
        <v/>
      </c>
      <c r="BE334" s="22">
        <f>IF(AP334="","",IFERROR(TRIM(INDEX($A334:$AI334,MATCH(Settings!$H$17,$A$1:$AI$1,0))&amp;""),""))</f>
        <v/>
      </c>
      <c r="BF334" s="22">
        <f>IF(AP334="","",IF(UPPER(TRIM(AM334&amp;""))="Y","Complete (papers)",IF(IF(BB334="No",", proof of age","")&amp;IF(BC334="No",", physical form","")&amp;IF(BD334="No",", concussion sheet","")="","Complete","Missing: "&amp;MID(IF(BB334="No",", proof of age","")&amp;IF(BC334="No",", physical form","")&amp;IF(BD334="No",", concussion sheet",""),3,200))))</f>
        <v/>
      </c>
      <c r="BG334" s="22">
        <f>IF(LEFT(BF334,8)="Complete",1,0)</f>
        <v/>
      </c>
      <c r="BH334" s="22">
        <f>IF(AP334="","",TRIM(AK334&amp;""))</f>
        <v/>
      </c>
      <c r="BI334" s="22">
        <f>IF(AND(AP334&lt;&gt;"",BH334=""),1,0)</f>
        <v/>
      </c>
      <c r="BJ334" s="22">
        <f>IF(AP334="",0,1)</f>
        <v/>
      </c>
    </row>
    <row r="335">
      <c r="AJ335" s="19" t="n"/>
      <c r="AK335" s="25" t="n"/>
      <c r="AL335" s="26" t="n"/>
      <c r="AM335" s="26" t="n"/>
      <c r="AN335" s="25" t="n"/>
      <c r="AO335" s="19" t="n"/>
      <c r="AP335" s="22">
        <f>TRIM(IFERROR(TRIM(INDEX($A335:$AI335,MATCH(Settings!$H$9,$A$1:$AI$1,0))&amp;""),"")&amp;" "&amp;IFERROR(TRIM(INDEX($A335:$AI335,MATCH(Settings!$H$10,$A$1:$AI$1,0))&amp;""),""))</f>
        <v/>
      </c>
      <c r="AQ335" s="23">
        <f>IF(AP335="","",IFERROR(IF(TRIM(INDEX($A335:$AI335,MATCH(Settings!$H$11,$A$1:$AI$1,0))&amp;"")="","",IF(ISNUMBER(INDEX($A335:$AI335,MATCH(Settings!$H$11,$A$1:$AI$1,0))),INT(INDEX($A335:$AI335,MATCH(Settings!$H$11,$A$1:$AI$1,0))),DATE(VALUE(LEFT(INDEX($A335:$AI335,MATCH(Settings!$H$11,$A$1:$AI$1,0)),4)),VALUE(MID(INDEX($A335:$AI335,MATCH(Settings!$H$11,$A$1:$AI$1,0)),6,2)),VALUE(MID(INDEX($A335:$AI335,MATCH(Settings!$H$11,$A$1:$AI$1,0)),9,2))))),""))</f>
        <v/>
      </c>
      <c r="AR335" s="22">
        <f>IF(OR(AP335="",NOT(ISNUMBER(AQ335)),NOT(ISNUMBER(Settings!$B$4))),"",YEAR(Settings!$B$4)-YEAR(AQ335)-IF(OR(MONTH(Settings!$B$4)&lt;MONTH(AQ335),AND(MONTH(Settings!$B$4)=MONTH(AQ335),DAY(Settings!$B$4)&lt;DAY(AQ335))),1,0))</f>
        <v/>
      </c>
      <c r="AS335" s="22">
        <f>IF(AP335="","",IF(AR335="","No birth date",IF(COUNT(Settings!$B$9:$B$20)=0,"Set your age groups",IF(AR335&lt;MIN(Settings!$B$9:$B$20),"Below youngest group",IF(AR335&gt;MAX(Settings!$C$9:$C$20),"Above oldest group",IF(AR335&lt;=INDEX(Settings!$C$9:$C$20,COUNTIF(Settings!$B$9:$B$20,"&lt;="&amp;AR335)),INDEX(Settings!$A$9:$A$20,COUNTIF(Settings!$B$9:$B$20,"&lt;="&amp;AR335)),"No group for this age"))))))</f>
        <v/>
      </c>
      <c r="AT335" s="22">
        <f>IF(AP335="","",IFERROR(TRIM(INDEX($A335:$AI335,MATCH(Settings!$H$12,$A$1:$AI$1,0))&amp;""),""))</f>
        <v/>
      </c>
      <c r="AU335" s="22">
        <f>IF(AP335="","",IFERROR(TRIM(INDEX($A335:$AI335,MATCH(Settings!$H$13,$A$1:$AI$1,0))&amp;""),""))</f>
        <v/>
      </c>
      <c r="AV335" s="22">
        <f>IF(AP335="","",IFERROR(TRIM(INDEX($A335:$AI335,MATCH(Settings!$H$14,$A$1:$AI$1,0))&amp;""),""))</f>
        <v/>
      </c>
      <c r="AW335" s="22">
        <f>IF(AP335="","",IFERROR(IF(TRIM(INDEX($A335:$AI335,MATCH(Settings!$H$19,$A$1:$AI$1,0))&amp;"")="","",VALUE(TRIM(INDEX($A335:$AI335,MATCH(Settings!$H$19,$A$1:$AI$1,0))&amp;""))),""))</f>
        <v/>
      </c>
      <c r="AX335" s="22">
        <f>IF(AP335="","",IFERROR(TRIM(INDEX($A335:$AI335,MATCH(Settings!$H$20,$A$1:$AI$1,0))&amp;""),""))</f>
        <v/>
      </c>
      <c r="AY335" s="24">
        <f>IF(OR(AX335="Paid",AX335="Partially refunded"),IFERROR(VALUE(IFERROR(TRIM(INDEX($A335:$AI335,MATCH(Settings!$H$21,$A$1:$AI$1,0))&amp;""),"")),0)-IFERROR(VALUE(IFERROR(TRIM(INDEX($A335:$AI335,MATCH(Settings!$H$22,$A$1:$AI$1,0))&amp;""),"")),0),0)</f>
        <v/>
      </c>
      <c r="AZ335" s="22">
        <f>IF(AP335="","",IF(UPPER(TRIM(AL335&amp;""))="Y","Paid another way",IF(AX335&lt;&gt;"",AX335,"No online payment")))</f>
        <v/>
      </c>
      <c r="BA335" s="22">
        <f>IF(OR(AZ335="Paid",AZ335="Partially refunded",AZ335="Paid another way"),1,0)</f>
        <v/>
      </c>
      <c r="BB335" s="22">
        <f>IF(AP335="","",IF(IFERROR(TRIM(INDEX($A335:$AI335,MATCH(Settings!$H$15,$A$1:$AI$1,0))&amp;""),"")&lt;&gt;"","Yes","No"))</f>
        <v/>
      </c>
      <c r="BC335" s="22">
        <f>IF(AP335="","",IF(IFERROR(TRIM(INDEX($A335:$AI335,MATCH(Settings!$H$16,$A$1:$AI$1,0))&amp;""),"")&lt;&gt;"","Yes","No"))</f>
        <v/>
      </c>
      <c r="BD335" s="22">
        <f>IF(AP335="","",IF(IFERROR(TRIM(INDEX($A335:$AI335,MATCH(Settings!$H$18,$A$1:$AI$1,0))&amp;""),"")&lt;&gt;"","Yes","No"))</f>
        <v/>
      </c>
      <c r="BE335" s="22">
        <f>IF(AP335="","",IFERROR(TRIM(INDEX($A335:$AI335,MATCH(Settings!$H$17,$A$1:$AI$1,0))&amp;""),""))</f>
        <v/>
      </c>
      <c r="BF335" s="22">
        <f>IF(AP335="","",IF(UPPER(TRIM(AM335&amp;""))="Y","Complete (papers)",IF(IF(BB335="No",", proof of age","")&amp;IF(BC335="No",", physical form","")&amp;IF(BD335="No",", concussion sheet","")="","Complete","Missing: "&amp;MID(IF(BB335="No",", proof of age","")&amp;IF(BC335="No",", physical form","")&amp;IF(BD335="No",", concussion sheet",""),3,200))))</f>
        <v/>
      </c>
      <c r="BG335" s="22">
        <f>IF(LEFT(BF335,8)="Complete",1,0)</f>
        <v/>
      </c>
      <c r="BH335" s="22">
        <f>IF(AP335="","",TRIM(AK335&amp;""))</f>
        <v/>
      </c>
      <c r="BI335" s="22">
        <f>IF(AND(AP335&lt;&gt;"",BH335=""),1,0)</f>
        <v/>
      </c>
      <c r="BJ335" s="22">
        <f>IF(AP335="",0,1)</f>
        <v/>
      </c>
    </row>
    <row r="336">
      <c r="AJ336" s="19" t="n"/>
      <c r="AK336" s="25" t="n"/>
      <c r="AL336" s="26" t="n"/>
      <c r="AM336" s="26" t="n"/>
      <c r="AN336" s="25" t="n"/>
      <c r="AO336" s="19" t="n"/>
      <c r="AP336" s="22">
        <f>TRIM(IFERROR(TRIM(INDEX($A336:$AI336,MATCH(Settings!$H$9,$A$1:$AI$1,0))&amp;""),"")&amp;" "&amp;IFERROR(TRIM(INDEX($A336:$AI336,MATCH(Settings!$H$10,$A$1:$AI$1,0))&amp;""),""))</f>
        <v/>
      </c>
      <c r="AQ336" s="23">
        <f>IF(AP336="","",IFERROR(IF(TRIM(INDEX($A336:$AI336,MATCH(Settings!$H$11,$A$1:$AI$1,0))&amp;"")="","",IF(ISNUMBER(INDEX($A336:$AI336,MATCH(Settings!$H$11,$A$1:$AI$1,0))),INT(INDEX($A336:$AI336,MATCH(Settings!$H$11,$A$1:$AI$1,0))),DATE(VALUE(LEFT(INDEX($A336:$AI336,MATCH(Settings!$H$11,$A$1:$AI$1,0)),4)),VALUE(MID(INDEX($A336:$AI336,MATCH(Settings!$H$11,$A$1:$AI$1,0)),6,2)),VALUE(MID(INDEX($A336:$AI336,MATCH(Settings!$H$11,$A$1:$AI$1,0)),9,2))))),""))</f>
        <v/>
      </c>
      <c r="AR336" s="22">
        <f>IF(OR(AP336="",NOT(ISNUMBER(AQ336)),NOT(ISNUMBER(Settings!$B$4))),"",YEAR(Settings!$B$4)-YEAR(AQ336)-IF(OR(MONTH(Settings!$B$4)&lt;MONTH(AQ336),AND(MONTH(Settings!$B$4)=MONTH(AQ336),DAY(Settings!$B$4)&lt;DAY(AQ336))),1,0))</f>
        <v/>
      </c>
      <c r="AS336" s="22">
        <f>IF(AP336="","",IF(AR336="","No birth date",IF(COUNT(Settings!$B$9:$B$20)=0,"Set your age groups",IF(AR336&lt;MIN(Settings!$B$9:$B$20),"Below youngest group",IF(AR336&gt;MAX(Settings!$C$9:$C$20),"Above oldest group",IF(AR336&lt;=INDEX(Settings!$C$9:$C$20,COUNTIF(Settings!$B$9:$B$20,"&lt;="&amp;AR336)),INDEX(Settings!$A$9:$A$20,COUNTIF(Settings!$B$9:$B$20,"&lt;="&amp;AR336)),"No group for this age"))))))</f>
        <v/>
      </c>
      <c r="AT336" s="22">
        <f>IF(AP336="","",IFERROR(TRIM(INDEX($A336:$AI336,MATCH(Settings!$H$12,$A$1:$AI$1,0))&amp;""),""))</f>
        <v/>
      </c>
      <c r="AU336" s="22">
        <f>IF(AP336="","",IFERROR(TRIM(INDEX($A336:$AI336,MATCH(Settings!$H$13,$A$1:$AI$1,0))&amp;""),""))</f>
        <v/>
      </c>
      <c r="AV336" s="22">
        <f>IF(AP336="","",IFERROR(TRIM(INDEX($A336:$AI336,MATCH(Settings!$H$14,$A$1:$AI$1,0))&amp;""),""))</f>
        <v/>
      </c>
      <c r="AW336" s="22">
        <f>IF(AP336="","",IFERROR(IF(TRIM(INDEX($A336:$AI336,MATCH(Settings!$H$19,$A$1:$AI$1,0))&amp;"")="","",VALUE(TRIM(INDEX($A336:$AI336,MATCH(Settings!$H$19,$A$1:$AI$1,0))&amp;""))),""))</f>
        <v/>
      </c>
      <c r="AX336" s="22">
        <f>IF(AP336="","",IFERROR(TRIM(INDEX($A336:$AI336,MATCH(Settings!$H$20,$A$1:$AI$1,0))&amp;""),""))</f>
        <v/>
      </c>
      <c r="AY336" s="24">
        <f>IF(OR(AX336="Paid",AX336="Partially refunded"),IFERROR(VALUE(IFERROR(TRIM(INDEX($A336:$AI336,MATCH(Settings!$H$21,$A$1:$AI$1,0))&amp;""),"")),0)-IFERROR(VALUE(IFERROR(TRIM(INDEX($A336:$AI336,MATCH(Settings!$H$22,$A$1:$AI$1,0))&amp;""),"")),0),0)</f>
        <v/>
      </c>
      <c r="AZ336" s="22">
        <f>IF(AP336="","",IF(UPPER(TRIM(AL336&amp;""))="Y","Paid another way",IF(AX336&lt;&gt;"",AX336,"No online payment")))</f>
        <v/>
      </c>
      <c r="BA336" s="22">
        <f>IF(OR(AZ336="Paid",AZ336="Partially refunded",AZ336="Paid another way"),1,0)</f>
        <v/>
      </c>
      <c r="BB336" s="22">
        <f>IF(AP336="","",IF(IFERROR(TRIM(INDEX($A336:$AI336,MATCH(Settings!$H$15,$A$1:$AI$1,0))&amp;""),"")&lt;&gt;"","Yes","No"))</f>
        <v/>
      </c>
      <c r="BC336" s="22">
        <f>IF(AP336="","",IF(IFERROR(TRIM(INDEX($A336:$AI336,MATCH(Settings!$H$16,$A$1:$AI$1,0))&amp;""),"")&lt;&gt;"","Yes","No"))</f>
        <v/>
      </c>
      <c r="BD336" s="22">
        <f>IF(AP336="","",IF(IFERROR(TRIM(INDEX($A336:$AI336,MATCH(Settings!$H$18,$A$1:$AI$1,0))&amp;""),"")&lt;&gt;"","Yes","No"))</f>
        <v/>
      </c>
      <c r="BE336" s="22">
        <f>IF(AP336="","",IFERROR(TRIM(INDEX($A336:$AI336,MATCH(Settings!$H$17,$A$1:$AI$1,0))&amp;""),""))</f>
        <v/>
      </c>
      <c r="BF336" s="22">
        <f>IF(AP336="","",IF(UPPER(TRIM(AM336&amp;""))="Y","Complete (papers)",IF(IF(BB336="No",", proof of age","")&amp;IF(BC336="No",", physical form","")&amp;IF(BD336="No",", concussion sheet","")="","Complete","Missing: "&amp;MID(IF(BB336="No",", proof of age","")&amp;IF(BC336="No",", physical form","")&amp;IF(BD336="No",", concussion sheet",""),3,200))))</f>
        <v/>
      </c>
      <c r="BG336" s="22">
        <f>IF(LEFT(BF336,8)="Complete",1,0)</f>
        <v/>
      </c>
      <c r="BH336" s="22">
        <f>IF(AP336="","",TRIM(AK336&amp;""))</f>
        <v/>
      </c>
      <c r="BI336" s="22">
        <f>IF(AND(AP336&lt;&gt;"",BH336=""),1,0)</f>
        <v/>
      </c>
      <c r="BJ336" s="22">
        <f>IF(AP336="",0,1)</f>
        <v/>
      </c>
    </row>
    <row r="337">
      <c r="AJ337" s="19" t="n"/>
      <c r="AK337" s="25" t="n"/>
      <c r="AL337" s="26" t="n"/>
      <c r="AM337" s="26" t="n"/>
      <c r="AN337" s="25" t="n"/>
      <c r="AO337" s="19" t="n"/>
      <c r="AP337" s="22">
        <f>TRIM(IFERROR(TRIM(INDEX($A337:$AI337,MATCH(Settings!$H$9,$A$1:$AI$1,0))&amp;""),"")&amp;" "&amp;IFERROR(TRIM(INDEX($A337:$AI337,MATCH(Settings!$H$10,$A$1:$AI$1,0))&amp;""),""))</f>
        <v/>
      </c>
      <c r="AQ337" s="23">
        <f>IF(AP337="","",IFERROR(IF(TRIM(INDEX($A337:$AI337,MATCH(Settings!$H$11,$A$1:$AI$1,0))&amp;"")="","",IF(ISNUMBER(INDEX($A337:$AI337,MATCH(Settings!$H$11,$A$1:$AI$1,0))),INT(INDEX($A337:$AI337,MATCH(Settings!$H$11,$A$1:$AI$1,0))),DATE(VALUE(LEFT(INDEX($A337:$AI337,MATCH(Settings!$H$11,$A$1:$AI$1,0)),4)),VALUE(MID(INDEX($A337:$AI337,MATCH(Settings!$H$11,$A$1:$AI$1,0)),6,2)),VALUE(MID(INDEX($A337:$AI337,MATCH(Settings!$H$11,$A$1:$AI$1,0)),9,2))))),""))</f>
        <v/>
      </c>
      <c r="AR337" s="22">
        <f>IF(OR(AP337="",NOT(ISNUMBER(AQ337)),NOT(ISNUMBER(Settings!$B$4))),"",YEAR(Settings!$B$4)-YEAR(AQ337)-IF(OR(MONTH(Settings!$B$4)&lt;MONTH(AQ337),AND(MONTH(Settings!$B$4)=MONTH(AQ337),DAY(Settings!$B$4)&lt;DAY(AQ337))),1,0))</f>
        <v/>
      </c>
      <c r="AS337" s="22">
        <f>IF(AP337="","",IF(AR337="","No birth date",IF(COUNT(Settings!$B$9:$B$20)=0,"Set your age groups",IF(AR337&lt;MIN(Settings!$B$9:$B$20),"Below youngest group",IF(AR337&gt;MAX(Settings!$C$9:$C$20),"Above oldest group",IF(AR337&lt;=INDEX(Settings!$C$9:$C$20,COUNTIF(Settings!$B$9:$B$20,"&lt;="&amp;AR337)),INDEX(Settings!$A$9:$A$20,COUNTIF(Settings!$B$9:$B$20,"&lt;="&amp;AR337)),"No group for this age"))))))</f>
        <v/>
      </c>
      <c r="AT337" s="22">
        <f>IF(AP337="","",IFERROR(TRIM(INDEX($A337:$AI337,MATCH(Settings!$H$12,$A$1:$AI$1,0))&amp;""),""))</f>
        <v/>
      </c>
      <c r="AU337" s="22">
        <f>IF(AP337="","",IFERROR(TRIM(INDEX($A337:$AI337,MATCH(Settings!$H$13,$A$1:$AI$1,0))&amp;""),""))</f>
        <v/>
      </c>
      <c r="AV337" s="22">
        <f>IF(AP337="","",IFERROR(TRIM(INDEX($A337:$AI337,MATCH(Settings!$H$14,$A$1:$AI$1,0))&amp;""),""))</f>
        <v/>
      </c>
      <c r="AW337" s="22">
        <f>IF(AP337="","",IFERROR(IF(TRIM(INDEX($A337:$AI337,MATCH(Settings!$H$19,$A$1:$AI$1,0))&amp;"")="","",VALUE(TRIM(INDEX($A337:$AI337,MATCH(Settings!$H$19,$A$1:$AI$1,0))&amp;""))),""))</f>
        <v/>
      </c>
      <c r="AX337" s="22">
        <f>IF(AP337="","",IFERROR(TRIM(INDEX($A337:$AI337,MATCH(Settings!$H$20,$A$1:$AI$1,0))&amp;""),""))</f>
        <v/>
      </c>
      <c r="AY337" s="24">
        <f>IF(OR(AX337="Paid",AX337="Partially refunded"),IFERROR(VALUE(IFERROR(TRIM(INDEX($A337:$AI337,MATCH(Settings!$H$21,$A$1:$AI$1,0))&amp;""),"")),0)-IFERROR(VALUE(IFERROR(TRIM(INDEX($A337:$AI337,MATCH(Settings!$H$22,$A$1:$AI$1,0))&amp;""),"")),0),0)</f>
        <v/>
      </c>
      <c r="AZ337" s="22">
        <f>IF(AP337="","",IF(UPPER(TRIM(AL337&amp;""))="Y","Paid another way",IF(AX337&lt;&gt;"",AX337,"No online payment")))</f>
        <v/>
      </c>
      <c r="BA337" s="22">
        <f>IF(OR(AZ337="Paid",AZ337="Partially refunded",AZ337="Paid another way"),1,0)</f>
        <v/>
      </c>
      <c r="BB337" s="22">
        <f>IF(AP337="","",IF(IFERROR(TRIM(INDEX($A337:$AI337,MATCH(Settings!$H$15,$A$1:$AI$1,0))&amp;""),"")&lt;&gt;"","Yes","No"))</f>
        <v/>
      </c>
      <c r="BC337" s="22">
        <f>IF(AP337="","",IF(IFERROR(TRIM(INDEX($A337:$AI337,MATCH(Settings!$H$16,$A$1:$AI$1,0))&amp;""),"")&lt;&gt;"","Yes","No"))</f>
        <v/>
      </c>
      <c r="BD337" s="22">
        <f>IF(AP337="","",IF(IFERROR(TRIM(INDEX($A337:$AI337,MATCH(Settings!$H$18,$A$1:$AI$1,0))&amp;""),"")&lt;&gt;"","Yes","No"))</f>
        <v/>
      </c>
      <c r="BE337" s="22">
        <f>IF(AP337="","",IFERROR(TRIM(INDEX($A337:$AI337,MATCH(Settings!$H$17,$A$1:$AI$1,0))&amp;""),""))</f>
        <v/>
      </c>
      <c r="BF337" s="22">
        <f>IF(AP337="","",IF(UPPER(TRIM(AM337&amp;""))="Y","Complete (papers)",IF(IF(BB337="No",", proof of age","")&amp;IF(BC337="No",", physical form","")&amp;IF(BD337="No",", concussion sheet","")="","Complete","Missing: "&amp;MID(IF(BB337="No",", proof of age","")&amp;IF(BC337="No",", physical form","")&amp;IF(BD337="No",", concussion sheet",""),3,200))))</f>
        <v/>
      </c>
      <c r="BG337" s="22">
        <f>IF(LEFT(BF337,8)="Complete",1,0)</f>
        <v/>
      </c>
      <c r="BH337" s="22">
        <f>IF(AP337="","",TRIM(AK337&amp;""))</f>
        <v/>
      </c>
      <c r="BI337" s="22">
        <f>IF(AND(AP337&lt;&gt;"",BH337=""),1,0)</f>
        <v/>
      </c>
      <c r="BJ337" s="22">
        <f>IF(AP337="",0,1)</f>
        <v/>
      </c>
    </row>
    <row r="338">
      <c r="AJ338" s="19" t="n"/>
      <c r="AK338" s="25" t="n"/>
      <c r="AL338" s="26" t="n"/>
      <c r="AM338" s="26" t="n"/>
      <c r="AN338" s="25" t="n"/>
      <c r="AO338" s="19" t="n"/>
      <c r="AP338" s="22">
        <f>TRIM(IFERROR(TRIM(INDEX($A338:$AI338,MATCH(Settings!$H$9,$A$1:$AI$1,0))&amp;""),"")&amp;" "&amp;IFERROR(TRIM(INDEX($A338:$AI338,MATCH(Settings!$H$10,$A$1:$AI$1,0))&amp;""),""))</f>
        <v/>
      </c>
      <c r="AQ338" s="23">
        <f>IF(AP338="","",IFERROR(IF(TRIM(INDEX($A338:$AI338,MATCH(Settings!$H$11,$A$1:$AI$1,0))&amp;"")="","",IF(ISNUMBER(INDEX($A338:$AI338,MATCH(Settings!$H$11,$A$1:$AI$1,0))),INT(INDEX($A338:$AI338,MATCH(Settings!$H$11,$A$1:$AI$1,0))),DATE(VALUE(LEFT(INDEX($A338:$AI338,MATCH(Settings!$H$11,$A$1:$AI$1,0)),4)),VALUE(MID(INDEX($A338:$AI338,MATCH(Settings!$H$11,$A$1:$AI$1,0)),6,2)),VALUE(MID(INDEX($A338:$AI338,MATCH(Settings!$H$11,$A$1:$AI$1,0)),9,2))))),""))</f>
        <v/>
      </c>
      <c r="AR338" s="22">
        <f>IF(OR(AP338="",NOT(ISNUMBER(AQ338)),NOT(ISNUMBER(Settings!$B$4))),"",YEAR(Settings!$B$4)-YEAR(AQ338)-IF(OR(MONTH(Settings!$B$4)&lt;MONTH(AQ338),AND(MONTH(Settings!$B$4)=MONTH(AQ338),DAY(Settings!$B$4)&lt;DAY(AQ338))),1,0))</f>
        <v/>
      </c>
      <c r="AS338" s="22">
        <f>IF(AP338="","",IF(AR338="","No birth date",IF(COUNT(Settings!$B$9:$B$20)=0,"Set your age groups",IF(AR338&lt;MIN(Settings!$B$9:$B$20),"Below youngest group",IF(AR338&gt;MAX(Settings!$C$9:$C$20),"Above oldest group",IF(AR338&lt;=INDEX(Settings!$C$9:$C$20,COUNTIF(Settings!$B$9:$B$20,"&lt;="&amp;AR338)),INDEX(Settings!$A$9:$A$20,COUNTIF(Settings!$B$9:$B$20,"&lt;="&amp;AR338)),"No group for this age"))))))</f>
        <v/>
      </c>
      <c r="AT338" s="22">
        <f>IF(AP338="","",IFERROR(TRIM(INDEX($A338:$AI338,MATCH(Settings!$H$12,$A$1:$AI$1,0))&amp;""),""))</f>
        <v/>
      </c>
      <c r="AU338" s="22">
        <f>IF(AP338="","",IFERROR(TRIM(INDEX($A338:$AI338,MATCH(Settings!$H$13,$A$1:$AI$1,0))&amp;""),""))</f>
        <v/>
      </c>
      <c r="AV338" s="22">
        <f>IF(AP338="","",IFERROR(TRIM(INDEX($A338:$AI338,MATCH(Settings!$H$14,$A$1:$AI$1,0))&amp;""),""))</f>
        <v/>
      </c>
      <c r="AW338" s="22">
        <f>IF(AP338="","",IFERROR(IF(TRIM(INDEX($A338:$AI338,MATCH(Settings!$H$19,$A$1:$AI$1,0))&amp;"")="","",VALUE(TRIM(INDEX($A338:$AI338,MATCH(Settings!$H$19,$A$1:$AI$1,0))&amp;""))),""))</f>
        <v/>
      </c>
      <c r="AX338" s="22">
        <f>IF(AP338="","",IFERROR(TRIM(INDEX($A338:$AI338,MATCH(Settings!$H$20,$A$1:$AI$1,0))&amp;""),""))</f>
        <v/>
      </c>
      <c r="AY338" s="24">
        <f>IF(OR(AX338="Paid",AX338="Partially refunded"),IFERROR(VALUE(IFERROR(TRIM(INDEX($A338:$AI338,MATCH(Settings!$H$21,$A$1:$AI$1,0))&amp;""),"")),0)-IFERROR(VALUE(IFERROR(TRIM(INDEX($A338:$AI338,MATCH(Settings!$H$22,$A$1:$AI$1,0))&amp;""),"")),0),0)</f>
        <v/>
      </c>
      <c r="AZ338" s="22">
        <f>IF(AP338="","",IF(UPPER(TRIM(AL338&amp;""))="Y","Paid another way",IF(AX338&lt;&gt;"",AX338,"No online payment")))</f>
        <v/>
      </c>
      <c r="BA338" s="22">
        <f>IF(OR(AZ338="Paid",AZ338="Partially refunded",AZ338="Paid another way"),1,0)</f>
        <v/>
      </c>
      <c r="BB338" s="22">
        <f>IF(AP338="","",IF(IFERROR(TRIM(INDEX($A338:$AI338,MATCH(Settings!$H$15,$A$1:$AI$1,0))&amp;""),"")&lt;&gt;"","Yes","No"))</f>
        <v/>
      </c>
      <c r="BC338" s="22">
        <f>IF(AP338="","",IF(IFERROR(TRIM(INDEX($A338:$AI338,MATCH(Settings!$H$16,$A$1:$AI$1,0))&amp;""),"")&lt;&gt;"","Yes","No"))</f>
        <v/>
      </c>
      <c r="BD338" s="22">
        <f>IF(AP338="","",IF(IFERROR(TRIM(INDEX($A338:$AI338,MATCH(Settings!$H$18,$A$1:$AI$1,0))&amp;""),"")&lt;&gt;"","Yes","No"))</f>
        <v/>
      </c>
      <c r="BE338" s="22">
        <f>IF(AP338="","",IFERROR(TRIM(INDEX($A338:$AI338,MATCH(Settings!$H$17,$A$1:$AI$1,0))&amp;""),""))</f>
        <v/>
      </c>
      <c r="BF338" s="22">
        <f>IF(AP338="","",IF(UPPER(TRIM(AM338&amp;""))="Y","Complete (papers)",IF(IF(BB338="No",", proof of age","")&amp;IF(BC338="No",", physical form","")&amp;IF(BD338="No",", concussion sheet","")="","Complete","Missing: "&amp;MID(IF(BB338="No",", proof of age","")&amp;IF(BC338="No",", physical form","")&amp;IF(BD338="No",", concussion sheet",""),3,200))))</f>
        <v/>
      </c>
      <c r="BG338" s="22">
        <f>IF(LEFT(BF338,8)="Complete",1,0)</f>
        <v/>
      </c>
      <c r="BH338" s="22">
        <f>IF(AP338="","",TRIM(AK338&amp;""))</f>
        <v/>
      </c>
      <c r="BI338" s="22">
        <f>IF(AND(AP338&lt;&gt;"",BH338=""),1,0)</f>
        <v/>
      </c>
      <c r="BJ338" s="22">
        <f>IF(AP338="",0,1)</f>
        <v/>
      </c>
    </row>
    <row r="339">
      <c r="AJ339" s="19" t="n"/>
      <c r="AK339" s="25" t="n"/>
      <c r="AL339" s="26" t="n"/>
      <c r="AM339" s="26" t="n"/>
      <c r="AN339" s="25" t="n"/>
      <c r="AO339" s="19" t="n"/>
      <c r="AP339" s="22">
        <f>TRIM(IFERROR(TRIM(INDEX($A339:$AI339,MATCH(Settings!$H$9,$A$1:$AI$1,0))&amp;""),"")&amp;" "&amp;IFERROR(TRIM(INDEX($A339:$AI339,MATCH(Settings!$H$10,$A$1:$AI$1,0))&amp;""),""))</f>
        <v/>
      </c>
      <c r="AQ339" s="23">
        <f>IF(AP339="","",IFERROR(IF(TRIM(INDEX($A339:$AI339,MATCH(Settings!$H$11,$A$1:$AI$1,0))&amp;"")="","",IF(ISNUMBER(INDEX($A339:$AI339,MATCH(Settings!$H$11,$A$1:$AI$1,0))),INT(INDEX($A339:$AI339,MATCH(Settings!$H$11,$A$1:$AI$1,0))),DATE(VALUE(LEFT(INDEX($A339:$AI339,MATCH(Settings!$H$11,$A$1:$AI$1,0)),4)),VALUE(MID(INDEX($A339:$AI339,MATCH(Settings!$H$11,$A$1:$AI$1,0)),6,2)),VALUE(MID(INDEX($A339:$AI339,MATCH(Settings!$H$11,$A$1:$AI$1,0)),9,2))))),""))</f>
        <v/>
      </c>
      <c r="AR339" s="22">
        <f>IF(OR(AP339="",NOT(ISNUMBER(AQ339)),NOT(ISNUMBER(Settings!$B$4))),"",YEAR(Settings!$B$4)-YEAR(AQ339)-IF(OR(MONTH(Settings!$B$4)&lt;MONTH(AQ339),AND(MONTH(Settings!$B$4)=MONTH(AQ339),DAY(Settings!$B$4)&lt;DAY(AQ339))),1,0))</f>
        <v/>
      </c>
      <c r="AS339" s="22">
        <f>IF(AP339="","",IF(AR339="","No birth date",IF(COUNT(Settings!$B$9:$B$20)=0,"Set your age groups",IF(AR339&lt;MIN(Settings!$B$9:$B$20),"Below youngest group",IF(AR339&gt;MAX(Settings!$C$9:$C$20),"Above oldest group",IF(AR339&lt;=INDEX(Settings!$C$9:$C$20,COUNTIF(Settings!$B$9:$B$20,"&lt;="&amp;AR339)),INDEX(Settings!$A$9:$A$20,COUNTIF(Settings!$B$9:$B$20,"&lt;="&amp;AR339)),"No group for this age"))))))</f>
        <v/>
      </c>
      <c r="AT339" s="22">
        <f>IF(AP339="","",IFERROR(TRIM(INDEX($A339:$AI339,MATCH(Settings!$H$12,$A$1:$AI$1,0))&amp;""),""))</f>
        <v/>
      </c>
      <c r="AU339" s="22">
        <f>IF(AP339="","",IFERROR(TRIM(INDEX($A339:$AI339,MATCH(Settings!$H$13,$A$1:$AI$1,0))&amp;""),""))</f>
        <v/>
      </c>
      <c r="AV339" s="22">
        <f>IF(AP339="","",IFERROR(TRIM(INDEX($A339:$AI339,MATCH(Settings!$H$14,$A$1:$AI$1,0))&amp;""),""))</f>
        <v/>
      </c>
      <c r="AW339" s="22">
        <f>IF(AP339="","",IFERROR(IF(TRIM(INDEX($A339:$AI339,MATCH(Settings!$H$19,$A$1:$AI$1,0))&amp;"")="","",VALUE(TRIM(INDEX($A339:$AI339,MATCH(Settings!$H$19,$A$1:$AI$1,0))&amp;""))),""))</f>
        <v/>
      </c>
      <c r="AX339" s="22">
        <f>IF(AP339="","",IFERROR(TRIM(INDEX($A339:$AI339,MATCH(Settings!$H$20,$A$1:$AI$1,0))&amp;""),""))</f>
        <v/>
      </c>
      <c r="AY339" s="24">
        <f>IF(OR(AX339="Paid",AX339="Partially refunded"),IFERROR(VALUE(IFERROR(TRIM(INDEX($A339:$AI339,MATCH(Settings!$H$21,$A$1:$AI$1,0))&amp;""),"")),0)-IFERROR(VALUE(IFERROR(TRIM(INDEX($A339:$AI339,MATCH(Settings!$H$22,$A$1:$AI$1,0))&amp;""),"")),0),0)</f>
        <v/>
      </c>
      <c r="AZ339" s="22">
        <f>IF(AP339="","",IF(UPPER(TRIM(AL339&amp;""))="Y","Paid another way",IF(AX339&lt;&gt;"",AX339,"No online payment")))</f>
        <v/>
      </c>
      <c r="BA339" s="22">
        <f>IF(OR(AZ339="Paid",AZ339="Partially refunded",AZ339="Paid another way"),1,0)</f>
        <v/>
      </c>
      <c r="BB339" s="22">
        <f>IF(AP339="","",IF(IFERROR(TRIM(INDEX($A339:$AI339,MATCH(Settings!$H$15,$A$1:$AI$1,0))&amp;""),"")&lt;&gt;"","Yes","No"))</f>
        <v/>
      </c>
      <c r="BC339" s="22">
        <f>IF(AP339="","",IF(IFERROR(TRIM(INDEX($A339:$AI339,MATCH(Settings!$H$16,$A$1:$AI$1,0))&amp;""),"")&lt;&gt;"","Yes","No"))</f>
        <v/>
      </c>
      <c r="BD339" s="22">
        <f>IF(AP339="","",IF(IFERROR(TRIM(INDEX($A339:$AI339,MATCH(Settings!$H$18,$A$1:$AI$1,0))&amp;""),"")&lt;&gt;"","Yes","No"))</f>
        <v/>
      </c>
      <c r="BE339" s="22">
        <f>IF(AP339="","",IFERROR(TRIM(INDEX($A339:$AI339,MATCH(Settings!$H$17,$A$1:$AI$1,0))&amp;""),""))</f>
        <v/>
      </c>
      <c r="BF339" s="22">
        <f>IF(AP339="","",IF(UPPER(TRIM(AM339&amp;""))="Y","Complete (papers)",IF(IF(BB339="No",", proof of age","")&amp;IF(BC339="No",", physical form","")&amp;IF(BD339="No",", concussion sheet","")="","Complete","Missing: "&amp;MID(IF(BB339="No",", proof of age","")&amp;IF(BC339="No",", physical form","")&amp;IF(BD339="No",", concussion sheet",""),3,200))))</f>
        <v/>
      </c>
      <c r="BG339" s="22">
        <f>IF(LEFT(BF339,8)="Complete",1,0)</f>
        <v/>
      </c>
      <c r="BH339" s="22">
        <f>IF(AP339="","",TRIM(AK339&amp;""))</f>
        <v/>
      </c>
      <c r="BI339" s="22">
        <f>IF(AND(AP339&lt;&gt;"",BH339=""),1,0)</f>
        <v/>
      </c>
      <c r="BJ339" s="22">
        <f>IF(AP339="",0,1)</f>
        <v/>
      </c>
    </row>
    <row r="340">
      <c r="AJ340" s="19" t="n"/>
      <c r="AK340" s="25" t="n"/>
      <c r="AL340" s="26" t="n"/>
      <c r="AM340" s="26" t="n"/>
      <c r="AN340" s="25" t="n"/>
      <c r="AO340" s="19" t="n"/>
      <c r="AP340" s="22">
        <f>TRIM(IFERROR(TRIM(INDEX($A340:$AI340,MATCH(Settings!$H$9,$A$1:$AI$1,0))&amp;""),"")&amp;" "&amp;IFERROR(TRIM(INDEX($A340:$AI340,MATCH(Settings!$H$10,$A$1:$AI$1,0))&amp;""),""))</f>
        <v/>
      </c>
      <c r="AQ340" s="23">
        <f>IF(AP340="","",IFERROR(IF(TRIM(INDEX($A340:$AI340,MATCH(Settings!$H$11,$A$1:$AI$1,0))&amp;"")="","",IF(ISNUMBER(INDEX($A340:$AI340,MATCH(Settings!$H$11,$A$1:$AI$1,0))),INT(INDEX($A340:$AI340,MATCH(Settings!$H$11,$A$1:$AI$1,0))),DATE(VALUE(LEFT(INDEX($A340:$AI340,MATCH(Settings!$H$11,$A$1:$AI$1,0)),4)),VALUE(MID(INDEX($A340:$AI340,MATCH(Settings!$H$11,$A$1:$AI$1,0)),6,2)),VALUE(MID(INDEX($A340:$AI340,MATCH(Settings!$H$11,$A$1:$AI$1,0)),9,2))))),""))</f>
        <v/>
      </c>
      <c r="AR340" s="22">
        <f>IF(OR(AP340="",NOT(ISNUMBER(AQ340)),NOT(ISNUMBER(Settings!$B$4))),"",YEAR(Settings!$B$4)-YEAR(AQ340)-IF(OR(MONTH(Settings!$B$4)&lt;MONTH(AQ340),AND(MONTH(Settings!$B$4)=MONTH(AQ340),DAY(Settings!$B$4)&lt;DAY(AQ340))),1,0))</f>
        <v/>
      </c>
      <c r="AS340" s="22">
        <f>IF(AP340="","",IF(AR340="","No birth date",IF(COUNT(Settings!$B$9:$B$20)=0,"Set your age groups",IF(AR340&lt;MIN(Settings!$B$9:$B$20),"Below youngest group",IF(AR340&gt;MAX(Settings!$C$9:$C$20),"Above oldest group",IF(AR340&lt;=INDEX(Settings!$C$9:$C$20,COUNTIF(Settings!$B$9:$B$20,"&lt;="&amp;AR340)),INDEX(Settings!$A$9:$A$20,COUNTIF(Settings!$B$9:$B$20,"&lt;="&amp;AR340)),"No group for this age"))))))</f>
        <v/>
      </c>
      <c r="AT340" s="22">
        <f>IF(AP340="","",IFERROR(TRIM(INDEX($A340:$AI340,MATCH(Settings!$H$12,$A$1:$AI$1,0))&amp;""),""))</f>
        <v/>
      </c>
      <c r="AU340" s="22">
        <f>IF(AP340="","",IFERROR(TRIM(INDEX($A340:$AI340,MATCH(Settings!$H$13,$A$1:$AI$1,0))&amp;""),""))</f>
        <v/>
      </c>
      <c r="AV340" s="22">
        <f>IF(AP340="","",IFERROR(TRIM(INDEX($A340:$AI340,MATCH(Settings!$H$14,$A$1:$AI$1,0))&amp;""),""))</f>
        <v/>
      </c>
      <c r="AW340" s="22">
        <f>IF(AP340="","",IFERROR(IF(TRIM(INDEX($A340:$AI340,MATCH(Settings!$H$19,$A$1:$AI$1,0))&amp;"")="","",VALUE(TRIM(INDEX($A340:$AI340,MATCH(Settings!$H$19,$A$1:$AI$1,0))&amp;""))),""))</f>
        <v/>
      </c>
      <c r="AX340" s="22">
        <f>IF(AP340="","",IFERROR(TRIM(INDEX($A340:$AI340,MATCH(Settings!$H$20,$A$1:$AI$1,0))&amp;""),""))</f>
        <v/>
      </c>
      <c r="AY340" s="24">
        <f>IF(OR(AX340="Paid",AX340="Partially refunded"),IFERROR(VALUE(IFERROR(TRIM(INDEX($A340:$AI340,MATCH(Settings!$H$21,$A$1:$AI$1,0))&amp;""),"")),0)-IFERROR(VALUE(IFERROR(TRIM(INDEX($A340:$AI340,MATCH(Settings!$H$22,$A$1:$AI$1,0))&amp;""),"")),0),0)</f>
        <v/>
      </c>
      <c r="AZ340" s="22">
        <f>IF(AP340="","",IF(UPPER(TRIM(AL340&amp;""))="Y","Paid another way",IF(AX340&lt;&gt;"",AX340,"No online payment")))</f>
        <v/>
      </c>
      <c r="BA340" s="22">
        <f>IF(OR(AZ340="Paid",AZ340="Partially refunded",AZ340="Paid another way"),1,0)</f>
        <v/>
      </c>
      <c r="BB340" s="22">
        <f>IF(AP340="","",IF(IFERROR(TRIM(INDEX($A340:$AI340,MATCH(Settings!$H$15,$A$1:$AI$1,0))&amp;""),"")&lt;&gt;"","Yes","No"))</f>
        <v/>
      </c>
      <c r="BC340" s="22">
        <f>IF(AP340="","",IF(IFERROR(TRIM(INDEX($A340:$AI340,MATCH(Settings!$H$16,$A$1:$AI$1,0))&amp;""),"")&lt;&gt;"","Yes","No"))</f>
        <v/>
      </c>
      <c r="BD340" s="22">
        <f>IF(AP340="","",IF(IFERROR(TRIM(INDEX($A340:$AI340,MATCH(Settings!$H$18,$A$1:$AI$1,0))&amp;""),"")&lt;&gt;"","Yes","No"))</f>
        <v/>
      </c>
      <c r="BE340" s="22">
        <f>IF(AP340="","",IFERROR(TRIM(INDEX($A340:$AI340,MATCH(Settings!$H$17,$A$1:$AI$1,0))&amp;""),""))</f>
        <v/>
      </c>
      <c r="BF340" s="22">
        <f>IF(AP340="","",IF(UPPER(TRIM(AM340&amp;""))="Y","Complete (papers)",IF(IF(BB340="No",", proof of age","")&amp;IF(BC340="No",", physical form","")&amp;IF(BD340="No",", concussion sheet","")="","Complete","Missing: "&amp;MID(IF(BB340="No",", proof of age","")&amp;IF(BC340="No",", physical form","")&amp;IF(BD340="No",", concussion sheet",""),3,200))))</f>
        <v/>
      </c>
      <c r="BG340" s="22">
        <f>IF(LEFT(BF340,8)="Complete",1,0)</f>
        <v/>
      </c>
      <c r="BH340" s="22">
        <f>IF(AP340="","",TRIM(AK340&amp;""))</f>
        <v/>
      </c>
      <c r="BI340" s="22">
        <f>IF(AND(AP340&lt;&gt;"",BH340=""),1,0)</f>
        <v/>
      </c>
      <c r="BJ340" s="22">
        <f>IF(AP340="",0,1)</f>
        <v/>
      </c>
    </row>
    <row r="341">
      <c r="AJ341" s="19" t="n"/>
      <c r="AK341" s="25" t="n"/>
      <c r="AL341" s="26" t="n"/>
      <c r="AM341" s="26" t="n"/>
      <c r="AN341" s="25" t="n"/>
      <c r="AO341" s="19" t="n"/>
      <c r="AP341" s="22">
        <f>TRIM(IFERROR(TRIM(INDEX($A341:$AI341,MATCH(Settings!$H$9,$A$1:$AI$1,0))&amp;""),"")&amp;" "&amp;IFERROR(TRIM(INDEX($A341:$AI341,MATCH(Settings!$H$10,$A$1:$AI$1,0))&amp;""),""))</f>
        <v/>
      </c>
      <c r="AQ341" s="23">
        <f>IF(AP341="","",IFERROR(IF(TRIM(INDEX($A341:$AI341,MATCH(Settings!$H$11,$A$1:$AI$1,0))&amp;"")="","",IF(ISNUMBER(INDEX($A341:$AI341,MATCH(Settings!$H$11,$A$1:$AI$1,0))),INT(INDEX($A341:$AI341,MATCH(Settings!$H$11,$A$1:$AI$1,0))),DATE(VALUE(LEFT(INDEX($A341:$AI341,MATCH(Settings!$H$11,$A$1:$AI$1,0)),4)),VALUE(MID(INDEX($A341:$AI341,MATCH(Settings!$H$11,$A$1:$AI$1,0)),6,2)),VALUE(MID(INDEX($A341:$AI341,MATCH(Settings!$H$11,$A$1:$AI$1,0)),9,2))))),""))</f>
        <v/>
      </c>
      <c r="AR341" s="22">
        <f>IF(OR(AP341="",NOT(ISNUMBER(AQ341)),NOT(ISNUMBER(Settings!$B$4))),"",YEAR(Settings!$B$4)-YEAR(AQ341)-IF(OR(MONTH(Settings!$B$4)&lt;MONTH(AQ341),AND(MONTH(Settings!$B$4)=MONTH(AQ341),DAY(Settings!$B$4)&lt;DAY(AQ341))),1,0))</f>
        <v/>
      </c>
      <c r="AS341" s="22">
        <f>IF(AP341="","",IF(AR341="","No birth date",IF(COUNT(Settings!$B$9:$B$20)=0,"Set your age groups",IF(AR341&lt;MIN(Settings!$B$9:$B$20),"Below youngest group",IF(AR341&gt;MAX(Settings!$C$9:$C$20),"Above oldest group",IF(AR341&lt;=INDEX(Settings!$C$9:$C$20,COUNTIF(Settings!$B$9:$B$20,"&lt;="&amp;AR341)),INDEX(Settings!$A$9:$A$20,COUNTIF(Settings!$B$9:$B$20,"&lt;="&amp;AR341)),"No group for this age"))))))</f>
        <v/>
      </c>
      <c r="AT341" s="22">
        <f>IF(AP341="","",IFERROR(TRIM(INDEX($A341:$AI341,MATCH(Settings!$H$12,$A$1:$AI$1,0))&amp;""),""))</f>
        <v/>
      </c>
      <c r="AU341" s="22">
        <f>IF(AP341="","",IFERROR(TRIM(INDEX($A341:$AI341,MATCH(Settings!$H$13,$A$1:$AI$1,0))&amp;""),""))</f>
        <v/>
      </c>
      <c r="AV341" s="22">
        <f>IF(AP341="","",IFERROR(TRIM(INDEX($A341:$AI341,MATCH(Settings!$H$14,$A$1:$AI$1,0))&amp;""),""))</f>
        <v/>
      </c>
      <c r="AW341" s="22">
        <f>IF(AP341="","",IFERROR(IF(TRIM(INDEX($A341:$AI341,MATCH(Settings!$H$19,$A$1:$AI$1,0))&amp;"")="","",VALUE(TRIM(INDEX($A341:$AI341,MATCH(Settings!$H$19,$A$1:$AI$1,0))&amp;""))),""))</f>
        <v/>
      </c>
      <c r="AX341" s="22">
        <f>IF(AP341="","",IFERROR(TRIM(INDEX($A341:$AI341,MATCH(Settings!$H$20,$A$1:$AI$1,0))&amp;""),""))</f>
        <v/>
      </c>
      <c r="AY341" s="24">
        <f>IF(OR(AX341="Paid",AX341="Partially refunded"),IFERROR(VALUE(IFERROR(TRIM(INDEX($A341:$AI341,MATCH(Settings!$H$21,$A$1:$AI$1,0))&amp;""),"")),0)-IFERROR(VALUE(IFERROR(TRIM(INDEX($A341:$AI341,MATCH(Settings!$H$22,$A$1:$AI$1,0))&amp;""),"")),0),0)</f>
        <v/>
      </c>
      <c r="AZ341" s="22">
        <f>IF(AP341="","",IF(UPPER(TRIM(AL341&amp;""))="Y","Paid another way",IF(AX341&lt;&gt;"",AX341,"No online payment")))</f>
        <v/>
      </c>
      <c r="BA341" s="22">
        <f>IF(OR(AZ341="Paid",AZ341="Partially refunded",AZ341="Paid another way"),1,0)</f>
        <v/>
      </c>
      <c r="BB341" s="22">
        <f>IF(AP341="","",IF(IFERROR(TRIM(INDEX($A341:$AI341,MATCH(Settings!$H$15,$A$1:$AI$1,0))&amp;""),"")&lt;&gt;"","Yes","No"))</f>
        <v/>
      </c>
      <c r="BC341" s="22">
        <f>IF(AP341="","",IF(IFERROR(TRIM(INDEX($A341:$AI341,MATCH(Settings!$H$16,$A$1:$AI$1,0))&amp;""),"")&lt;&gt;"","Yes","No"))</f>
        <v/>
      </c>
      <c r="BD341" s="22">
        <f>IF(AP341="","",IF(IFERROR(TRIM(INDEX($A341:$AI341,MATCH(Settings!$H$18,$A$1:$AI$1,0))&amp;""),"")&lt;&gt;"","Yes","No"))</f>
        <v/>
      </c>
      <c r="BE341" s="22">
        <f>IF(AP341="","",IFERROR(TRIM(INDEX($A341:$AI341,MATCH(Settings!$H$17,$A$1:$AI$1,0))&amp;""),""))</f>
        <v/>
      </c>
      <c r="BF341" s="22">
        <f>IF(AP341="","",IF(UPPER(TRIM(AM341&amp;""))="Y","Complete (papers)",IF(IF(BB341="No",", proof of age","")&amp;IF(BC341="No",", physical form","")&amp;IF(BD341="No",", concussion sheet","")="","Complete","Missing: "&amp;MID(IF(BB341="No",", proof of age","")&amp;IF(BC341="No",", physical form","")&amp;IF(BD341="No",", concussion sheet",""),3,200))))</f>
        <v/>
      </c>
      <c r="BG341" s="22">
        <f>IF(LEFT(BF341,8)="Complete",1,0)</f>
        <v/>
      </c>
      <c r="BH341" s="22">
        <f>IF(AP341="","",TRIM(AK341&amp;""))</f>
        <v/>
      </c>
      <c r="BI341" s="22">
        <f>IF(AND(AP341&lt;&gt;"",BH341=""),1,0)</f>
        <v/>
      </c>
      <c r="BJ341" s="22">
        <f>IF(AP341="",0,1)</f>
        <v/>
      </c>
    </row>
    <row r="342">
      <c r="AJ342" s="19" t="n"/>
      <c r="AK342" s="25" t="n"/>
      <c r="AL342" s="26" t="n"/>
      <c r="AM342" s="26" t="n"/>
      <c r="AN342" s="25" t="n"/>
      <c r="AO342" s="19" t="n"/>
      <c r="AP342" s="22">
        <f>TRIM(IFERROR(TRIM(INDEX($A342:$AI342,MATCH(Settings!$H$9,$A$1:$AI$1,0))&amp;""),"")&amp;" "&amp;IFERROR(TRIM(INDEX($A342:$AI342,MATCH(Settings!$H$10,$A$1:$AI$1,0))&amp;""),""))</f>
        <v/>
      </c>
      <c r="AQ342" s="23">
        <f>IF(AP342="","",IFERROR(IF(TRIM(INDEX($A342:$AI342,MATCH(Settings!$H$11,$A$1:$AI$1,0))&amp;"")="","",IF(ISNUMBER(INDEX($A342:$AI342,MATCH(Settings!$H$11,$A$1:$AI$1,0))),INT(INDEX($A342:$AI342,MATCH(Settings!$H$11,$A$1:$AI$1,0))),DATE(VALUE(LEFT(INDEX($A342:$AI342,MATCH(Settings!$H$11,$A$1:$AI$1,0)),4)),VALUE(MID(INDEX($A342:$AI342,MATCH(Settings!$H$11,$A$1:$AI$1,0)),6,2)),VALUE(MID(INDEX($A342:$AI342,MATCH(Settings!$H$11,$A$1:$AI$1,0)),9,2))))),""))</f>
        <v/>
      </c>
      <c r="AR342" s="22">
        <f>IF(OR(AP342="",NOT(ISNUMBER(AQ342)),NOT(ISNUMBER(Settings!$B$4))),"",YEAR(Settings!$B$4)-YEAR(AQ342)-IF(OR(MONTH(Settings!$B$4)&lt;MONTH(AQ342),AND(MONTH(Settings!$B$4)=MONTH(AQ342),DAY(Settings!$B$4)&lt;DAY(AQ342))),1,0))</f>
        <v/>
      </c>
      <c r="AS342" s="22">
        <f>IF(AP342="","",IF(AR342="","No birth date",IF(COUNT(Settings!$B$9:$B$20)=0,"Set your age groups",IF(AR342&lt;MIN(Settings!$B$9:$B$20),"Below youngest group",IF(AR342&gt;MAX(Settings!$C$9:$C$20),"Above oldest group",IF(AR342&lt;=INDEX(Settings!$C$9:$C$20,COUNTIF(Settings!$B$9:$B$20,"&lt;="&amp;AR342)),INDEX(Settings!$A$9:$A$20,COUNTIF(Settings!$B$9:$B$20,"&lt;="&amp;AR342)),"No group for this age"))))))</f>
        <v/>
      </c>
      <c r="AT342" s="22">
        <f>IF(AP342="","",IFERROR(TRIM(INDEX($A342:$AI342,MATCH(Settings!$H$12,$A$1:$AI$1,0))&amp;""),""))</f>
        <v/>
      </c>
      <c r="AU342" s="22">
        <f>IF(AP342="","",IFERROR(TRIM(INDEX($A342:$AI342,MATCH(Settings!$H$13,$A$1:$AI$1,0))&amp;""),""))</f>
        <v/>
      </c>
      <c r="AV342" s="22">
        <f>IF(AP342="","",IFERROR(TRIM(INDEX($A342:$AI342,MATCH(Settings!$H$14,$A$1:$AI$1,0))&amp;""),""))</f>
        <v/>
      </c>
      <c r="AW342" s="22">
        <f>IF(AP342="","",IFERROR(IF(TRIM(INDEX($A342:$AI342,MATCH(Settings!$H$19,$A$1:$AI$1,0))&amp;"")="","",VALUE(TRIM(INDEX($A342:$AI342,MATCH(Settings!$H$19,$A$1:$AI$1,0))&amp;""))),""))</f>
        <v/>
      </c>
      <c r="AX342" s="22">
        <f>IF(AP342="","",IFERROR(TRIM(INDEX($A342:$AI342,MATCH(Settings!$H$20,$A$1:$AI$1,0))&amp;""),""))</f>
        <v/>
      </c>
      <c r="AY342" s="24">
        <f>IF(OR(AX342="Paid",AX342="Partially refunded"),IFERROR(VALUE(IFERROR(TRIM(INDEX($A342:$AI342,MATCH(Settings!$H$21,$A$1:$AI$1,0))&amp;""),"")),0)-IFERROR(VALUE(IFERROR(TRIM(INDEX($A342:$AI342,MATCH(Settings!$H$22,$A$1:$AI$1,0))&amp;""),"")),0),0)</f>
        <v/>
      </c>
      <c r="AZ342" s="22">
        <f>IF(AP342="","",IF(UPPER(TRIM(AL342&amp;""))="Y","Paid another way",IF(AX342&lt;&gt;"",AX342,"No online payment")))</f>
        <v/>
      </c>
      <c r="BA342" s="22">
        <f>IF(OR(AZ342="Paid",AZ342="Partially refunded",AZ342="Paid another way"),1,0)</f>
        <v/>
      </c>
      <c r="BB342" s="22">
        <f>IF(AP342="","",IF(IFERROR(TRIM(INDEX($A342:$AI342,MATCH(Settings!$H$15,$A$1:$AI$1,0))&amp;""),"")&lt;&gt;"","Yes","No"))</f>
        <v/>
      </c>
      <c r="BC342" s="22">
        <f>IF(AP342="","",IF(IFERROR(TRIM(INDEX($A342:$AI342,MATCH(Settings!$H$16,$A$1:$AI$1,0))&amp;""),"")&lt;&gt;"","Yes","No"))</f>
        <v/>
      </c>
      <c r="BD342" s="22">
        <f>IF(AP342="","",IF(IFERROR(TRIM(INDEX($A342:$AI342,MATCH(Settings!$H$18,$A$1:$AI$1,0))&amp;""),"")&lt;&gt;"","Yes","No"))</f>
        <v/>
      </c>
      <c r="BE342" s="22">
        <f>IF(AP342="","",IFERROR(TRIM(INDEX($A342:$AI342,MATCH(Settings!$H$17,$A$1:$AI$1,0))&amp;""),""))</f>
        <v/>
      </c>
      <c r="BF342" s="22">
        <f>IF(AP342="","",IF(UPPER(TRIM(AM342&amp;""))="Y","Complete (papers)",IF(IF(BB342="No",", proof of age","")&amp;IF(BC342="No",", physical form","")&amp;IF(BD342="No",", concussion sheet","")="","Complete","Missing: "&amp;MID(IF(BB342="No",", proof of age","")&amp;IF(BC342="No",", physical form","")&amp;IF(BD342="No",", concussion sheet",""),3,200))))</f>
        <v/>
      </c>
      <c r="BG342" s="22">
        <f>IF(LEFT(BF342,8)="Complete",1,0)</f>
        <v/>
      </c>
      <c r="BH342" s="22">
        <f>IF(AP342="","",TRIM(AK342&amp;""))</f>
        <v/>
      </c>
      <c r="BI342" s="22">
        <f>IF(AND(AP342&lt;&gt;"",BH342=""),1,0)</f>
        <v/>
      </c>
      <c r="BJ342" s="22">
        <f>IF(AP342="",0,1)</f>
        <v/>
      </c>
    </row>
    <row r="343">
      <c r="AJ343" s="19" t="n"/>
      <c r="AK343" s="25" t="n"/>
      <c r="AL343" s="26" t="n"/>
      <c r="AM343" s="26" t="n"/>
      <c r="AN343" s="25" t="n"/>
      <c r="AO343" s="19" t="n"/>
      <c r="AP343" s="22">
        <f>TRIM(IFERROR(TRIM(INDEX($A343:$AI343,MATCH(Settings!$H$9,$A$1:$AI$1,0))&amp;""),"")&amp;" "&amp;IFERROR(TRIM(INDEX($A343:$AI343,MATCH(Settings!$H$10,$A$1:$AI$1,0))&amp;""),""))</f>
        <v/>
      </c>
      <c r="AQ343" s="23">
        <f>IF(AP343="","",IFERROR(IF(TRIM(INDEX($A343:$AI343,MATCH(Settings!$H$11,$A$1:$AI$1,0))&amp;"")="","",IF(ISNUMBER(INDEX($A343:$AI343,MATCH(Settings!$H$11,$A$1:$AI$1,0))),INT(INDEX($A343:$AI343,MATCH(Settings!$H$11,$A$1:$AI$1,0))),DATE(VALUE(LEFT(INDEX($A343:$AI343,MATCH(Settings!$H$11,$A$1:$AI$1,0)),4)),VALUE(MID(INDEX($A343:$AI343,MATCH(Settings!$H$11,$A$1:$AI$1,0)),6,2)),VALUE(MID(INDEX($A343:$AI343,MATCH(Settings!$H$11,$A$1:$AI$1,0)),9,2))))),""))</f>
        <v/>
      </c>
      <c r="AR343" s="22">
        <f>IF(OR(AP343="",NOT(ISNUMBER(AQ343)),NOT(ISNUMBER(Settings!$B$4))),"",YEAR(Settings!$B$4)-YEAR(AQ343)-IF(OR(MONTH(Settings!$B$4)&lt;MONTH(AQ343),AND(MONTH(Settings!$B$4)=MONTH(AQ343),DAY(Settings!$B$4)&lt;DAY(AQ343))),1,0))</f>
        <v/>
      </c>
      <c r="AS343" s="22">
        <f>IF(AP343="","",IF(AR343="","No birth date",IF(COUNT(Settings!$B$9:$B$20)=0,"Set your age groups",IF(AR343&lt;MIN(Settings!$B$9:$B$20),"Below youngest group",IF(AR343&gt;MAX(Settings!$C$9:$C$20),"Above oldest group",IF(AR343&lt;=INDEX(Settings!$C$9:$C$20,COUNTIF(Settings!$B$9:$B$20,"&lt;="&amp;AR343)),INDEX(Settings!$A$9:$A$20,COUNTIF(Settings!$B$9:$B$20,"&lt;="&amp;AR343)),"No group for this age"))))))</f>
        <v/>
      </c>
      <c r="AT343" s="22">
        <f>IF(AP343="","",IFERROR(TRIM(INDEX($A343:$AI343,MATCH(Settings!$H$12,$A$1:$AI$1,0))&amp;""),""))</f>
        <v/>
      </c>
      <c r="AU343" s="22">
        <f>IF(AP343="","",IFERROR(TRIM(INDEX($A343:$AI343,MATCH(Settings!$H$13,$A$1:$AI$1,0))&amp;""),""))</f>
        <v/>
      </c>
      <c r="AV343" s="22">
        <f>IF(AP343="","",IFERROR(TRIM(INDEX($A343:$AI343,MATCH(Settings!$H$14,$A$1:$AI$1,0))&amp;""),""))</f>
        <v/>
      </c>
      <c r="AW343" s="22">
        <f>IF(AP343="","",IFERROR(IF(TRIM(INDEX($A343:$AI343,MATCH(Settings!$H$19,$A$1:$AI$1,0))&amp;"")="","",VALUE(TRIM(INDEX($A343:$AI343,MATCH(Settings!$H$19,$A$1:$AI$1,0))&amp;""))),""))</f>
        <v/>
      </c>
      <c r="AX343" s="22">
        <f>IF(AP343="","",IFERROR(TRIM(INDEX($A343:$AI343,MATCH(Settings!$H$20,$A$1:$AI$1,0))&amp;""),""))</f>
        <v/>
      </c>
      <c r="AY343" s="24">
        <f>IF(OR(AX343="Paid",AX343="Partially refunded"),IFERROR(VALUE(IFERROR(TRIM(INDEX($A343:$AI343,MATCH(Settings!$H$21,$A$1:$AI$1,0))&amp;""),"")),0)-IFERROR(VALUE(IFERROR(TRIM(INDEX($A343:$AI343,MATCH(Settings!$H$22,$A$1:$AI$1,0))&amp;""),"")),0),0)</f>
        <v/>
      </c>
      <c r="AZ343" s="22">
        <f>IF(AP343="","",IF(UPPER(TRIM(AL343&amp;""))="Y","Paid another way",IF(AX343&lt;&gt;"",AX343,"No online payment")))</f>
        <v/>
      </c>
      <c r="BA343" s="22">
        <f>IF(OR(AZ343="Paid",AZ343="Partially refunded",AZ343="Paid another way"),1,0)</f>
        <v/>
      </c>
      <c r="BB343" s="22">
        <f>IF(AP343="","",IF(IFERROR(TRIM(INDEX($A343:$AI343,MATCH(Settings!$H$15,$A$1:$AI$1,0))&amp;""),"")&lt;&gt;"","Yes","No"))</f>
        <v/>
      </c>
      <c r="BC343" s="22">
        <f>IF(AP343="","",IF(IFERROR(TRIM(INDEX($A343:$AI343,MATCH(Settings!$H$16,$A$1:$AI$1,0))&amp;""),"")&lt;&gt;"","Yes","No"))</f>
        <v/>
      </c>
      <c r="BD343" s="22">
        <f>IF(AP343="","",IF(IFERROR(TRIM(INDEX($A343:$AI343,MATCH(Settings!$H$18,$A$1:$AI$1,0))&amp;""),"")&lt;&gt;"","Yes","No"))</f>
        <v/>
      </c>
      <c r="BE343" s="22">
        <f>IF(AP343="","",IFERROR(TRIM(INDEX($A343:$AI343,MATCH(Settings!$H$17,$A$1:$AI$1,0))&amp;""),""))</f>
        <v/>
      </c>
      <c r="BF343" s="22">
        <f>IF(AP343="","",IF(UPPER(TRIM(AM343&amp;""))="Y","Complete (papers)",IF(IF(BB343="No",", proof of age","")&amp;IF(BC343="No",", physical form","")&amp;IF(BD343="No",", concussion sheet","")="","Complete","Missing: "&amp;MID(IF(BB343="No",", proof of age","")&amp;IF(BC343="No",", physical form","")&amp;IF(BD343="No",", concussion sheet",""),3,200))))</f>
        <v/>
      </c>
      <c r="BG343" s="22">
        <f>IF(LEFT(BF343,8)="Complete",1,0)</f>
        <v/>
      </c>
      <c r="BH343" s="22">
        <f>IF(AP343="","",TRIM(AK343&amp;""))</f>
        <v/>
      </c>
      <c r="BI343" s="22">
        <f>IF(AND(AP343&lt;&gt;"",BH343=""),1,0)</f>
        <v/>
      </c>
      <c r="BJ343" s="22">
        <f>IF(AP343="",0,1)</f>
        <v/>
      </c>
    </row>
    <row r="344">
      <c r="AJ344" s="19" t="n"/>
      <c r="AK344" s="25" t="n"/>
      <c r="AL344" s="26" t="n"/>
      <c r="AM344" s="26" t="n"/>
      <c r="AN344" s="25" t="n"/>
      <c r="AO344" s="19" t="n"/>
      <c r="AP344" s="22">
        <f>TRIM(IFERROR(TRIM(INDEX($A344:$AI344,MATCH(Settings!$H$9,$A$1:$AI$1,0))&amp;""),"")&amp;" "&amp;IFERROR(TRIM(INDEX($A344:$AI344,MATCH(Settings!$H$10,$A$1:$AI$1,0))&amp;""),""))</f>
        <v/>
      </c>
      <c r="AQ344" s="23">
        <f>IF(AP344="","",IFERROR(IF(TRIM(INDEX($A344:$AI344,MATCH(Settings!$H$11,$A$1:$AI$1,0))&amp;"")="","",IF(ISNUMBER(INDEX($A344:$AI344,MATCH(Settings!$H$11,$A$1:$AI$1,0))),INT(INDEX($A344:$AI344,MATCH(Settings!$H$11,$A$1:$AI$1,0))),DATE(VALUE(LEFT(INDEX($A344:$AI344,MATCH(Settings!$H$11,$A$1:$AI$1,0)),4)),VALUE(MID(INDEX($A344:$AI344,MATCH(Settings!$H$11,$A$1:$AI$1,0)),6,2)),VALUE(MID(INDEX($A344:$AI344,MATCH(Settings!$H$11,$A$1:$AI$1,0)),9,2))))),""))</f>
        <v/>
      </c>
      <c r="AR344" s="22">
        <f>IF(OR(AP344="",NOT(ISNUMBER(AQ344)),NOT(ISNUMBER(Settings!$B$4))),"",YEAR(Settings!$B$4)-YEAR(AQ344)-IF(OR(MONTH(Settings!$B$4)&lt;MONTH(AQ344),AND(MONTH(Settings!$B$4)=MONTH(AQ344),DAY(Settings!$B$4)&lt;DAY(AQ344))),1,0))</f>
        <v/>
      </c>
      <c r="AS344" s="22">
        <f>IF(AP344="","",IF(AR344="","No birth date",IF(COUNT(Settings!$B$9:$B$20)=0,"Set your age groups",IF(AR344&lt;MIN(Settings!$B$9:$B$20),"Below youngest group",IF(AR344&gt;MAX(Settings!$C$9:$C$20),"Above oldest group",IF(AR344&lt;=INDEX(Settings!$C$9:$C$20,COUNTIF(Settings!$B$9:$B$20,"&lt;="&amp;AR344)),INDEX(Settings!$A$9:$A$20,COUNTIF(Settings!$B$9:$B$20,"&lt;="&amp;AR344)),"No group for this age"))))))</f>
        <v/>
      </c>
      <c r="AT344" s="22">
        <f>IF(AP344="","",IFERROR(TRIM(INDEX($A344:$AI344,MATCH(Settings!$H$12,$A$1:$AI$1,0))&amp;""),""))</f>
        <v/>
      </c>
      <c r="AU344" s="22">
        <f>IF(AP344="","",IFERROR(TRIM(INDEX($A344:$AI344,MATCH(Settings!$H$13,$A$1:$AI$1,0))&amp;""),""))</f>
        <v/>
      </c>
      <c r="AV344" s="22">
        <f>IF(AP344="","",IFERROR(TRIM(INDEX($A344:$AI344,MATCH(Settings!$H$14,$A$1:$AI$1,0))&amp;""),""))</f>
        <v/>
      </c>
      <c r="AW344" s="22">
        <f>IF(AP344="","",IFERROR(IF(TRIM(INDEX($A344:$AI344,MATCH(Settings!$H$19,$A$1:$AI$1,0))&amp;"")="","",VALUE(TRIM(INDEX($A344:$AI344,MATCH(Settings!$H$19,$A$1:$AI$1,0))&amp;""))),""))</f>
        <v/>
      </c>
      <c r="AX344" s="22">
        <f>IF(AP344="","",IFERROR(TRIM(INDEX($A344:$AI344,MATCH(Settings!$H$20,$A$1:$AI$1,0))&amp;""),""))</f>
        <v/>
      </c>
      <c r="AY344" s="24">
        <f>IF(OR(AX344="Paid",AX344="Partially refunded"),IFERROR(VALUE(IFERROR(TRIM(INDEX($A344:$AI344,MATCH(Settings!$H$21,$A$1:$AI$1,0))&amp;""),"")),0)-IFERROR(VALUE(IFERROR(TRIM(INDEX($A344:$AI344,MATCH(Settings!$H$22,$A$1:$AI$1,0))&amp;""),"")),0),0)</f>
        <v/>
      </c>
      <c r="AZ344" s="22">
        <f>IF(AP344="","",IF(UPPER(TRIM(AL344&amp;""))="Y","Paid another way",IF(AX344&lt;&gt;"",AX344,"No online payment")))</f>
        <v/>
      </c>
      <c r="BA344" s="22">
        <f>IF(OR(AZ344="Paid",AZ344="Partially refunded",AZ344="Paid another way"),1,0)</f>
        <v/>
      </c>
      <c r="BB344" s="22">
        <f>IF(AP344="","",IF(IFERROR(TRIM(INDEX($A344:$AI344,MATCH(Settings!$H$15,$A$1:$AI$1,0))&amp;""),"")&lt;&gt;"","Yes","No"))</f>
        <v/>
      </c>
      <c r="BC344" s="22">
        <f>IF(AP344="","",IF(IFERROR(TRIM(INDEX($A344:$AI344,MATCH(Settings!$H$16,$A$1:$AI$1,0))&amp;""),"")&lt;&gt;"","Yes","No"))</f>
        <v/>
      </c>
      <c r="BD344" s="22">
        <f>IF(AP344="","",IF(IFERROR(TRIM(INDEX($A344:$AI344,MATCH(Settings!$H$18,$A$1:$AI$1,0))&amp;""),"")&lt;&gt;"","Yes","No"))</f>
        <v/>
      </c>
      <c r="BE344" s="22">
        <f>IF(AP344="","",IFERROR(TRIM(INDEX($A344:$AI344,MATCH(Settings!$H$17,$A$1:$AI$1,0))&amp;""),""))</f>
        <v/>
      </c>
      <c r="BF344" s="22">
        <f>IF(AP344="","",IF(UPPER(TRIM(AM344&amp;""))="Y","Complete (papers)",IF(IF(BB344="No",", proof of age","")&amp;IF(BC344="No",", physical form","")&amp;IF(BD344="No",", concussion sheet","")="","Complete","Missing: "&amp;MID(IF(BB344="No",", proof of age","")&amp;IF(BC344="No",", physical form","")&amp;IF(BD344="No",", concussion sheet",""),3,200))))</f>
        <v/>
      </c>
      <c r="BG344" s="22">
        <f>IF(LEFT(BF344,8)="Complete",1,0)</f>
        <v/>
      </c>
      <c r="BH344" s="22">
        <f>IF(AP344="","",TRIM(AK344&amp;""))</f>
        <v/>
      </c>
      <c r="BI344" s="22">
        <f>IF(AND(AP344&lt;&gt;"",BH344=""),1,0)</f>
        <v/>
      </c>
      <c r="BJ344" s="22">
        <f>IF(AP344="",0,1)</f>
        <v/>
      </c>
    </row>
    <row r="345">
      <c r="AJ345" s="19" t="n"/>
      <c r="AK345" s="25" t="n"/>
      <c r="AL345" s="26" t="n"/>
      <c r="AM345" s="26" t="n"/>
      <c r="AN345" s="25" t="n"/>
      <c r="AO345" s="19" t="n"/>
      <c r="AP345" s="22">
        <f>TRIM(IFERROR(TRIM(INDEX($A345:$AI345,MATCH(Settings!$H$9,$A$1:$AI$1,0))&amp;""),"")&amp;" "&amp;IFERROR(TRIM(INDEX($A345:$AI345,MATCH(Settings!$H$10,$A$1:$AI$1,0))&amp;""),""))</f>
        <v/>
      </c>
      <c r="AQ345" s="23">
        <f>IF(AP345="","",IFERROR(IF(TRIM(INDEX($A345:$AI345,MATCH(Settings!$H$11,$A$1:$AI$1,0))&amp;"")="","",IF(ISNUMBER(INDEX($A345:$AI345,MATCH(Settings!$H$11,$A$1:$AI$1,0))),INT(INDEX($A345:$AI345,MATCH(Settings!$H$11,$A$1:$AI$1,0))),DATE(VALUE(LEFT(INDEX($A345:$AI345,MATCH(Settings!$H$11,$A$1:$AI$1,0)),4)),VALUE(MID(INDEX($A345:$AI345,MATCH(Settings!$H$11,$A$1:$AI$1,0)),6,2)),VALUE(MID(INDEX($A345:$AI345,MATCH(Settings!$H$11,$A$1:$AI$1,0)),9,2))))),""))</f>
        <v/>
      </c>
      <c r="AR345" s="22">
        <f>IF(OR(AP345="",NOT(ISNUMBER(AQ345)),NOT(ISNUMBER(Settings!$B$4))),"",YEAR(Settings!$B$4)-YEAR(AQ345)-IF(OR(MONTH(Settings!$B$4)&lt;MONTH(AQ345),AND(MONTH(Settings!$B$4)=MONTH(AQ345),DAY(Settings!$B$4)&lt;DAY(AQ345))),1,0))</f>
        <v/>
      </c>
      <c r="AS345" s="22">
        <f>IF(AP345="","",IF(AR345="","No birth date",IF(COUNT(Settings!$B$9:$B$20)=0,"Set your age groups",IF(AR345&lt;MIN(Settings!$B$9:$B$20),"Below youngest group",IF(AR345&gt;MAX(Settings!$C$9:$C$20),"Above oldest group",IF(AR345&lt;=INDEX(Settings!$C$9:$C$20,COUNTIF(Settings!$B$9:$B$20,"&lt;="&amp;AR345)),INDEX(Settings!$A$9:$A$20,COUNTIF(Settings!$B$9:$B$20,"&lt;="&amp;AR345)),"No group for this age"))))))</f>
        <v/>
      </c>
      <c r="AT345" s="22">
        <f>IF(AP345="","",IFERROR(TRIM(INDEX($A345:$AI345,MATCH(Settings!$H$12,$A$1:$AI$1,0))&amp;""),""))</f>
        <v/>
      </c>
      <c r="AU345" s="22">
        <f>IF(AP345="","",IFERROR(TRIM(INDEX($A345:$AI345,MATCH(Settings!$H$13,$A$1:$AI$1,0))&amp;""),""))</f>
        <v/>
      </c>
      <c r="AV345" s="22">
        <f>IF(AP345="","",IFERROR(TRIM(INDEX($A345:$AI345,MATCH(Settings!$H$14,$A$1:$AI$1,0))&amp;""),""))</f>
        <v/>
      </c>
      <c r="AW345" s="22">
        <f>IF(AP345="","",IFERROR(IF(TRIM(INDEX($A345:$AI345,MATCH(Settings!$H$19,$A$1:$AI$1,0))&amp;"")="","",VALUE(TRIM(INDEX($A345:$AI345,MATCH(Settings!$H$19,$A$1:$AI$1,0))&amp;""))),""))</f>
        <v/>
      </c>
      <c r="AX345" s="22">
        <f>IF(AP345="","",IFERROR(TRIM(INDEX($A345:$AI345,MATCH(Settings!$H$20,$A$1:$AI$1,0))&amp;""),""))</f>
        <v/>
      </c>
      <c r="AY345" s="24">
        <f>IF(OR(AX345="Paid",AX345="Partially refunded"),IFERROR(VALUE(IFERROR(TRIM(INDEX($A345:$AI345,MATCH(Settings!$H$21,$A$1:$AI$1,0))&amp;""),"")),0)-IFERROR(VALUE(IFERROR(TRIM(INDEX($A345:$AI345,MATCH(Settings!$H$22,$A$1:$AI$1,0))&amp;""),"")),0),0)</f>
        <v/>
      </c>
      <c r="AZ345" s="22">
        <f>IF(AP345="","",IF(UPPER(TRIM(AL345&amp;""))="Y","Paid another way",IF(AX345&lt;&gt;"",AX345,"No online payment")))</f>
        <v/>
      </c>
      <c r="BA345" s="22">
        <f>IF(OR(AZ345="Paid",AZ345="Partially refunded",AZ345="Paid another way"),1,0)</f>
        <v/>
      </c>
      <c r="BB345" s="22">
        <f>IF(AP345="","",IF(IFERROR(TRIM(INDEX($A345:$AI345,MATCH(Settings!$H$15,$A$1:$AI$1,0))&amp;""),"")&lt;&gt;"","Yes","No"))</f>
        <v/>
      </c>
      <c r="BC345" s="22">
        <f>IF(AP345="","",IF(IFERROR(TRIM(INDEX($A345:$AI345,MATCH(Settings!$H$16,$A$1:$AI$1,0))&amp;""),"")&lt;&gt;"","Yes","No"))</f>
        <v/>
      </c>
      <c r="BD345" s="22">
        <f>IF(AP345="","",IF(IFERROR(TRIM(INDEX($A345:$AI345,MATCH(Settings!$H$18,$A$1:$AI$1,0))&amp;""),"")&lt;&gt;"","Yes","No"))</f>
        <v/>
      </c>
      <c r="BE345" s="22">
        <f>IF(AP345="","",IFERROR(TRIM(INDEX($A345:$AI345,MATCH(Settings!$H$17,$A$1:$AI$1,0))&amp;""),""))</f>
        <v/>
      </c>
      <c r="BF345" s="22">
        <f>IF(AP345="","",IF(UPPER(TRIM(AM345&amp;""))="Y","Complete (papers)",IF(IF(BB345="No",", proof of age","")&amp;IF(BC345="No",", physical form","")&amp;IF(BD345="No",", concussion sheet","")="","Complete","Missing: "&amp;MID(IF(BB345="No",", proof of age","")&amp;IF(BC345="No",", physical form","")&amp;IF(BD345="No",", concussion sheet",""),3,200))))</f>
        <v/>
      </c>
      <c r="BG345" s="22">
        <f>IF(LEFT(BF345,8)="Complete",1,0)</f>
        <v/>
      </c>
      <c r="BH345" s="22">
        <f>IF(AP345="","",TRIM(AK345&amp;""))</f>
        <v/>
      </c>
      <c r="BI345" s="22">
        <f>IF(AND(AP345&lt;&gt;"",BH345=""),1,0)</f>
        <v/>
      </c>
      <c r="BJ345" s="22">
        <f>IF(AP345="",0,1)</f>
        <v/>
      </c>
    </row>
    <row r="346">
      <c r="AJ346" s="19" t="n"/>
      <c r="AK346" s="25" t="n"/>
      <c r="AL346" s="26" t="n"/>
      <c r="AM346" s="26" t="n"/>
      <c r="AN346" s="25" t="n"/>
      <c r="AO346" s="19" t="n"/>
      <c r="AP346" s="22">
        <f>TRIM(IFERROR(TRIM(INDEX($A346:$AI346,MATCH(Settings!$H$9,$A$1:$AI$1,0))&amp;""),"")&amp;" "&amp;IFERROR(TRIM(INDEX($A346:$AI346,MATCH(Settings!$H$10,$A$1:$AI$1,0))&amp;""),""))</f>
        <v/>
      </c>
      <c r="AQ346" s="23">
        <f>IF(AP346="","",IFERROR(IF(TRIM(INDEX($A346:$AI346,MATCH(Settings!$H$11,$A$1:$AI$1,0))&amp;"")="","",IF(ISNUMBER(INDEX($A346:$AI346,MATCH(Settings!$H$11,$A$1:$AI$1,0))),INT(INDEX($A346:$AI346,MATCH(Settings!$H$11,$A$1:$AI$1,0))),DATE(VALUE(LEFT(INDEX($A346:$AI346,MATCH(Settings!$H$11,$A$1:$AI$1,0)),4)),VALUE(MID(INDEX($A346:$AI346,MATCH(Settings!$H$11,$A$1:$AI$1,0)),6,2)),VALUE(MID(INDEX($A346:$AI346,MATCH(Settings!$H$11,$A$1:$AI$1,0)),9,2))))),""))</f>
        <v/>
      </c>
      <c r="AR346" s="22">
        <f>IF(OR(AP346="",NOT(ISNUMBER(AQ346)),NOT(ISNUMBER(Settings!$B$4))),"",YEAR(Settings!$B$4)-YEAR(AQ346)-IF(OR(MONTH(Settings!$B$4)&lt;MONTH(AQ346),AND(MONTH(Settings!$B$4)=MONTH(AQ346),DAY(Settings!$B$4)&lt;DAY(AQ346))),1,0))</f>
        <v/>
      </c>
      <c r="AS346" s="22">
        <f>IF(AP346="","",IF(AR346="","No birth date",IF(COUNT(Settings!$B$9:$B$20)=0,"Set your age groups",IF(AR346&lt;MIN(Settings!$B$9:$B$20),"Below youngest group",IF(AR346&gt;MAX(Settings!$C$9:$C$20),"Above oldest group",IF(AR346&lt;=INDEX(Settings!$C$9:$C$20,COUNTIF(Settings!$B$9:$B$20,"&lt;="&amp;AR346)),INDEX(Settings!$A$9:$A$20,COUNTIF(Settings!$B$9:$B$20,"&lt;="&amp;AR346)),"No group for this age"))))))</f>
        <v/>
      </c>
      <c r="AT346" s="22">
        <f>IF(AP346="","",IFERROR(TRIM(INDEX($A346:$AI346,MATCH(Settings!$H$12,$A$1:$AI$1,0))&amp;""),""))</f>
        <v/>
      </c>
      <c r="AU346" s="22">
        <f>IF(AP346="","",IFERROR(TRIM(INDEX($A346:$AI346,MATCH(Settings!$H$13,$A$1:$AI$1,0))&amp;""),""))</f>
        <v/>
      </c>
      <c r="AV346" s="22">
        <f>IF(AP346="","",IFERROR(TRIM(INDEX($A346:$AI346,MATCH(Settings!$H$14,$A$1:$AI$1,0))&amp;""),""))</f>
        <v/>
      </c>
      <c r="AW346" s="22">
        <f>IF(AP346="","",IFERROR(IF(TRIM(INDEX($A346:$AI346,MATCH(Settings!$H$19,$A$1:$AI$1,0))&amp;"")="","",VALUE(TRIM(INDEX($A346:$AI346,MATCH(Settings!$H$19,$A$1:$AI$1,0))&amp;""))),""))</f>
        <v/>
      </c>
      <c r="AX346" s="22">
        <f>IF(AP346="","",IFERROR(TRIM(INDEX($A346:$AI346,MATCH(Settings!$H$20,$A$1:$AI$1,0))&amp;""),""))</f>
        <v/>
      </c>
      <c r="AY346" s="24">
        <f>IF(OR(AX346="Paid",AX346="Partially refunded"),IFERROR(VALUE(IFERROR(TRIM(INDEX($A346:$AI346,MATCH(Settings!$H$21,$A$1:$AI$1,0))&amp;""),"")),0)-IFERROR(VALUE(IFERROR(TRIM(INDEX($A346:$AI346,MATCH(Settings!$H$22,$A$1:$AI$1,0))&amp;""),"")),0),0)</f>
        <v/>
      </c>
      <c r="AZ346" s="22">
        <f>IF(AP346="","",IF(UPPER(TRIM(AL346&amp;""))="Y","Paid another way",IF(AX346&lt;&gt;"",AX346,"No online payment")))</f>
        <v/>
      </c>
      <c r="BA346" s="22">
        <f>IF(OR(AZ346="Paid",AZ346="Partially refunded",AZ346="Paid another way"),1,0)</f>
        <v/>
      </c>
      <c r="BB346" s="22">
        <f>IF(AP346="","",IF(IFERROR(TRIM(INDEX($A346:$AI346,MATCH(Settings!$H$15,$A$1:$AI$1,0))&amp;""),"")&lt;&gt;"","Yes","No"))</f>
        <v/>
      </c>
      <c r="BC346" s="22">
        <f>IF(AP346="","",IF(IFERROR(TRIM(INDEX($A346:$AI346,MATCH(Settings!$H$16,$A$1:$AI$1,0))&amp;""),"")&lt;&gt;"","Yes","No"))</f>
        <v/>
      </c>
      <c r="BD346" s="22">
        <f>IF(AP346="","",IF(IFERROR(TRIM(INDEX($A346:$AI346,MATCH(Settings!$H$18,$A$1:$AI$1,0))&amp;""),"")&lt;&gt;"","Yes","No"))</f>
        <v/>
      </c>
      <c r="BE346" s="22">
        <f>IF(AP346="","",IFERROR(TRIM(INDEX($A346:$AI346,MATCH(Settings!$H$17,$A$1:$AI$1,0))&amp;""),""))</f>
        <v/>
      </c>
      <c r="BF346" s="22">
        <f>IF(AP346="","",IF(UPPER(TRIM(AM346&amp;""))="Y","Complete (papers)",IF(IF(BB346="No",", proof of age","")&amp;IF(BC346="No",", physical form","")&amp;IF(BD346="No",", concussion sheet","")="","Complete","Missing: "&amp;MID(IF(BB346="No",", proof of age","")&amp;IF(BC346="No",", physical form","")&amp;IF(BD346="No",", concussion sheet",""),3,200))))</f>
        <v/>
      </c>
      <c r="BG346" s="22">
        <f>IF(LEFT(BF346,8)="Complete",1,0)</f>
        <v/>
      </c>
      <c r="BH346" s="22">
        <f>IF(AP346="","",TRIM(AK346&amp;""))</f>
        <v/>
      </c>
      <c r="BI346" s="22">
        <f>IF(AND(AP346&lt;&gt;"",BH346=""),1,0)</f>
        <v/>
      </c>
      <c r="BJ346" s="22">
        <f>IF(AP346="",0,1)</f>
        <v/>
      </c>
    </row>
    <row r="347">
      <c r="AJ347" s="19" t="n"/>
      <c r="AK347" s="25" t="n"/>
      <c r="AL347" s="26" t="n"/>
      <c r="AM347" s="26" t="n"/>
      <c r="AN347" s="25" t="n"/>
      <c r="AO347" s="19" t="n"/>
      <c r="AP347" s="22">
        <f>TRIM(IFERROR(TRIM(INDEX($A347:$AI347,MATCH(Settings!$H$9,$A$1:$AI$1,0))&amp;""),"")&amp;" "&amp;IFERROR(TRIM(INDEX($A347:$AI347,MATCH(Settings!$H$10,$A$1:$AI$1,0))&amp;""),""))</f>
        <v/>
      </c>
      <c r="AQ347" s="23">
        <f>IF(AP347="","",IFERROR(IF(TRIM(INDEX($A347:$AI347,MATCH(Settings!$H$11,$A$1:$AI$1,0))&amp;"")="","",IF(ISNUMBER(INDEX($A347:$AI347,MATCH(Settings!$H$11,$A$1:$AI$1,0))),INT(INDEX($A347:$AI347,MATCH(Settings!$H$11,$A$1:$AI$1,0))),DATE(VALUE(LEFT(INDEX($A347:$AI347,MATCH(Settings!$H$11,$A$1:$AI$1,0)),4)),VALUE(MID(INDEX($A347:$AI347,MATCH(Settings!$H$11,$A$1:$AI$1,0)),6,2)),VALUE(MID(INDEX($A347:$AI347,MATCH(Settings!$H$11,$A$1:$AI$1,0)),9,2))))),""))</f>
        <v/>
      </c>
      <c r="AR347" s="22">
        <f>IF(OR(AP347="",NOT(ISNUMBER(AQ347)),NOT(ISNUMBER(Settings!$B$4))),"",YEAR(Settings!$B$4)-YEAR(AQ347)-IF(OR(MONTH(Settings!$B$4)&lt;MONTH(AQ347),AND(MONTH(Settings!$B$4)=MONTH(AQ347),DAY(Settings!$B$4)&lt;DAY(AQ347))),1,0))</f>
        <v/>
      </c>
      <c r="AS347" s="22">
        <f>IF(AP347="","",IF(AR347="","No birth date",IF(COUNT(Settings!$B$9:$B$20)=0,"Set your age groups",IF(AR347&lt;MIN(Settings!$B$9:$B$20),"Below youngest group",IF(AR347&gt;MAX(Settings!$C$9:$C$20),"Above oldest group",IF(AR347&lt;=INDEX(Settings!$C$9:$C$20,COUNTIF(Settings!$B$9:$B$20,"&lt;="&amp;AR347)),INDEX(Settings!$A$9:$A$20,COUNTIF(Settings!$B$9:$B$20,"&lt;="&amp;AR347)),"No group for this age"))))))</f>
        <v/>
      </c>
      <c r="AT347" s="22">
        <f>IF(AP347="","",IFERROR(TRIM(INDEX($A347:$AI347,MATCH(Settings!$H$12,$A$1:$AI$1,0))&amp;""),""))</f>
        <v/>
      </c>
      <c r="AU347" s="22">
        <f>IF(AP347="","",IFERROR(TRIM(INDEX($A347:$AI347,MATCH(Settings!$H$13,$A$1:$AI$1,0))&amp;""),""))</f>
        <v/>
      </c>
      <c r="AV347" s="22">
        <f>IF(AP347="","",IFERROR(TRIM(INDEX($A347:$AI347,MATCH(Settings!$H$14,$A$1:$AI$1,0))&amp;""),""))</f>
        <v/>
      </c>
      <c r="AW347" s="22">
        <f>IF(AP347="","",IFERROR(IF(TRIM(INDEX($A347:$AI347,MATCH(Settings!$H$19,$A$1:$AI$1,0))&amp;"")="","",VALUE(TRIM(INDEX($A347:$AI347,MATCH(Settings!$H$19,$A$1:$AI$1,0))&amp;""))),""))</f>
        <v/>
      </c>
      <c r="AX347" s="22">
        <f>IF(AP347="","",IFERROR(TRIM(INDEX($A347:$AI347,MATCH(Settings!$H$20,$A$1:$AI$1,0))&amp;""),""))</f>
        <v/>
      </c>
      <c r="AY347" s="24">
        <f>IF(OR(AX347="Paid",AX347="Partially refunded"),IFERROR(VALUE(IFERROR(TRIM(INDEX($A347:$AI347,MATCH(Settings!$H$21,$A$1:$AI$1,0))&amp;""),"")),0)-IFERROR(VALUE(IFERROR(TRIM(INDEX($A347:$AI347,MATCH(Settings!$H$22,$A$1:$AI$1,0))&amp;""),"")),0),0)</f>
        <v/>
      </c>
      <c r="AZ347" s="22">
        <f>IF(AP347="","",IF(UPPER(TRIM(AL347&amp;""))="Y","Paid another way",IF(AX347&lt;&gt;"",AX347,"No online payment")))</f>
        <v/>
      </c>
      <c r="BA347" s="22">
        <f>IF(OR(AZ347="Paid",AZ347="Partially refunded",AZ347="Paid another way"),1,0)</f>
        <v/>
      </c>
      <c r="BB347" s="22">
        <f>IF(AP347="","",IF(IFERROR(TRIM(INDEX($A347:$AI347,MATCH(Settings!$H$15,$A$1:$AI$1,0))&amp;""),"")&lt;&gt;"","Yes","No"))</f>
        <v/>
      </c>
      <c r="BC347" s="22">
        <f>IF(AP347="","",IF(IFERROR(TRIM(INDEX($A347:$AI347,MATCH(Settings!$H$16,$A$1:$AI$1,0))&amp;""),"")&lt;&gt;"","Yes","No"))</f>
        <v/>
      </c>
      <c r="BD347" s="22">
        <f>IF(AP347="","",IF(IFERROR(TRIM(INDEX($A347:$AI347,MATCH(Settings!$H$18,$A$1:$AI$1,0))&amp;""),"")&lt;&gt;"","Yes","No"))</f>
        <v/>
      </c>
      <c r="BE347" s="22">
        <f>IF(AP347="","",IFERROR(TRIM(INDEX($A347:$AI347,MATCH(Settings!$H$17,$A$1:$AI$1,0))&amp;""),""))</f>
        <v/>
      </c>
      <c r="BF347" s="22">
        <f>IF(AP347="","",IF(UPPER(TRIM(AM347&amp;""))="Y","Complete (papers)",IF(IF(BB347="No",", proof of age","")&amp;IF(BC347="No",", physical form","")&amp;IF(BD347="No",", concussion sheet","")="","Complete","Missing: "&amp;MID(IF(BB347="No",", proof of age","")&amp;IF(BC347="No",", physical form","")&amp;IF(BD347="No",", concussion sheet",""),3,200))))</f>
        <v/>
      </c>
      <c r="BG347" s="22">
        <f>IF(LEFT(BF347,8)="Complete",1,0)</f>
        <v/>
      </c>
      <c r="BH347" s="22">
        <f>IF(AP347="","",TRIM(AK347&amp;""))</f>
        <v/>
      </c>
      <c r="BI347" s="22">
        <f>IF(AND(AP347&lt;&gt;"",BH347=""),1,0)</f>
        <v/>
      </c>
      <c r="BJ347" s="22">
        <f>IF(AP347="",0,1)</f>
        <v/>
      </c>
    </row>
    <row r="348">
      <c r="AJ348" s="19" t="n"/>
      <c r="AK348" s="25" t="n"/>
      <c r="AL348" s="26" t="n"/>
      <c r="AM348" s="26" t="n"/>
      <c r="AN348" s="25" t="n"/>
      <c r="AO348" s="19" t="n"/>
      <c r="AP348" s="22">
        <f>TRIM(IFERROR(TRIM(INDEX($A348:$AI348,MATCH(Settings!$H$9,$A$1:$AI$1,0))&amp;""),"")&amp;" "&amp;IFERROR(TRIM(INDEX($A348:$AI348,MATCH(Settings!$H$10,$A$1:$AI$1,0))&amp;""),""))</f>
        <v/>
      </c>
      <c r="AQ348" s="23">
        <f>IF(AP348="","",IFERROR(IF(TRIM(INDEX($A348:$AI348,MATCH(Settings!$H$11,$A$1:$AI$1,0))&amp;"")="","",IF(ISNUMBER(INDEX($A348:$AI348,MATCH(Settings!$H$11,$A$1:$AI$1,0))),INT(INDEX($A348:$AI348,MATCH(Settings!$H$11,$A$1:$AI$1,0))),DATE(VALUE(LEFT(INDEX($A348:$AI348,MATCH(Settings!$H$11,$A$1:$AI$1,0)),4)),VALUE(MID(INDEX($A348:$AI348,MATCH(Settings!$H$11,$A$1:$AI$1,0)),6,2)),VALUE(MID(INDEX($A348:$AI348,MATCH(Settings!$H$11,$A$1:$AI$1,0)),9,2))))),""))</f>
        <v/>
      </c>
      <c r="AR348" s="22">
        <f>IF(OR(AP348="",NOT(ISNUMBER(AQ348)),NOT(ISNUMBER(Settings!$B$4))),"",YEAR(Settings!$B$4)-YEAR(AQ348)-IF(OR(MONTH(Settings!$B$4)&lt;MONTH(AQ348),AND(MONTH(Settings!$B$4)=MONTH(AQ348),DAY(Settings!$B$4)&lt;DAY(AQ348))),1,0))</f>
        <v/>
      </c>
      <c r="AS348" s="22">
        <f>IF(AP348="","",IF(AR348="","No birth date",IF(COUNT(Settings!$B$9:$B$20)=0,"Set your age groups",IF(AR348&lt;MIN(Settings!$B$9:$B$20),"Below youngest group",IF(AR348&gt;MAX(Settings!$C$9:$C$20),"Above oldest group",IF(AR348&lt;=INDEX(Settings!$C$9:$C$20,COUNTIF(Settings!$B$9:$B$20,"&lt;="&amp;AR348)),INDEX(Settings!$A$9:$A$20,COUNTIF(Settings!$B$9:$B$20,"&lt;="&amp;AR348)),"No group for this age"))))))</f>
        <v/>
      </c>
      <c r="AT348" s="22">
        <f>IF(AP348="","",IFERROR(TRIM(INDEX($A348:$AI348,MATCH(Settings!$H$12,$A$1:$AI$1,0))&amp;""),""))</f>
        <v/>
      </c>
      <c r="AU348" s="22">
        <f>IF(AP348="","",IFERROR(TRIM(INDEX($A348:$AI348,MATCH(Settings!$H$13,$A$1:$AI$1,0))&amp;""),""))</f>
        <v/>
      </c>
      <c r="AV348" s="22">
        <f>IF(AP348="","",IFERROR(TRIM(INDEX($A348:$AI348,MATCH(Settings!$H$14,$A$1:$AI$1,0))&amp;""),""))</f>
        <v/>
      </c>
      <c r="AW348" s="22">
        <f>IF(AP348="","",IFERROR(IF(TRIM(INDEX($A348:$AI348,MATCH(Settings!$H$19,$A$1:$AI$1,0))&amp;"")="","",VALUE(TRIM(INDEX($A348:$AI348,MATCH(Settings!$H$19,$A$1:$AI$1,0))&amp;""))),""))</f>
        <v/>
      </c>
      <c r="AX348" s="22">
        <f>IF(AP348="","",IFERROR(TRIM(INDEX($A348:$AI348,MATCH(Settings!$H$20,$A$1:$AI$1,0))&amp;""),""))</f>
        <v/>
      </c>
      <c r="AY348" s="24">
        <f>IF(OR(AX348="Paid",AX348="Partially refunded"),IFERROR(VALUE(IFERROR(TRIM(INDEX($A348:$AI348,MATCH(Settings!$H$21,$A$1:$AI$1,0))&amp;""),"")),0)-IFERROR(VALUE(IFERROR(TRIM(INDEX($A348:$AI348,MATCH(Settings!$H$22,$A$1:$AI$1,0))&amp;""),"")),0),0)</f>
        <v/>
      </c>
      <c r="AZ348" s="22">
        <f>IF(AP348="","",IF(UPPER(TRIM(AL348&amp;""))="Y","Paid another way",IF(AX348&lt;&gt;"",AX348,"No online payment")))</f>
        <v/>
      </c>
      <c r="BA348" s="22">
        <f>IF(OR(AZ348="Paid",AZ348="Partially refunded",AZ348="Paid another way"),1,0)</f>
        <v/>
      </c>
      <c r="BB348" s="22">
        <f>IF(AP348="","",IF(IFERROR(TRIM(INDEX($A348:$AI348,MATCH(Settings!$H$15,$A$1:$AI$1,0))&amp;""),"")&lt;&gt;"","Yes","No"))</f>
        <v/>
      </c>
      <c r="BC348" s="22">
        <f>IF(AP348="","",IF(IFERROR(TRIM(INDEX($A348:$AI348,MATCH(Settings!$H$16,$A$1:$AI$1,0))&amp;""),"")&lt;&gt;"","Yes","No"))</f>
        <v/>
      </c>
      <c r="BD348" s="22">
        <f>IF(AP348="","",IF(IFERROR(TRIM(INDEX($A348:$AI348,MATCH(Settings!$H$18,$A$1:$AI$1,0))&amp;""),"")&lt;&gt;"","Yes","No"))</f>
        <v/>
      </c>
      <c r="BE348" s="22">
        <f>IF(AP348="","",IFERROR(TRIM(INDEX($A348:$AI348,MATCH(Settings!$H$17,$A$1:$AI$1,0))&amp;""),""))</f>
        <v/>
      </c>
      <c r="BF348" s="22">
        <f>IF(AP348="","",IF(UPPER(TRIM(AM348&amp;""))="Y","Complete (papers)",IF(IF(BB348="No",", proof of age","")&amp;IF(BC348="No",", physical form","")&amp;IF(BD348="No",", concussion sheet","")="","Complete","Missing: "&amp;MID(IF(BB348="No",", proof of age","")&amp;IF(BC348="No",", physical form","")&amp;IF(BD348="No",", concussion sheet",""),3,200))))</f>
        <v/>
      </c>
      <c r="BG348" s="22">
        <f>IF(LEFT(BF348,8)="Complete",1,0)</f>
        <v/>
      </c>
      <c r="BH348" s="22">
        <f>IF(AP348="","",TRIM(AK348&amp;""))</f>
        <v/>
      </c>
      <c r="BI348" s="22">
        <f>IF(AND(AP348&lt;&gt;"",BH348=""),1,0)</f>
        <v/>
      </c>
      <c r="BJ348" s="22">
        <f>IF(AP348="",0,1)</f>
        <v/>
      </c>
    </row>
    <row r="349">
      <c r="AJ349" s="19" t="n"/>
      <c r="AK349" s="25" t="n"/>
      <c r="AL349" s="26" t="n"/>
      <c r="AM349" s="26" t="n"/>
      <c r="AN349" s="25" t="n"/>
      <c r="AO349" s="19" t="n"/>
      <c r="AP349" s="22">
        <f>TRIM(IFERROR(TRIM(INDEX($A349:$AI349,MATCH(Settings!$H$9,$A$1:$AI$1,0))&amp;""),"")&amp;" "&amp;IFERROR(TRIM(INDEX($A349:$AI349,MATCH(Settings!$H$10,$A$1:$AI$1,0))&amp;""),""))</f>
        <v/>
      </c>
      <c r="AQ349" s="23">
        <f>IF(AP349="","",IFERROR(IF(TRIM(INDEX($A349:$AI349,MATCH(Settings!$H$11,$A$1:$AI$1,0))&amp;"")="","",IF(ISNUMBER(INDEX($A349:$AI349,MATCH(Settings!$H$11,$A$1:$AI$1,0))),INT(INDEX($A349:$AI349,MATCH(Settings!$H$11,$A$1:$AI$1,0))),DATE(VALUE(LEFT(INDEX($A349:$AI349,MATCH(Settings!$H$11,$A$1:$AI$1,0)),4)),VALUE(MID(INDEX($A349:$AI349,MATCH(Settings!$H$11,$A$1:$AI$1,0)),6,2)),VALUE(MID(INDEX($A349:$AI349,MATCH(Settings!$H$11,$A$1:$AI$1,0)),9,2))))),""))</f>
        <v/>
      </c>
      <c r="AR349" s="22">
        <f>IF(OR(AP349="",NOT(ISNUMBER(AQ349)),NOT(ISNUMBER(Settings!$B$4))),"",YEAR(Settings!$B$4)-YEAR(AQ349)-IF(OR(MONTH(Settings!$B$4)&lt;MONTH(AQ349),AND(MONTH(Settings!$B$4)=MONTH(AQ349),DAY(Settings!$B$4)&lt;DAY(AQ349))),1,0))</f>
        <v/>
      </c>
      <c r="AS349" s="22">
        <f>IF(AP349="","",IF(AR349="","No birth date",IF(COUNT(Settings!$B$9:$B$20)=0,"Set your age groups",IF(AR349&lt;MIN(Settings!$B$9:$B$20),"Below youngest group",IF(AR349&gt;MAX(Settings!$C$9:$C$20),"Above oldest group",IF(AR349&lt;=INDEX(Settings!$C$9:$C$20,COUNTIF(Settings!$B$9:$B$20,"&lt;="&amp;AR349)),INDEX(Settings!$A$9:$A$20,COUNTIF(Settings!$B$9:$B$20,"&lt;="&amp;AR349)),"No group for this age"))))))</f>
        <v/>
      </c>
      <c r="AT349" s="22">
        <f>IF(AP349="","",IFERROR(TRIM(INDEX($A349:$AI349,MATCH(Settings!$H$12,$A$1:$AI$1,0))&amp;""),""))</f>
        <v/>
      </c>
      <c r="AU349" s="22">
        <f>IF(AP349="","",IFERROR(TRIM(INDEX($A349:$AI349,MATCH(Settings!$H$13,$A$1:$AI$1,0))&amp;""),""))</f>
        <v/>
      </c>
      <c r="AV349" s="22">
        <f>IF(AP349="","",IFERROR(TRIM(INDEX($A349:$AI349,MATCH(Settings!$H$14,$A$1:$AI$1,0))&amp;""),""))</f>
        <v/>
      </c>
      <c r="AW349" s="22">
        <f>IF(AP349="","",IFERROR(IF(TRIM(INDEX($A349:$AI349,MATCH(Settings!$H$19,$A$1:$AI$1,0))&amp;"")="","",VALUE(TRIM(INDEX($A349:$AI349,MATCH(Settings!$H$19,$A$1:$AI$1,0))&amp;""))),""))</f>
        <v/>
      </c>
      <c r="AX349" s="22">
        <f>IF(AP349="","",IFERROR(TRIM(INDEX($A349:$AI349,MATCH(Settings!$H$20,$A$1:$AI$1,0))&amp;""),""))</f>
        <v/>
      </c>
      <c r="AY349" s="24">
        <f>IF(OR(AX349="Paid",AX349="Partially refunded"),IFERROR(VALUE(IFERROR(TRIM(INDEX($A349:$AI349,MATCH(Settings!$H$21,$A$1:$AI$1,0))&amp;""),"")),0)-IFERROR(VALUE(IFERROR(TRIM(INDEX($A349:$AI349,MATCH(Settings!$H$22,$A$1:$AI$1,0))&amp;""),"")),0),0)</f>
        <v/>
      </c>
      <c r="AZ349" s="22">
        <f>IF(AP349="","",IF(UPPER(TRIM(AL349&amp;""))="Y","Paid another way",IF(AX349&lt;&gt;"",AX349,"No online payment")))</f>
        <v/>
      </c>
      <c r="BA349" s="22">
        <f>IF(OR(AZ349="Paid",AZ349="Partially refunded",AZ349="Paid another way"),1,0)</f>
        <v/>
      </c>
      <c r="BB349" s="22">
        <f>IF(AP349="","",IF(IFERROR(TRIM(INDEX($A349:$AI349,MATCH(Settings!$H$15,$A$1:$AI$1,0))&amp;""),"")&lt;&gt;"","Yes","No"))</f>
        <v/>
      </c>
      <c r="BC349" s="22">
        <f>IF(AP349="","",IF(IFERROR(TRIM(INDEX($A349:$AI349,MATCH(Settings!$H$16,$A$1:$AI$1,0))&amp;""),"")&lt;&gt;"","Yes","No"))</f>
        <v/>
      </c>
      <c r="BD349" s="22">
        <f>IF(AP349="","",IF(IFERROR(TRIM(INDEX($A349:$AI349,MATCH(Settings!$H$18,$A$1:$AI$1,0))&amp;""),"")&lt;&gt;"","Yes","No"))</f>
        <v/>
      </c>
      <c r="BE349" s="22">
        <f>IF(AP349="","",IFERROR(TRIM(INDEX($A349:$AI349,MATCH(Settings!$H$17,$A$1:$AI$1,0))&amp;""),""))</f>
        <v/>
      </c>
      <c r="BF349" s="22">
        <f>IF(AP349="","",IF(UPPER(TRIM(AM349&amp;""))="Y","Complete (papers)",IF(IF(BB349="No",", proof of age","")&amp;IF(BC349="No",", physical form","")&amp;IF(BD349="No",", concussion sheet","")="","Complete","Missing: "&amp;MID(IF(BB349="No",", proof of age","")&amp;IF(BC349="No",", physical form","")&amp;IF(BD349="No",", concussion sheet",""),3,200))))</f>
        <v/>
      </c>
      <c r="BG349" s="22">
        <f>IF(LEFT(BF349,8)="Complete",1,0)</f>
        <v/>
      </c>
      <c r="BH349" s="22">
        <f>IF(AP349="","",TRIM(AK349&amp;""))</f>
        <v/>
      </c>
      <c r="BI349" s="22">
        <f>IF(AND(AP349&lt;&gt;"",BH349=""),1,0)</f>
        <v/>
      </c>
      <c r="BJ349" s="22">
        <f>IF(AP349="",0,1)</f>
        <v/>
      </c>
    </row>
    <row r="350">
      <c r="AJ350" s="19" t="n"/>
      <c r="AK350" s="25" t="n"/>
      <c r="AL350" s="26" t="n"/>
      <c r="AM350" s="26" t="n"/>
      <c r="AN350" s="25" t="n"/>
      <c r="AO350" s="19" t="n"/>
      <c r="AP350" s="22">
        <f>TRIM(IFERROR(TRIM(INDEX($A350:$AI350,MATCH(Settings!$H$9,$A$1:$AI$1,0))&amp;""),"")&amp;" "&amp;IFERROR(TRIM(INDEX($A350:$AI350,MATCH(Settings!$H$10,$A$1:$AI$1,0))&amp;""),""))</f>
        <v/>
      </c>
      <c r="AQ350" s="23">
        <f>IF(AP350="","",IFERROR(IF(TRIM(INDEX($A350:$AI350,MATCH(Settings!$H$11,$A$1:$AI$1,0))&amp;"")="","",IF(ISNUMBER(INDEX($A350:$AI350,MATCH(Settings!$H$11,$A$1:$AI$1,0))),INT(INDEX($A350:$AI350,MATCH(Settings!$H$11,$A$1:$AI$1,0))),DATE(VALUE(LEFT(INDEX($A350:$AI350,MATCH(Settings!$H$11,$A$1:$AI$1,0)),4)),VALUE(MID(INDEX($A350:$AI350,MATCH(Settings!$H$11,$A$1:$AI$1,0)),6,2)),VALUE(MID(INDEX($A350:$AI350,MATCH(Settings!$H$11,$A$1:$AI$1,0)),9,2))))),""))</f>
        <v/>
      </c>
      <c r="AR350" s="22">
        <f>IF(OR(AP350="",NOT(ISNUMBER(AQ350)),NOT(ISNUMBER(Settings!$B$4))),"",YEAR(Settings!$B$4)-YEAR(AQ350)-IF(OR(MONTH(Settings!$B$4)&lt;MONTH(AQ350),AND(MONTH(Settings!$B$4)=MONTH(AQ350),DAY(Settings!$B$4)&lt;DAY(AQ350))),1,0))</f>
        <v/>
      </c>
      <c r="AS350" s="22">
        <f>IF(AP350="","",IF(AR350="","No birth date",IF(COUNT(Settings!$B$9:$B$20)=0,"Set your age groups",IF(AR350&lt;MIN(Settings!$B$9:$B$20),"Below youngest group",IF(AR350&gt;MAX(Settings!$C$9:$C$20),"Above oldest group",IF(AR350&lt;=INDEX(Settings!$C$9:$C$20,COUNTIF(Settings!$B$9:$B$20,"&lt;="&amp;AR350)),INDEX(Settings!$A$9:$A$20,COUNTIF(Settings!$B$9:$B$20,"&lt;="&amp;AR350)),"No group for this age"))))))</f>
        <v/>
      </c>
      <c r="AT350" s="22">
        <f>IF(AP350="","",IFERROR(TRIM(INDEX($A350:$AI350,MATCH(Settings!$H$12,$A$1:$AI$1,0))&amp;""),""))</f>
        <v/>
      </c>
      <c r="AU350" s="22">
        <f>IF(AP350="","",IFERROR(TRIM(INDEX($A350:$AI350,MATCH(Settings!$H$13,$A$1:$AI$1,0))&amp;""),""))</f>
        <v/>
      </c>
      <c r="AV350" s="22">
        <f>IF(AP350="","",IFERROR(TRIM(INDEX($A350:$AI350,MATCH(Settings!$H$14,$A$1:$AI$1,0))&amp;""),""))</f>
        <v/>
      </c>
      <c r="AW350" s="22">
        <f>IF(AP350="","",IFERROR(IF(TRIM(INDEX($A350:$AI350,MATCH(Settings!$H$19,$A$1:$AI$1,0))&amp;"")="","",VALUE(TRIM(INDEX($A350:$AI350,MATCH(Settings!$H$19,$A$1:$AI$1,0))&amp;""))),""))</f>
        <v/>
      </c>
      <c r="AX350" s="22">
        <f>IF(AP350="","",IFERROR(TRIM(INDEX($A350:$AI350,MATCH(Settings!$H$20,$A$1:$AI$1,0))&amp;""),""))</f>
        <v/>
      </c>
      <c r="AY350" s="24">
        <f>IF(OR(AX350="Paid",AX350="Partially refunded"),IFERROR(VALUE(IFERROR(TRIM(INDEX($A350:$AI350,MATCH(Settings!$H$21,$A$1:$AI$1,0))&amp;""),"")),0)-IFERROR(VALUE(IFERROR(TRIM(INDEX($A350:$AI350,MATCH(Settings!$H$22,$A$1:$AI$1,0))&amp;""),"")),0),0)</f>
        <v/>
      </c>
      <c r="AZ350" s="22">
        <f>IF(AP350="","",IF(UPPER(TRIM(AL350&amp;""))="Y","Paid another way",IF(AX350&lt;&gt;"",AX350,"No online payment")))</f>
        <v/>
      </c>
      <c r="BA350" s="22">
        <f>IF(OR(AZ350="Paid",AZ350="Partially refunded",AZ350="Paid another way"),1,0)</f>
        <v/>
      </c>
      <c r="BB350" s="22">
        <f>IF(AP350="","",IF(IFERROR(TRIM(INDEX($A350:$AI350,MATCH(Settings!$H$15,$A$1:$AI$1,0))&amp;""),"")&lt;&gt;"","Yes","No"))</f>
        <v/>
      </c>
      <c r="BC350" s="22">
        <f>IF(AP350="","",IF(IFERROR(TRIM(INDEX($A350:$AI350,MATCH(Settings!$H$16,$A$1:$AI$1,0))&amp;""),"")&lt;&gt;"","Yes","No"))</f>
        <v/>
      </c>
      <c r="BD350" s="22">
        <f>IF(AP350="","",IF(IFERROR(TRIM(INDEX($A350:$AI350,MATCH(Settings!$H$18,$A$1:$AI$1,0))&amp;""),"")&lt;&gt;"","Yes","No"))</f>
        <v/>
      </c>
      <c r="BE350" s="22">
        <f>IF(AP350="","",IFERROR(TRIM(INDEX($A350:$AI350,MATCH(Settings!$H$17,$A$1:$AI$1,0))&amp;""),""))</f>
        <v/>
      </c>
      <c r="BF350" s="22">
        <f>IF(AP350="","",IF(UPPER(TRIM(AM350&amp;""))="Y","Complete (papers)",IF(IF(BB350="No",", proof of age","")&amp;IF(BC350="No",", physical form","")&amp;IF(BD350="No",", concussion sheet","")="","Complete","Missing: "&amp;MID(IF(BB350="No",", proof of age","")&amp;IF(BC350="No",", physical form","")&amp;IF(BD350="No",", concussion sheet",""),3,200))))</f>
        <v/>
      </c>
      <c r="BG350" s="22">
        <f>IF(LEFT(BF350,8)="Complete",1,0)</f>
        <v/>
      </c>
      <c r="BH350" s="22">
        <f>IF(AP350="","",TRIM(AK350&amp;""))</f>
        <v/>
      </c>
      <c r="BI350" s="22">
        <f>IF(AND(AP350&lt;&gt;"",BH350=""),1,0)</f>
        <v/>
      </c>
      <c r="BJ350" s="22">
        <f>IF(AP350="",0,1)</f>
        <v/>
      </c>
    </row>
    <row r="351">
      <c r="AJ351" s="19" t="n"/>
      <c r="AK351" s="25" t="n"/>
      <c r="AL351" s="26" t="n"/>
      <c r="AM351" s="26" t="n"/>
      <c r="AN351" s="25" t="n"/>
      <c r="AO351" s="19" t="n"/>
      <c r="AP351" s="22">
        <f>TRIM(IFERROR(TRIM(INDEX($A351:$AI351,MATCH(Settings!$H$9,$A$1:$AI$1,0))&amp;""),"")&amp;" "&amp;IFERROR(TRIM(INDEX($A351:$AI351,MATCH(Settings!$H$10,$A$1:$AI$1,0))&amp;""),""))</f>
        <v/>
      </c>
      <c r="AQ351" s="23">
        <f>IF(AP351="","",IFERROR(IF(TRIM(INDEX($A351:$AI351,MATCH(Settings!$H$11,$A$1:$AI$1,0))&amp;"")="","",IF(ISNUMBER(INDEX($A351:$AI351,MATCH(Settings!$H$11,$A$1:$AI$1,0))),INT(INDEX($A351:$AI351,MATCH(Settings!$H$11,$A$1:$AI$1,0))),DATE(VALUE(LEFT(INDEX($A351:$AI351,MATCH(Settings!$H$11,$A$1:$AI$1,0)),4)),VALUE(MID(INDEX($A351:$AI351,MATCH(Settings!$H$11,$A$1:$AI$1,0)),6,2)),VALUE(MID(INDEX($A351:$AI351,MATCH(Settings!$H$11,$A$1:$AI$1,0)),9,2))))),""))</f>
        <v/>
      </c>
      <c r="AR351" s="22">
        <f>IF(OR(AP351="",NOT(ISNUMBER(AQ351)),NOT(ISNUMBER(Settings!$B$4))),"",YEAR(Settings!$B$4)-YEAR(AQ351)-IF(OR(MONTH(Settings!$B$4)&lt;MONTH(AQ351),AND(MONTH(Settings!$B$4)=MONTH(AQ351),DAY(Settings!$B$4)&lt;DAY(AQ351))),1,0))</f>
        <v/>
      </c>
      <c r="AS351" s="22">
        <f>IF(AP351="","",IF(AR351="","No birth date",IF(COUNT(Settings!$B$9:$B$20)=0,"Set your age groups",IF(AR351&lt;MIN(Settings!$B$9:$B$20),"Below youngest group",IF(AR351&gt;MAX(Settings!$C$9:$C$20),"Above oldest group",IF(AR351&lt;=INDEX(Settings!$C$9:$C$20,COUNTIF(Settings!$B$9:$B$20,"&lt;="&amp;AR351)),INDEX(Settings!$A$9:$A$20,COUNTIF(Settings!$B$9:$B$20,"&lt;="&amp;AR351)),"No group for this age"))))))</f>
        <v/>
      </c>
      <c r="AT351" s="22">
        <f>IF(AP351="","",IFERROR(TRIM(INDEX($A351:$AI351,MATCH(Settings!$H$12,$A$1:$AI$1,0))&amp;""),""))</f>
        <v/>
      </c>
      <c r="AU351" s="22">
        <f>IF(AP351="","",IFERROR(TRIM(INDEX($A351:$AI351,MATCH(Settings!$H$13,$A$1:$AI$1,0))&amp;""),""))</f>
        <v/>
      </c>
      <c r="AV351" s="22">
        <f>IF(AP351="","",IFERROR(TRIM(INDEX($A351:$AI351,MATCH(Settings!$H$14,$A$1:$AI$1,0))&amp;""),""))</f>
        <v/>
      </c>
      <c r="AW351" s="22">
        <f>IF(AP351="","",IFERROR(IF(TRIM(INDEX($A351:$AI351,MATCH(Settings!$H$19,$A$1:$AI$1,0))&amp;"")="","",VALUE(TRIM(INDEX($A351:$AI351,MATCH(Settings!$H$19,$A$1:$AI$1,0))&amp;""))),""))</f>
        <v/>
      </c>
      <c r="AX351" s="22">
        <f>IF(AP351="","",IFERROR(TRIM(INDEX($A351:$AI351,MATCH(Settings!$H$20,$A$1:$AI$1,0))&amp;""),""))</f>
        <v/>
      </c>
      <c r="AY351" s="24">
        <f>IF(OR(AX351="Paid",AX351="Partially refunded"),IFERROR(VALUE(IFERROR(TRIM(INDEX($A351:$AI351,MATCH(Settings!$H$21,$A$1:$AI$1,0))&amp;""),"")),0)-IFERROR(VALUE(IFERROR(TRIM(INDEX($A351:$AI351,MATCH(Settings!$H$22,$A$1:$AI$1,0))&amp;""),"")),0),0)</f>
        <v/>
      </c>
      <c r="AZ351" s="22">
        <f>IF(AP351="","",IF(UPPER(TRIM(AL351&amp;""))="Y","Paid another way",IF(AX351&lt;&gt;"",AX351,"No online payment")))</f>
        <v/>
      </c>
      <c r="BA351" s="22">
        <f>IF(OR(AZ351="Paid",AZ351="Partially refunded",AZ351="Paid another way"),1,0)</f>
        <v/>
      </c>
      <c r="BB351" s="22">
        <f>IF(AP351="","",IF(IFERROR(TRIM(INDEX($A351:$AI351,MATCH(Settings!$H$15,$A$1:$AI$1,0))&amp;""),"")&lt;&gt;"","Yes","No"))</f>
        <v/>
      </c>
      <c r="BC351" s="22">
        <f>IF(AP351="","",IF(IFERROR(TRIM(INDEX($A351:$AI351,MATCH(Settings!$H$16,$A$1:$AI$1,0))&amp;""),"")&lt;&gt;"","Yes","No"))</f>
        <v/>
      </c>
      <c r="BD351" s="22">
        <f>IF(AP351="","",IF(IFERROR(TRIM(INDEX($A351:$AI351,MATCH(Settings!$H$18,$A$1:$AI$1,0))&amp;""),"")&lt;&gt;"","Yes","No"))</f>
        <v/>
      </c>
      <c r="BE351" s="22">
        <f>IF(AP351="","",IFERROR(TRIM(INDEX($A351:$AI351,MATCH(Settings!$H$17,$A$1:$AI$1,0))&amp;""),""))</f>
        <v/>
      </c>
      <c r="BF351" s="22">
        <f>IF(AP351="","",IF(UPPER(TRIM(AM351&amp;""))="Y","Complete (papers)",IF(IF(BB351="No",", proof of age","")&amp;IF(BC351="No",", physical form","")&amp;IF(BD351="No",", concussion sheet","")="","Complete","Missing: "&amp;MID(IF(BB351="No",", proof of age","")&amp;IF(BC351="No",", physical form","")&amp;IF(BD351="No",", concussion sheet",""),3,200))))</f>
        <v/>
      </c>
      <c r="BG351" s="22">
        <f>IF(LEFT(BF351,8)="Complete",1,0)</f>
        <v/>
      </c>
      <c r="BH351" s="22">
        <f>IF(AP351="","",TRIM(AK351&amp;""))</f>
        <v/>
      </c>
      <c r="BI351" s="22">
        <f>IF(AND(AP351&lt;&gt;"",BH351=""),1,0)</f>
        <v/>
      </c>
      <c r="BJ351" s="22">
        <f>IF(AP351="",0,1)</f>
        <v/>
      </c>
    </row>
    <row r="352">
      <c r="AJ352" s="19" t="n"/>
      <c r="AK352" s="25" t="n"/>
      <c r="AL352" s="26" t="n"/>
      <c r="AM352" s="26" t="n"/>
      <c r="AN352" s="25" t="n"/>
      <c r="AO352" s="19" t="n"/>
      <c r="AP352" s="22">
        <f>TRIM(IFERROR(TRIM(INDEX($A352:$AI352,MATCH(Settings!$H$9,$A$1:$AI$1,0))&amp;""),"")&amp;" "&amp;IFERROR(TRIM(INDEX($A352:$AI352,MATCH(Settings!$H$10,$A$1:$AI$1,0))&amp;""),""))</f>
        <v/>
      </c>
      <c r="AQ352" s="23">
        <f>IF(AP352="","",IFERROR(IF(TRIM(INDEX($A352:$AI352,MATCH(Settings!$H$11,$A$1:$AI$1,0))&amp;"")="","",IF(ISNUMBER(INDEX($A352:$AI352,MATCH(Settings!$H$11,$A$1:$AI$1,0))),INT(INDEX($A352:$AI352,MATCH(Settings!$H$11,$A$1:$AI$1,0))),DATE(VALUE(LEFT(INDEX($A352:$AI352,MATCH(Settings!$H$11,$A$1:$AI$1,0)),4)),VALUE(MID(INDEX($A352:$AI352,MATCH(Settings!$H$11,$A$1:$AI$1,0)),6,2)),VALUE(MID(INDEX($A352:$AI352,MATCH(Settings!$H$11,$A$1:$AI$1,0)),9,2))))),""))</f>
        <v/>
      </c>
      <c r="AR352" s="22">
        <f>IF(OR(AP352="",NOT(ISNUMBER(AQ352)),NOT(ISNUMBER(Settings!$B$4))),"",YEAR(Settings!$B$4)-YEAR(AQ352)-IF(OR(MONTH(Settings!$B$4)&lt;MONTH(AQ352),AND(MONTH(Settings!$B$4)=MONTH(AQ352),DAY(Settings!$B$4)&lt;DAY(AQ352))),1,0))</f>
        <v/>
      </c>
      <c r="AS352" s="22">
        <f>IF(AP352="","",IF(AR352="","No birth date",IF(COUNT(Settings!$B$9:$B$20)=0,"Set your age groups",IF(AR352&lt;MIN(Settings!$B$9:$B$20),"Below youngest group",IF(AR352&gt;MAX(Settings!$C$9:$C$20),"Above oldest group",IF(AR352&lt;=INDEX(Settings!$C$9:$C$20,COUNTIF(Settings!$B$9:$B$20,"&lt;="&amp;AR352)),INDEX(Settings!$A$9:$A$20,COUNTIF(Settings!$B$9:$B$20,"&lt;="&amp;AR352)),"No group for this age"))))))</f>
        <v/>
      </c>
      <c r="AT352" s="22">
        <f>IF(AP352="","",IFERROR(TRIM(INDEX($A352:$AI352,MATCH(Settings!$H$12,$A$1:$AI$1,0))&amp;""),""))</f>
        <v/>
      </c>
      <c r="AU352" s="22">
        <f>IF(AP352="","",IFERROR(TRIM(INDEX($A352:$AI352,MATCH(Settings!$H$13,$A$1:$AI$1,0))&amp;""),""))</f>
        <v/>
      </c>
      <c r="AV352" s="22">
        <f>IF(AP352="","",IFERROR(TRIM(INDEX($A352:$AI352,MATCH(Settings!$H$14,$A$1:$AI$1,0))&amp;""),""))</f>
        <v/>
      </c>
      <c r="AW352" s="22">
        <f>IF(AP352="","",IFERROR(IF(TRIM(INDEX($A352:$AI352,MATCH(Settings!$H$19,$A$1:$AI$1,0))&amp;"")="","",VALUE(TRIM(INDEX($A352:$AI352,MATCH(Settings!$H$19,$A$1:$AI$1,0))&amp;""))),""))</f>
        <v/>
      </c>
      <c r="AX352" s="22">
        <f>IF(AP352="","",IFERROR(TRIM(INDEX($A352:$AI352,MATCH(Settings!$H$20,$A$1:$AI$1,0))&amp;""),""))</f>
        <v/>
      </c>
      <c r="AY352" s="24">
        <f>IF(OR(AX352="Paid",AX352="Partially refunded"),IFERROR(VALUE(IFERROR(TRIM(INDEX($A352:$AI352,MATCH(Settings!$H$21,$A$1:$AI$1,0))&amp;""),"")),0)-IFERROR(VALUE(IFERROR(TRIM(INDEX($A352:$AI352,MATCH(Settings!$H$22,$A$1:$AI$1,0))&amp;""),"")),0),0)</f>
        <v/>
      </c>
      <c r="AZ352" s="22">
        <f>IF(AP352="","",IF(UPPER(TRIM(AL352&amp;""))="Y","Paid another way",IF(AX352&lt;&gt;"",AX352,"No online payment")))</f>
        <v/>
      </c>
      <c r="BA352" s="22">
        <f>IF(OR(AZ352="Paid",AZ352="Partially refunded",AZ352="Paid another way"),1,0)</f>
        <v/>
      </c>
      <c r="BB352" s="22">
        <f>IF(AP352="","",IF(IFERROR(TRIM(INDEX($A352:$AI352,MATCH(Settings!$H$15,$A$1:$AI$1,0))&amp;""),"")&lt;&gt;"","Yes","No"))</f>
        <v/>
      </c>
      <c r="BC352" s="22">
        <f>IF(AP352="","",IF(IFERROR(TRIM(INDEX($A352:$AI352,MATCH(Settings!$H$16,$A$1:$AI$1,0))&amp;""),"")&lt;&gt;"","Yes","No"))</f>
        <v/>
      </c>
      <c r="BD352" s="22">
        <f>IF(AP352="","",IF(IFERROR(TRIM(INDEX($A352:$AI352,MATCH(Settings!$H$18,$A$1:$AI$1,0))&amp;""),"")&lt;&gt;"","Yes","No"))</f>
        <v/>
      </c>
      <c r="BE352" s="22">
        <f>IF(AP352="","",IFERROR(TRIM(INDEX($A352:$AI352,MATCH(Settings!$H$17,$A$1:$AI$1,0))&amp;""),""))</f>
        <v/>
      </c>
      <c r="BF352" s="22">
        <f>IF(AP352="","",IF(UPPER(TRIM(AM352&amp;""))="Y","Complete (papers)",IF(IF(BB352="No",", proof of age","")&amp;IF(BC352="No",", physical form","")&amp;IF(BD352="No",", concussion sheet","")="","Complete","Missing: "&amp;MID(IF(BB352="No",", proof of age","")&amp;IF(BC352="No",", physical form","")&amp;IF(BD352="No",", concussion sheet",""),3,200))))</f>
        <v/>
      </c>
      <c r="BG352" s="22">
        <f>IF(LEFT(BF352,8)="Complete",1,0)</f>
        <v/>
      </c>
      <c r="BH352" s="22">
        <f>IF(AP352="","",TRIM(AK352&amp;""))</f>
        <v/>
      </c>
      <c r="BI352" s="22">
        <f>IF(AND(AP352&lt;&gt;"",BH352=""),1,0)</f>
        <v/>
      </c>
      <c r="BJ352" s="22">
        <f>IF(AP352="",0,1)</f>
        <v/>
      </c>
    </row>
    <row r="353">
      <c r="AJ353" s="19" t="n"/>
      <c r="AK353" s="25" t="n"/>
      <c r="AL353" s="26" t="n"/>
      <c r="AM353" s="26" t="n"/>
      <c r="AN353" s="25" t="n"/>
      <c r="AO353" s="19" t="n"/>
      <c r="AP353" s="22">
        <f>TRIM(IFERROR(TRIM(INDEX($A353:$AI353,MATCH(Settings!$H$9,$A$1:$AI$1,0))&amp;""),"")&amp;" "&amp;IFERROR(TRIM(INDEX($A353:$AI353,MATCH(Settings!$H$10,$A$1:$AI$1,0))&amp;""),""))</f>
        <v/>
      </c>
      <c r="AQ353" s="23">
        <f>IF(AP353="","",IFERROR(IF(TRIM(INDEX($A353:$AI353,MATCH(Settings!$H$11,$A$1:$AI$1,0))&amp;"")="","",IF(ISNUMBER(INDEX($A353:$AI353,MATCH(Settings!$H$11,$A$1:$AI$1,0))),INT(INDEX($A353:$AI353,MATCH(Settings!$H$11,$A$1:$AI$1,0))),DATE(VALUE(LEFT(INDEX($A353:$AI353,MATCH(Settings!$H$11,$A$1:$AI$1,0)),4)),VALUE(MID(INDEX($A353:$AI353,MATCH(Settings!$H$11,$A$1:$AI$1,0)),6,2)),VALUE(MID(INDEX($A353:$AI353,MATCH(Settings!$H$11,$A$1:$AI$1,0)),9,2))))),""))</f>
        <v/>
      </c>
      <c r="AR353" s="22">
        <f>IF(OR(AP353="",NOT(ISNUMBER(AQ353)),NOT(ISNUMBER(Settings!$B$4))),"",YEAR(Settings!$B$4)-YEAR(AQ353)-IF(OR(MONTH(Settings!$B$4)&lt;MONTH(AQ353),AND(MONTH(Settings!$B$4)=MONTH(AQ353),DAY(Settings!$B$4)&lt;DAY(AQ353))),1,0))</f>
        <v/>
      </c>
      <c r="AS353" s="22">
        <f>IF(AP353="","",IF(AR353="","No birth date",IF(COUNT(Settings!$B$9:$B$20)=0,"Set your age groups",IF(AR353&lt;MIN(Settings!$B$9:$B$20),"Below youngest group",IF(AR353&gt;MAX(Settings!$C$9:$C$20),"Above oldest group",IF(AR353&lt;=INDEX(Settings!$C$9:$C$20,COUNTIF(Settings!$B$9:$B$20,"&lt;="&amp;AR353)),INDEX(Settings!$A$9:$A$20,COUNTIF(Settings!$B$9:$B$20,"&lt;="&amp;AR353)),"No group for this age"))))))</f>
        <v/>
      </c>
      <c r="AT353" s="22">
        <f>IF(AP353="","",IFERROR(TRIM(INDEX($A353:$AI353,MATCH(Settings!$H$12,$A$1:$AI$1,0))&amp;""),""))</f>
        <v/>
      </c>
      <c r="AU353" s="22">
        <f>IF(AP353="","",IFERROR(TRIM(INDEX($A353:$AI353,MATCH(Settings!$H$13,$A$1:$AI$1,0))&amp;""),""))</f>
        <v/>
      </c>
      <c r="AV353" s="22">
        <f>IF(AP353="","",IFERROR(TRIM(INDEX($A353:$AI353,MATCH(Settings!$H$14,$A$1:$AI$1,0))&amp;""),""))</f>
        <v/>
      </c>
      <c r="AW353" s="22">
        <f>IF(AP353="","",IFERROR(IF(TRIM(INDEX($A353:$AI353,MATCH(Settings!$H$19,$A$1:$AI$1,0))&amp;"")="","",VALUE(TRIM(INDEX($A353:$AI353,MATCH(Settings!$H$19,$A$1:$AI$1,0))&amp;""))),""))</f>
        <v/>
      </c>
      <c r="AX353" s="22">
        <f>IF(AP353="","",IFERROR(TRIM(INDEX($A353:$AI353,MATCH(Settings!$H$20,$A$1:$AI$1,0))&amp;""),""))</f>
        <v/>
      </c>
      <c r="AY353" s="24">
        <f>IF(OR(AX353="Paid",AX353="Partially refunded"),IFERROR(VALUE(IFERROR(TRIM(INDEX($A353:$AI353,MATCH(Settings!$H$21,$A$1:$AI$1,0))&amp;""),"")),0)-IFERROR(VALUE(IFERROR(TRIM(INDEX($A353:$AI353,MATCH(Settings!$H$22,$A$1:$AI$1,0))&amp;""),"")),0),0)</f>
        <v/>
      </c>
      <c r="AZ353" s="22">
        <f>IF(AP353="","",IF(UPPER(TRIM(AL353&amp;""))="Y","Paid another way",IF(AX353&lt;&gt;"",AX353,"No online payment")))</f>
        <v/>
      </c>
      <c r="BA353" s="22">
        <f>IF(OR(AZ353="Paid",AZ353="Partially refunded",AZ353="Paid another way"),1,0)</f>
        <v/>
      </c>
      <c r="BB353" s="22">
        <f>IF(AP353="","",IF(IFERROR(TRIM(INDEX($A353:$AI353,MATCH(Settings!$H$15,$A$1:$AI$1,0))&amp;""),"")&lt;&gt;"","Yes","No"))</f>
        <v/>
      </c>
      <c r="BC353" s="22">
        <f>IF(AP353="","",IF(IFERROR(TRIM(INDEX($A353:$AI353,MATCH(Settings!$H$16,$A$1:$AI$1,0))&amp;""),"")&lt;&gt;"","Yes","No"))</f>
        <v/>
      </c>
      <c r="BD353" s="22">
        <f>IF(AP353="","",IF(IFERROR(TRIM(INDEX($A353:$AI353,MATCH(Settings!$H$18,$A$1:$AI$1,0))&amp;""),"")&lt;&gt;"","Yes","No"))</f>
        <v/>
      </c>
      <c r="BE353" s="22">
        <f>IF(AP353="","",IFERROR(TRIM(INDEX($A353:$AI353,MATCH(Settings!$H$17,$A$1:$AI$1,0))&amp;""),""))</f>
        <v/>
      </c>
      <c r="BF353" s="22">
        <f>IF(AP353="","",IF(UPPER(TRIM(AM353&amp;""))="Y","Complete (papers)",IF(IF(BB353="No",", proof of age","")&amp;IF(BC353="No",", physical form","")&amp;IF(BD353="No",", concussion sheet","")="","Complete","Missing: "&amp;MID(IF(BB353="No",", proof of age","")&amp;IF(BC353="No",", physical form","")&amp;IF(BD353="No",", concussion sheet",""),3,200))))</f>
        <v/>
      </c>
      <c r="BG353" s="22">
        <f>IF(LEFT(BF353,8)="Complete",1,0)</f>
        <v/>
      </c>
      <c r="BH353" s="22">
        <f>IF(AP353="","",TRIM(AK353&amp;""))</f>
        <v/>
      </c>
      <c r="BI353" s="22">
        <f>IF(AND(AP353&lt;&gt;"",BH353=""),1,0)</f>
        <v/>
      </c>
      <c r="BJ353" s="22">
        <f>IF(AP353="",0,1)</f>
        <v/>
      </c>
    </row>
    <row r="354">
      <c r="AJ354" s="19" t="n"/>
      <c r="AK354" s="25" t="n"/>
      <c r="AL354" s="26" t="n"/>
      <c r="AM354" s="26" t="n"/>
      <c r="AN354" s="25" t="n"/>
      <c r="AO354" s="19" t="n"/>
      <c r="AP354" s="22">
        <f>TRIM(IFERROR(TRIM(INDEX($A354:$AI354,MATCH(Settings!$H$9,$A$1:$AI$1,0))&amp;""),"")&amp;" "&amp;IFERROR(TRIM(INDEX($A354:$AI354,MATCH(Settings!$H$10,$A$1:$AI$1,0))&amp;""),""))</f>
        <v/>
      </c>
      <c r="AQ354" s="23">
        <f>IF(AP354="","",IFERROR(IF(TRIM(INDEX($A354:$AI354,MATCH(Settings!$H$11,$A$1:$AI$1,0))&amp;"")="","",IF(ISNUMBER(INDEX($A354:$AI354,MATCH(Settings!$H$11,$A$1:$AI$1,0))),INT(INDEX($A354:$AI354,MATCH(Settings!$H$11,$A$1:$AI$1,0))),DATE(VALUE(LEFT(INDEX($A354:$AI354,MATCH(Settings!$H$11,$A$1:$AI$1,0)),4)),VALUE(MID(INDEX($A354:$AI354,MATCH(Settings!$H$11,$A$1:$AI$1,0)),6,2)),VALUE(MID(INDEX($A354:$AI354,MATCH(Settings!$H$11,$A$1:$AI$1,0)),9,2))))),""))</f>
        <v/>
      </c>
      <c r="AR354" s="22">
        <f>IF(OR(AP354="",NOT(ISNUMBER(AQ354)),NOT(ISNUMBER(Settings!$B$4))),"",YEAR(Settings!$B$4)-YEAR(AQ354)-IF(OR(MONTH(Settings!$B$4)&lt;MONTH(AQ354),AND(MONTH(Settings!$B$4)=MONTH(AQ354),DAY(Settings!$B$4)&lt;DAY(AQ354))),1,0))</f>
        <v/>
      </c>
      <c r="AS354" s="22">
        <f>IF(AP354="","",IF(AR354="","No birth date",IF(COUNT(Settings!$B$9:$B$20)=0,"Set your age groups",IF(AR354&lt;MIN(Settings!$B$9:$B$20),"Below youngest group",IF(AR354&gt;MAX(Settings!$C$9:$C$20),"Above oldest group",IF(AR354&lt;=INDEX(Settings!$C$9:$C$20,COUNTIF(Settings!$B$9:$B$20,"&lt;="&amp;AR354)),INDEX(Settings!$A$9:$A$20,COUNTIF(Settings!$B$9:$B$20,"&lt;="&amp;AR354)),"No group for this age"))))))</f>
        <v/>
      </c>
      <c r="AT354" s="22">
        <f>IF(AP354="","",IFERROR(TRIM(INDEX($A354:$AI354,MATCH(Settings!$H$12,$A$1:$AI$1,0))&amp;""),""))</f>
        <v/>
      </c>
      <c r="AU354" s="22">
        <f>IF(AP354="","",IFERROR(TRIM(INDEX($A354:$AI354,MATCH(Settings!$H$13,$A$1:$AI$1,0))&amp;""),""))</f>
        <v/>
      </c>
      <c r="AV354" s="22">
        <f>IF(AP354="","",IFERROR(TRIM(INDEX($A354:$AI354,MATCH(Settings!$H$14,$A$1:$AI$1,0))&amp;""),""))</f>
        <v/>
      </c>
      <c r="AW354" s="22">
        <f>IF(AP354="","",IFERROR(IF(TRIM(INDEX($A354:$AI354,MATCH(Settings!$H$19,$A$1:$AI$1,0))&amp;"")="","",VALUE(TRIM(INDEX($A354:$AI354,MATCH(Settings!$H$19,$A$1:$AI$1,0))&amp;""))),""))</f>
        <v/>
      </c>
      <c r="AX354" s="22">
        <f>IF(AP354="","",IFERROR(TRIM(INDEX($A354:$AI354,MATCH(Settings!$H$20,$A$1:$AI$1,0))&amp;""),""))</f>
        <v/>
      </c>
      <c r="AY354" s="24">
        <f>IF(OR(AX354="Paid",AX354="Partially refunded"),IFERROR(VALUE(IFERROR(TRIM(INDEX($A354:$AI354,MATCH(Settings!$H$21,$A$1:$AI$1,0))&amp;""),"")),0)-IFERROR(VALUE(IFERROR(TRIM(INDEX($A354:$AI354,MATCH(Settings!$H$22,$A$1:$AI$1,0))&amp;""),"")),0),0)</f>
        <v/>
      </c>
      <c r="AZ354" s="22">
        <f>IF(AP354="","",IF(UPPER(TRIM(AL354&amp;""))="Y","Paid another way",IF(AX354&lt;&gt;"",AX354,"No online payment")))</f>
        <v/>
      </c>
      <c r="BA354" s="22">
        <f>IF(OR(AZ354="Paid",AZ354="Partially refunded",AZ354="Paid another way"),1,0)</f>
        <v/>
      </c>
      <c r="BB354" s="22">
        <f>IF(AP354="","",IF(IFERROR(TRIM(INDEX($A354:$AI354,MATCH(Settings!$H$15,$A$1:$AI$1,0))&amp;""),"")&lt;&gt;"","Yes","No"))</f>
        <v/>
      </c>
      <c r="BC354" s="22">
        <f>IF(AP354="","",IF(IFERROR(TRIM(INDEX($A354:$AI354,MATCH(Settings!$H$16,$A$1:$AI$1,0))&amp;""),"")&lt;&gt;"","Yes","No"))</f>
        <v/>
      </c>
      <c r="BD354" s="22">
        <f>IF(AP354="","",IF(IFERROR(TRIM(INDEX($A354:$AI354,MATCH(Settings!$H$18,$A$1:$AI$1,0))&amp;""),"")&lt;&gt;"","Yes","No"))</f>
        <v/>
      </c>
      <c r="BE354" s="22">
        <f>IF(AP354="","",IFERROR(TRIM(INDEX($A354:$AI354,MATCH(Settings!$H$17,$A$1:$AI$1,0))&amp;""),""))</f>
        <v/>
      </c>
      <c r="BF354" s="22">
        <f>IF(AP354="","",IF(UPPER(TRIM(AM354&amp;""))="Y","Complete (papers)",IF(IF(BB354="No",", proof of age","")&amp;IF(BC354="No",", physical form","")&amp;IF(BD354="No",", concussion sheet","")="","Complete","Missing: "&amp;MID(IF(BB354="No",", proof of age","")&amp;IF(BC354="No",", physical form","")&amp;IF(BD354="No",", concussion sheet",""),3,200))))</f>
        <v/>
      </c>
      <c r="BG354" s="22">
        <f>IF(LEFT(BF354,8)="Complete",1,0)</f>
        <v/>
      </c>
      <c r="BH354" s="22">
        <f>IF(AP354="","",TRIM(AK354&amp;""))</f>
        <v/>
      </c>
      <c r="BI354" s="22">
        <f>IF(AND(AP354&lt;&gt;"",BH354=""),1,0)</f>
        <v/>
      </c>
      <c r="BJ354" s="22">
        <f>IF(AP354="",0,1)</f>
        <v/>
      </c>
    </row>
    <row r="355">
      <c r="AJ355" s="19" t="n"/>
      <c r="AK355" s="25" t="n"/>
      <c r="AL355" s="26" t="n"/>
      <c r="AM355" s="26" t="n"/>
      <c r="AN355" s="25" t="n"/>
      <c r="AO355" s="19" t="n"/>
      <c r="AP355" s="22">
        <f>TRIM(IFERROR(TRIM(INDEX($A355:$AI355,MATCH(Settings!$H$9,$A$1:$AI$1,0))&amp;""),"")&amp;" "&amp;IFERROR(TRIM(INDEX($A355:$AI355,MATCH(Settings!$H$10,$A$1:$AI$1,0))&amp;""),""))</f>
        <v/>
      </c>
      <c r="AQ355" s="23">
        <f>IF(AP355="","",IFERROR(IF(TRIM(INDEX($A355:$AI355,MATCH(Settings!$H$11,$A$1:$AI$1,0))&amp;"")="","",IF(ISNUMBER(INDEX($A355:$AI355,MATCH(Settings!$H$11,$A$1:$AI$1,0))),INT(INDEX($A355:$AI355,MATCH(Settings!$H$11,$A$1:$AI$1,0))),DATE(VALUE(LEFT(INDEX($A355:$AI355,MATCH(Settings!$H$11,$A$1:$AI$1,0)),4)),VALUE(MID(INDEX($A355:$AI355,MATCH(Settings!$H$11,$A$1:$AI$1,0)),6,2)),VALUE(MID(INDEX($A355:$AI355,MATCH(Settings!$H$11,$A$1:$AI$1,0)),9,2))))),""))</f>
        <v/>
      </c>
      <c r="AR355" s="22">
        <f>IF(OR(AP355="",NOT(ISNUMBER(AQ355)),NOT(ISNUMBER(Settings!$B$4))),"",YEAR(Settings!$B$4)-YEAR(AQ355)-IF(OR(MONTH(Settings!$B$4)&lt;MONTH(AQ355),AND(MONTH(Settings!$B$4)=MONTH(AQ355),DAY(Settings!$B$4)&lt;DAY(AQ355))),1,0))</f>
        <v/>
      </c>
      <c r="AS355" s="22">
        <f>IF(AP355="","",IF(AR355="","No birth date",IF(COUNT(Settings!$B$9:$B$20)=0,"Set your age groups",IF(AR355&lt;MIN(Settings!$B$9:$B$20),"Below youngest group",IF(AR355&gt;MAX(Settings!$C$9:$C$20),"Above oldest group",IF(AR355&lt;=INDEX(Settings!$C$9:$C$20,COUNTIF(Settings!$B$9:$B$20,"&lt;="&amp;AR355)),INDEX(Settings!$A$9:$A$20,COUNTIF(Settings!$B$9:$B$20,"&lt;="&amp;AR355)),"No group for this age"))))))</f>
        <v/>
      </c>
      <c r="AT355" s="22">
        <f>IF(AP355="","",IFERROR(TRIM(INDEX($A355:$AI355,MATCH(Settings!$H$12,$A$1:$AI$1,0))&amp;""),""))</f>
        <v/>
      </c>
      <c r="AU355" s="22">
        <f>IF(AP355="","",IFERROR(TRIM(INDEX($A355:$AI355,MATCH(Settings!$H$13,$A$1:$AI$1,0))&amp;""),""))</f>
        <v/>
      </c>
      <c r="AV355" s="22">
        <f>IF(AP355="","",IFERROR(TRIM(INDEX($A355:$AI355,MATCH(Settings!$H$14,$A$1:$AI$1,0))&amp;""),""))</f>
        <v/>
      </c>
      <c r="AW355" s="22">
        <f>IF(AP355="","",IFERROR(IF(TRIM(INDEX($A355:$AI355,MATCH(Settings!$H$19,$A$1:$AI$1,0))&amp;"")="","",VALUE(TRIM(INDEX($A355:$AI355,MATCH(Settings!$H$19,$A$1:$AI$1,0))&amp;""))),""))</f>
        <v/>
      </c>
      <c r="AX355" s="22">
        <f>IF(AP355="","",IFERROR(TRIM(INDEX($A355:$AI355,MATCH(Settings!$H$20,$A$1:$AI$1,0))&amp;""),""))</f>
        <v/>
      </c>
      <c r="AY355" s="24">
        <f>IF(OR(AX355="Paid",AX355="Partially refunded"),IFERROR(VALUE(IFERROR(TRIM(INDEX($A355:$AI355,MATCH(Settings!$H$21,$A$1:$AI$1,0))&amp;""),"")),0)-IFERROR(VALUE(IFERROR(TRIM(INDEX($A355:$AI355,MATCH(Settings!$H$22,$A$1:$AI$1,0))&amp;""),"")),0),0)</f>
        <v/>
      </c>
      <c r="AZ355" s="22">
        <f>IF(AP355="","",IF(UPPER(TRIM(AL355&amp;""))="Y","Paid another way",IF(AX355&lt;&gt;"",AX355,"No online payment")))</f>
        <v/>
      </c>
      <c r="BA355" s="22">
        <f>IF(OR(AZ355="Paid",AZ355="Partially refunded",AZ355="Paid another way"),1,0)</f>
        <v/>
      </c>
      <c r="BB355" s="22">
        <f>IF(AP355="","",IF(IFERROR(TRIM(INDEX($A355:$AI355,MATCH(Settings!$H$15,$A$1:$AI$1,0))&amp;""),"")&lt;&gt;"","Yes","No"))</f>
        <v/>
      </c>
      <c r="BC355" s="22">
        <f>IF(AP355="","",IF(IFERROR(TRIM(INDEX($A355:$AI355,MATCH(Settings!$H$16,$A$1:$AI$1,0))&amp;""),"")&lt;&gt;"","Yes","No"))</f>
        <v/>
      </c>
      <c r="BD355" s="22">
        <f>IF(AP355="","",IF(IFERROR(TRIM(INDEX($A355:$AI355,MATCH(Settings!$H$18,$A$1:$AI$1,0))&amp;""),"")&lt;&gt;"","Yes","No"))</f>
        <v/>
      </c>
      <c r="BE355" s="22">
        <f>IF(AP355="","",IFERROR(TRIM(INDEX($A355:$AI355,MATCH(Settings!$H$17,$A$1:$AI$1,0))&amp;""),""))</f>
        <v/>
      </c>
      <c r="BF355" s="22">
        <f>IF(AP355="","",IF(UPPER(TRIM(AM355&amp;""))="Y","Complete (papers)",IF(IF(BB355="No",", proof of age","")&amp;IF(BC355="No",", physical form","")&amp;IF(BD355="No",", concussion sheet","")="","Complete","Missing: "&amp;MID(IF(BB355="No",", proof of age","")&amp;IF(BC355="No",", physical form","")&amp;IF(BD355="No",", concussion sheet",""),3,200))))</f>
        <v/>
      </c>
      <c r="BG355" s="22">
        <f>IF(LEFT(BF355,8)="Complete",1,0)</f>
        <v/>
      </c>
      <c r="BH355" s="22">
        <f>IF(AP355="","",TRIM(AK355&amp;""))</f>
        <v/>
      </c>
      <c r="BI355" s="22">
        <f>IF(AND(AP355&lt;&gt;"",BH355=""),1,0)</f>
        <v/>
      </c>
      <c r="BJ355" s="22">
        <f>IF(AP355="",0,1)</f>
        <v/>
      </c>
    </row>
    <row r="356">
      <c r="AJ356" s="19" t="n"/>
      <c r="AK356" s="25" t="n"/>
      <c r="AL356" s="26" t="n"/>
      <c r="AM356" s="26" t="n"/>
      <c r="AN356" s="25" t="n"/>
      <c r="AO356" s="19" t="n"/>
      <c r="AP356" s="22">
        <f>TRIM(IFERROR(TRIM(INDEX($A356:$AI356,MATCH(Settings!$H$9,$A$1:$AI$1,0))&amp;""),"")&amp;" "&amp;IFERROR(TRIM(INDEX($A356:$AI356,MATCH(Settings!$H$10,$A$1:$AI$1,0))&amp;""),""))</f>
        <v/>
      </c>
      <c r="AQ356" s="23">
        <f>IF(AP356="","",IFERROR(IF(TRIM(INDEX($A356:$AI356,MATCH(Settings!$H$11,$A$1:$AI$1,0))&amp;"")="","",IF(ISNUMBER(INDEX($A356:$AI356,MATCH(Settings!$H$11,$A$1:$AI$1,0))),INT(INDEX($A356:$AI356,MATCH(Settings!$H$11,$A$1:$AI$1,0))),DATE(VALUE(LEFT(INDEX($A356:$AI356,MATCH(Settings!$H$11,$A$1:$AI$1,0)),4)),VALUE(MID(INDEX($A356:$AI356,MATCH(Settings!$H$11,$A$1:$AI$1,0)),6,2)),VALUE(MID(INDEX($A356:$AI356,MATCH(Settings!$H$11,$A$1:$AI$1,0)),9,2))))),""))</f>
        <v/>
      </c>
      <c r="AR356" s="22">
        <f>IF(OR(AP356="",NOT(ISNUMBER(AQ356)),NOT(ISNUMBER(Settings!$B$4))),"",YEAR(Settings!$B$4)-YEAR(AQ356)-IF(OR(MONTH(Settings!$B$4)&lt;MONTH(AQ356),AND(MONTH(Settings!$B$4)=MONTH(AQ356),DAY(Settings!$B$4)&lt;DAY(AQ356))),1,0))</f>
        <v/>
      </c>
      <c r="AS356" s="22">
        <f>IF(AP356="","",IF(AR356="","No birth date",IF(COUNT(Settings!$B$9:$B$20)=0,"Set your age groups",IF(AR356&lt;MIN(Settings!$B$9:$B$20),"Below youngest group",IF(AR356&gt;MAX(Settings!$C$9:$C$20),"Above oldest group",IF(AR356&lt;=INDEX(Settings!$C$9:$C$20,COUNTIF(Settings!$B$9:$B$20,"&lt;="&amp;AR356)),INDEX(Settings!$A$9:$A$20,COUNTIF(Settings!$B$9:$B$20,"&lt;="&amp;AR356)),"No group for this age"))))))</f>
        <v/>
      </c>
      <c r="AT356" s="22">
        <f>IF(AP356="","",IFERROR(TRIM(INDEX($A356:$AI356,MATCH(Settings!$H$12,$A$1:$AI$1,0))&amp;""),""))</f>
        <v/>
      </c>
      <c r="AU356" s="22">
        <f>IF(AP356="","",IFERROR(TRIM(INDEX($A356:$AI356,MATCH(Settings!$H$13,$A$1:$AI$1,0))&amp;""),""))</f>
        <v/>
      </c>
      <c r="AV356" s="22">
        <f>IF(AP356="","",IFERROR(TRIM(INDEX($A356:$AI356,MATCH(Settings!$H$14,$A$1:$AI$1,0))&amp;""),""))</f>
        <v/>
      </c>
      <c r="AW356" s="22">
        <f>IF(AP356="","",IFERROR(IF(TRIM(INDEX($A356:$AI356,MATCH(Settings!$H$19,$A$1:$AI$1,0))&amp;"")="","",VALUE(TRIM(INDEX($A356:$AI356,MATCH(Settings!$H$19,$A$1:$AI$1,0))&amp;""))),""))</f>
        <v/>
      </c>
      <c r="AX356" s="22">
        <f>IF(AP356="","",IFERROR(TRIM(INDEX($A356:$AI356,MATCH(Settings!$H$20,$A$1:$AI$1,0))&amp;""),""))</f>
        <v/>
      </c>
      <c r="AY356" s="24">
        <f>IF(OR(AX356="Paid",AX356="Partially refunded"),IFERROR(VALUE(IFERROR(TRIM(INDEX($A356:$AI356,MATCH(Settings!$H$21,$A$1:$AI$1,0))&amp;""),"")),0)-IFERROR(VALUE(IFERROR(TRIM(INDEX($A356:$AI356,MATCH(Settings!$H$22,$A$1:$AI$1,0))&amp;""),"")),0),0)</f>
        <v/>
      </c>
      <c r="AZ356" s="22">
        <f>IF(AP356="","",IF(UPPER(TRIM(AL356&amp;""))="Y","Paid another way",IF(AX356&lt;&gt;"",AX356,"No online payment")))</f>
        <v/>
      </c>
      <c r="BA356" s="22">
        <f>IF(OR(AZ356="Paid",AZ356="Partially refunded",AZ356="Paid another way"),1,0)</f>
        <v/>
      </c>
      <c r="BB356" s="22">
        <f>IF(AP356="","",IF(IFERROR(TRIM(INDEX($A356:$AI356,MATCH(Settings!$H$15,$A$1:$AI$1,0))&amp;""),"")&lt;&gt;"","Yes","No"))</f>
        <v/>
      </c>
      <c r="BC356" s="22">
        <f>IF(AP356="","",IF(IFERROR(TRIM(INDEX($A356:$AI356,MATCH(Settings!$H$16,$A$1:$AI$1,0))&amp;""),"")&lt;&gt;"","Yes","No"))</f>
        <v/>
      </c>
      <c r="BD356" s="22">
        <f>IF(AP356="","",IF(IFERROR(TRIM(INDEX($A356:$AI356,MATCH(Settings!$H$18,$A$1:$AI$1,0))&amp;""),"")&lt;&gt;"","Yes","No"))</f>
        <v/>
      </c>
      <c r="BE356" s="22">
        <f>IF(AP356="","",IFERROR(TRIM(INDEX($A356:$AI356,MATCH(Settings!$H$17,$A$1:$AI$1,0))&amp;""),""))</f>
        <v/>
      </c>
      <c r="BF356" s="22">
        <f>IF(AP356="","",IF(UPPER(TRIM(AM356&amp;""))="Y","Complete (papers)",IF(IF(BB356="No",", proof of age","")&amp;IF(BC356="No",", physical form","")&amp;IF(BD356="No",", concussion sheet","")="","Complete","Missing: "&amp;MID(IF(BB356="No",", proof of age","")&amp;IF(BC356="No",", physical form","")&amp;IF(BD356="No",", concussion sheet",""),3,200))))</f>
        <v/>
      </c>
      <c r="BG356" s="22">
        <f>IF(LEFT(BF356,8)="Complete",1,0)</f>
        <v/>
      </c>
      <c r="BH356" s="22">
        <f>IF(AP356="","",TRIM(AK356&amp;""))</f>
        <v/>
      </c>
      <c r="BI356" s="22">
        <f>IF(AND(AP356&lt;&gt;"",BH356=""),1,0)</f>
        <v/>
      </c>
      <c r="BJ356" s="22">
        <f>IF(AP356="",0,1)</f>
        <v/>
      </c>
    </row>
    <row r="357">
      <c r="AJ357" s="19" t="n"/>
      <c r="AK357" s="25" t="n"/>
      <c r="AL357" s="26" t="n"/>
      <c r="AM357" s="26" t="n"/>
      <c r="AN357" s="25" t="n"/>
      <c r="AO357" s="19" t="n"/>
      <c r="AP357" s="22">
        <f>TRIM(IFERROR(TRIM(INDEX($A357:$AI357,MATCH(Settings!$H$9,$A$1:$AI$1,0))&amp;""),"")&amp;" "&amp;IFERROR(TRIM(INDEX($A357:$AI357,MATCH(Settings!$H$10,$A$1:$AI$1,0))&amp;""),""))</f>
        <v/>
      </c>
      <c r="AQ357" s="23">
        <f>IF(AP357="","",IFERROR(IF(TRIM(INDEX($A357:$AI357,MATCH(Settings!$H$11,$A$1:$AI$1,0))&amp;"")="","",IF(ISNUMBER(INDEX($A357:$AI357,MATCH(Settings!$H$11,$A$1:$AI$1,0))),INT(INDEX($A357:$AI357,MATCH(Settings!$H$11,$A$1:$AI$1,0))),DATE(VALUE(LEFT(INDEX($A357:$AI357,MATCH(Settings!$H$11,$A$1:$AI$1,0)),4)),VALUE(MID(INDEX($A357:$AI357,MATCH(Settings!$H$11,$A$1:$AI$1,0)),6,2)),VALUE(MID(INDEX($A357:$AI357,MATCH(Settings!$H$11,$A$1:$AI$1,0)),9,2))))),""))</f>
        <v/>
      </c>
      <c r="AR357" s="22">
        <f>IF(OR(AP357="",NOT(ISNUMBER(AQ357)),NOT(ISNUMBER(Settings!$B$4))),"",YEAR(Settings!$B$4)-YEAR(AQ357)-IF(OR(MONTH(Settings!$B$4)&lt;MONTH(AQ357),AND(MONTH(Settings!$B$4)=MONTH(AQ357),DAY(Settings!$B$4)&lt;DAY(AQ357))),1,0))</f>
        <v/>
      </c>
      <c r="AS357" s="22">
        <f>IF(AP357="","",IF(AR357="","No birth date",IF(COUNT(Settings!$B$9:$B$20)=0,"Set your age groups",IF(AR357&lt;MIN(Settings!$B$9:$B$20),"Below youngest group",IF(AR357&gt;MAX(Settings!$C$9:$C$20),"Above oldest group",IF(AR357&lt;=INDEX(Settings!$C$9:$C$20,COUNTIF(Settings!$B$9:$B$20,"&lt;="&amp;AR357)),INDEX(Settings!$A$9:$A$20,COUNTIF(Settings!$B$9:$B$20,"&lt;="&amp;AR357)),"No group for this age"))))))</f>
        <v/>
      </c>
      <c r="AT357" s="22">
        <f>IF(AP357="","",IFERROR(TRIM(INDEX($A357:$AI357,MATCH(Settings!$H$12,$A$1:$AI$1,0))&amp;""),""))</f>
        <v/>
      </c>
      <c r="AU357" s="22">
        <f>IF(AP357="","",IFERROR(TRIM(INDEX($A357:$AI357,MATCH(Settings!$H$13,$A$1:$AI$1,0))&amp;""),""))</f>
        <v/>
      </c>
      <c r="AV357" s="22">
        <f>IF(AP357="","",IFERROR(TRIM(INDEX($A357:$AI357,MATCH(Settings!$H$14,$A$1:$AI$1,0))&amp;""),""))</f>
        <v/>
      </c>
      <c r="AW357" s="22">
        <f>IF(AP357="","",IFERROR(IF(TRIM(INDEX($A357:$AI357,MATCH(Settings!$H$19,$A$1:$AI$1,0))&amp;"")="","",VALUE(TRIM(INDEX($A357:$AI357,MATCH(Settings!$H$19,$A$1:$AI$1,0))&amp;""))),""))</f>
        <v/>
      </c>
      <c r="AX357" s="22">
        <f>IF(AP357="","",IFERROR(TRIM(INDEX($A357:$AI357,MATCH(Settings!$H$20,$A$1:$AI$1,0))&amp;""),""))</f>
        <v/>
      </c>
      <c r="AY357" s="24">
        <f>IF(OR(AX357="Paid",AX357="Partially refunded"),IFERROR(VALUE(IFERROR(TRIM(INDEX($A357:$AI357,MATCH(Settings!$H$21,$A$1:$AI$1,0))&amp;""),"")),0)-IFERROR(VALUE(IFERROR(TRIM(INDEX($A357:$AI357,MATCH(Settings!$H$22,$A$1:$AI$1,0))&amp;""),"")),0),0)</f>
        <v/>
      </c>
      <c r="AZ357" s="22">
        <f>IF(AP357="","",IF(UPPER(TRIM(AL357&amp;""))="Y","Paid another way",IF(AX357&lt;&gt;"",AX357,"No online payment")))</f>
        <v/>
      </c>
      <c r="BA357" s="22">
        <f>IF(OR(AZ357="Paid",AZ357="Partially refunded",AZ357="Paid another way"),1,0)</f>
        <v/>
      </c>
      <c r="BB357" s="22">
        <f>IF(AP357="","",IF(IFERROR(TRIM(INDEX($A357:$AI357,MATCH(Settings!$H$15,$A$1:$AI$1,0))&amp;""),"")&lt;&gt;"","Yes","No"))</f>
        <v/>
      </c>
      <c r="BC357" s="22">
        <f>IF(AP357="","",IF(IFERROR(TRIM(INDEX($A357:$AI357,MATCH(Settings!$H$16,$A$1:$AI$1,0))&amp;""),"")&lt;&gt;"","Yes","No"))</f>
        <v/>
      </c>
      <c r="BD357" s="22">
        <f>IF(AP357="","",IF(IFERROR(TRIM(INDEX($A357:$AI357,MATCH(Settings!$H$18,$A$1:$AI$1,0))&amp;""),"")&lt;&gt;"","Yes","No"))</f>
        <v/>
      </c>
      <c r="BE357" s="22">
        <f>IF(AP357="","",IFERROR(TRIM(INDEX($A357:$AI357,MATCH(Settings!$H$17,$A$1:$AI$1,0))&amp;""),""))</f>
        <v/>
      </c>
      <c r="BF357" s="22">
        <f>IF(AP357="","",IF(UPPER(TRIM(AM357&amp;""))="Y","Complete (papers)",IF(IF(BB357="No",", proof of age","")&amp;IF(BC357="No",", physical form","")&amp;IF(BD357="No",", concussion sheet","")="","Complete","Missing: "&amp;MID(IF(BB357="No",", proof of age","")&amp;IF(BC357="No",", physical form","")&amp;IF(BD357="No",", concussion sheet",""),3,200))))</f>
        <v/>
      </c>
      <c r="BG357" s="22">
        <f>IF(LEFT(BF357,8)="Complete",1,0)</f>
        <v/>
      </c>
      <c r="BH357" s="22">
        <f>IF(AP357="","",TRIM(AK357&amp;""))</f>
        <v/>
      </c>
      <c r="BI357" s="22">
        <f>IF(AND(AP357&lt;&gt;"",BH357=""),1,0)</f>
        <v/>
      </c>
      <c r="BJ357" s="22">
        <f>IF(AP357="",0,1)</f>
        <v/>
      </c>
    </row>
    <row r="358">
      <c r="AJ358" s="19" t="n"/>
      <c r="AK358" s="25" t="n"/>
      <c r="AL358" s="26" t="n"/>
      <c r="AM358" s="26" t="n"/>
      <c r="AN358" s="25" t="n"/>
      <c r="AO358" s="19" t="n"/>
      <c r="AP358" s="22">
        <f>TRIM(IFERROR(TRIM(INDEX($A358:$AI358,MATCH(Settings!$H$9,$A$1:$AI$1,0))&amp;""),"")&amp;" "&amp;IFERROR(TRIM(INDEX($A358:$AI358,MATCH(Settings!$H$10,$A$1:$AI$1,0))&amp;""),""))</f>
        <v/>
      </c>
      <c r="AQ358" s="23">
        <f>IF(AP358="","",IFERROR(IF(TRIM(INDEX($A358:$AI358,MATCH(Settings!$H$11,$A$1:$AI$1,0))&amp;"")="","",IF(ISNUMBER(INDEX($A358:$AI358,MATCH(Settings!$H$11,$A$1:$AI$1,0))),INT(INDEX($A358:$AI358,MATCH(Settings!$H$11,$A$1:$AI$1,0))),DATE(VALUE(LEFT(INDEX($A358:$AI358,MATCH(Settings!$H$11,$A$1:$AI$1,0)),4)),VALUE(MID(INDEX($A358:$AI358,MATCH(Settings!$H$11,$A$1:$AI$1,0)),6,2)),VALUE(MID(INDEX($A358:$AI358,MATCH(Settings!$H$11,$A$1:$AI$1,0)),9,2))))),""))</f>
        <v/>
      </c>
      <c r="AR358" s="22">
        <f>IF(OR(AP358="",NOT(ISNUMBER(AQ358)),NOT(ISNUMBER(Settings!$B$4))),"",YEAR(Settings!$B$4)-YEAR(AQ358)-IF(OR(MONTH(Settings!$B$4)&lt;MONTH(AQ358),AND(MONTH(Settings!$B$4)=MONTH(AQ358),DAY(Settings!$B$4)&lt;DAY(AQ358))),1,0))</f>
        <v/>
      </c>
      <c r="AS358" s="22">
        <f>IF(AP358="","",IF(AR358="","No birth date",IF(COUNT(Settings!$B$9:$B$20)=0,"Set your age groups",IF(AR358&lt;MIN(Settings!$B$9:$B$20),"Below youngest group",IF(AR358&gt;MAX(Settings!$C$9:$C$20),"Above oldest group",IF(AR358&lt;=INDEX(Settings!$C$9:$C$20,COUNTIF(Settings!$B$9:$B$20,"&lt;="&amp;AR358)),INDEX(Settings!$A$9:$A$20,COUNTIF(Settings!$B$9:$B$20,"&lt;="&amp;AR358)),"No group for this age"))))))</f>
        <v/>
      </c>
      <c r="AT358" s="22">
        <f>IF(AP358="","",IFERROR(TRIM(INDEX($A358:$AI358,MATCH(Settings!$H$12,$A$1:$AI$1,0))&amp;""),""))</f>
        <v/>
      </c>
      <c r="AU358" s="22">
        <f>IF(AP358="","",IFERROR(TRIM(INDEX($A358:$AI358,MATCH(Settings!$H$13,$A$1:$AI$1,0))&amp;""),""))</f>
        <v/>
      </c>
      <c r="AV358" s="22">
        <f>IF(AP358="","",IFERROR(TRIM(INDEX($A358:$AI358,MATCH(Settings!$H$14,$A$1:$AI$1,0))&amp;""),""))</f>
        <v/>
      </c>
      <c r="AW358" s="22">
        <f>IF(AP358="","",IFERROR(IF(TRIM(INDEX($A358:$AI358,MATCH(Settings!$H$19,$A$1:$AI$1,0))&amp;"")="","",VALUE(TRIM(INDEX($A358:$AI358,MATCH(Settings!$H$19,$A$1:$AI$1,0))&amp;""))),""))</f>
        <v/>
      </c>
      <c r="AX358" s="22">
        <f>IF(AP358="","",IFERROR(TRIM(INDEX($A358:$AI358,MATCH(Settings!$H$20,$A$1:$AI$1,0))&amp;""),""))</f>
        <v/>
      </c>
      <c r="AY358" s="24">
        <f>IF(OR(AX358="Paid",AX358="Partially refunded"),IFERROR(VALUE(IFERROR(TRIM(INDEX($A358:$AI358,MATCH(Settings!$H$21,$A$1:$AI$1,0))&amp;""),"")),0)-IFERROR(VALUE(IFERROR(TRIM(INDEX($A358:$AI358,MATCH(Settings!$H$22,$A$1:$AI$1,0))&amp;""),"")),0),0)</f>
        <v/>
      </c>
      <c r="AZ358" s="22">
        <f>IF(AP358="","",IF(UPPER(TRIM(AL358&amp;""))="Y","Paid another way",IF(AX358&lt;&gt;"",AX358,"No online payment")))</f>
        <v/>
      </c>
      <c r="BA358" s="22">
        <f>IF(OR(AZ358="Paid",AZ358="Partially refunded",AZ358="Paid another way"),1,0)</f>
        <v/>
      </c>
      <c r="BB358" s="22">
        <f>IF(AP358="","",IF(IFERROR(TRIM(INDEX($A358:$AI358,MATCH(Settings!$H$15,$A$1:$AI$1,0))&amp;""),"")&lt;&gt;"","Yes","No"))</f>
        <v/>
      </c>
      <c r="BC358" s="22">
        <f>IF(AP358="","",IF(IFERROR(TRIM(INDEX($A358:$AI358,MATCH(Settings!$H$16,$A$1:$AI$1,0))&amp;""),"")&lt;&gt;"","Yes","No"))</f>
        <v/>
      </c>
      <c r="BD358" s="22">
        <f>IF(AP358="","",IF(IFERROR(TRIM(INDEX($A358:$AI358,MATCH(Settings!$H$18,$A$1:$AI$1,0))&amp;""),"")&lt;&gt;"","Yes","No"))</f>
        <v/>
      </c>
      <c r="BE358" s="22">
        <f>IF(AP358="","",IFERROR(TRIM(INDEX($A358:$AI358,MATCH(Settings!$H$17,$A$1:$AI$1,0))&amp;""),""))</f>
        <v/>
      </c>
      <c r="BF358" s="22">
        <f>IF(AP358="","",IF(UPPER(TRIM(AM358&amp;""))="Y","Complete (papers)",IF(IF(BB358="No",", proof of age","")&amp;IF(BC358="No",", physical form","")&amp;IF(BD358="No",", concussion sheet","")="","Complete","Missing: "&amp;MID(IF(BB358="No",", proof of age","")&amp;IF(BC358="No",", physical form","")&amp;IF(BD358="No",", concussion sheet",""),3,200))))</f>
        <v/>
      </c>
      <c r="BG358" s="22">
        <f>IF(LEFT(BF358,8)="Complete",1,0)</f>
        <v/>
      </c>
      <c r="BH358" s="22">
        <f>IF(AP358="","",TRIM(AK358&amp;""))</f>
        <v/>
      </c>
      <c r="BI358" s="22">
        <f>IF(AND(AP358&lt;&gt;"",BH358=""),1,0)</f>
        <v/>
      </c>
      <c r="BJ358" s="22">
        <f>IF(AP358="",0,1)</f>
        <v/>
      </c>
    </row>
    <row r="359">
      <c r="AJ359" s="19" t="n"/>
      <c r="AK359" s="25" t="n"/>
      <c r="AL359" s="26" t="n"/>
      <c r="AM359" s="26" t="n"/>
      <c r="AN359" s="25" t="n"/>
      <c r="AO359" s="19" t="n"/>
      <c r="AP359" s="22">
        <f>TRIM(IFERROR(TRIM(INDEX($A359:$AI359,MATCH(Settings!$H$9,$A$1:$AI$1,0))&amp;""),"")&amp;" "&amp;IFERROR(TRIM(INDEX($A359:$AI359,MATCH(Settings!$H$10,$A$1:$AI$1,0))&amp;""),""))</f>
        <v/>
      </c>
      <c r="AQ359" s="23">
        <f>IF(AP359="","",IFERROR(IF(TRIM(INDEX($A359:$AI359,MATCH(Settings!$H$11,$A$1:$AI$1,0))&amp;"")="","",IF(ISNUMBER(INDEX($A359:$AI359,MATCH(Settings!$H$11,$A$1:$AI$1,0))),INT(INDEX($A359:$AI359,MATCH(Settings!$H$11,$A$1:$AI$1,0))),DATE(VALUE(LEFT(INDEX($A359:$AI359,MATCH(Settings!$H$11,$A$1:$AI$1,0)),4)),VALUE(MID(INDEX($A359:$AI359,MATCH(Settings!$H$11,$A$1:$AI$1,0)),6,2)),VALUE(MID(INDEX($A359:$AI359,MATCH(Settings!$H$11,$A$1:$AI$1,0)),9,2))))),""))</f>
        <v/>
      </c>
      <c r="AR359" s="22">
        <f>IF(OR(AP359="",NOT(ISNUMBER(AQ359)),NOT(ISNUMBER(Settings!$B$4))),"",YEAR(Settings!$B$4)-YEAR(AQ359)-IF(OR(MONTH(Settings!$B$4)&lt;MONTH(AQ359),AND(MONTH(Settings!$B$4)=MONTH(AQ359),DAY(Settings!$B$4)&lt;DAY(AQ359))),1,0))</f>
        <v/>
      </c>
      <c r="AS359" s="22">
        <f>IF(AP359="","",IF(AR359="","No birth date",IF(COUNT(Settings!$B$9:$B$20)=0,"Set your age groups",IF(AR359&lt;MIN(Settings!$B$9:$B$20),"Below youngest group",IF(AR359&gt;MAX(Settings!$C$9:$C$20),"Above oldest group",IF(AR359&lt;=INDEX(Settings!$C$9:$C$20,COUNTIF(Settings!$B$9:$B$20,"&lt;="&amp;AR359)),INDEX(Settings!$A$9:$A$20,COUNTIF(Settings!$B$9:$B$20,"&lt;="&amp;AR359)),"No group for this age"))))))</f>
        <v/>
      </c>
      <c r="AT359" s="22">
        <f>IF(AP359="","",IFERROR(TRIM(INDEX($A359:$AI359,MATCH(Settings!$H$12,$A$1:$AI$1,0))&amp;""),""))</f>
        <v/>
      </c>
      <c r="AU359" s="22">
        <f>IF(AP359="","",IFERROR(TRIM(INDEX($A359:$AI359,MATCH(Settings!$H$13,$A$1:$AI$1,0))&amp;""),""))</f>
        <v/>
      </c>
      <c r="AV359" s="22">
        <f>IF(AP359="","",IFERROR(TRIM(INDEX($A359:$AI359,MATCH(Settings!$H$14,$A$1:$AI$1,0))&amp;""),""))</f>
        <v/>
      </c>
      <c r="AW359" s="22">
        <f>IF(AP359="","",IFERROR(IF(TRIM(INDEX($A359:$AI359,MATCH(Settings!$H$19,$A$1:$AI$1,0))&amp;"")="","",VALUE(TRIM(INDEX($A359:$AI359,MATCH(Settings!$H$19,$A$1:$AI$1,0))&amp;""))),""))</f>
        <v/>
      </c>
      <c r="AX359" s="22">
        <f>IF(AP359="","",IFERROR(TRIM(INDEX($A359:$AI359,MATCH(Settings!$H$20,$A$1:$AI$1,0))&amp;""),""))</f>
        <v/>
      </c>
      <c r="AY359" s="24">
        <f>IF(OR(AX359="Paid",AX359="Partially refunded"),IFERROR(VALUE(IFERROR(TRIM(INDEX($A359:$AI359,MATCH(Settings!$H$21,$A$1:$AI$1,0))&amp;""),"")),0)-IFERROR(VALUE(IFERROR(TRIM(INDEX($A359:$AI359,MATCH(Settings!$H$22,$A$1:$AI$1,0))&amp;""),"")),0),0)</f>
        <v/>
      </c>
      <c r="AZ359" s="22">
        <f>IF(AP359="","",IF(UPPER(TRIM(AL359&amp;""))="Y","Paid another way",IF(AX359&lt;&gt;"",AX359,"No online payment")))</f>
        <v/>
      </c>
      <c r="BA359" s="22">
        <f>IF(OR(AZ359="Paid",AZ359="Partially refunded",AZ359="Paid another way"),1,0)</f>
        <v/>
      </c>
      <c r="BB359" s="22">
        <f>IF(AP359="","",IF(IFERROR(TRIM(INDEX($A359:$AI359,MATCH(Settings!$H$15,$A$1:$AI$1,0))&amp;""),"")&lt;&gt;"","Yes","No"))</f>
        <v/>
      </c>
      <c r="BC359" s="22">
        <f>IF(AP359="","",IF(IFERROR(TRIM(INDEX($A359:$AI359,MATCH(Settings!$H$16,$A$1:$AI$1,0))&amp;""),"")&lt;&gt;"","Yes","No"))</f>
        <v/>
      </c>
      <c r="BD359" s="22">
        <f>IF(AP359="","",IF(IFERROR(TRIM(INDEX($A359:$AI359,MATCH(Settings!$H$18,$A$1:$AI$1,0))&amp;""),"")&lt;&gt;"","Yes","No"))</f>
        <v/>
      </c>
      <c r="BE359" s="22">
        <f>IF(AP359="","",IFERROR(TRIM(INDEX($A359:$AI359,MATCH(Settings!$H$17,$A$1:$AI$1,0))&amp;""),""))</f>
        <v/>
      </c>
      <c r="BF359" s="22">
        <f>IF(AP359="","",IF(UPPER(TRIM(AM359&amp;""))="Y","Complete (papers)",IF(IF(BB359="No",", proof of age","")&amp;IF(BC359="No",", physical form","")&amp;IF(BD359="No",", concussion sheet","")="","Complete","Missing: "&amp;MID(IF(BB359="No",", proof of age","")&amp;IF(BC359="No",", physical form","")&amp;IF(BD359="No",", concussion sheet",""),3,200))))</f>
        <v/>
      </c>
      <c r="BG359" s="22">
        <f>IF(LEFT(BF359,8)="Complete",1,0)</f>
        <v/>
      </c>
      <c r="BH359" s="22">
        <f>IF(AP359="","",TRIM(AK359&amp;""))</f>
        <v/>
      </c>
      <c r="BI359" s="22">
        <f>IF(AND(AP359&lt;&gt;"",BH359=""),1,0)</f>
        <v/>
      </c>
      <c r="BJ359" s="22">
        <f>IF(AP359="",0,1)</f>
        <v/>
      </c>
    </row>
    <row r="360">
      <c r="AJ360" s="19" t="n"/>
      <c r="AK360" s="25" t="n"/>
      <c r="AL360" s="26" t="n"/>
      <c r="AM360" s="26" t="n"/>
      <c r="AN360" s="25" t="n"/>
      <c r="AO360" s="19" t="n"/>
      <c r="AP360" s="22">
        <f>TRIM(IFERROR(TRIM(INDEX($A360:$AI360,MATCH(Settings!$H$9,$A$1:$AI$1,0))&amp;""),"")&amp;" "&amp;IFERROR(TRIM(INDEX($A360:$AI360,MATCH(Settings!$H$10,$A$1:$AI$1,0))&amp;""),""))</f>
        <v/>
      </c>
      <c r="AQ360" s="23">
        <f>IF(AP360="","",IFERROR(IF(TRIM(INDEX($A360:$AI360,MATCH(Settings!$H$11,$A$1:$AI$1,0))&amp;"")="","",IF(ISNUMBER(INDEX($A360:$AI360,MATCH(Settings!$H$11,$A$1:$AI$1,0))),INT(INDEX($A360:$AI360,MATCH(Settings!$H$11,$A$1:$AI$1,0))),DATE(VALUE(LEFT(INDEX($A360:$AI360,MATCH(Settings!$H$11,$A$1:$AI$1,0)),4)),VALUE(MID(INDEX($A360:$AI360,MATCH(Settings!$H$11,$A$1:$AI$1,0)),6,2)),VALUE(MID(INDEX($A360:$AI360,MATCH(Settings!$H$11,$A$1:$AI$1,0)),9,2))))),""))</f>
        <v/>
      </c>
      <c r="AR360" s="22">
        <f>IF(OR(AP360="",NOT(ISNUMBER(AQ360)),NOT(ISNUMBER(Settings!$B$4))),"",YEAR(Settings!$B$4)-YEAR(AQ360)-IF(OR(MONTH(Settings!$B$4)&lt;MONTH(AQ360),AND(MONTH(Settings!$B$4)=MONTH(AQ360),DAY(Settings!$B$4)&lt;DAY(AQ360))),1,0))</f>
        <v/>
      </c>
      <c r="AS360" s="22">
        <f>IF(AP360="","",IF(AR360="","No birth date",IF(COUNT(Settings!$B$9:$B$20)=0,"Set your age groups",IF(AR360&lt;MIN(Settings!$B$9:$B$20),"Below youngest group",IF(AR360&gt;MAX(Settings!$C$9:$C$20),"Above oldest group",IF(AR360&lt;=INDEX(Settings!$C$9:$C$20,COUNTIF(Settings!$B$9:$B$20,"&lt;="&amp;AR360)),INDEX(Settings!$A$9:$A$20,COUNTIF(Settings!$B$9:$B$20,"&lt;="&amp;AR360)),"No group for this age"))))))</f>
        <v/>
      </c>
      <c r="AT360" s="22">
        <f>IF(AP360="","",IFERROR(TRIM(INDEX($A360:$AI360,MATCH(Settings!$H$12,$A$1:$AI$1,0))&amp;""),""))</f>
        <v/>
      </c>
      <c r="AU360" s="22">
        <f>IF(AP360="","",IFERROR(TRIM(INDEX($A360:$AI360,MATCH(Settings!$H$13,$A$1:$AI$1,0))&amp;""),""))</f>
        <v/>
      </c>
      <c r="AV360" s="22">
        <f>IF(AP360="","",IFERROR(TRIM(INDEX($A360:$AI360,MATCH(Settings!$H$14,$A$1:$AI$1,0))&amp;""),""))</f>
        <v/>
      </c>
      <c r="AW360" s="22">
        <f>IF(AP360="","",IFERROR(IF(TRIM(INDEX($A360:$AI360,MATCH(Settings!$H$19,$A$1:$AI$1,0))&amp;"")="","",VALUE(TRIM(INDEX($A360:$AI360,MATCH(Settings!$H$19,$A$1:$AI$1,0))&amp;""))),""))</f>
        <v/>
      </c>
      <c r="AX360" s="22">
        <f>IF(AP360="","",IFERROR(TRIM(INDEX($A360:$AI360,MATCH(Settings!$H$20,$A$1:$AI$1,0))&amp;""),""))</f>
        <v/>
      </c>
      <c r="AY360" s="24">
        <f>IF(OR(AX360="Paid",AX360="Partially refunded"),IFERROR(VALUE(IFERROR(TRIM(INDEX($A360:$AI360,MATCH(Settings!$H$21,$A$1:$AI$1,0))&amp;""),"")),0)-IFERROR(VALUE(IFERROR(TRIM(INDEX($A360:$AI360,MATCH(Settings!$H$22,$A$1:$AI$1,0))&amp;""),"")),0),0)</f>
        <v/>
      </c>
      <c r="AZ360" s="22">
        <f>IF(AP360="","",IF(UPPER(TRIM(AL360&amp;""))="Y","Paid another way",IF(AX360&lt;&gt;"",AX360,"No online payment")))</f>
        <v/>
      </c>
      <c r="BA360" s="22">
        <f>IF(OR(AZ360="Paid",AZ360="Partially refunded",AZ360="Paid another way"),1,0)</f>
        <v/>
      </c>
      <c r="BB360" s="22">
        <f>IF(AP360="","",IF(IFERROR(TRIM(INDEX($A360:$AI360,MATCH(Settings!$H$15,$A$1:$AI$1,0))&amp;""),"")&lt;&gt;"","Yes","No"))</f>
        <v/>
      </c>
      <c r="BC360" s="22">
        <f>IF(AP360="","",IF(IFERROR(TRIM(INDEX($A360:$AI360,MATCH(Settings!$H$16,$A$1:$AI$1,0))&amp;""),"")&lt;&gt;"","Yes","No"))</f>
        <v/>
      </c>
      <c r="BD360" s="22">
        <f>IF(AP360="","",IF(IFERROR(TRIM(INDEX($A360:$AI360,MATCH(Settings!$H$18,$A$1:$AI$1,0))&amp;""),"")&lt;&gt;"","Yes","No"))</f>
        <v/>
      </c>
      <c r="BE360" s="22">
        <f>IF(AP360="","",IFERROR(TRIM(INDEX($A360:$AI360,MATCH(Settings!$H$17,$A$1:$AI$1,0))&amp;""),""))</f>
        <v/>
      </c>
      <c r="BF360" s="22">
        <f>IF(AP360="","",IF(UPPER(TRIM(AM360&amp;""))="Y","Complete (papers)",IF(IF(BB360="No",", proof of age","")&amp;IF(BC360="No",", physical form","")&amp;IF(BD360="No",", concussion sheet","")="","Complete","Missing: "&amp;MID(IF(BB360="No",", proof of age","")&amp;IF(BC360="No",", physical form","")&amp;IF(BD360="No",", concussion sheet",""),3,200))))</f>
        <v/>
      </c>
      <c r="BG360" s="22">
        <f>IF(LEFT(BF360,8)="Complete",1,0)</f>
        <v/>
      </c>
      <c r="BH360" s="22">
        <f>IF(AP360="","",TRIM(AK360&amp;""))</f>
        <v/>
      </c>
      <c r="BI360" s="22">
        <f>IF(AND(AP360&lt;&gt;"",BH360=""),1,0)</f>
        <v/>
      </c>
      <c r="BJ360" s="22">
        <f>IF(AP360="",0,1)</f>
        <v/>
      </c>
    </row>
    <row r="361">
      <c r="AJ361" s="19" t="n"/>
      <c r="AK361" s="25" t="n"/>
      <c r="AL361" s="26" t="n"/>
      <c r="AM361" s="26" t="n"/>
      <c r="AN361" s="25" t="n"/>
      <c r="AO361" s="19" t="n"/>
      <c r="AP361" s="22">
        <f>TRIM(IFERROR(TRIM(INDEX($A361:$AI361,MATCH(Settings!$H$9,$A$1:$AI$1,0))&amp;""),"")&amp;" "&amp;IFERROR(TRIM(INDEX($A361:$AI361,MATCH(Settings!$H$10,$A$1:$AI$1,0))&amp;""),""))</f>
        <v/>
      </c>
      <c r="AQ361" s="23">
        <f>IF(AP361="","",IFERROR(IF(TRIM(INDEX($A361:$AI361,MATCH(Settings!$H$11,$A$1:$AI$1,0))&amp;"")="","",IF(ISNUMBER(INDEX($A361:$AI361,MATCH(Settings!$H$11,$A$1:$AI$1,0))),INT(INDEX($A361:$AI361,MATCH(Settings!$H$11,$A$1:$AI$1,0))),DATE(VALUE(LEFT(INDEX($A361:$AI361,MATCH(Settings!$H$11,$A$1:$AI$1,0)),4)),VALUE(MID(INDEX($A361:$AI361,MATCH(Settings!$H$11,$A$1:$AI$1,0)),6,2)),VALUE(MID(INDEX($A361:$AI361,MATCH(Settings!$H$11,$A$1:$AI$1,0)),9,2))))),""))</f>
        <v/>
      </c>
      <c r="AR361" s="22">
        <f>IF(OR(AP361="",NOT(ISNUMBER(AQ361)),NOT(ISNUMBER(Settings!$B$4))),"",YEAR(Settings!$B$4)-YEAR(AQ361)-IF(OR(MONTH(Settings!$B$4)&lt;MONTH(AQ361),AND(MONTH(Settings!$B$4)=MONTH(AQ361),DAY(Settings!$B$4)&lt;DAY(AQ361))),1,0))</f>
        <v/>
      </c>
      <c r="AS361" s="22">
        <f>IF(AP361="","",IF(AR361="","No birth date",IF(COUNT(Settings!$B$9:$B$20)=0,"Set your age groups",IF(AR361&lt;MIN(Settings!$B$9:$B$20),"Below youngest group",IF(AR361&gt;MAX(Settings!$C$9:$C$20),"Above oldest group",IF(AR361&lt;=INDEX(Settings!$C$9:$C$20,COUNTIF(Settings!$B$9:$B$20,"&lt;="&amp;AR361)),INDEX(Settings!$A$9:$A$20,COUNTIF(Settings!$B$9:$B$20,"&lt;="&amp;AR361)),"No group for this age"))))))</f>
        <v/>
      </c>
      <c r="AT361" s="22">
        <f>IF(AP361="","",IFERROR(TRIM(INDEX($A361:$AI361,MATCH(Settings!$H$12,$A$1:$AI$1,0))&amp;""),""))</f>
        <v/>
      </c>
      <c r="AU361" s="22">
        <f>IF(AP361="","",IFERROR(TRIM(INDEX($A361:$AI361,MATCH(Settings!$H$13,$A$1:$AI$1,0))&amp;""),""))</f>
        <v/>
      </c>
      <c r="AV361" s="22">
        <f>IF(AP361="","",IFERROR(TRIM(INDEX($A361:$AI361,MATCH(Settings!$H$14,$A$1:$AI$1,0))&amp;""),""))</f>
        <v/>
      </c>
      <c r="AW361" s="22">
        <f>IF(AP361="","",IFERROR(IF(TRIM(INDEX($A361:$AI361,MATCH(Settings!$H$19,$A$1:$AI$1,0))&amp;"")="","",VALUE(TRIM(INDEX($A361:$AI361,MATCH(Settings!$H$19,$A$1:$AI$1,0))&amp;""))),""))</f>
        <v/>
      </c>
      <c r="AX361" s="22">
        <f>IF(AP361="","",IFERROR(TRIM(INDEX($A361:$AI361,MATCH(Settings!$H$20,$A$1:$AI$1,0))&amp;""),""))</f>
        <v/>
      </c>
      <c r="AY361" s="24">
        <f>IF(OR(AX361="Paid",AX361="Partially refunded"),IFERROR(VALUE(IFERROR(TRIM(INDEX($A361:$AI361,MATCH(Settings!$H$21,$A$1:$AI$1,0))&amp;""),"")),0)-IFERROR(VALUE(IFERROR(TRIM(INDEX($A361:$AI361,MATCH(Settings!$H$22,$A$1:$AI$1,0))&amp;""),"")),0),0)</f>
        <v/>
      </c>
      <c r="AZ361" s="22">
        <f>IF(AP361="","",IF(UPPER(TRIM(AL361&amp;""))="Y","Paid another way",IF(AX361&lt;&gt;"",AX361,"No online payment")))</f>
        <v/>
      </c>
      <c r="BA361" s="22">
        <f>IF(OR(AZ361="Paid",AZ361="Partially refunded",AZ361="Paid another way"),1,0)</f>
        <v/>
      </c>
      <c r="BB361" s="22">
        <f>IF(AP361="","",IF(IFERROR(TRIM(INDEX($A361:$AI361,MATCH(Settings!$H$15,$A$1:$AI$1,0))&amp;""),"")&lt;&gt;"","Yes","No"))</f>
        <v/>
      </c>
      <c r="BC361" s="22">
        <f>IF(AP361="","",IF(IFERROR(TRIM(INDEX($A361:$AI361,MATCH(Settings!$H$16,$A$1:$AI$1,0))&amp;""),"")&lt;&gt;"","Yes","No"))</f>
        <v/>
      </c>
      <c r="BD361" s="22">
        <f>IF(AP361="","",IF(IFERROR(TRIM(INDEX($A361:$AI361,MATCH(Settings!$H$18,$A$1:$AI$1,0))&amp;""),"")&lt;&gt;"","Yes","No"))</f>
        <v/>
      </c>
      <c r="BE361" s="22">
        <f>IF(AP361="","",IFERROR(TRIM(INDEX($A361:$AI361,MATCH(Settings!$H$17,$A$1:$AI$1,0))&amp;""),""))</f>
        <v/>
      </c>
      <c r="BF361" s="22">
        <f>IF(AP361="","",IF(UPPER(TRIM(AM361&amp;""))="Y","Complete (papers)",IF(IF(BB361="No",", proof of age","")&amp;IF(BC361="No",", physical form","")&amp;IF(BD361="No",", concussion sheet","")="","Complete","Missing: "&amp;MID(IF(BB361="No",", proof of age","")&amp;IF(BC361="No",", physical form","")&amp;IF(BD361="No",", concussion sheet",""),3,200))))</f>
        <v/>
      </c>
      <c r="BG361" s="22">
        <f>IF(LEFT(BF361,8)="Complete",1,0)</f>
        <v/>
      </c>
      <c r="BH361" s="22">
        <f>IF(AP361="","",TRIM(AK361&amp;""))</f>
        <v/>
      </c>
      <c r="BI361" s="22">
        <f>IF(AND(AP361&lt;&gt;"",BH361=""),1,0)</f>
        <v/>
      </c>
      <c r="BJ361" s="22">
        <f>IF(AP361="",0,1)</f>
        <v/>
      </c>
    </row>
    <row r="362">
      <c r="AJ362" s="19" t="n"/>
      <c r="AK362" s="25" t="n"/>
      <c r="AL362" s="26" t="n"/>
      <c r="AM362" s="26" t="n"/>
      <c r="AN362" s="25" t="n"/>
      <c r="AO362" s="19" t="n"/>
      <c r="AP362" s="22">
        <f>TRIM(IFERROR(TRIM(INDEX($A362:$AI362,MATCH(Settings!$H$9,$A$1:$AI$1,0))&amp;""),"")&amp;" "&amp;IFERROR(TRIM(INDEX($A362:$AI362,MATCH(Settings!$H$10,$A$1:$AI$1,0))&amp;""),""))</f>
        <v/>
      </c>
      <c r="AQ362" s="23">
        <f>IF(AP362="","",IFERROR(IF(TRIM(INDEX($A362:$AI362,MATCH(Settings!$H$11,$A$1:$AI$1,0))&amp;"")="","",IF(ISNUMBER(INDEX($A362:$AI362,MATCH(Settings!$H$11,$A$1:$AI$1,0))),INT(INDEX($A362:$AI362,MATCH(Settings!$H$11,$A$1:$AI$1,0))),DATE(VALUE(LEFT(INDEX($A362:$AI362,MATCH(Settings!$H$11,$A$1:$AI$1,0)),4)),VALUE(MID(INDEX($A362:$AI362,MATCH(Settings!$H$11,$A$1:$AI$1,0)),6,2)),VALUE(MID(INDEX($A362:$AI362,MATCH(Settings!$H$11,$A$1:$AI$1,0)),9,2))))),""))</f>
        <v/>
      </c>
      <c r="AR362" s="22">
        <f>IF(OR(AP362="",NOT(ISNUMBER(AQ362)),NOT(ISNUMBER(Settings!$B$4))),"",YEAR(Settings!$B$4)-YEAR(AQ362)-IF(OR(MONTH(Settings!$B$4)&lt;MONTH(AQ362),AND(MONTH(Settings!$B$4)=MONTH(AQ362),DAY(Settings!$B$4)&lt;DAY(AQ362))),1,0))</f>
        <v/>
      </c>
      <c r="AS362" s="22">
        <f>IF(AP362="","",IF(AR362="","No birth date",IF(COUNT(Settings!$B$9:$B$20)=0,"Set your age groups",IF(AR362&lt;MIN(Settings!$B$9:$B$20),"Below youngest group",IF(AR362&gt;MAX(Settings!$C$9:$C$20),"Above oldest group",IF(AR362&lt;=INDEX(Settings!$C$9:$C$20,COUNTIF(Settings!$B$9:$B$20,"&lt;="&amp;AR362)),INDEX(Settings!$A$9:$A$20,COUNTIF(Settings!$B$9:$B$20,"&lt;="&amp;AR362)),"No group for this age"))))))</f>
        <v/>
      </c>
      <c r="AT362" s="22">
        <f>IF(AP362="","",IFERROR(TRIM(INDEX($A362:$AI362,MATCH(Settings!$H$12,$A$1:$AI$1,0))&amp;""),""))</f>
        <v/>
      </c>
      <c r="AU362" s="22">
        <f>IF(AP362="","",IFERROR(TRIM(INDEX($A362:$AI362,MATCH(Settings!$H$13,$A$1:$AI$1,0))&amp;""),""))</f>
        <v/>
      </c>
      <c r="AV362" s="22">
        <f>IF(AP362="","",IFERROR(TRIM(INDEX($A362:$AI362,MATCH(Settings!$H$14,$A$1:$AI$1,0))&amp;""),""))</f>
        <v/>
      </c>
      <c r="AW362" s="22">
        <f>IF(AP362="","",IFERROR(IF(TRIM(INDEX($A362:$AI362,MATCH(Settings!$H$19,$A$1:$AI$1,0))&amp;"")="","",VALUE(TRIM(INDEX($A362:$AI362,MATCH(Settings!$H$19,$A$1:$AI$1,0))&amp;""))),""))</f>
        <v/>
      </c>
      <c r="AX362" s="22">
        <f>IF(AP362="","",IFERROR(TRIM(INDEX($A362:$AI362,MATCH(Settings!$H$20,$A$1:$AI$1,0))&amp;""),""))</f>
        <v/>
      </c>
      <c r="AY362" s="24">
        <f>IF(OR(AX362="Paid",AX362="Partially refunded"),IFERROR(VALUE(IFERROR(TRIM(INDEX($A362:$AI362,MATCH(Settings!$H$21,$A$1:$AI$1,0))&amp;""),"")),0)-IFERROR(VALUE(IFERROR(TRIM(INDEX($A362:$AI362,MATCH(Settings!$H$22,$A$1:$AI$1,0))&amp;""),"")),0),0)</f>
        <v/>
      </c>
      <c r="AZ362" s="22">
        <f>IF(AP362="","",IF(UPPER(TRIM(AL362&amp;""))="Y","Paid another way",IF(AX362&lt;&gt;"",AX362,"No online payment")))</f>
        <v/>
      </c>
      <c r="BA362" s="22">
        <f>IF(OR(AZ362="Paid",AZ362="Partially refunded",AZ362="Paid another way"),1,0)</f>
        <v/>
      </c>
      <c r="BB362" s="22">
        <f>IF(AP362="","",IF(IFERROR(TRIM(INDEX($A362:$AI362,MATCH(Settings!$H$15,$A$1:$AI$1,0))&amp;""),"")&lt;&gt;"","Yes","No"))</f>
        <v/>
      </c>
      <c r="BC362" s="22">
        <f>IF(AP362="","",IF(IFERROR(TRIM(INDEX($A362:$AI362,MATCH(Settings!$H$16,$A$1:$AI$1,0))&amp;""),"")&lt;&gt;"","Yes","No"))</f>
        <v/>
      </c>
      <c r="BD362" s="22">
        <f>IF(AP362="","",IF(IFERROR(TRIM(INDEX($A362:$AI362,MATCH(Settings!$H$18,$A$1:$AI$1,0))&amp;""),"")&lt;&gt;"","Yes","No"))</f>
        <v/>
      </c>
      <c r="BE362" s="22">
        <f>IF(AP362="","",IFERROR(TRIM(INDEX($A362:$AI362,MATCH(Settings!$H$17,$A$1:$AI$1,0))&amp;""),""))</f>
        <v/>
      </c>
      <c r="BF362" s="22">
        <f>IF(AP362="","",IF(UPPER(TRIM(AM362&amp;""))="Y","Complete (papers)",IF(IF(BB362="No",", proof of age","")&amp;IF(BC362="No",", physical form","")&amp;IF(BD362="No",", concussion sheet","")="","Complete","Missing: "&amp;MID(IF(BB362="No",", proof of age","")&amp;IF(BC362="No",", physical form","")&amp;IF(BD362="No",", concussion sheet",""),3,200))))</f>
        <v/>
      </c>
      <c r="BG362" s="22">
        <f>IF(LEFT(BF362,8)="Complete",1,0)</f>
        <v/>
      </c>
      <c r="BH362" s="22">
        <f>IF(AP362="","",TRIM(AK362&amp;""))</f>
        <v/>
      </c>
      <c r="BI362" s="22">
        <f>IF(AND(AP362&lt;&gt;"",BH362=""),1,0)</f>
        <v/>
      </c>
      <c r="BJ362" s="22">
        <f>IF(AP362="",0,1)</f>
        <v/>
      </c>
    </row>
    <row r="363">
      <c r="AJ363" s="19" t="n"/>
      <c r="AK363" s="25" t="n"/>
      <c r="AL363" s="26" t="n"/>
      <c r="AM363" s="26" t="n"/>
      <c r="AN363" s="25" t="n"/>
      <c r="AO363" s="19" t="n"/>
      <c r="AP363" s="22">
        <f>TRIM(IFERROR(TRIM(INDEX($A363:$AI363,MATCH(Settings!$H$9,$A$1:$AI$1,0))&amp;""),"")&amp;" "&amp;IFERROR(TRIM(INDEX($A363:$AI363,MATCH(Settings!$H$10,$A$1:$AI$1,0))&amp;""),""))</f>
        <v/>
      </c>
      <c r="AQ363" s="23">
        <f>IF(AP363="","",IFERROR(IF(TRIM(INDEX($A363:$AI363,MATCH(Settings!$H$11,$A$1:$AI$1,0))&amp;"")="","",IF(ISNUMBER(INDEX($A363:$AI363,MATCH(Settings!$H$11,$A$1:$AI$1,0))),INT(INDEX($A363:$AI363,MATCH(Settings!$H$11,$A$1:$AI$1,0))),DATE(VALUE(LEFT(INDEX($A363:$AI363,MATCH(Settings!$H$11,$A$1:$AI$1,0)),4)),VALUE(MID(INDEX($A363:$AI363,MATCH(Settings!$H$11,$A$1:$AI$1,0)),6,2)),VALUE(MID(INDEX($A363:$AI363,MATCH(Settings!$H$11,$A$1:$AI$1,0)),9,2))))),""))</f>
        <v/>
      </c>
      <c r="AR363" s="22">
        <f>IF(OR(AP363="",NOT(ISNUMBER(AQ363)),NOT(ISNUMBER(Settings!$B$4))),"",YEAR(Settings!$B$4)-YEAR(AQ363)-IF(OR(MONTH(Settings!$B$4)&lt;MONTH(AQ363),AND(MONTH(Settings!$B$4)=MONTH(AQ363),DAY(Settings!$B$4)&lt;DAY(AQ363))),1,0))</f>
        <v/>
      </c>
      <c r="AS363" s="22">
        <f>IF(AP363="","",IF(AR363="","No birth date",IF(COUNT(Settings!$B$9:$B$20)=0,"Set your age groups",IF(AR363&lt;MIN(Settings!$B$9:$B$20),"Below youngest group",IF(AR363&gt;MAX(Settings!$C$9:$C$20),"Above oldest group",IF(AR363&lt;=INDEX(Settings!$C$9:$C$20,COUNTIF(Settings!$B$9:$B$20,"&lt;="&amp;AR363)),INDEX(Settings!$A$9:$A$20,COUNTIF(Settings!$B$9:$B$20,"&lt;="&amp;AR363)),"No group for this age"))))))</f>
        <v/>
      </c>
      <c r="AT363" s="22">
        <f>IF(AP363="","",IFERROR(TRIM(INDEX($A363:$AI363,MATCH(Settings!$H$12,$A$1:$AI$1,0))&amp;""),""))</f>
        <v/>
      </c>
      <c r="AU363" s="22">
        <f>IF(AP363="","",IFERROR(TRIM(INDEX($A363:$AI363,MATCH(Settings!$H$13,$A$1:$AI$1,0))&amp;""),""))</f>
        <v/>
      </c>
      <c r="AV363" s="22">
        <f>IF(AP363="","",IFERROR(TRIM(INDEX($A363:$AI363,MATCH(Settings!$H$14,$A$1:$AI$1,0))&amp;""),""))</f>
        <v/>
      </c>
      <c r="AW363" s="22">
        <f>IF(AP363="","",IFERROR(IF(TRIM(INDEX($A363:$AI363,MATCH(Settings!$H$19,$A$1:$AI$1,0))&amp;"")="","",VALUE(TRIM(INDEX($A363:$AI363,MATCH(Settings!$H$19,$A$1:$AI$1,0))&amp;""))),""))</f>
        <v/>
      </c>
      <c r="AX363" s="22">
        <f>IF(AP363="","",IFERROR(TRIM(INDEX($A363:$AI363,MATCH(Settings!$H$20,$A$1:$AI$1,0))&amp;""),""))</f>
        <v/>
      </c>
      <c r="AY363" s="24">
        <f>IF(OR(AX363="Paid",AX363="Partially refunded"),IFERROR(VALUE(IFERROR(TRIM(INDEX($A363:$AI363,MATCH(Settings!$H$21,$A$1:$AI$1,0))&amp;""),"")),0)-IFERROR(VALUE(IFERROR(TRIM(INDEX($A363:$AI363,MATCH(Settings!$H$22,$A$1:$AI$1,0))&amp;""),"")),0),0)</f>
        <v/>
      </c>
      <c r="AZ363" s="22">
        <f>IF(AP363="","",IF(UPPER(TRIM(AL363&amp;""))="Y","Paid another way",IF(AX363&lt;&gt;"",AX363,"No online payment")))</f>
        <v/>
      </c>
      <c r="BA363" s="22">
        <f>IF(OR(AZ363="Paid",AZ363="Partially refunded",AZ363="Paid another way"),1,0)</f>
        <v/>
      </c>
      <c r="BB363" s="22">
        <f>IF(AP363="","",IF(IFERROR(TRIM(INDEX($A363:$AI363,MATCH(Settings!$H$15,$A$1:$AI$1,0))&amp;""),"")&lt;&gt;"","Yes","No"))</f>
        <v/>
      </c>
      <c r="BC363" s="22">
        <f>IF(AP363="","",IF(IFERROR(TRIM(INDEX($A363:$AI363,MATCH(Settings!$H$16,$A$1:$AI$1,0))&amp;""),"")&lt;&gt;"","Yes","No"))</f>
        <v/>
      </c>
      <c r="BD363" s="22">
        <f>IF(AP363="","",IF(IFERROR(TRIM(INDEX($A363:$AI363,MATCH(Settings!$H$18,$A$1:$AI$1,0))&amp;""),"")&lt;&gt;"","Yes","No"))</f>
        <v/>
      </c>
      <c r="BE363" s="22">
        <f>IF(AP363="","",IFERROR(TRIM(INDEX($A363:$AI363,MATCH(Settings!$H$17,$A$1:$AI$1,0))&amp;""),""))</f>
        <v/>
      </c>
      <c r="BF363" s="22">
        <f>IF(AP363="","",IF(UPPER(TRIM(AM363&amp;""))="Y","Complete (papers)",IF(IF(BB363="No",", proof of age","")&amp;IF(BC363="No",", physical form","")&amp;IF(BD363="No",", concussion sheet","")="","Complete","Missing: "&amp;MID(IF(BB363="No",", proof of age","")&amp;IF(BC363="No",", physical form","")&amp;IF(BD363="No",", concussion sheet",""),3,200))))</f>
        <v/>
      </c>
      <c r="BG363" s="22">
        <f>IF(LEFT(BF363,8)="Complete",1,0)</f>
        <v/>
      </c>
      <c r="BH363" s="22">
        <f>IF(AP363="","",TRIM(AK363&amp;""))</f>
        <v/>
      </c>
      <c r="BI363" s="22">
        <f>IF(AND(AP363&lt;&gt;"",BH363=""),1,0)</f>
        <v/>
      </c>
      <c r="BJ363" s="22">
        <f>IF(AP363="",0,1)</f>
        <v/>
      </c>
    </row>
    <row r="364">
      <c r="AJ364" s="19" t="n"/>
      <c r="AK364" s="25" t="n"/>
      <c r="AL364" s="26" t="n"/>
      <c r="AM364" s="26" t="n"/>
      <c r="AN364" s="25" t="n"/>
      <c r="AO364" s="19" t="n"/>
      <c r="AP364" s="22">
        <f>TRIM(IFERROR(TRIM(INDEX($A364:$AI364,MATCH(Settings!$H$9,$A$1:$AI$1,0))&amp;""),"")&amp;" "&amp;IFERROR(TRIM(INDEX($A364:$AI364,MATCH(Settings!$H$10,$A$1:$AI$1,0))&amp;""),""))</f>
        <v/>
      </c>
      <c r="AQ364" s="23">
        <f>IF(AP364="","",IFERROR(IF(TRIM(INDEX($A364:$AI364,MATCH(Settings!$H$11,$A$1:$AI$1,0))&amp;"")="","",IF(ISNUMBER(INDEX($A364:$AI364,MATCH(Settings!$H$11,$A$1:$AI$1,0))),INT(INDEX($A364:$AI364,MATCH(Settings!$H$11,$A$1:$AI$1,0))),DATE(VALUE(LEFT(INDEX($A364:$AI364,MATCH(Settings!$H$11,$A$1:$AI$1,0)),4)),VALUE(MID(INDEX($A364:$AI364,MATCH(Settings!$H$11,$A$1:$AI$1,0)),6,2)),VALUE(MID(INDEX($A364:$AI364,MATCH(Settings!$H$11,$A$1:$AI$1,0)),9,2))))),""))</f>
        <v/>
      </c>
      <c r="AR364" s="22">
        <f>IF(OR(AP364="",NOT(ISNUMBER(AQ364)),NOT(ISNUMBER(Settings!$B$4))),"",YEAR(Settings!$B$4)-YEAR(AQ364)-IF(OR(MONTH(Settings!$B$4)&lt;MONTH(AQ364),AND(MONTH(Settings!$B$4)=MONTH(AQ364),DAY(Settings!$B$4)&lt;DAY(AQ364))),1,0))</f>
        <v/>
      </c>
      <c r="AS364" s="22">
        <f>IF(AP364="","",IF(AR364="","No birth date",IF(COUNT(Settings!$B$9:$B$20)=0,"Set your age groups",IF(AR364&lt;MIN(Settings!$B$9:$B$20),"Below youngest group",IF(AR364&gt;MAX(Settings!$C$9:$C$20),"Above oldest group",IF(AR364&lt;=INDEX(Settings!$C$9:$C$20,COUNTIF(Settings!$B$9:$B$20,"&lt;="&amp;AR364)),INDEX(Settings!$A$9:$A$20,COUNTIF(Settings!$B$9:$B$20,"&lt;="&amp;AR364)),"No group for this age"))))))</f>
        <v/>
      </c>
      <c r="AT364" s="22">
        <f>IF(AP364="","",IFERROR(TRIM(INDEX($A364:$AI364,MATCH(Settings!$H$12,$A$1:$AI$1,0))&amp;""),""))</f>
        <v/>
      </c>
      <c r="AU364" s="22">
        <f>IF(AP364="","",IFERROR(TRIM(INDEX($A364:$AI364,MATCH(Settings!$H$13,$A$1:$AI$1,0))&amp;""),""))</f>
        <v/>
      </c>
      <c r="AV364" s="22">
        <f>IF(AP364="","",IFERROR(TRIM(INDEX($A364:$AI364,MATCH(Settings!$H$14,$A$1:$AI$1,0))&amp;""),""))</f>
        <v/>
      </c>
      <c r="AW364" s="22">
        <f>IF(AP364="","",IFERROR(IF(TRIM(INDEX($A364:$AI364,MATCH(Settings!$H$19,$A$1:$AI$1,0))&amp;"")="","",VALUE(TRIM(INDEX($A364:$AI364,MATCH(Settings!$H$19,$A$1:$AI$1,0))&amp;""))),""))</f>
        <v/>
      </c>
      <c r="AX364" s="22">
        <f>IF(AP364="","",IFERROR(TRIM(INDEX($A364:$AI364,MATCH(Settings!$H$20,$A$1:$AI$1,0))&amp;""),""))</f>
        <v/>
      </c>
      <c r="AY364" s="24">
        <f>IF(OR(AX364="Paid",AX364="Partially refunded"),IFERROR(VALUE(IFERROR(TRIM(INDEX($A364:$AI364,MATCH(Settings!$H$21,$A$1:$AI$1,0))&amp;""),"")),0)-IFERROR(VALUE(IFERROR(TRIM(INDEX($A364:$AI364,MATCH(Settings!$H$22,$A$1:$AI$1,0))&amp;""),"")),0),0)</f>
        <v/>
      </c>
      <c r="AZ364" s="22">
        <f>IF(AP364="","",IF(UPPER(TRIM(AL364&amp;""))="Y","Paid another way",IF(AX364&lt;&gt;"",AX364,"No online payment")))</f>
        <v/>
      </c>
      <c r="BA364" s="22">
        <f>IF(OR(AZ364="Paid",AZ364="Partially refunded",AZ364="Paid another way"),1,0)</f>
        <v/>
      </c>
      <c r="BB364" s="22">
        <f>IF(AP364="","",IF(IFERROR(TRIM(INDEX($A364:$AI364,MATCH(Settings!$H$15,$A$1:$AI$1,0))&amp;""),"")&lt;&gt;"","Yes","No"))</f>
        <v/>
      </c>
      <c r="BC364" s="22">
        <f>IF(AP364="","",IF(IFERROR(TRIM(INDEX($A364:$AI364,MATCH(Settings!$H$16,$A$1:$AI$1,0))&amp;""),"")&lt;&gt;"","Yes","No"))</f>
        <v/>
      </c>
      <c r="BD364" s="22">
        <f>IF(AP364="","",IF(IFERROR(TRIM(INDEX($A364:$AI364,MATCH(Settings!$H$18,$A$1:$AI$1,0))&amp;""),"")&lt;&gt;"","Yes","No"))</f>
        <v/>
      </c>
      <c r="BE364" s="22">
        <f>IF(AP364="","",IFERROR(TRIM(INDEX($A364:$AI364,MATCH(Settings!$H$17,$A$1:$AI$1,0))&amp;""),""))</f>
        <v/>
      </c>
      <c r="BF364" s="22">
        <f>IF(AP364="","",IF(UPPER(TRIM(AM364&amp;""))="Y","Complete (papers)",IF(IF(BB364="No",", proof of age","")&amp;IF(BC364="No",", physical form","")&amp;IF(BD364="No",", concussion sheet","")="","Complete","Missing: "&amp;MID(IF(BB364="No",", proof of age","")&amp;IF(BC364="No",", physical form","")&amp;IF(BD364="No",", concussion sheet",""),3,200))))</f>
        <v/>
      </c>
      <c r="BG364" s="22">
        <f>IF(LEFT(BF364,8)="Complete",1,0)</f>
        <v/>
      </c>
      <c r="BH364" s="22">
        <f>IF(AP364="","",TRIM(AK364&amp;""))</f>
        <v/>
      </c>
      <c r="BI364" s="22">
        <f>IF(AND(AP364&lt;&gt;"",BH364=""),1,0)</f>
        <v/>
      </c>
      <c r="BJ364" s="22">
        <f>IF(AP364="",0,1)</f>
        <v/>
      </c>
    </row>
    <row r="365">
      <c r="AJ365" s="19" t="n"/>
      <c r="AK365" s="25" t="n"/>
      <c r="AL365" s="26" t="n"/>
      <c r="AM365" s="26" t="n"/>
      <c r="AN365" s="25" t="n"/>
      <c r="AO365" s="19" t="n"/>
      <c r="AP365" s="22">
        <f>TRIM(IFERROR(TRIM(INDEX($A365:$AI365,MATCH(Settings!$H$9,$A$1:$AI$1,0))&amp;""),"")&amp;" "&amp;IFERROR(TRIM(INDEX($A365:$AI365,MATCH(Settings!$H$10,$A$1:$AI$1,0))&amp;""),""))</f>
        <v/>
      </c>
      <c r="AQ365" s="23">
        <f>IF(AP365="","",IFERROR(IF(TRIM(INDEX($A365:$AI365,MATCH(Settings!$H$11,$A$1:$AI$1,0))&amp;"")="","",IF(ISNUMBER(INDEX($A365:$AI365,MATCH(Settings!$H$11,$A$1:$AI$1,0))),INT(INDEX($A365:$AI365,MATCH(Settings!$H$11,$A$1:$AI$1,0))),DATE(VALUE(LEFT(INDEX($A365:$AI365,MATCH(Settings!$H$11,$A$1:$AI$1,0)),4)),VALUE(MID(INDEX($A365:$AI365,MATCH(Settings!$H$11,$A$1:$AI$1,0)),6,2)),VALUE(MID(INDEX($A365:$AI365,MATCH(Settings!$H$11,$A$1:$AI$1,0)),9,2))))),""))</f>
        <v/>
      </c>
      <c r="AR365" s="22">
        <f>IF(OR(AP365="",NOT(ISNUMBER(AQ365)),NOT(ISNUMBER(Settings!$B$4))),"",YEAR(Settings!$B$4)-YEAR(AQ365)-IF(OR(MONTH(Settings!$B$4)&lt;MONTH(AQ365),AND(MONTH(Settings!$B$4)=MONTH(AQ365),DAY(Settings!$B$4)&lt;DAY(AQ365))),1,0))</f>
        <v/>
      </c>
      <c r="AS365" s="22">
        <f>IF(AP365="","",IF(AR365="","No birth date",IF(COUNT(Settings!$B$9:$B$20)=0,"Set your age groups",IF(AR365&lt;MIN(Settings!$B$9:$B$20),"Below youngest group",IF(AR365&gt;MAX(Settings!$C$9:$C$20),"Above oldest group",IF(AR365&lt;=INDEX(Settings!$C$9:$C$20,COUNTIF(Settings!$B$9:$B$20,"&lt;="&amp;AR365)),INDEX(Settings!$A$9:$A$20,COUNTIF(Settings!$B$9:$B$20,"&lt;="&amp;AR365)),"No group for this age"))))))</f>
        <v/>
      </c>
      <c r="AT365" s="22">
        <f>IF(AP365="","",IFERROR(TRIM(INDEX($A365:$AI365,MATCH(Settings!$H$12,$A$1:$AI$1,0))&amp;""),""))</f>
        <v/>
      </c>
      <c r="AU365" s="22">
        <f>IF(AP365="","",IFERROR(TRIM(INDEX($A365:$AI365,MATCH(Settings!$H$13,$A$1:$AI$1,0))&amp;""),""))</f>
        <v/>
      </c>
      <c r="AV365" s="22">
        <f>IF(AP365="","",IFERROR(TRIM(INDEX($A365:$AI365,MATCH(Settings!$H$14,$A$1:$AI$1,0))&amp;""),""))</f>
        <v/>
      </c>
      <c r="AW365" s="22">
        <f>IF(AP365="","",IFERROR(IF(TRIM(INDEX($A365:$AI365,MATCH(Settings!$H$19,$A$1:$AI$1,0))&amp;"")="","",VALUE(TRIM(INDEX($A365:$AI365,MATCH(Settings!$H$19,$A$1:$AI$1,0))&amp;""))),""))</f>
        <v/>
      </c>
      <c r="AX365" s="22">
        <f>IF(AP365="","",IFERROR(TRIM(INDEX($A365:$AI365,MATCH(Settings!$H$20,$A$1:$AI$1,0))&amp;""),""))</f>
        <v/>
      </c>
      <c r="AY365" s="24">
        <f>IF(OR(AX365="Paid",AX365="Partially refunded"),IFERROR(VALUE(IFERROR(TRIM(INDEX($A365:$AI365,MATCH(Settings!$H$21,$A$1:$AI$1,0))&amp;""),"")),0)-IFERROR(VALUE(IFERROR(TRIM(INDEX($A365:$AI365,MATCH(Settings!$H$22,$A$1:$AI$1,0))&amp;""),"")),0),0)</f>
        <v/>
      </c>
      <c r="AZ365" s="22">
        <f>IF(AP365="","",IF(UPPER(TRIM(AL365&amp;""))="Y","Paid another way",IF(AX365&lt;&gt;"",AX365,"No online payment")))</f>
        <v/>
      </c>
      <c r="BA365" s="22">
        <f>IF(OR(AZ365="Paid",AZ365="Partially refunded",AZ365="Paid another way"),1,0)</f>
        <v/>
      </c>
      <c r="BB365" s="22">
        <f>IF(AP365="","",IF(IFERROR(TRIM(INDEX($A365:$AI365,MATCH(Settings!$H$15,$A$1:$AI$1,0))&amp;""),"")&lt;&gt;"","Yes","No"))</f>
        <v/>
      </c>
      <c r="BC365" s="22">
        <f>IF(AP365="","",IF(IFERROR(TRIM(INDEX($A365:$AI365,MATCH(Settings!$H$16,$A$1:$AI$1,0))&amp;""),"")&lt;&gt;"","Yes","No"))</f>
        <v/>
      </c>
      <c r="BD365" s="22">
        <f>IF(AP365="","",IF(IFERROR(TRIM(INDEX($A365:$AI365,MATCH(Settings!$H$18,$A$1:$AI$1,0))&amp;""),"")&lt;&gt;"","Yes","No"))</f>
        <v/>
      </c>
      <c r="BE365" s="22">
        <f>IF(AP365="","",IFERROR(TRIM(INDEX($A365:$AI365,MATCH(Settings!$H$17,$A$1:$AI$1,0))&amp;""),""))</f>
        <v/>
      </c>
      <c r="BF365" s="22">
        <f>IF(AP365="","",IF(UPPER(TRIM(AM365&amp;""))="Y","Complete (papers)",IF(IF(BB365="No",", proof of age","")&amp;IF(BC365="No",", physical form","")&amp;IF(BD365="No",", concussion sheet","")="","Complete","Missing: "&amp;MID(IF(BB365="No",", proof of age","")&amp;IF(BC365="No",", physical form","")&amp;IF(BD365="No",", concussion sheet",""),3,200))))</f>
        <v/>
      </c>
      <c r="BG365" s="22">
        <f>IF(LEFT(BF365,8)="Complete",1,0)</f>
        <v/>
      </c>
      <c r="BH365" s="22">
        <f>IF(AP365="","",TRIM(AK365&amp;""))</f>
        <v/>
      </c>
      <c r="BI365" s="22">
        <f>IF(AND(AP365&lt;&gt;"",BH365=""),1,0)</f>
        <v/>
      </c>
      <c r="BJ365" s="22">
        <f>IF(AP365="",0,1)</f>
        <v/>
      </c>
    </row>
    <row r="366">
      <c r="AJ366" s="19" t="n"/>
      <c r="AK366" s="25" t="n"/>
      <c r="AL366" s="26" t="n"/>
      <c r="AM366" s="26" t="n"/>
      <c r="AN366" s="25" t="n"/>
      <c r="AO366" s="19" t="n"/>
      <c r="AP366" s="22">
        <f>TRIM(IFERROR(TRIM(INDEX($A366:$AI366,MATCH(Settings!$H$9,$A$1:$AI$1,0))&amp;""),"")&amp;" "&amp;IFERROR(TRIM(INDEX($A366:$AI366,MATCH(Settings!$H$10,$A$1:$AI$1,0))&amp;""),""))</f>
        <v/>
      </c>
      <c r="AQ366" s="23">
        <f>IF(AP366="","",IFERROR(IF(TRIM(INDEX($A366:$AI366,MATCH(Settings!$H$11,$A$1:$AI$1,0))&amp;"")="","",IF(ISNUMBER(INDEX($A366:$AI366,MATCH(Settings!$H$11,$A$1:$AI$1,0))),INT(INDEX($A366:$AI366,MATCH(Settings!$H$11,$A$1:$AI$1,0))),DATE(VALUE(LEFT(INDEX($A366:$AI366,MATCH(Settings!$H$11,$A$1:$AI$1,0)),4)),VALUE(MID(INDEX($A366:$AI366,MATCH(Settings!$H$11,$A$1:$AI$1,0)),6,2)),VALUE(MID(INDEX($A366:$AI366,MATCH(Settings!$H$11,$A$1:$AI$1,0)),9,2))))),""))</f>
        <v/>
      </c>
      <c r="AR366" s="22">
        <f>IF(OR(AP366="",NOT(ISNUMBER(AQ366)),NOT(ISNUMBER(Settings!$B$4))),"",YEAR(Settings!$B$4)-YEAR(AQ366)-IF(OR(MONTH(Settings!$B$4)&lt;MONTH(AQ366),AND(MONTH(Settings!$B$4)=MONTH(AQ366),DAY(Settings!$B$4)&lt;DAY(AQ366))),1,0))</f>
        <v/>
      </c>
      <c r="AS366" s="22">
        <f>IF(AP366="","",IF(AR366="","No birth date",IF(COUNT(Settings!$B$9:$B$20)=0,"Set your age groups",IF(AR366&lt;MIN(Settings!$B$9:$B$20),"Below youngest group",IF(AR366&gt;MAX(Settings!$C$9:$C$20),"Above oldest group",IF(AR366&lt;=INDEX(Settings!$C$9:$C$20,COUNTIF(Settings!$B$9:$B$20,"&lt;="&amp;AR366)),INDEX(Settings!$A$9:$A$20,COUNTIF(Settings!$B$9:$B$20,"&lt;="&amp;AR366)),"No group for this age"))))))</f>
        <v/>
      </c>
      <c r="AT366" s="22">
        <f>IF(AP366="","",IFERROR(TRIM(INDEX($A366:$AI366,MATCH(Settings!$H$12,$A$1:$AI$1,0))&amp;""),""))</f>
        <v/>
      </c>
      <c r="AU366" s="22">
        <f>IF(AP366="","",IFERROR(TRIM(INDEX($A366:$AI366,MATCH(Settings!$H$13,$A$1:$AI$1,0))&amp;""),""))</f>
        <v/>
      </c>
      <c r="AV366" s="22">
        <f>IF(AP366="","",IFERROR(TRIM(INDEX($A366:$AI366,MATCH(Settings!$H$14,$A$1:$AI$1,0))&amp;""),""))</f>
        <v/>
      </c>
      <c r="AW366" s="22">
        <f>IF(AP366="","",IFERROR(IF(TRIM(INDEX($A366:$AI366,MATCH(Settings!$H$19,$A$1:$AI$1,0))&amp;"")="","",VALUE(TRIM(INDEX($A366:$AI366,MATCH(Settings!$H$19,$A$1:$AI$1,0))&amp;""))),""))</f>
        <v/>
      </c>
      <c r="AX366" s="22">
        <f>IF(AP366="","",IFERROR(TRIM(INDEX($A366:$AI366,MATCH(Settings!$H$20,$A$1:$AI$1,0))&amp;""),""))</f>
        <v/>
      </c>
      <c r="AY366" s="24">
        <f>IF(OR(AX366="Paid",AX366="Partially refunded"),IFERROR(VALUE(IFERROR(TRIM(INDEX($A366:$AI366,MATCH(Settings!$H$21,$A$1:$AI$1,0))&amp;""),"")),0)-IFERROR(VALUE(IFERROR(TRIM(INDEX($A366:$AI366,MATCH(Settings!$H$22,$A$1:$AI$1,0))&amp;""),"")),0),0)</f>
        <v/>
      </c>
      <c r="AZ366" s="22">
        <f>IF(AP366="","",IF(UPPER(TRIM(AL366&amp;""))="Y","Paid another way",IF(AX366&lt;&gt;"",AX366,"No online payment")))</f>
        <v/>
      </c>
      <c r="BA366" s="22">
        <f>IF(OR(AZ366="Paid",AZ366="Partially refunded",AZ366="Paid another way"),1,0)</f>
        <v/>
      </c>
      <c r="BB366" s="22">
        <f>IF(AP366="","",IF(IFERROR(TRIM(INDEX($A366:$AI366,MATCH(Settings!$H$15,$A$1:$AI$1,0))&amp;""),"")&lt;&gt;"","Yes","No"))</f>
        <v/>
      </c>
      <c r="BC366" s="22">
        <f>IF(AP366="","",IF(IFERROR(TRIM(INDEX($A366:$AI366,MATCH(Settings!$H$16,$A$1:$AI$1,0))&amp;""),"")&lt;&gt;"","Yes","No"))</f>
        <v/>
      </c>
      <c r="BD366" s="22">
        <f>IF(AP366="","",IF(IFERROR(TRIM(INDEX($A366:$AI366,MATCH(Settings!$H$18,$A$1:$AI$1,0))&amp;""),"")&lt;&gt;"","Yes","No"))</f>
        <v/>
      </c>
      <c r="BE366" s="22">
        <f>IF(AP366="","",IFERROR(TRIM(INDEX($A366:$AI366,MATCH(Settings!$H$17,$A$1:$AI$1,0))&amp;""),""))</f>
        <v/>
      </c>
      <c r="BF366" s="22">
        <f>IF(AP366="","",IF(UPPER(TRIM(AM366&amp;""))="Y","Complete (papers)",IF(IF(BB366="No",", proof of age","")&amp;IF(BC366="No",", physical form","")&amp;IF(BD366="No",", concussion sheet","")="","Complete","Missing: "&amp;MID(IF(BB366="No",", proof of age","")&amp;IF(BC366="No",", physical form","")&amp;IF(BD366="No",", concussion sheet",""),3,200))))</f>
        <v/>
      </c>
      <c r="BG366" s="22">
        <f>IF(LEFT(BF366,8)="Complete",1,0)</f>
        <v/>
      </c>
      <c r="BH366" s="22">
        <f>IF(AP366="","",TRIM(AK366&amp;""))</f>
        <v/>
      </c>
      <c r="BI366" s="22">
        <f>IF(AND(AP366&lt;&gt;"",BH366=""),1,0)</f>
        <v/>
      </c>
      <c r="BJ366" s="22">
        <f>IF(AP366="",0,1)</f>
        <v/>
      </c>
    </row>
    <row r="367">
      <c r="AJ367" s="19" t="n"/>
      <c r="AK367" s="25" t="n"/>
      <c r="AL367" s="26" t="n"/>
      <c r="AM367" s="26" t="n"/>
      <c r="AN367" s="25" t="n"/>
      <c r="AO367" s="19" t="n"/>
      <c r="AP367" s="22">
        <f>TRIM(IFERROR(TRIM(INDEX($A367:$AI367,MATCH(Settings!$H$9,$A$1:$AI$1,0))&amp;""),"")&amp;" "&amp;IFERROR(TRIM(INDEX($A367:$AI367,MATCH(Settings!$H$10,$A$1:$AI$1,0))&amp;""),""))</f>
        <v/>
      </c>
      <c r="AQ367" s="23">
        <f>IF(AP367="","",IFERROR(IF(TRIM(INDEX($A367:$AI367,MATCH(Settings!$H$11,$A$1:$AI$1,0))&amp;"")="","",IF(ISNUMBER(INDEX($A367:$AI367,MATCH(Settings!$H$11,$A$1:$AI$1,0))),INT(INDEX($A367:$AI367,MATCH(Settings!$H$11,$A$1:$AI$1,0))),DATE(VALUE(LEFT(INDEX($A367:$AI367,MATCH(Settings!$H$11,$A$1:$AI$1,0)),4)),VALUE(MID(INDEX($A367:$AI367,MATCH(Settings!$H$11,$A$1:$AI$1,0)),6,2)),VALUE(MID(INDEX($A367:$AI367,MATCH(Settings!$H$11,$A$1:$AI$1,0)),9,2))))),""))</f>
        <v/>
      </c>
      <c r="AR367" s="22">
        <f>IF(OR(AP367="",NOT(ISNUMBER(AQ367)),NOT(ISNUMBER(Settings!$B$4))),"",YEAR(Settings!$B$4)-YEAR(AQ367)-IF(OR(MONTH(Settings!$B$4)&lt;MONTH(AQ367),AND(MONTH(Settings!$B$4)=MONTH(AQ367),DAY(Settings!$B$4)&lt;DAY(AQ367))),1,0))</f>
        <v/>
      </c>
      <c r="AS367" s="22">
        <f>IF(AP367="","",IF(AR367="","No birth date",IF(COUNT(Settings!$B$9:$B$20)=0,"Set your age groups",IF(AR367&lt;MIN(Settings!$B$9:$B$20),"Below youngest group",IF(AR367&gt;MAX(Settings!$C$9:$C$20),"Above oldest group",IF(AR367&lt;=INDEX(Settings!$C$9:$C$20,COUNTIF(Settings!$B$9:$B$20,"&lt;="&amp;AR367)),INDEX(Settings!$A$9:$A$20,COUNTIF(Settings!$B$9:$B$20,"&lt;="&amp;AR367)),"No group for this age"))))))</f>
        <v/>
      </c>
      <c r="AT367" s="22">
        <f>IF(AP367="","",IFERROR(TRIM(INDEX($A367:$AI367,MATCH(Settings!$H$12,$A$1:$AI$1,0))&amp;""),""))</f>
        <v/>
      </c>
      <c r="AU367" s="22">
        <f>IF(AP367="","",IFERROR(TRIM(INDEX($A367:$AI367,MATCH(Settings!$H$13,$A$1:$AI$1,0))&amp;""),""))</f>
        <v/>
      </c>
      <c r="AV367" s="22">
        <f>IF(AP367="","",IFERROR(TRIM(INDEX($A367:$AI367,MATCH(Settings!$H$14,$A$1:$AI$1,0))&amp;""),""))</f>
        <v/>
      </c>
      <c r="AW367" s="22">
        <f>IF(AP367="","",IFERROR(IF(TRIM(INDEX($A367:$AI367,MATCH(Settings!$H$19,$A$1:$AI$1,0))&amp;"")="","",VALUE(TRIM(INDEX($A367:$AI367,MATCH(Settings!$H$19,$A$1:$AI$1,0))&amp;""))),""))</f>
        <v/>
      </c>
      <c r="AX367" s="22">
        <f>IF(AP367="","",IFERROR(TRIM(INDEX($A367:$AI367,MATCH(Settings!$H$20,$A$1:$AI$1,0))&amp;""),""))</f>
        <v/>
      </c>
      <c r="AY367" s="24">
        <f>IF(OR(AX367="Paid",AX367="Partially refunded"),IFERROR(VALUE(IFERROR(TRIM(INDEX($A367:$AI367,MATCH(Settings!$H$21,$A$1:$AI$1,0))&amp;""),"")),0)-IFERROR(VALUE(IFERROR(TRIM(INDEX($A367:$AI367,MATCH(Settings!$H$22,$A$1:$AI$1,0))&amp;""),"")),0),0)</f>
        <v/>
      </c>
      <c r="AZ367" s="22">
        <f>IF(AP367="","",IF(UPPER(TRIM(AL367&amp;""))="Y","Paid another way",IF(AX367&lt;&gt;"",AX367,"No online payment")))</f>
        <v/>
      </c>
      <c r="BA367" s="22">
        <f>IF(OR(AZ367="Paid",AZ367="Partially refunded",AZ367="Paid another way"),1,0)</f>
        <v/>
      </c>
      <c r="BB367" s="22">
        <f>IF(AP367="","",IF(IFERROR(TRIM(INDEX($A367:$AI367,MATCH(Settings!$H$15,$A$1:$AI$1,0))&amp;""),"")&lt;&gt;"","Yes","No"))</f>
        <v/>
      </c>
      <c r="BC367" s="22">
        <f>IF(AP367="","",IF(IFERROR(TRIM(INDEX($A367:$AI367,MATCH(Settings!$H$16,$A$1:$AI$1,0))&amp;""),"")&lt;&gt;"","Yes","No"))</f>
        <v/>
      </c>
      <c r="BD367" s="22">
        <f>IF(AP367="","",IF(IFERROR(TRIM(INDEX($A367:$AI367,MATCH(Settings!$H$18,$A$1:$AI$1,0))&amp;""),"")&lt;&gt;"","Yes","No"))</f>
        <v/>
      </c>
      <c r="BE367" s="22">
        <f>IF(AP367="","",IFERROR(TRIM(INDEX($A367:$AI367,MATCH(Settings!$H$17,$A$1:$AI$1,0))&amp;""),""))</f>
        <v/>
      </c>
      <c r="BF367" s="22">
        <f>IF(AP367="","",IF(UPPER(TRIM(AM367&amp;""))="Y","Complete (papers)",IF(IF(BB367="No",", proof of age","")&amp;IF(BC367="No",", physical form","")&amp;IF(BD367="No",", concussion sheet","")="","Complete","Missing: "&amp;MID(IF(BB367="No",", proof of age","")&amp;IF(BC367="No",", physical form","")&amp;IF(BD367="No",", concussion sheet",""),3,200))))</f>
        <v/>
      </c>
      <c r="BG367" s="22">
        <f>IF(LEFT(BF367,8)="Complete",1,0)</f>
        <v/>
      </c>
      <c r="BH367" s="22">
        <f>IF(AP367="","",TRIM(AK367&amp;""))</f>
        <v/>
      </c>
      <c r="BI367" s="22">
        <f>IF(AND(AP367&lt;&gt;"",BH367=""),1,0)</f>
        <v/>
      </c>
      <c r="BJ367" s="22">
        <f>IF(AP367="",0,1)</f>
        <v/>
      </c>
    </row>
    <row r="368">
      <c r="AJ368" s="19" t="n"/>
      <c r="AK368" s="25" t="n"/>
      <c r="AL368" s="26" t="n"/>
      <c r="AM368" s="26" t="n"/>
      <c r="AN368" s="25" t="n"/>
      <c r="AO368" s="19" t="n"/>
      <c r="AP368" s="22">
        <f>TRIM(IFERROR(TRIM(INDEX($A368:$AI368,MATCH(Settings!$H$9,$A$1:$AI$1,0))&amp;""),"")&amp;" "&amp;IFERROR(TRIM(INDEX($A368:$AI368,MATCH(Settings!$H$10,$A$1:$AI$1,0))&amp;""),""))</f>
        <v/>
      </c>
      <c r="AQ368" s="23">
        <f>IF(AP368="","",IFERROR(IF(TRIM(INDEX($A368:$AI368,MATCH(Settings!$H$11,$A$1:$AI$1,0))&amp;"")="","",IF(ISNUMBER(INDEX($A368:$AI368,MATCH(Settings!$H$11,$A$1:$AI$1,0))),INT(INDEX($A368:$AI368,MATCH(Settings!$H$11,$A$1:$AI$1,0))),DATE(VALUE(LEFT(INDEX($A368:$AI368,MATCH(Settings!$H$11,$A$1:$AI$1,0)),4)),VALUE(MID(INDEX($A368:$AI368,MATCH(Settings!$H$11,$A$1:$AI$1,0)),6,2)),VALUE(MID(INDEX($A368:$AI368,MATCH(Settings!$H$11,$A$1:$AI$1,0)),9,2))))),""))</f>
        <v/>
      </c>
      <c r="AR368" s="22">
        <f>IF(OR(AP368="",NOT(ISNUMBER(AQ368)),NOT(ISNUMBER(Settings!$B$4))),"",YEAR(Settings!$B$4)-YEAR(AQ368)-IF(OR(MONTH(Settings!$B$4)&lt;MONTH(AQ368),AND(MONTH(Settings!$B$4)=MONTH(AQ368),DAY(Settings!$B$4)&lt;DAY(AQ368))),1,0))</f>
        <v/>
      </c>
      <c r="AS368" s="22">
        <f>IF(AP368="","",IF(AR368="","No birth date",IF(COUNT(Settings!$B$9:$B$20)=0,"Set your age groups",IF(AR368&lt;MIN(Settings!$B$9:$B$20),"Below youngest group",IF(AR368&gt;MAX(Settings!$C$9:$C$20),"Above oldest group",IF(AR368&lt;=INDEX(Settings!$C$9:$C$20,COUNTIF(Settings!$B$9:$B$20,"&lt;="&amp;AR368)),INDEX(Settings!$A$9:$A$20,COUNTIF(Settings!$B$9:$B$20,"&lt;="&amp;AR368)),"No group for this age"))))))</f>
        <v/>
      </c>
      <c r="AT368" s="22">
        <f>IF(AP368="","",IFERROR(TRIM(INDEX($A368:$AI368,MATCH(Settings!$H$12,$A$1:$AI$1,0))&amp;""),""))</f>
        <v/>
      </c>
      <c r="AU368" s="22">
        <f>IF(AP368="","",IFERROR(TRIM(INDEX($A368:$AI368,MATCH(Settings!$H$13,$A$1:$AI$1,0))&amp;""),""))</f>
        <v/>
      </c>
      <c r="AV368" s="22">
        <f>IF(AP368="","",IFERROR(TRIM(INDEX($A368:$AI368,MATCH(Settings!$H$14,$A$1:$AI$1,0))&amp;""),""))</f>
        <v/>
      </c>
      <c r="AW368" s="22">
        <f>IF(AP368="","",IFERROR(IF(TRIM(INDEX($A368:$AI368,MATCH(Settings!$H$19,$A$1:$AI$1,0))&amp;"")="","",VALUE(TRIM(INDEX($A368:$AI368,MATCH(Settings!$H$19,$A$1:$AI$1,0))&amp;""))),""))</f>
        <v/>
      </c>
      <c r="AX368" s="22">
        <f>IF(AP368="","",IFERROR(TRIM(INDEX($A368:$AI368,MATCH(Settings!$H$20,$A$1:$AI$1,0))&amp;""),""))</f>
        <v/>
      </c>
      <c r="AY368" s="24">
        <f>IF(OR(AX368="Paid",AX368="Partially refunded"),IFERROR(VALUE(IFERROR(TRIM(INDEX($A368:$AI368,MATCH(Settings!$H$21,$A$1:$AI$1,0))&amp;""),"")),0)-IFERROR(VALUE(IFERROR(TRIM(INDEX($A368:$AI368,MATCH(Settings!$H$22,$A$1:$AI$1,0))&amp;""),"")),0),0)</f>
        <v/>
      </c>
      <c r="AZ368" s="22">
        <f>IF(AP368="","",IF(UPPER(TRIM(AL368&amp;""))="Y","Paid another way",IF(AX368&lt;&gt;"",AX368,"No online payment")))</f>
        <v/>
      </c>
      <c r="BA368" s="22">
        <f>IF(OR(AZ368="Paid",AZ368="Partially refunded",AZ368="Paid another way"),1,0)</f>
        <v/>
      </c>
      <c r="BB368" s="22">
        <f>IF(AP368="","",IF(IFERROR(TRIM(INDEX($A368:$AI368,MATCH(Settings!$H$15,$A$1:$AI$1,0))&amp;""),"")&lt;&gt;"","Yes","No"))</f>
        <v/>
      </c>
      <c r="BC368" s="22">
        <f>IF(AP368="","",IF(IFERROR(TRIM(INDEX($A368:$AI368,MATCH(Settings!$H$16,$A$1:$AI$1,0))&amp;""),"")&lt;&gt;"","Yes","No"))</f>
        <v/>
      </c>
      <c r="BD368" s="22">
        <f>IF(AP368="","",IF(IFERROR(TRIM(INDEX($A368:$AI368,MATCH(Settings!$H$18,$A$1:$AI$1,0))&amp;""),"")&lt;&gt;"","Yes","No"))</f>
        <v/>
      </c>
      <c r="BE368" s="22">
        <f>IF(AP368="","",IFERROR(TRIM(INDEX($A368:$AI368,MATCH(Settings!$H$17,$A$1:$AI$1,0))&amp;""),""))</f>
        <v/>
      </c>
      <c r="BF368" s="22">
        <f>IF(AP368="","",IF(UPPER(TRIM(AM368&amp;""))="Y","Complete (papers)",IF(IF(BB368="No",", proof of age","")&amp;IF(BC368="No",", physical form","")&amp;IF(BD368="No",", concussion sheet","")="","Complete","Missing: "&amp;MID(IF(BB368="No",", proof of age","")&amp;IF(BC368="No",", physical form","")&amp;IF(BD368="No",", concussion sheet",""),3,200))))</f>
        <v/>
      </c>
      <c r="BG368" s="22">
        <f>IF(LEFT(BF368,8)="Complete",1,0)</f>
        <v/>
      </c>
      <c r="BH368" s="22">
        <f>IF(AP368="","",TRIM(AK368&amp;""))</f>
        <v/>
      </c>
      <c r="BI368" s="22">
        <f>IF(AND(AP368&lt;&gt;"",BH368=""),1,0)</f>
        <v/>
      </c>
      <c r="BJ368" s="22">
        <f>IF(AP368="",0,1)</f>
        <v/>
      </c>
    </row>
    <row r="369">
      <c r="AJ369" s="19" t="n"/>
      <c r="AK369" s="25" t="n"/>
      <c r="AL369" s="26" t="n"/>
      <c r="AM369" s="26" t="n"/>
      <c r="AN369" s="25" t="n"/>
      <c r="AO369" s="19" t="n"/>
      <c r="AP369" s="22">
        <f>TRIM(IFERROR(TRIM(INDEX($A369:$AI369,MATCH(Settings!$H$9,$A$1:$AI$1,0))&amp;""),"")&amp;" "&amp;IFERROR(TRIM(INDEX($A369:$AI369,MATCH(Settings!$H$10,$A$1:$AI$1,0))&amp;""),""))</f>
        <v/>
      </c>
      <c r="AQ369" s="23">
        <f>IF(AP369="","",IFERROR(IF(TRIM(INDEX($A369:$AI369,MATCH(Settings!$H$11,$A$1:$AI$1,0))&amp;"")="","",IF(ISNUMBER(INDEX($A369:$AI369,MATCH(Settings!$H$11,$A$1:$AI$1,0))),INT(INDEX($A369:$AI369,MATCH(Settings!$H$11,$A$1:$AI$1,0))),DATE(VALUE(LEFT(INDEX($A369:$AI369,MATCH(Settings!$H$11,$A$1:$AI$1,0)),4)),VALUE(MID(INDEX($A369:$AI369,MATCH(Settings!$H$11,$A$1:$AI$1,0)),6,2)),VALUE(MID(INDEX($A369:$AI369,MATCH(Settings!$H$11,$A$1:$AI$1,0)),9,2))))),""))</f>
        <v/>
      </c>
      <c r="AR369" s="22">
        <f>IF(OR(AP369="",NOT(ISNUMBER(AQ369)),NOT(ISNUMBER(Settings!$B$4))),"",YEAR(Settings!$B$4)-YEAR(AQ369)-IF(OR(MONTH(Settings!$B$4)&lt;MONTH(AQ369),AND(MONTH(Settings!$B$4)=MONTH(AQ369),DAY(Settings!$B$4)&lt;DAY(AQ369))),1,0))</f>
        <v/>
      </c>
      <c r="AS369" s="22">
        <f>IF(AP369="","",IF(AR369="","No birth date",IF(COUNT(Settings!$B$9:$B$20)=0,"Set your age groups",IF(AR369&lt;MIN(Settings!$B$9:$B$20),"Below youngest group",IF(AR369&gt;MAX(Settings!$C$9:$C$20),"Above oldest group",IF(AR369&lt;=INDEX(Settings!$C$9:$C$20,COUNTIF(Settings!$B$9:$B$20,"&lt;="&amp;AR369)),INDEX(Settings!$A$9:$A$20,COUNTIF(Settings!$B$9:$B$20,"&lt;="&amp;AR369)),"No group for this age"))))))</f>
        <v/>
      </c>
      <c r="AT369" s="22">
        <f>IF(AP369="","",IFERROR(TRIM(INDEX($A369:$AI369,MATCH(Settings!$H$12,$A$1:$AI$1,0))&amp;""),""))</f>
        <v/>
      </c>
      <c r="AU369" s="22">
        <f>IF(AP369="","",IFERROR(TRIM(INDEX($A369:$AI369,MATCH(Settings!$H$13,$A$1:$AI$1,0))&amp;""),""))</f>
        <v/>
      </c>
      <c r="AV369" s="22">
        <f>IF(AP369="","",IFERROR(TRIM(INDEX($A369:$AI369,MATCH(Settings!$H$14,$A$1:$AI$1,0))&amp;""),""))</f>
        <v/>
      </c>
      <c r="AW369" s="22">
        <f>IF(AP369="","",IFERROR(IF(TRIM(INDEX($A369:$AI369,MATCH(Settings!$H$19,$A$1:$AI$1,0))&amp;"")="","",VALUE(TRIM(INDEX($A369:$AI369,MATCH(Settings!$H$19,$A$1:$AI$1,0))&amp;""))),""))</f>
        <v/>
      </c>
      <c r="AX369" s="22">
        <f>IF(AP369="","",IFERROR(TRIM(INDEX($A369:$AI369,MATCH(Settings!$H$20,$A$1:$AI$1,0))&amp;""),""))</f>
        <v/>
      </c>
      <c r="AY369" s="24">
        <f>IF(OR(AX369="Paid",AX369="Partially refunded"),IFERROR(VALUE(IFERROR(TRIM(INDEX($A369:$AI369,MATCH(Settings!$H$21,$A$1:$AI$1,0))&amp;""),"")),0)-IFERROR(VALUE(IFERROR(TRIM(INDEX($A369:$AI369,MATCH(Settings!$H$22,$A$1:$AI$1,0))&amp;""),"")),0),0)</f>
        <v/>
      </c>
      <c r="AZ369" s="22">
        <f>IF(AP369="","",IF(UPPER(TRIM(AL369&amp;""))="Y","Paid another way",IF(AX369&lt;&gt;"",AX369,"No online payment")))</f>
        <v/>
      </c>
      <c r="BA369" s="22">
        <f>IF(OR(AZ369="Paid",AZ369="Partially refunded",AZ369="Paid another way"),1,0)</f>
        <v/>
      </c>
      <c r="BB369" s="22">
        <f>IF(AP369="","",IF(IFERROR(TRIM(INDEX($A369:$AI369,MATCH(Settings!$H$15,$A$1:$AI$1,0))&amp;""),"")&lt;&gt;"","Yes","No"))</f>
        <v/>
      </c>
      <c r="BC369" s="22">
        <f>IF(AP369="","",IF(IFERROR(TRIM(INDEX($A369:$AI369,MATCH(Settings!$H$16,$A$1:$AI$1,0))&amp;""),"")&lt;&gt;"","Yes","No"))</f>
        <v/>
      </c>
      <c r="BD369" s="22">
        <f>IF(AP369="","",IF(IFERROR(TRIM(INDEX($A369:$AI369,MATCH(Settings!$H$18,$A$1:$AI$1,0))&amp;""),"")&lt;&gt;"","Yes","No"))</f>
        <v/>
      </c>
      <c r="BE369" s="22">
        <f>IF(AP369="","",IFERROR(TRIM(INDEX($A369:$AI369,MATCH(Settings!$H$17,$A$1:$AI$1,0))&amp;""),""))</f>
        <v/>
      </c>
      <c r="BF369" s="22">
        <f>IF(AP369="","",IF(UPPER(TRIM(AM369&amp;""))="Y","Complete (papers)",IF(IF(BB369="No",", proof of age","")&amp;IF(BC369="No",", physical form","")&amp;IF(BD369="No",", concussion sheet","")="","Complete","Missing: "&amp;MID(IF(BB369="No",", proof of age","")&amp;IF(BC369="No",", physical form","")&amp;IF(BD369="No",", concussion sheet",""),3,200))))</f>
        <v/>
      </c>
      <c r="BG369" s="22">
        <f>IF(LEFT(BF369,8)="Complete",1,0)</f>
        <v/>
      </c>
      <c r="BH369" s="22">
        <f>IF(AP369="","",TRIM(AK369&amp;""))</f>
        <v/>
      </c>
      <c r="BI369" s="22">
        <f>IF(AND(AP369&lt;&gt;"",BH369=""),1,0)</f>
        <v/>
      </c>
      <c r="BJ369" s="22">
        <f>IF(AP369="",0,1)</f>
        <v/>
      </c>
    </row>
    <row r="370">
      <c r="AJ370" s="19" t="n"/>
      <c r="AK370" s="25" t="n"/>
      <c r="AL370" s="26" t="n"/>
      <c r="AM370" s="26" t="n"/>
      <c r="AN370" s="25" t="n"/>
      <c r="AO370" s="19" t="n"/>
      <c r="AP370" s="22">
        <f>TRIM(IFERROR(TRIM(INDEX($A370:$AI370,MATCH(Settings!$H$9,$A$1:$AI$1,0))&amp;""),"")&amp;" "&amp;IFERROR(TRIM(INDEX($A370:$AI370,MATCH(Settings!$H$10,$A$1:$AI$1,0))&amp;""),""))</f>
        <v/>
      </c>
      <c r="AQ370" s="23">
        <f>IF(AP370="","",IFERROR(IF(TRIM(INDEX($A370:$AI370,MATCH(Settings!$H$11,$A$1:$AI$1,0))&amp;"")="","",IF(ISNUMBER(INDEX($A370:$AI370,MATCH(Settings!$H$11,$A$1:$AI$1,0))),INT(INDEX($A370:$AI370,MATCH(Settings!$H$11,$A$1:$AI$1,0))),DATE(VALUE(LEFT(INDEX($A370:$AI370,MATCH(Settings!$H$11,$A$1:$AI$1,0)),4)),VALUE(MID(INDEX($A370:$AI370,MATCH(Settings!$H$11,$A$1:$AI$1,0)),6,2)),VALUE(MID(INDEX($A370:$AI370,MATCH(Settings!$H$11,$A$1:$AI$1,0)),9,2))))),""))</f>
        <v/>
      </c>
      <c r="AR370" s="22">
        <f>IF(OR(AP370="",NOT(ISNUMBER(AQ370)),NOT(ISNUMBER(Settings!$B$4))),"",YEAR(Settings!$B$4)-YEAR(AQ370)-IF(OR(MONTH(Settings!$B$4)&lt;MONTH(AQ370),AND(MONTH(Settings!$B$4)=MONTH(AQ370),DAY(Settings!$B$4)&lt;DAY(AQ370))),1,0))</f>
        <v/>
      </c>
      <c r="AS370" s="22">
        <f>IF(AP370="","",IF(AR370="","No birth date",IF(COUNT(Settings!$B$9:$B$20)=0,"Set your age groups",IF(AR370&lt;MIN(Settings!$B$9:$B$20),"Below youngest group",IF(AR370&gt;MAX(Settings!$C$9:$C$20),"Above oldest group",IF(AR370&lt;=INDEX(Settings!$C$9:$C$20,COUNTIF(Settings!$B$9:$B$20,"&lt;="&amp;AR370)),INDEX(Settings!$A$9:$A$20,COUNTIF(Settings!$B$9:$B$20,"&lt;="&amp;AR370)),"No group for this age"))))))</f>
        <v/>
      </c>
      <c r="AT370" s="22">
        <f>IF(AP370="","",IFERROR(TRIM(INDEX($A370:$AI370,MATCH(Settings!$H$12,$A$1:$AI$1,0))&amp;""),""))</f>
        <v/>
      </c>
      <c r="AU370" s="22">
        <f>IF(AP370="","",IFERROR(TRIM(INDEX($A370:$AI370,MATCH(Settings!$H$13,$A$1:$AI$1,0))&amp;""),""))</f>
        <v/>
      </c>
      <c r="AV370" s="22">
        <f>IF(AP370="","",IFERROR(TRIM(INDEX($A370:$AI370,MATCH(Settings!$H$14,$A$1:$AI$1,0))&amp;""),""))</f>
        <v/>
      </c>
      <c r="AW370" s="22">
        <f>IF(AP370="","",IFERROR(IF(TRIM(INDEX($A370:$AI370,MATCH(Settings!$H$19,$A$1:$AI$1,0))&amp;"")="","",VALUE(TRIM(INDEX($A370:$AI370,MATCH(Settings!$H$19,$A$1:$AI$1,0))&amp;""))),""))</f>
        <v/>
      </c>
      <c r="AX370" s="22">
        <f>IF(AP370="","",IFERROR(TRIM(INDEX($A370:$AI370,MATCH(Settings!$H$20,$A$1:$AI$1,0))&amp;""),""))</f>
        <v/>
      </c>
      <c r="AY370" s="24">
        <f>IF(OR(AX370="Paid",AX370="Partially refunded"),IFERROR(VALUE(IFERROR(TRIM(INDEX($A370:$AI370,MATCH(Settings!$H$21,$A$1:$AI$1,0))&amp;""),"")),0)-IFERROR(VALUE(IFERROR(TRIM(INDEX($A370:$AI370,MATCH(Settings!$H$22,$A$1:$AI$1,0))&amp;""),"")),0),0)</f>
        <v/>
      </c>
      <c r="AZ370" s="22">
        <f>IF(AP370="","",IF(UPPER(TRIM(AL370&amp;""))="Y","Paid another way",IF(AX370&lt;&gt;"",AX370,"No online payment")))</f>
        <v/>
      </c>
      <c r="BA370" s="22">
        <f>IF(OR(AZ370="Paid",AZ370="Partially refunded",AZ370="Paid another way"),1,0)</f>
        <v/>
      </c>
      <c r="BB370" s="22">
        <f>IF(AP370="","",IF(IFERROR(TRIM(INDEX($A370:$AI370,MATCH(Settings!$H$15,$A$1:$AI$1,0))&amp;""),"")&lt;&gt;"","Yes","No"))</f>
        <v/>
      </c>
      <c r="BC370" s="22">
        <f>IF(AP370="","",IF(IFERROR(TRIM(INDEX($A370:$AI370,MATCH(Settings!$H$16,$A$1:$AI$1,0))&amp;""),"")&lt;&gt;"","Yes","No"))</f>
        <v/>
      </c>
      <c r="BD370" s="22">
        <f>IF(AP370="","",IF(IFERROR(TRIM(INDEX($A370:$AI370,MATCH(Settings!$H$18,$A$1:$AI$1,0))&amp;""),"")&lt;&gt;"","Yes","No"))</f>
        <v/>
      </c>
      <c r="BE370" s="22">
        <f>IF(AP370="","",IFERROR(TRIM(INDEX($A370:$AI370,MATCH(Settings!$H$17,$A$1:$AI$1,0))&amp;""),""))</f>
        <v/>
      </c>
      <c r="BF370" s="22">
        <f>IF(AP370="","",IF(UPPER(TRIM(AM370&amp;""))="Y","Complete (papers)",IF(IF(BB370="No",", proof of age","")&amp;IF(BC370="No",", physical form","")&amp;IF(BD370="No",", concussion sheet","")="","Complete","Missing: "&amp;MID(IF(BB370="No",", proof of age","")&amp;IF(BC370="No",", physical form","")&amp;IF(BD370="No",", concussion sheet",""),3,200))))</f>
        <v/>
      </c>
      <c r="BG370" s="22">
        <f>IF(LEFT(BF370,8)="Complete",1,0)</f>
        <v/>
      </c>
      <c r="BH370" s="22">
        <f>IF(AP370="","",TRIM(AK370&amp;""))</f>
        <v/>
      </c>
      <c r="BI370" s="22">
        <f>IF(AND(AP370&lt;&gt;"",BH370=""),1,0)</f>
        <v/>
      </c>
      <c r="BJ370" s="22">
        <f>IF(AP370="",0,1)</f>
        <v/>
      </c>
    </row>
    <row r="371">
      <c r="AJ371" s="19" t="n"/>
      <c r="AK371" s="25" t="n"/>
      <c r="AL371" s="26" t="n"/>
      <c r="AM371" s="26" t="n"/>
      <c r="AN371" s="25" t="n"/>
      <c r="AO371" s="19" t="n"/>
      <c r="AP371" s="22">
        <f>TRIM(IFERROR(TRIM(INDEX($A371:$AI371,MATCH(Settings!$H$9,$A$1:$AI$1,0))&amp;""),"")&amp;" "&amp;IFERROR(TRIM(INDEX($A371:$AI371,MATCH(Settings!$H$10,$A$1:$AI$1,0))&amp;""),""))</f>
        <v/>
      </c>
      <c r="AQ371" s="23">
        <f>IF(AP371="","",IFERROR(IF(TRIM(INDEX($A371:$AI371,MATCH(Settings!$H$11,$A$1:$AI$1,0))&amp;"")="","",IF(ISNUMBER(INDEX($A371:$AI371,MATCH(Settings!$H$11,$A$1:$AI$1,0))),INT(INDEX($A371:$AI371,MATCH(Settings!$H$11,$A$1:$AI$1,0))),DATE(VALUE(LEFT(INDEX($A371:$AI371,MATCH(Settings!$H$11,$A$1:$AI$1,0)),4)),VALUE(MID(INDEX($A371:$AI371,MATCH(Settings!$H$11,$A$1:$AI$1,0)),6,2)),VALUE(MID(INDEX($A371:$AI371,MATCH(Settings!$H$11,$A$1:$AI$1,0)),9,2))))),""))</f>
        <v/>
      </c>
      <c r="AR371" s="22">
        <f>IF(OR(AP371="",NOT(ISNUMBER(AQ371)),NOT(ISNUMBER(Settings!$B$4))),"",YEAR(Settings!$B$4)-YEAR(AQ371)-IF(OR(MONTH(Settings!$B$4)&lt;MONTH(AQ371),AND(MONTH(Settings!$B$4)=MONTH(AQ371),DAY(Settings!$B$4)&lt;DAY(AQ371))),1,0))</f>
        <v/>
      </c>
      <c r="AS371" s="22">
        <f>IF(AP371="","",IF(AR371="","No birth date",IF(COUNT(Settings!$B$9:$B$20)=0,"Set your age groups",IF(AR371&lt;MIN(Settings!$B$9:$B$20),"Below youngest group",IF(AR371&gt;MAX(Settings!$C$9:$C$20),"Above oldest group",IF(AR371&lt;=INDEX(Settings!$C$9:$C$20,COUNTIF(Settings!$B$9:$B$20,"&lt;="&amp;AR371)),INDEX(Settings!$A$9:$A$20,COUNTIF(Settings!$B$9:$B$20,"&lt;="&amp;AR371)),"No group for this age"))))))</f>
        <v/>
      </c>
      <c r="AT371" s="22">
        <f>IF(AP371="","",IFERROR(TRIM(INDEX($A371:$AI371,MATCH(Settings!$H$12,$A$1:$AI$1,0))&amp;""),""))</f>
        <v/>
      </c>
      <c r="AU371" s="22">
        <f>IF(AP371="","",IFERROR(TRIM(INDEX($A371:$AI371,MATCH(Settings!$H$13,$A$1:$AI$1,0))&amp;""),""))</f>
        <v/>
      </c>
      <c r="AV371" s="22">
        <f>IF(AP371="","",IFERROR(TRIM(INDEX($A371:$AI371,MATCH(Settings!$H$14,$A$1:$AI$1,0))&amp;""),""))</f>
        <v/>
      </c>
      <c r="AW371" s="22">
        <f>IF(AP371="","",IFERROR(IF(TRIM(INDEX($A371:$AI371,MATCH(Settings!$H$19,$A$1:$AI$1,0))&amp;"")="","",VALUE(TRIM(INDEX($A371:$AI371,MATCH(Settings!$H$19,$A$1:$AI$1,0))&amp;""))),""))</f>
        <v/>
      </c>
      <c r="AX371" s="22">
        <f>IF(AP371="","",IFERROR(TRIM(INDEX($A371:$AI371,MATCH(Settings!$H$20,$A$1:$AI$1,0))&amp;""),""))</f>
        <v/>
      </c>
      <c r="AY371" s="24">
        <f>IF(OR(AX371="Paid",AX371="Partially refunded"),IFERROR(VALUE(IFERROR(TRIM(INDEX($A371:$AI371,MATCH(Settings!$H$21,$A$1:$AI$1,0))&amp;""),"")),0)-IFERROR(VALUE(IFERROR(TRIM(INDEX($A371:$AI371,MATCH(Settings!$H$22,$A$1:$AI$1,0))&amp;""),"")),0),0)</f>
        <v/>
      </c>
      <c r="AZ371" s="22">
        <f>IF(AP371="","",IF(UPPER(TRIM(AL371&amp;""))="Y","Paid another way",IF(AX371&lt;&gt;"",AX371,"No online payment")))</f>
        <v/>
      </c>
      <c r="BA371" s="22">
        <f>IF(OR(AZ371="Paid",AZ371="Partially refunded",AZ371="Paid another way"),1,0)</f>
        <v/>
      </c>
      <c r="BB371" s="22">
        <f>IF(AP371="","",IF(IFERROR(TRIM(INDEX($A371:$AI371,MATCH(Settings!$H$15,$A$1:$AI$1,0))&amp;""),"")&lt;&gt;"","Yes","No"))</f>
        <v/>
      </c>
      <c r="BC371" s="22">
        <f>IF(AP371="","",IF(IFERROR(TRIM(INDEX($A371:$AI371,MATCH(Settings!$H$16,$A$1:$AI$1,0))&amp;""),"")&lt;&gt;"","Yes","No"))</f>
        <v/>
      </c>
      <c r="BD371" s="22">
        <f>IF(AP371="","",IF(IFERROR(TRIM(INDEX($A371:$AI371,MATCH(Settings!$H$18,$A$1:$AI$1,0))&amp;""),"")&lt;&gt;"","Yes","No"))</f>
        <v/>
      </c>
      <c r="BE371" s="22">
        <f>IF(AP371="","",IFERROR(TRIM(INDEX($A371:$AI371,MATCH(Settings!$H$17,$A$1:$AI$1,0))&amp;""),""))</f>
        <v/>
      </c>
      <c r="BF371" s="22">
        <f>IF(AP371="","",IF(UPPER(TRIM(AM371&amp;""))="Y","Complete (papers)",IF(IF(BB371="No",", proof of age","")&amp;IF(BC371="No",", physical form","")&amp;IF(BD371="No",", concussion sheet","")="","Complete","Missing: "&amp;MID(IF(BB371="No",", proof of age","")&amp;IF(BC371="No",", physical form","")&amp;IF(BD371="No",", concussion sheet",""),3,200))))</f>
        <v/>
      </c>
      <c r="BG371" s="22">
        <f>IF(LEFT(BF371,8)="Complete",1,0)</f>
        <v/>
      </c>
      <c r="BH371" s="22">
        <f>IF(AP371="","",TRIM(AK371&amp;""))</f>
        <v/>
      </c>
      <c r="BI371" s="22">
        <f>IF(AND(AP371&lt;&gt;"",BH371=""),1,0)</f>
        <v/>
      </c>
      <c r="BJ371" s="22">
        <f>IF(AP371="",0,1)</f>
        <v/>
      </c>
    </row>
    <row r="372">
      <c r="AJ372" s="19" t="n"/>
      <c r="AK372" s="25" t="n"/>
      <c r="AL372" s="26" t="n"/>
      <c r="AM372" s="26" t="n"/>
      <c r="AN372" s="25" t="n"/>
      <c r="AO372" s="19" t="n"/>
      <c r="AP372" s="22">
        <f>TRIM(IFERROR(TRIM(INDEX($A372:$AI372,MATCH(Settings!$H$9,$A$1:$AI$1,0))&amp;""),"")&amp;" "&amp;IFERROR(TRIM(INDEX($A372:$AI372,MATCH(Settings!$H$10,$A$1:$AI$1,0))&amp;""),""))</f>
        <v/>
      </c>
      <c r="AQ372" s="23">
        <f>IF(AP372="","",IFERROR(IF(TRIM(INDEX($A372:$AI372,MATCH(Settings!$H$11,$A$1:$AI$1,0))&amp;"")="","",IF(ISNUMBER(INDEX($A372:$AI372,MATCH(Settings!$H$11,$A$1:$AI$1,0))),INT(INDEX($A372:$AI372,MATCH(Settings!$H$11,$A$1:$AI$1,0))),DATE(VALUE(LEFT(INDEX($A372:$AI372,MATCH(Settings!$H$11,$A$1:$AI$1,0)),4)),VALUE(MID(INDEX($A372:$AI372,MATCH(Settings!$H$11,$A$1:$AI$1,0)),6,2)),VALUE(MID(INDEX($A372:$AI372,MATCH(Settings!$H$11,$A$1:$AI$1,0)),9,2))))),""))</f>
        <v/>
      </c>
      <c r="AR372" s="22">
        <f>IF(OR(AP372="",NOT(ISNUMBER(AQ372)),NOT(ISNUMBER(Settings!$B$4))),"",YEAR(Settings!$B$4)-YEAR(AQ372)-IF(OR(MONTH(Settings!$B$4)&lt;MONTH(AQ372),AND(MONTH(Settings!$B$4)=MONTH(AQ372),DAY(Settings!$B$4)&lt;DAY(AQ372))),1,0))</f>
        <v/>
      </c>
      <c r="AS372" s="22">
        <f>IF(AP372="","",IF(AR372="","No birth date",IF(COUNT(Settings!$B$9:$B$20)=0,"Set your age groups",IF(AR372&lt;MIN(Settings!$B$9:$B$20),"Below youngest group",IF(AR372&gt;MAX(Settings!$C$9:$C$20),"Above oldest group",IF(AR372&lt;=INDEX(Settings!$C$9:$C$20,COUNTIF(Settings!$B$9:$B$20,"&lt;="&amp;AR372)),INDEX(Settings!$A$9:$A$20,COUNTIF(Settings!$B$9:$B$20,"&lt;="&amp;AR372)),"No group for this age"))))))</f>
        <v/>
      </c>
      <c r="AT372" s="22">
        <f>IF(AP372="","",IFERROR(TRIM(INDEX($A372:$AI372,MATCH(Settings!$H$12,$A$1:$AI$1,0))&amp;""),""))</f>
        <v/>
      </c>
      <c r="AU372" s="22">
        <f>IF(AP372="","",IFERROR(TRIM(INDEX($A372:$AI372,MATCH(Settings!$H$13,$A$1:$AI$1,0))&amp;""),""))</f>
        <v/>
      </c>
      <c r="AV372" s="22">
        <f>IF(AP372="","",IFERROR(TRIM(INDEX($A372:$AI372,MATCH(Settings!$H$14,$A$1:$AI$1,0))&amp;""),""))</f>
        <v/>
      </c>
      <c r="AW372" s="22">
        <f>IF(AP372="","",IFERROR(IF(TRIM(INDEX($A372:$AI372,MATCH(Settings!$H$19,$A$1:$AI$1,0))&amp;"")="","",VALUE(TRIM(INDEX($A372:$AI372,MATCH(Settings!$H$19,$A$1:$AI$1,0))&amp;""))),""))</f>
        <v/>
      </c>
      <c r="AX372" s="22">
        <f>IF(AP372="","",IFERROR(TRIM(INDEX($A372:$AI372,MATCH(Settings!$H$20,$A$1:$AI$1,0))&amp;""),""))</f>
        <v/>
      </c>
      <c r="AY372" s="24">
        <f>IF(OR(AX372="Paid",AX372="Partially refunded"),IFERROR(VALUE(IFERROR(TRIM(INDEX($A372:$AI372,MATCH(Settings!$H$21,$A$1:$AI$1,0))&amp;""),"")),0)-IFERROR(VALUE(IFERROR(TRIM(INDEX($A372:$AI372,MATCH(Settings!$H$22,$A$1:$AI$1,0))&amp;""),"")),0),0)</f>
        <v/>
      </c>
      <c r="AZ372" s="22">
        <f>IF(AP372="","",IF(UPPER(TRIM(AL372&amp;""))="Y","Paid another way",IF(AX372&lt;&gt;"",AX372,"No online payment")))</f>
        <v/>
      </c>
      <c r="BA372" s="22">
        <f>IF(OR(AZ372="Paid",AZ372="Partially refunded",AZ372="Paid another way"),1,0)</f>
        <v/>
      </c>
      <c r="BB372" s="22">
        <f>IF(AP372="","",IF(IFERROR(TRIM(INDEX($A372:$AI372,MATCH(Settings!$H$15,$A$1:$AI$1,0))&amp;""),"")&lt;&gt;"","Yes","No"))</f>
        <v/>
      </c>
      <c r="BC372" s="22">
        <f>IF(AP372="","",IF(IFERROR(TRIM(INDEX($A372:$AI372,MATCH(Settings!$H$16,$A$1:$AI$1,0))&amp;""),"")&lt;&gt;"","Yes","No"))</f>
        <v/>
      </c>
      <c r="BD372" s="22">
        <f>IF(AP372="","",IF(IFERROR(TRIM(INDEX($A372:$AI372,MATCH(Settings!$H$18,$A$1:$AI$1,0))&amp;""),"")&lt;&gt;"","Yes","No"))</f>
        <v/>
      </c>
      <c r="BE372" s="22">
        <f>IF(AP372="","",IFERROR(TRIM(INDEX($A372:$AI372,MATCH(Settings!$H$17,$A$1:$AI$1,0))&amp;""),""))</f>
        <v/>
      </c>
      <c r="BF372" s="22">
        <f>IF(AP372="","",IF(UPPER(TRIM(AM372&amp;""))="Y","Complete (papers)",IF(IF(BB372="No",", proof of age","")&amp;IF(BC372="No",", physical form","")&amp;IF(BD372="No",", concussion sheet","")="","Complete","Missing: "&amp;MID(IF(BB372="No",", proof of age","")&amp;IF(BC372="No",", physical form","")&amp;IF(BD372="No",", concussion sheet",""),3,200))))</f>
        <v/>
      </c>
      <c r="BG372" s="22">
        <f>IF(LEFT(BF372,8)="Complete",1,0)</f>
        <v/>
      </c>
      <c r="BH372" s="22">
        <f>IF(AP372="","",TRIM(AK372&amp;""))</f>
        <v/>
      </c>
      <c r="BI372" s="22">
        <f>IF(AND(AP372&lt;&gt;"",BH372=""),1,0)</f>
        <v/>
      </c>
      <c r="BJ372" s="22">
        <f>IF(AP372="",0,1)</f>
        <v/>
      </c>
    </row>
    <row r="373">
      <c r="AJ373" s="19" t="n"/>
      <c r="AK373" s="25" t="n"/>
      <c r="AL373" s="26" t="n"/>
      <c r="AM373" s="26" t="n"/>
      <c r="AN373" s="25" t="n"/>
      <c r="AO373" s="19" t="n"/>
      <c r="AP373" s="22">
        <f>TRIM(IFERROR(TRIM(INDEX($A373:$AI373,MATCH(Settings!$H$9,$A$1:$AI$1,0))&amp;""),"")&amp;" "&amp;IFERROR(TRIM(INDEX($A373:$AI373,MATCH(Settings!$H$10,$A$1:$AI$1,0))&amp;""),""))</f>
        <v/>
      </c>
      <c r="AQ373" s="23">
        <f>IF(AP373="","",IFERROR(IF(TRIM(INDEX($A373:$AI373,MATCH(Settings!$H$11,$A$1:$AI$1,0))&amp;"")="","",IF(ISNUMBER(INDEX($A373:$AI373,MATCH(Settings!$H$11,$A$1:$AI$1,0))),INT(INDEX($A373:$AI373,MATCH(Settings!$H$11,$A$1:$AI$1,0))),DATE(VALUE(LEFT(INDEX($A373:$AI373,MATCH(Settings!$H$11,$A$1:$AI$1,0)),4)),VALUE(MID(INDEX($A373:$AI373,MATCH(Settings!$H$11,$A$1:$AI$1,0)),6,2)),VALUE(MID(INDEX($A373:$AI373,MATCH(Settings!$H$11,$A$1:$AI$1,0)),9,2))))),""))</f>
        <v/>
      </c>
      <c r="AR373" s="22">
        <f>IF(OR(AP373="",NOT(ISNUMBER(AQ373)),NOT(ISNUMBER(Settings!$B$4))),"",YEAR(Settings!$B$4)-YEAR(AQ373)-IF(OR(MONTH(Settings!$B$4)&lt;MONTH(AQ373),AND(MONTH(Settings!$B$4)=MONTH(AQ373),DAY(Settings!$B$4)&lt;DAY(AQ373))),1,0))</f>
        <v/>
      </c>
      <c r="AS373" s="22">
        <f>IF(AP373="","",IF(AR373="","No birth date",IF(COUNT(Settings!$B$9:$B$20)=0,"Set your age groups",IF(AR373&lt;MIN(Settings!$B$9:$B$20),"Below youngest group",IF(AR373&gt;MAX(Settings!$C$9:$C$20),"Above oldest group",IF(AR373&lt;=INDEX(Settings!$C$9:$C$20,COUNTIF(Settings!$B$9:$B$20,"&lt;="&amp;AR373)),INDEX(Settings!$A$9:$A$20,COUNTIF(Settings!$B$9:$B$20,"&lt;="&amp;AR373)),"No group for this age"))))))</f>
        <v/>
      </c>
      <c r="AT373" s="22">
        <f>IF(AP373="","",IFERROR(TRIM(INDEX($A373:$AI373,MATCH(Settings!$H$12,$A$1:$AI$1,0))&amp;""),""))</f>
        <v/>
      </c>
      <c r="AU373" s="22">
        <f>IF(AP373="","",IFERROR(TRIM(INDEX($A373:$AI373,MATCH(Settings!$H$13,$A$1:$AI$1,0))&amp;""),""))</f>
        <v/>
      </c>
      <c r="AV373" s="22">
        <f>IF(AP373="","",IFERROR(TRIM(INDEX($A373:$AI373,MATCH(Settings!$H$14,$A$1:$AI$1,0))&amp;""),""))</f>
        <v/>
      </c>
      <c r="AW373" s="22">
        <f>IF(AP373="","",IFERROR(IF(TRIM(INDEX($A373:$AI373,MATCH(Settings!$H$19,$A$1:$AI$1,0))&amp;"")="","",VALUE(TRIM(INDEX($A373:$AI373,MATCH(Settings!$H$19,$A$1:$AI$1,0))&amp;""))),""))</f>
        <v/>
      </c>
      <c r="AX373" s="22">
        <f>IF(AP373="","",IFERROR(TRIM(INDEX($A373:$AI373,MATCH(Settings!$H$20,$A$1:$AI$1,0))&amp;""),""))</f>
        <v/>
      </c>
      <c r="AY373" s="24">
        <f>IF(OR(AX373="Paid",AX373="Partially refunded"),IFERROR(VALUE(IFERROR(TRIM(INDEX($A373:$AI373,MATCH(Settings!$H$21,$A$1:$AI$1,0))&amp;""),"")),0)-IFERROR(VALUE(IFERROR(TRIM(INDEX($A373:$AI373,MATCH(Settings!$H$22,$A$1:$AI$1,0))&amp;""),"")),0),0)</f>
        <v/>
      </c>
      <c r="AZ373" s="22">
        <f>IF(AP373="","",IF(UPPER(TRIM(AL373&amp;""))="Y","Paid another way",IF(AX373&lt;&gt;"",AX373,"No online payment")))</f>
        <v/>
      </c>
      <c r="BA373" s="22">
        <f>IF(OR(AZ373="Paid",AZ373="Partially refunded",AZ373="Paid another way"),1,0)</f>
        <v/>
      </c>
      <c r="BB373" s="22">
        <f>IF(AP373="","",IF(IFERROR(TRIM(INDEX($A373:$AI373,MATCH(Settings!$H$15,$A$1:$AI$1,0))&amp;""),"")&lt;&gt;"","Yes","No"))</f>
        <v/>
      </c>
      <c r="BC373" s="22">
        <f>IF(AP373="","",IF(IFERROR(TRIM(INDEX($A373:$AI373,MATCH(Settings!$H$16,$A$1:$AI$1,0))&amp;""),"")&lt;&gt;"","Yes","No"))</f>
        <v/>
      </c>
      <c r="BD373" s="22">
        <f>IF(AP373="","",IF(IFERROR(TRIM(INDEX($A373:$AI373,MATCH(Settings!$H$18,$A$1:$AI$1,0))&amp;""),"")&lt;&gt;"","Yes","No"))</f>
        <v/>
      </c>
      <c r="BE373" s="22">
        <f>IF(AP373="","",IFERROR(TRIM(INDEX($A373:$AI373,MATCH(Settings!$H$17,$A$1:$AI$1,0))&amp;""),""))</f>
        <v/>
      </c>
      <c r="BF373" s="22">
        <f>IF(AP373="","",IF(UPPER(TRIM(AM373&amp;""))="Y","Complete (papers)",IF(IF(BB373="No",", proof of age","")&amp;IF(BC373="No",", physical form","")&amp;IF(BD373="No",", concussion sheet","")="","Complete","Missing: "&amp;MID(IF(BB373="No",", proof of age","")&amp;IF(BC373="No",", physical form","")&amp;IF(BD373="No",", concussion sheet",""),3,200))))</f>
        <v/>
      </c>
      <c r="BG373" s="22">
        <f>IF(LEFT(BF373,8)="Complete",1,0)</f>
        <v/>
      </c>
      <c r="BH373" s="22">
        <f>IF(AP373="","",TRIM(AK373&amp;""))</f>
        <v/>
      </c>
      <c r="BI373" s="22">
        <f>IF(AND(AP373&lt;&gt;"",BH373=""),1,0)</f>
        <v/>
      </c>
      <c r="BJ373" s="22">
        <f>IF(AP373="",0,1)</f>
        <v/>
      </c>
    </row>
    <row r="374">
      <c r="AJ374" s="19" t="n"/>
      <c r="AK374" s="25" t="n"/>
      <c r="AL374" s="26" t="n"/>
      <c r="AM374" s="26" t="n"/>
      <c r="AN374" s="25" t="n"/>
      <c r="AO374" s="19" t="n"/>
      <c r="AP374" s="22">
        <f>TRIM(IFERROR(TRIM(INDEX($A374:$AI374,MATCH(Settings!$H$9,$A$1:$AI$1,0))&amp;""),"")&amp;" "&amp;IFERROR(TRIM(INDEX($A374:$AI374,MATCH(Settings!$H$10,$A$1:$AI$1,0))&amp;""),""))</f>
        <v/>
      </c>
      <c r="AQ374" s="23">
        <f>IF(AP374="","",IFERROR(IF(TRIM(INDEX($A374:$AI374,MATCH(Settings!$H$11,$A$1:$AI$1,0))&amp;"")="","",IF(ISNUMBER(INDEX($A374:$AI374,MATCH(Settings!$H$11,$A$1:$AI$1,0))),INT(INDEX($A374:$AI374,MATCH(Settings!$H$11,$A$1:$AI$1,0))),DATE(VALUE(LEFT(INDEX($A374:$AI374,MATCH(Settings!$H$11,$A$1:$AI$1,0)),4)),VALUE(MID(INDEX($A374:$AI374,MATCH(Settings!$H$11,$A$1:$AI$1,0)),6,2)),VALUE(MID(INDEX($A374:$AI374,MATCH(Settings!$H$11,$A$1:$AI$1,0)),9,2))))),""))</f>
        <v/>
      </c>
      <c r="AR374" s="22">
        <f>IF(OR(AP374="",NOT(ISNUMBER(AQ374)),NOT(ISNUMBER(Settings!$B$4))),"",YEAR(Settings!$B$4)-YEAR(AQ374)-IF(OR(MONTH(Settings!$B$4)&lt;MONTH(AQ374),AND(MONTH(Settings!$B$4)=MONTH(AQ374),DAY(Settings!$B$4)&lt;DAY(AQ374))),1,0))</f>
        <v/>
      </c>
      <c r="AS374" s="22">
        <f>IF(AP374="","",IF(AR374="","No birth date",IF(COUNT(Settings!$B$9:$B$20)=0,"Set your age groups",IF(AR374&lt;MIN(Settings!$B$9:$B$20),"Below youngest group",IF(AR374&gt;MAX(Settings!$C$9:$C$20),"Above oldest group",IF(AR374&lt;=INDEX(Settings!$C$9:$C$20,COUNTIF(Settings!$B$9:$B$20,"&lt;="&amp;AR374)),INDEX(Settings!$A$9:$A$20,COUNTIF(Settings!$B$9:$B$20,"&lt;="&amp;AR374)),"No group for this age"))))))</f>
        <v/>
      </c>
      <c r="AT374" s="22">
        <f>IF(AP374="","",IFERROR(TRIM(INDEX($A374:$AI374,MATCH(Settings!$H$12,$A$1:$AI$1,0))&amp;""),""))</f>
        <v/>
      </c>
      <c r="AU374" s="22">
        <f>IF(AP374="","",IFERROR(TRIM(INDEX($A374:$AI374,MATCH(Settings!$H$13,$A$1:$AI$1,0))&amp;""),""))</f>
        <v/>
      </c>
      <c r="AV374" s="22">
        <f>IF(AP374="","",IFERROR(TRIM(INDEX($A374:$AI374,MATCH(Settings!$H$14,$A$1:$AI$1,0))&amp;""),""))</f>
        <v/>
      </c>
      <c r="AW374" s="22">
        <f>IF(AP374="","",IFERROR(IF(TRIM(INDEX($A374:$AI374,MATCH(Settings!$H$19,$A$1:$AI$1,0))&amp;"")="","",VALUE(TRIM(INDEX($A374:$AI374,MATCH(Settings!$H$19,$A$1:$AI$1,0))&amp;""))),""))</f>
        <v/>
      </c>
      <c r="AX374" s="22">
        <f>IF(AP374="","",IFERROR(TRIM(INDEX($A374:$AI374,MATCH(Settings!$H$20,$A$1:$AI$1,0))&amp;""),""))</f>
        <v/>
      </c>
      <c r="AY374" s="24">
        <f>IF(OR(AX374="Paid",AX374="Partially refunded"),IFERROR(VALUE(IFERROR(TRIM(INDEX($A374:$AI374,MATCH(Settings!$H$21,$A$1:$AI$1,0))&amp;""),"")),0)-IFERROR(VALUE(IFERROR(TRIM(INDEX($A374:$AI374,MATCH(Settings!$H$22,$A$1:$AI$1,0))&amp;""),"")),0),0)</f>
        <v/>
      </c>
      <c r="AZ374" s="22">
        <f>IF(AP374="","",IF(UPPER(TRIM(AL374&amp;""))="Y","Paid another way",IF(AX374&lt;&gt;"",AX374,"No online payment")))</f>
        <v/>
      </c>
      <c r="BA374" s="22">
        <f>IF(OR(AZ374="Paid",AZ374="Partially refunded",AZ374="Paid another way"),1,0)</f>
        <v/>
      </c>
      <c r="BB374" s="22">
        <f>IF(AP374="","",IF(IFERROR(TRIM(INDEX($A374:$AI374,MATCH(Settings!$H$15,$A$1:$AI$1,0))&amp;""),"")&lt;&gt;"","Yes","No"))</f>
        <v/>
      </c>
      <c r="BC374" s="22">
        <f>IF(AP374="","",IF(IFERROR(TRIM(INDEX($A374:$AI374,MATCH(Settings!$H$16,$A$1:$AI$1,0))&amp;""),"")&lt;&gt;"","Yes","No"))</f>
        <v/>
      </c>
      <c r="BD374" s="22">
        <f>IF(AP374="","",IF(IFERROR(TRIM(INDEX($A374:$AI374,MATCH(Settings!$H$18,$A$1:$AI$1,0))&amp;""),"")&lt;&gt;"","Yes","No"))</f>
        <v/>
      </c>
      <c r="BE374" s="22">
        <f>IF(AP374="","",IFERROR(TRIM(INDEX($A374:$AI374,MATCH(Settings!$H$17,$A$1:$AI$1,0))&amp;""),""))</f>
        <v/>
      </c>
      <c r="BF374" s="22">
        <f>IF(AP374="","",IF(UPPER(TRIM(AM374&amp;""))="Y","Complete (papers)",IF(IF(BB374="No",", proof of age","")&amp;IF(BC374="No",", physical form","")&amp;IF(BD374="No",", concussion sheet","")="","Complete","Missing: "&amp;MID(IF(BB374="No",", proof of age","")&amp;IF(BC374="No",", physical form","")&amp;IF(BD374="No",", concussion sheet",""),3,200))))</f>
        <v/>
      </c>
      <c r="BG374" s="22">
        <f>IF(LEFT(BF374,8)="Complete",1,0)</f>
        <v/>
      </c>
      <c r="BH374" s="22">
        <f>IF(AP374="","",TRIM(AK374&amp;""))</f>
        <v/>
      </c>
      <c r="BI374" s="22">
        <f>IF(AND(AP374&lt;&gt;"",BH374=""),1,0)</f>
        <v/>
      </c>
      <c r="BJ374" s="22">
        <f>IF(AP374="",0,1)</f>
        <v/>
      </c>
    </row>
    <row r="375">
      <c r="AJ375" s="19" t="n"/>
      <c r="AK375" s="25" t="n"/>
      <c r="AL375" s="26" t="n"/>
      <c r="AM375" s="26" t="n"/>
      <c r="AN375" s="25" t="n"/>
      <c r="AO375" s="19" t="n"/>
      <c r="AP375" s="22">
        <f>TRIM(IFERROR(TRIM(INDEX($A375:$AI375,MATCH(Settings!$H$9,$A$1:$AI$1,0))&amp;""),"")&amp;" "&amp;IFERROR(TRIM(INDEX($A375:$AI375,MATCH(Settings!$H$10,$A$1:$AI$1,0))&amp;""),""))</f>
        <v/>
      </c>
      <c r="AQ375" s="23">
        <f>IF(AP375="","",IFERROR(IF(TRIM(INDEX($A375:$AI375,MATCH(Settings!$H$11,$A$1:$AI$1,0))&amp;"")="","",IF(ISNUMBER(INDEX($A375:$AI375,MATCH(Settings!$H$11,$A$1:$AI$1,0))),INT(INDEX($A375:$AI375,MATCH(Settings!$H$11,$A$1:$AI$1,0))),DATE(VALUE(LEFT(INDEX($A375:$AI375,MATCH(Settings!$H$11,$A$1:$AI$1,0)),4)),VALUE(MID(INDEX($A375:$AI375,MATCH(Settings!$H$11,$A$1:$AI$1,0)),6,2)),VALUE(MID(INDEX($A375:$AI375,MATCH(Settings!$H$11,$A$1:$AI$1,0)),9,2))))),""))</f>
        <v/>
      </c>
      <c r="AR375" s="22">
        <f>IF(OR(AP375="",NOT(ISNUMBER(AQ375)),NOT(ISNUMBER(Settings!$B$4))),"",YEAR(Settings!$B$4)-YEAR(AQ375)-IF(OR(MONTH(Settings!$B$4)&lt;MONTH(AQ375),AND(MONTH(Settings!$B$4)=MONTH(AQ375),DAY(Settings!$B$4)&lt;DAY(AQ375))),1,0))</f>
        <v/>
      </c>
      <c r="AS375" s="22">
        <f>IF(AP375="","",IF(AR375="","No birth date",IF(COUNT(Settings!$B$9:$B$20)=0,"Set your age groups",IF(AR375&lt;MIN(Settings!$B$9:$B$20),"Below youngest group",IF(AR375&gt;MAX(Settings!$C$9:$C$20),"Above oldest group",IF(AR375&lt;=INDEX(Settings!$C$9:$C$20,COUNTIF(Settings!$B$9:$B$20,"&lt;="&amp;AR375)),INDEX(Settings!$A$9:$A$20,COUNTIF(Settings!$B$9:$B$20,"&lt;="&amp;AR375)),"No group for this age"))))))</f>
        <v/>
      </c>
      <c r="AT375" s="22">
        <f>IF(AP375="","",IFERROR(TRIM(INDEX($A375:$AI375,MATCH(Settings!$H$12,$A$1:$AI$1,0))&amp;""),""))</f>
        <v/>
      </c>
      <c r="AU375" s="22">
        <f>IF(AP375="","",IFERROR(TRIM(INDEX($A375:$AI375,MATCH(Settings!$H$13,$A$1:$AI$1,0))&amp;""),""))</f>
        <v/>
      </c>
      <c r="AV375" s="22">
        <f>IF(AP375="","",IFERROR(TRIM(INDEX($A375:$AI375,MATCH(Settings!$H$14,$A$1:$AI$1,0))&amp;""),""))</f>
        <v/>
      </c>
      <c r="AW375" s="22">
        <f>IF(AP375="","",IFERROR(IF(TRIM(INDEX($A375:$AI375,MATCH(Settings!$H$19,$A$1:$AI$1,0))&amp;"")="","",VALUE(TRIM(INDEX($A375:$AI375,MATCH(Settings!$H$19,$A$1:$AI$1,0))&amp;""))),""))</f>
        <v/>
      </c>
      <c r="AX375" s="22">
        <f>IF(AP375="","",IFERROR(TRIM(INDEX($A375:$AI375,MATCH(Settings!$H$20,$A$1:$AI$1,0))&amp;""),""))</f>
        <v/>
      </c>
      <c r="AY375" s="24">
        <f>IF(OR(AX375="Paid",AX375="Partially refunded"),IFERROR(VALUE(IFERROR(TRIM(INDEX($A375:$AI375,MATCH(Settings!$H$21,$A$1:$AI$1,0))&amp;""),"")),0)-IFERROR(VALUE(IFERROR(TRIM(INDEX($A375:$AI375,MATCH(Settings!$H$22,$A$1:$AI$1,0))&amp;""),"")),0),0)</f>
        <v/>
      </c>
      <c r="AZ375" s="22">
        <f>IF(AP375="","",IF(UPPER(TRIM(AL375&amp;""))="Y","Paid another way",IF(AX375&lt;&gt;"",AX375,"No online payment")))</f>
        <v/>
      </c>
      <c r="BA375" s="22">
        <f>IF(OR(AZ375="Paid",AZ375="Partially refunded",AZ375="Paid another way"),1,0)</f>
        <v/>
      </c>
      <c r="BB375" s="22">
        <f>IF(AP375="","",IF(IFERROR(TRIM(INDEX($A375:$AI375,MATCH(Settings!$H$15,$A$1:$AI$1,0))&amp;""),"")&lt;&gt;"","Yes","No"))</f>
        <v/>
      </c>
      <c r="BC375" s="22">
        <f>IF(AP375="","",IF(IFERROR(TRIM(INDEX($A375:$AI375,MATCH(Settings!$H$16,$A$1:$AI$1,0))&amp;""),"")&lt;&gt;"","Yes","No"))</f>
        <v/>
      </c>
      <c r="BD375" s="22">
        <f>IF(AP375="","",IF(IFERROR(TRIM(INDEX($A375:$AI375,MATCH(Settings!$H$18,$A$1:$AI$1,0))&amp;""),"")&lt;&gt;"","Yes","No"))</f>
        <v/>
      </c>
      <c r="BE375" s="22">
        <f>IF(AP375="","",IFERROR(TRIM(INDEX($A375:$AI375,MATCH(Settings!$H$17,$A$1:$AI$1,0))&amp;""),""))</f>
        <v/>
      </c>
      <c r="BF375" s="22">
        <f>IF(AP375="","",IF(UPPER(TRIM(AM375&amp;""))="Y","Complete (papers)",IF(IF(BB375="No",", proof of age","")&amp;IF(BC375="No",", physical form","")&amp;IF(BD375="No",", concussion sheet","")="","Complete","Missing: "&amp;MID(IF(BB375="No",", proof of age","")&amp;IF(BC375="No",", physical form","")&amp;IF(BD375="No",", concussion sheet",""),3,200))))</f>
        <v/>
      </c>
      <c r="BG375" s="22">
        <f>IF(LEFT(BF375,8)="Complete",1,0)</f>
        <v/>
      </c>
      <c r="BH375" s="22">
        <f>IF(AP375="","",TRIM(AK375&amp;""))</f>
        <v/>
      </c>
      <c r="BI375" s="22">
        <f>IF(AND(AP375&lt;&gt;"",BH375=""),1,0)</f>
        <v/>
      </c>
      <c r="BJ375" s="22">
        <f>IF(AP375="",0,1)</f>
        <v/>
      </c>
    </row>
    <row r="376">
      <c r="AJ376" s="19" t="n"/>
      <c r="AK376" s="25" t="n"/>
      <c r="AL376" s="26" t="n"/>
      <c r="AM376" s="26" t="n"/>
      <c r="AN376" s="25" t="n"/>
      <c r="AO376" s="19" t="n"/>
      <c r="AP376" s="22">
        <f>TRIM(IFERROR(TRIM(INDEX($A376:$AI376,MATCH(Settings!$H$9,$A$1:$AI$1,0))&amp;""),"")&amp;" "&amp;IFERROR(TRIM(INDEX($A376:$AI376,MATCH(Settings!$H$10,$A$1:$AI$1,0))&amp;""),""))</f>
        <v/>
      </c>
      <c r="AQ376" s="23">
        <f>IF(AP376="","",IFERROR(IF(TRIM(INDEX($A376:$AI376,MATCH(Settings!$H$11,$A$1:$AI$1,0))&amp;"")="","",IF(ISNUMBER(INDEX($A376:$AI376,MATCH(Settings!$H$11,$A$1:$AI$1,0))),INT(INDEX($A376:$AI376,MATCH(Settings!$H$11,$A$1:$AI$1,0))),DATE(VALUE(LEFT(INDEX($A376:$AI376,MATCH(Settings!$H$11,$A$1:$AI$1,0)),4)),VALUE(MID(INDEX($A376:$AI376,MATCH(Settings!$H$11,$A$1:$AI$1,0)),6,2)),VALUE(MID(INDEX($A376:$AI376,MATCH(Settings!$H$11,$A$1:$AI$1,0)),9,2))))),""))</f>
        <v/>
      </c>
      <c r="AR376" s="22">
        <f>IF(OR(AP376="",NOT(ISNUMBER(AQ376)),NOT(ISNUMBER(Settings!$B$4))),"",YEAR(Settings!$B$4)-YEAR(AQ376)-IF(OR(MONTH(Settings!$B$4)&lt;MONTH(AQ376),AND(MONTH(Settings!$B$4)=MONTH(AQ376),DAY(Settings!$B$4)&lt;DAY(AQ376))),1,0))</f>
        <v/>
      </c>
      <c r="AS376" s="22">
        <f>IF(AP376="","",IF(AR376="","No birth date",IF(COUNT(Settings!$B$9:$B$20)=0,"Set your age groups",IF(AR376&lt;MIN(Settings!$B$9:$B$20),"Below youngest group",IF(AR376&gt;MAX(Settings!$C$9:$C$20),"Above oldest group",IF(AR376&lt;=INDEX(Settings!$C$9:$C$20,COUNTIF(Settings!$B$9:$B$20,"&lt;="&amp;AR376)),INDEX(Settings!$A$9:$A$20,COUNTIF(Settings!$B$9:$B$20,"&lt;="&amp;AR376)),"No group for this age"))))))</f>
        <v/>
      </c>
      <c r="AT376" s="22">
        <f>IF(AP376="","",IFERROR(TRIM(INDEX($A376:$AI376,MATCH(Settings!$H$12,$A$1:$AI$1,0))&amp;""),""))</f>
        <v/>
      </c>
      <c r="AU376" s="22">
        <f>IF(AP376="","",IFERROR(TRIM(INDEX($A376:$AI376,MATCH(Settings!$H$13,$A$1:$AI$1,0))&amp;""),""))</f>
        <v/>
      </c>
      <c r="AV376" s="22">
        <f>IF(AP376="","",IFERROR(TRIM(INDEX($A376:$AI376,MATCH(Settings!$H$14,$A$1:$AI$1,0))&amp;""),""))</f>
        <v/>
      </c>
      <c r="AW376" s="22">
        <f>IF(AP376="","",IFERROR(IF(TRIM(INDEX($A376:$AI376,MATCH(Settings!$H$19,$A$1:$AI$1,0))&amp;"")="","",VALUE(TRIM(INDEX($A376:$AI376,MATCH(Settings!$H$19,$A$1:$AI$1,0))&amp;""))),""))</f>
        <v/>
      </c>
      <c r="AX376" s="22">
        <f>IF(AP376="","",IFERROR(TRIM(INDEX($A376:$AI376,MATCH(Settings!$H$20,$A$1:$AI$1,0))&amp;""),""))</f>
        <v/>
      </c>
      <c r="AY376" s="24">
        <f>IF(OR(AX376="Paid",AX376="Partially refunded"),IFERROR(VALUE(IFERROR(TRIM(INDEX($A376:$AI376,MATCH(Settings!$H$21,$A$1:$AI$1,0))&amp;""),"")),0)-IFERROR(VALUE(IFERROR(TRIM(INDEX($A376:$AI376,MATCH(Settings!$H$22,$A$1:$AI$1,0))&amp;""),"")),0),0)</f>
        <v/>
      </c>
      <c r="AZ376" s="22">
        <f>IF(AP376="","",IF(UPPER(TRIM(AL376&amp;""))="Y","Paid another way",IF(AX376&lt;&gt;"",AX376,"No online payment")))</f>
        <v/>
      </c>
      <c r="BA376" s="22">
        <f>IF(OR(AZ376="Paid",AZ376="Partially refunded",AZ376="Paid another way"),1,0)</f>
        <v/>
      </c>
      <c r="BB376" s="22">
        <f>IF(AP376="","",IF(IFERROR(TRIM(INDEX($A376:$AI376,MATCH(Settings!$H$15,$A$1:$AI$1,0))&amp;""),"")&lt;&gt;"","Yes","No"))</f>
        <v/>
      </c>
      <c r="BC376" s="22">
        <f>IF(AP376="","",IF(IFERROR(TRIM(INDEX($A376:$AI376,MATCH(Settings!$H$16,$A$1:$AI$1,0))&amp;""),"")&lt;&gt;"","Yes","No"))</f>
        <v/>
      </c>
      <c r="BD376" s="22">
        <f>IF(AP376="","",IF(IFERROR(TRIM(INDEX($A376:$AI376,MATCH(Settings!$H$18,$A$1:$AI$1,0))&amp;""),"")&lt;&gt;"","Yes","No"))</f>
        <v/>
      </c>
      <c r="BE376" s="22">
        <f>IF(AP376="","",IFERROR(TRIM(INDEX($A376:$AI376,MATCH(Settings!$H$17,$A$1:$AI$1,0))&amp;""),""))</f>
        <v/>
      </c>
      <c r="BF376" s="22">
        <f>IF(AP376="","",IF(UPPER(TRIM(AM376&amp;""))="Y","Complete (papers)",IF(IF(BB376="No",", proof of age","")&amp;IF(BC376="No",", physical form","")&amp;IF(BD376="No",", concussion sheet","")="","Complete","Missing: "&amp;MID(IF(BB376="No",", proof of age","")&amp;IF(BC376="No",", physical form","")&amp;IF(BD376="No",", concussion sheet",""),3,200))))</f>
        <v/>
      </c>
      <c r="BG376" s="22">
        <f>IF(LEFT(BF376,8)="Complete",1,0)</f>
        <v/>
      </c>
      <c r="BH376" s="22">
        <f>IF(AP376="","",TRIM(AK376&amp;""))</f>
        <v/>
      </c>
      <c r="BI376" s="22">
        <f>IF(AND(AP376&lt;&gt;"",BH376=""),1,0)</f>
        <v/>
      </c>
      <c r="BJ376" s="22">
        <f>IF(AP376="",0,1)</f>
        <v/>
      </c>
    </row>
    <row r="377">
      <c r="AJ377" s="19" t="n"/>
      <c r="AK377" s="25" t="n"/>
      <c r="AL377" s="26" t="n"/>
      <c r="AM377" s="26" t="n"/>
      <c r="AN377" s="25" t="n"/>
      <c r="AO377" s="19" t="n"/>
      <c r="AP377" s="22">
        <f>TRIM(IFERROR(TRIM(INDEX($A377:$AI377,MATCH(Settings!$H$9,$A$1:$AI$1,0))&amp;""),"")&amp;" "&amp;IFERROR(TRIM(INDEX($A377:$AI377,MATCH(Settings!$H$10,$A$1:$AI$1,0))&amp;""),""))</f>
        <v/>
      </c>
      <c r="AQ377" s="23">
        <f>IF(AP377="","",IFERROR(IF(TRIM(INDEX($A377:$AI377,MATCH(Settings!$H$11,$A$1:$AI$1,0))&amp;"")="","",IF(ISNUMBER(INDEX($A377:$AI377,MATCH(Settings!$H$11,$A$1:$AI$1,0))),INT(INDEX($A377:$AI377,MATCH(Settings!$H$11,$A$1:$AI$1,0))),DATE(VALUE(LEFT(INDEX($A377:$AI377,MATCH(Settings!$H$11,$A$1:$AI$1,0)),4)),VALUE(MID(INDEX($A377:$AI377,MATCH(Settings!$H$11,$A$1:$AI$1,0)),6,2)),VALUE(MID(INDEX($A377:$AI377,MATCH(Settings!$H$11,$A$1:$AI$1,0)),9,2))))),""))</f>
        <v/>
      </c>
      <c r="AR377" s="22">
        <f>IF(OR(AP377="",NOT(ISNUMBER(AQ377)),NOT(ISNUMBER(Settings!$B$4))),"",YEAR(Settings!$B$4)-YEAR(AQ377)-IF(OR(MONTH(Settings!$B$4)&lt;MONTH(AQ377),AND(MONTH(Settings!$B$4)=MONTH(AQ377),DAY(Settings!$B$4)&lt;DAY(AQ377))),1,0))</f>
        <v/>
      </c>
      <c r="AS377" s="22">
        <f>IF(AP377="","",IF(AR377="","No birth date",IF(COUNT(Settings!$B$9:$B$20)=0,"Set your age groups",IF(AR377&lt;MIN(Settings!$B$9:$B$20),"Below youngest group",IF(AR377&gt;MAX(Settings!$C$9:$C$20),"Above oldest group",IF(AR377&lt;=INDEX(Settings!$C$9:$C$20,COUNTIF(Settings!$B$9:$B$20,"&lt;="&amp;AR377)),INDEX(Settings!$A$9:$A$20,COUNTIF(Settings!$B$9:$B$20,"&lt;="&amp;AR377)),"No group for this age"))))))</f>
        <v/>
      </c>
      <c r="AT377" s="22">
        <f>IF(AP377="","",IFERROR(TRIM(INDEX($A377:$AI377,MATCH(Settings!$H$12,$A$1:$AI$1,0))&amp;""),""))</f>
        <v/>
      </c>
      <c r="AU377" s="22">
        <f>IF(AP377="","",IFERROR(TRIM(INDEX($A377:$AI377,MATCH(Settings!$H$13,$A$1:$AI$1,0))&amp;""),""))</f>
        <v/>
      </c>
      <c r="AV377" s="22">
        <f>IF(AP377="","",IFERROR(TRIM(INDEX($A377:$AI377,MATCH(Settings!$H$14,$A$1:$AI$1,0))&amp;""),""))</f>
        <v/>
      </c>
      <c r="AW377" s="22">
        <f>IF(AP377="","",IFERROR(IF(TRIM(INDEX($A377:$AI377,MATCH(Settings!$H$19,$A$1:$AI$1,0))&amp;"")="","",VALUE(TRIM(INDEX($A377:$AI377,MATCH(Settings!$H$19,$A$1:$AI$1,0))&amp;""))),""))</f>
        <v/>
      </c>
      <c r="AX377" s="22">
        <f>IF(AP377="","",IFERROR(TRIM(INDEX($A377:$AI377,MATCH(Settings!$H$20,$A$1:$AI$1,0))&amp;""),""))</f>
        <v/>
      </c>
      <c r="AY377" s="24">
        <f>IF(OR(AX377="Paid",AX377="Partially refunded"),IFERROR(VALUE(IFERROR(TRIM(INDEX($A377:$AI377,MATCH(Settings!$H$21,$A$1:$AI$1,0))&amp;""),"")),0)-IFERROR(VALUE(IFERROR(TRIM(INDEX($A377:$AI377,MATCH(Settings!$H$22,$A$1:$AI$1,0))&amp;""),"")),0),0)</f>
        <v/>
      </c>
      <c r="AZ377" s="22">
        <f>IF(AP377="","",IF(UPPER(TRIM(AL377&amp;""))="Y","Paid another way",IF(AX377&lt;&gt;"",AX377,"No online payment")))</f>
        <v/>
      </c>
      <c r="BA377" s="22">
        <f>IF(OR(AZ377="Paid",AZ377="Partially refunded",AZ377="Paid another way"),1,0)</f>
        <v/>
      </c>
      <c r="BB377" s="22">
        <f>IF(AP377="","",IF(IFERROR(TRIM(INDEX($A377:$AI377,MATCH(Settings!$H$15,$A$1:$AI$1,0))&amp;""),"")&lt;&gt;"","Yes","No"))</f>
        <v/>
      </c>
      <c r="BC377" s="22">
        <f>IF(AP377="","",IF(IFERROR(TRIM(INDEX($A377:$AI377,MATCH(Settings!$H$16,$A$1:$AI$1,0))&amp;""),"")&lt;&gt;"","Yes","No"))</f>
        <v/>
      </c>
      <c r="BD377" s="22">
        <f>IF(AP377="","",IF(IFERROR(TRIM(INDEX($A377:$AI377,MATCH(Settings!$H$18,$A$1:$AI$1,0))&amp;""),"")&lt;&gt;"","Yes","No"))</f>
        <v/>
      </c>
      <c r="BE377" s="22">
        <f>IF(AP377="","",IFERROR(TRIM(INDEX($A377:$AI377,MATCH(Settings!$H$17,$A$1:$AI$1,0))&amp;""),""))</f>
        <v/>
      </c>
      <c r="BF377" s="22">
        <f>IF(AP377="","",IF(UPPER(TRIM(AM377&amp;""))="Y","Complete (papers)",IF(IF(BB377="No",", proof of age","")&amp;IF(BC377="No",", physical form","")&amp;IF(BD377="No",", concussion sheet","")="","Complete","Missing: "&amp;MID(IF(BB377="No",", proof of age","")&amp;IF(BC377="No",", physical form","")&amp;IF(BD377="No",", concussion sheet",""),3,200))))</f>
        <v/>
      </c>
      <c r="BG377" s="22">
        <f>IF(LEFT(BF377,8)="Complete",1,0)</f>
        <v/>
      </c>
      <c r="BH377" s="22">
        <f>IF(AP377="","",TRIM(AK377&amp;""))</f>
        <v/>
      </c>
      <c r="BI377" s="22">
        <f>IF(AND(AP377&lt;&gt;"",BH377=""),1,0)</f>
        <v/>
      </c>
      <c r="BJ377" s="22">
        <f>IF(AP377="",0,1)</f>
        <v/>
      </c>
    </row>
    <row r="378">
      <c r="AJ378" s="19" t="n"/>
      <c r="AK378" s="25" t="n"/>
      <c r="AL378" s="26" t="n"/>
      <c r="AM378" s="26" t="n"/>
      <c r="AN378" s="25" t="n"/>
      <c r="AO378" s="19" t="n"/>
      <c r="AP378" s="22">
        <f>TRIM(IFERROR(TRIM(INDEX($A378:$AI378,MATCH(Settings!$H$9,$A$1:$AI$1,0))&amp;""),"")&amp;" "&amp;IFERROR(TRIM(INDEX($A378:$AI378,MATCH(Settings!$H$10,$A$1:$AI$1,0))&amp;""),""))</f>
        <v/>
      </c>
      <c r="AQ378" s="23">
        <f>IF(AP378="","",IFERROR(IF(TRIM(INDEX($A378:$AI378,MATCH(Settings!$H$11,$A$1:$AI$1,0))&amp;"")="","",IF(ISNUMBER(INDEX($A378:$AI378,MATCH(Settings!$H$11,$A$1:$AI$1,0))),INT(INDEX($A378:$AI378,MATCH(Settings!$H$11,$A$1:$AI$1,0))),DATE(VALUE(LEFT(INDEX($A378:$AI378,MATCH(Settings!$H$11,$A$1:$AI$1,0)),4)),VALUE(MID(INDEX($A378:$AI378,MATCH(Settings!$H$11,$A$1:$AI$1,0)),6,2)),VALUE(MID(INDEX($A378:$AI378,MATCH(Settings!$H$11,$A$1:$AI$1,0)),9,2))))),""))</f>
        <v/>
      </c>
      <c r="AR378" s="22">
        <f>IF(OR(AP378="",NOT(ISNUMBER(AQ378)),NOT(ISNUMBER(Settings!$B$4))),"",YEAR(Settings!$B$4)-YEAR(AQ378)-IF(OR(MONTH(Settings!$B$4)&lt;MONTH(AQ378),AND(MONTH(Settings!$B$4)=MONTH(AQ378),DAY(Settings!$B$4)&lt;DAY(AQ378))),1,0))</f>
        <v/>
      </c>
      <c r="AS378" s="22">
        <f>IF(AP378="","",IF(AR378="","No birth date",IF(COUNT(Settings!$B$9:$B$20)=0,"Set your age groups",IF(AR378&lt;MIN(Settings!$B$9:$B$20),"Below youngest group",IF(AR378&gt;MAX(Settings!$C$9:$C$20),"Above oldest group",IF(AR378&lt;=INDEX(Settings!$C$9:$C$20,COUNTIF(Settings!$B$9:$B$20,"&lt;="&amp;AR378)),INDEX(Settings!$A$9:$A$20,COUNTIF(Settings!$B$9:$B$20,"&lt;="&amp;AR378)),"No group for this age"))))))</f>
        <v/>
      </c>
      <c r="AT378" s="22">
        <f>IF(AP378="","",IFERROR(TRIM(INDEX($A378:$AI378,MATCH(Settings!$H$12,$A$1:$AI$1,0))&amp;""),""))</f>
        <v/>
      </c>
      <c r="AU378" s="22">
        <f>IF(AP378="","",IFERROR(TRIM(INDEX($A378:$AI378,MATCH(Settings!$H$13,$A$1:$AI$1,0))&amp;""),""))</f>
        <v/>
      </c>
      <c r="AV378" s="22">
        <f>IF(AP378="","",IFERROR(TRIM(INDEX($A378:$AI378,MATCH(Settings!$H$14,$A$1:$AI$1,0))&amp;""),""))</f>
        <v/>
      </c>
      <c r="AW378" s="22">
        <f>IF(AP378="","",IFERROR(IF(TRIM(INDEX($A378:$AI378,MATCH(Settings!$H$19,$A$1:$AI$1,0))&amp;"")="","",VALUE(TRIM(INDEX($A378:$AI378,MATCH(Settings!$H$19,$A$1:$AI$1,0))&amp;""))),""))</f>
        <v/>
      </c>
      <c r="AX378" s="22">
        <f>IF(AP378="","",IFERROR(TRIM(INDEX($A378:$AI378,MATCH(Settings!$H$20,$A$1:$AI$1,0))&amp;""),""))</f>
        <v/>
      </c>
      <c r="AY378" s="24">
        <f>IF(OR(AX378="Paid",AX378="Partially refunded"),IFERROR(VALUE(IFERROR(TRIM(INDEX($A378:$AI378,MATCH(Settings!$H$21,$A$1:$AI$1,0))&amp;""),"")),0)-IFERROR(VALUE(IFERROR(TRIM(INDEX($A378:$AI378,MATCH(Settings!$H$22,$A$1:$AI$1,0))&amp;""),"")),0),0)</f>
        <v/>
      </c>
      <c r="AZ378" s="22">
        <f>IF(AP378="","",IF(UPPER(TRIM(AL378&amp;""))="Y","Paid another way",IF(AX378&lt;&gt;"",AX378,"No online payment")))</f>
        <v/>
      </c>
      <c r="BA378" s="22">
        <f>IF(OR(AZ378="Paid",AZ378="Partially refunded",AZ378="Paid another way"),1,0)</f>
        <v/>
      </c>
      <c r="BB378" s="22">
        <f>IF(AP378="","",IF(IFERROR(TRIM(INDEX($A378:$AI378,MATCH(Settings!$H$15,$A$1:$AI$1,0))&amp;""),"")&lt;&gt;"","Yes","No"))</f>
        <v/>
      </c>
      <c r="BC378" s="22">
        <f>IF(AP378="","",IF(IFERROR(TRIM(INDEX($A378:$AI378,MATCH(Settings!$H$16,$A$1:$AI$1,0))&amp;""),"")&lt;&gt;"","Yes","No"))</f>
        <v/>
      </c>
      <c r="BD378" s="22">
        <f>IF(AP378="","",IF(IFERROR(TRIM(INDEX($A378:$AI378,MATCH(Settings!$H$18,$A$1:$AI$1,0))&amp;""),"")&lt;&gt;"","Yes","No"))</f>
        <v/>
      </c>
      <c r="BE378" s="22">
        <f>IF(AP378="","",IFERROR(TRIM(INDEX($A378:$AI378,MATCH(Settings!$H$17,$A$1:$AI$1,0))&amp;""),""))</f>
        <v/>
      </c>
      <c r="BF378" s="22">
        <f>IF(AP378="","",IF(UPPER(TRIM(AM378&amp;""))="Y","Complete (papers)",IF(IF(BB378="No",", proof of age","")&amp;IF(BC378="No",", physical form","")&amp;IF(BD378="No",", concussion sheet","")="","Complete","Missing: "&amp;MID(IF(BB378="No",", proof of age","")&amp;IF(BC378="No",", physical form","")&amp;IF(BD378="No",", concussion sheet",""),3,200))))</f>
        <v/>
      </c>
      <c r="BG378" s="22">
        <f>IF(LEFT(BF378,8)="Complete",1,0)</f>
        <v/>
      </c>
      <c r="BH378" s="22">
        <f>IF(AP378="","",TRIM(AK378&amp;""))</f>
        <v/>
      </c>
      <c r="BI378" s="22">
        <f>IF(AND(AP378&lt;&gt;"",BH378=""),1,0)</f>
        <v/>
      </c>
      <c r="BJ378" s="22">
        <f>IF(AP378="",0,1)</f>
        <v/>
      </c>
    </row>
    <row r="379">
      <c r="AJ379" s="19" t="n"/>
      <c r="AK379" s="25" t="n"/>
      <c r="AL379" s="26" t="n"/>
      <c r="AM379" s="26" t="n"/>
      <c r="AN379" s="25" t="n"/>
      <c r="AO379" s="19" t="n"/>
      <c r="AP379" s="22">
        <f>TRIM(IFERROR(TRIM(INDEX($A379:$AI379,MATCH(Settings!$H$9,$A$1:$AI$1,0))&amp;""),"")&amp;" "&amp;IFERROR(TRIM(INDEX($A379:$AI379,MATCH(Settings!$H$10,$A$1:$AI$1,0))&amp;""),""))</f>
        <v/>
      </c>
      <c r="AQ379" s="23">
        <f>IF(AP379="","",IFERROR(IF(TRIM(INDEX($A379:$AI379,MATCH(Settings!$H$11,$A$1:$AI$1,0))&amp;"")="","",IF(ISNUMBER(INDEX($A379:$AI379,MATCH(Settings!$H$11,$A$1:$AI$1,0))),INT(INDEX($A379:$AI379,MATCH(Settings!$H$11,$A$1:$AI$1,0))),DATE(VALUE(LEFT(INDEX($A379:$AI379,MATCH(Settings!$H$11,$A$1:$AI$1,0)),4)),VALUE(MID(INDEX($A379:$AI379,MATCH(Settings!$H$11,$A$1:$AI$1,0)),6,2)),VALUE(MID(INDEX($A379:$AI379,MATCH(Settings!$H$11,$A$1:$AI$1,0)),9,2))))),""))</f>
        <v/>
      </c>
      <c r="AR379" s="22">
        <f>IF(OR(AP379="",NOT(ISNUMBER(AQ379)),NOT(ISNUMBER(Settings!$B$4))),"",YEAR(Settings!$B$4)-YEAR(AQ379)-IF(OR(MONTH(Settings!$B$4)&lt;MONTH(AQ379),AND(MONTH(Settings!$B$4)=MONTH(AQ379),DAY(Settings!$B$4)&lt;DAY(AQ379))),1,0))</f>
        <v/>
      </c>
      <c r="AS379" s="22">
        <f>IF(AP379="","",IF(AR379="","No birth date",IF(COUNT(Settings!$B$9:$B$20)=0,"Set your age groups",IF(AR379&lt;MIN(Settings!$B$9:$B$20),"Below youngest group",IF(AR379&gt;MAX(Settings!$C$9:$C$20),"Above oldest group",IF(AR379&lt;=INDEX(Settings!$C$9:$C$20,COUNTIF(Settings!$B$9:$B$20,"&lt;="&amp;AR379)),INDEX(Settings!$A$9:$A$20,COUNTIF(Settings!$B$9:$B$20,"&lt;="&amp;AR379)),"No group for this age"))))))</f>
        <v/>
      </c>
      <c r="AT379" s="22">
        <f>IF(AP379="","",IFERROR(TRIM(INDEX($A379:$AI379,MATCH(Settings!$H$12,$A$1:$AI$1,0))&amp;""),""))</f>
        <v/>
      </c>
      <c r="AU379" s="22">
        <f>IF(AP379="","",IFERROR(TRIM(INDEX($A379:$AI379,MATCH(Settings!$H$13,$A$1:$AI$1,0))&amp;""),""))</f>
        <v/>
      </c>
      <c r="AV379" s="22">
        <f>IF(AP379="","",IFERROR(TRIM(INDEX($A379:$AI379,MATCH(Settings!$H$14,$A$1:$AI$1,0))&amp;""),""))</f>
        <v/>
      </c>
      <c r="AW379" s="22">
        <f>IF(AP379="","",IFERROR(IF(TRIM(INDEX($A379:$AI379,MATCH(Settings!$H$19,$A$1:$AI$1,0))&amp;"")="","",VALUE(TRIM(INDEX($A379:$AI379,MATCH(Settings!$H$19,$A$1:$AI$1,0))&amp;""))),""))</f>
        <v/>
      </c>
      <c r="AX379" s="22">
        <f>IF(AP379="","",IFERROR(TRIM(INDEX($A379:$AI379,MATCH(Settings!$H$20,$A$1:$AI$1,0))&amp;""),""))</f>
        <v/>
      </c>
      <c r="AY379" s="24">
        <f>IF(OR(AX379="Paid",AX379="Partially refunded"),IFERROR(VALUE(IFERROR(TRIM(INDEX($A379:$AI379,MATCH(Settings!$H$21,$A$1:$AI$1,0))&amp;""),"")),0)-IFERROR(VALUE(IFERROR(TRIM(INDEX($A379:$AI379,MATCH(Settings!$H$22,$A$1:$AI$1,0))&amp;""),"")),0),0)</f>
        <v/>
      </c>
      <c r="AZ379" s="22">
        <f>IF(AP379="","",IF(UPPER(TRIM(AL379&amp;""))="Y","Paid another way",IF(AX379&lt;&gt;"",AX379,"No online payment")))</f>
        <v/>
      </c>
      <c r="BA379" s="22">
        <f>IF(OR(AZ379="Paid",AZ379="Partially refunded",AZ379="Paid another way"),1,0)</f>
        <v/>
      </c>
      <c r="BB379" s="22">
        <f>IF(AP379="","",IF(IFERROR(TRIM(INDEX($A379:$AI379,MATCH(Settings!$H$15,$A$1:$AI$1,0))&amp;""),"")&lt;&gt;"","Yes","No"))</f>
        <v/>
      </c>
      <c r="BC379" s="22">
        <f>IF(AP379="","",IF(IFERROR(TRIM(INDEX($A379:$AI379,MATCH(Settings!$H$16,$A$1:$AI$1,0))&amp;""),"")&lt;&gt;"","Yes","No"))</f>
        <v/>
      </c>
      <c r="BD379" s="22">
        <f>IF(AP379="","",IF(IFERROR(TRIM(INDEX($A379:$AI379,MATCH(Settings!$H$18,$A$1:$AI$1,0))&amp;""),"")&lt;&gt;"","Yes","No"))</f>
        <v/>
      </c>
      <c r="BE379" s="22">
        <f>IF(AP379="","",IFERROR(TRIM(INDEX($A379:$AI379,MATCH(Settings!$H$17,$A$1:$AI$1,0))&amp;""),""))</f>
        <v/>
      </c>
      <c r="BF379" s="22">
        <f>IF(AP379="","",IF(UPPER(TRIM(AM379&amp;""))="Y","Complete (papers)",IF(IF(BB379="No",", proof of age","")&amp;IF(BC379="No",", physical form","")&amp;IF(BD379="No",", concussion sheet","")="","Complete","Missing: "&amp;MID(IF(BB379="No",", proof of age","")&amp;IF(BC379="No",", physical form","")&amp;IF(BD379="No",", concussion sheet",""),3,200))))</f>
        <v/>
      </c>
      <c r="BG379" s="22">
        <f>IF(LEFT(BF379,8)="Complete",1,0)</f>
        <v/>
      </c>
      <c r="BH379" s="22">
        <f>IF(AP379="","",TRIM(AK379&amp;""))</f>
        <v/>
      </c>
      <c r="BI379" s="22">
        <f>IF(AND(AP379&lt;&gt;"",BH379=""),1,0)</f>
        <v/>
      </c>
      <c r="BJ379" s="22">
        <f>IF(AP379="",0,1)</f>
        <v/>
      </c>
    </row>
    <row r="380">
      <c r="AJ380" s="19" t="n"/>
      <c r="AK380" s="25" t="n"/>
      <c r="AL380" s="26" t="n"/>
      <c r="AM380" s="26" t="n"/>
      <c r="AN380" s="25" t="n"/>
      <c r="AO380" s="19" t="n"/>
      <c r="AP380" s="22">
        <f>TRIM(IFERROR(TRIM(INDEX($A380:$AI380,MATCH(Settings!$H$9,$A$1:$AI$1,0))&amp;""),"")&amp;" "&amp;IFERROR(TRIM(INDEX($A380:$AI380,MATCH(Settings!$H$10,$A$1:$AI$1,0))&amp;""),""))</f>
        <v/>
      </c>
      <c r="AQ380" s="23">
        <f>IF(AP380="","",IFERROR(IF(TRIM(INDEX($A380:$AI380,MATCH(Settings!$H$11,$A$1:$AI$1,0))&amp;"")="","",IF(ISNUMBER(INDEX($A380:$AI380,MATCH(Settings!$H$11,$A$1:$AI$1,0))),INT(INDEX($A380:$AI380,MATCH(Settings!$H$11,$A$1:$AI$1,0))),DATE(VALUE(LEFT(INDEX($A380:$AI380,MATCH(Settings!$H$11,$A$1:$AI$1,0)),4)),VALUE(MID(INDEX($A380:$AI380,MATCH(Settings!$H$11,$A$1:$AI$1,0)),6,2)),VALUE(MID(INDEX($A380:$AI380,MATCH(Settings!$H$11,$A$1:$AI$1,0)),9,2))))),""))</f>
        <v/>
      </c>
      <c r="AR380" s="22">
        <f>IF(OR(AP380="",NOT(ISNUMBER(AQ380)),NOT(ISNUMBER(Settings!$B$4))),"",YEAR(Settings!$B$4)-YEAR(AQ380)-IF(OR(MONTH(Settings!$B$4)&lt;MONTH(AQ380),AND(MONTH(Settings!$B$4)=MONTH(AQ380),DAY(Settings!$B$4)&lt;DAY(AQ380))),1,0))</f>
        <v/>
      </c>
      <c r="AS380" s="22">
        <f>IF(AP380="","",IF(AR380="","No birth date",IF(COUNT(Settings!$B$9:$B$20)=0,"Set your age groups",IF(AR380&lt;MIN(Settings!$B$9:$B$20),"Below youngest group",IF(AR380&gt;MAX(Settings!$C$9:$C$20),"Above oldest group",IF(AR380&lt;=INDEX(Settings!$C$9:$C$20,COUNTIF(Settings!$B$9:$B$20,"&lt;="&amp;AR380)),INDEX(Settings!$A$9:$A$20,COUNTIF(Settings!$B$9:$B$20,"&lt;="&amp;AR380)),"No group for this age"))))))</f>
        <v/>
      </c>
      <c r="AT380" s="22">
        <f>IF(AP380="","",IFERROR(TRIM(INDEX($A380:$AI380,MATCH(Settings!$H$12,$A$1:$AI$1,0))&amp;""),""))</f>
        <v/>
      </c>
      <c r="AU380" s="22">
        <f>IF(AP380="","",IFERROR(TRIM(INDEX($A380:$AI380,MATCH(Settings!$H$13,$A$1:$AI$1,0))&amp;""),""))</f>
        <v/>
      </c>
      <c r="AV380" s="22">
        <f>IF(AP380="","",IFERROR(TRIM(INDEX($A380:$AI380,MATCH(Settings!$H$14,$A$1:$AI$1,0))&amp;""),""))</f>
        <v/>
      </c>
      <c r="AW380" s="22">
        <f>IF(AP380="","",IFERROR(IF(TRIM(INDEX($A380:$AI380,MATCH(Settings!$H$19,$A$1:$AI$1,0))&amp;"")="","",VALUE(TRIM(INDEX($A380:$AI380,MATCH(Settings!$H$19,$A$1:$AI$1,0))&amp;""))),""))</f>
        <v/>
      </c>
      <c r="AX380" s="22">
        <f>IF(AP380="","",IFERROR(TRIM(INDEX($A380:$AI380,MATCH(Settings!$H$20,$A$1:$AI$1,0))&amp;""),""))</f>
        <v/>
      </c>
      <c r="AY380" s="24">
        <f>IF(OR(AX380="Paid",AX380="Partially refunded"),IFERROR(VALUE(IFERROR(TRIM(INDEX($A380:$AI380,MATCH(Settings!$H$21,$A$1:$AI$1,0))&amp;""),"")),0)-IFERROR(VALUE(IFERROR(TRIM(INDEX($A380:$AI380,MATCH(Settings!$H$22,$A$1:$AI$1,0))&amp;""),"")),0),0)</f>
        <v/>
      </c>
      <c r="AZ380" s="22">
        <f>IF(AP380="","",IF(UPPER(TRIM(AL380&amp;""))="Y","Paid another way",IF(AX380&lt;&gt;"",AX380,"No online payment")))</f>
        <v/>
      </c>
      <c r="BA380" s="22">
        <f>IF(OR(AZ380="Paid",AZ380="Partially refunded",AZ380="Paid another way"),1,0)</f>
        <v/>
      </c>
      <c r="BB380" s="22">
        <f>IF(AP380="","",IF(IFERROR(TRIM(INDEX($A380:$AI380,MATCH(Settings!$H$15,$A$1:$AI$1,0))&amp;""),"")&lt;&gt;"","Yes","No"))</f>
        <v/>
      </c>
      <c r="BC380" s="22">
        <f>IF(AP380="","",IF(IFERROR(TRIM(INDEX($A380:$AI380,MATCH(Settings!$H$16,$A$1:$AI$1,0))&amp;""),"")&lt;&gt;"","Yes","No"))</f>
        <v/>
      </c>
      <c r="BD380" s="22">
        <f>IF(AP380="","",IF(IFERROR(TRIM(INDEX($A380:$AI380,MATCH(Settings!$H$18,$A$1:$AI$1,0))&amp;""),"")&lt;&gt;"","Yes","No"))</f>
        <v/>
      </c>
      <c r="BE380" s="22">
        <f>IF(AP380="","",IFERROR(TRIM(INDEX($A380:$AI380,MATCH(Settings!$H$17,$A$1:$AI$1,0))&amp;""),""))</f>
        <v/>
      </c>
      <c r="BF380" s="22">
        <f>IF(AP380="","",IF(UPPER(TRIM(AM380&amp;""))="Y","Complete (papers)",IF(IF(BB380="No",", proof of age","")&amp;IF(BC380="No",", physical form","")&amp;IF(BD380="No",", concussion sheet","")="","Complete","Missing: "&amp;MID(IF(BB380="No",", proof of age","")&amp;IF(BC380="No",", physical form","")&amp;IF(BD380="No",", concussion sheet",""),3,200))))</f>
        <v/>
      </c>
      <c r="BG380" s="22">
        <f>IF(LEFT(BF380,8)="Complete",1,0)</f>
        <v/>
      </c>
      <c r="BH380" s="22">
        <f>IF(AP380="","",TRIM(AK380&amp;""))</f>
        <v/>
      </c>
      <c r="BI380" s="22">
        <f>IF(AND(AP380&lt;&gt;"",BH380=""),1,0)</f>
        <v/>
      </c>
      <c r="BJ380" s="22">
        <f>IF(AP380="",0,1)</f>
        <v/>
      </c>
    </row>
    <row r="381">
      <c r="AJ381" s="19" t="n"/>
      <c r="AK381" s="25" t="n"/>
      <c r="AL381" s="26" t="n"/>
      <c r="AM381" s="26" t="n"/>
      <c r="AN381" s="25" t="n"/>
      <c r="AO381" s="19" t="n"/>
      <c r="AP381" s="22">
        <f>TRIM(IFERROR(TRIM(INDEX($A381:$AI381,MATCH(Settings!$H$9,$A$1:$AI$1,0))&amp;""),"")&amp;" "&amp;IFERROR(TRIM(INDEX($A381:$AI381,MATCH(Settings!$H$10,$A$1:$AI$1,0))&amp;""),""))</f>
        <v/>
      </c>
      <c r="AQ381" s="23">
        <f>IF(AP381="","",IFERROR(IF(TRIM(INDEX($A381:$AI381,MATCH(Settings!$H$11,$A$1:$AI$1,0))&amp;"")="","",IF(ISNUMBER(INDEX($A381:$AI381,MATCH(Settings!$H$11,$A$1:$AI$1,0))),INT(INDEX($A381:$AI381,MATCH(Settings!$H$11,$A$1:$AI$1,0))),DATE(VALUE(LEFT(INDEX($A381:$AI381,MATCH(Settings!$H$11,$A$1:$AI$1,0)),4)),VALUE(MID(INDEX($A381:$AI381,MATCH(Settings!$H$11,$A$1:$AI$1,0)),6,2)),VALUE(MID(INDEX($A381:$AI381,MATCH(Settings!$H$11,$A$1:$AI$1,0)),9,2))))),""))</f>
        <v/>
      </c>
      <c r="AR381" s="22">
        <f>IF(OR(AP381="",NOT(ISNUMBER(AQ381)),NOT(ISNUMBER(Settings!$B$4))),"",YEAR(Settings!$B$4)-YEAR(AQ381)-IF(OR(MONTH(Settings!$B$4)&lt;MONTH(AQ381),AND(MONTH(Settings!$B$4)=MONTH(AQ381),DAY(Settings!$B$4)&lt;DAY(AQ381))),1,0))</f>
        <v/>
      </c>
      <c r="AS381" s="22">
        <f>IF(AP381="","",IF(AR381="","No birth date",IF(COUNT(Settings!$B$9:$B$20)=0,"Set your age groups",IF(AR381&lt;MIN(Settings!$B$9:$B$20),"Below youngest group",IF(AR381&gt;MAX(Settings!$C$9:$C$20),"Above oldest group",IF(AR381&lt;=INDEX(Settings!$C$9:$C$20,COUNTIF(Settings!$B$9:$B$20,"&lt;="&amp;AR381)),INDEX(Settings!$A$9:$A$20,COUNTIF(Settings!$B$9:$B$20,"&lt;="&amp;AR381)),"No group for this age"))))))</f>
        <v/>
      </c>
      <c r="AT381" s="22">
        <f>IF(AP381="","",IFERROR(TRIM(INDEX($A381:$AI381,MATCH(Settings!$H$12,$A$1:$AI$1,0))&amp;""),""))</f>
        <v/>
      </c>
      <c r="AU381" s="22">
        <f>IF(AP381="","",IFERROR(TRIM(INDEX($A381:$AI381,MATCH(Settings!$H$13,$A$1:$AI$1,0))&amp;""),""))</f>
        <v/>
      </c>
      <c r="AV381" s="22">
        <f>IF(AP381="","",IFERROR(TRIM(INDEX($A381:$AI381,MATCH(Settings!$H$14,$A$1:$AI$1,0))&amp;""),""))</f>
        <v/>
      </c>
      <c r="AW381" s="22">
        <f>IF(AP381="","",IFERROR(IF(TRIM(INDEX($A381:$AI381,MATCH(Settings!$H$19,$A$1:$AI$1,0))&amp;"")="","",VALUE(TRIM(INDEX($A381:$AI381,MATCH(Settings!$H$19,$A$1:$AI$1,0))&amp;""))),""))</f>
        <v/>
      </c>
      <c r="AX381" s="22">
        <f>IF(AP381="","",IFERROR(TRIM(INDEX($A381:$AI381,MATCH(Settings!$H$20,$A$1:$AI$1,0))&amp;""),""))</f>
        <v/>
      </c>
      <c r="AY381" s="24">
        <f>IF(OR(AX381="Paid",AX381="Partially refunded"),IFERROR(VALUE(IFERROR(TRIM(INDEX($A381:$AI381,MATCH(Settings!$H$21,$A$1:$AI$1,0))&amp;""),"")),0)-IFERROR(VALUE(IFERROR(TRIM(INDEX($A381:$AI381,MATCH(Settings!$H$22,$A$1:$AI$1,0))&amp;""),"")),0),0)</f>
        <v/>
      </c>
      <c r="AZ381" s="22">
        <f>IF(AP381="","",IF(UPPER(TRIM(AL381&amp;""))="Y","Paid another way",IF(AX381&lt;&gt;"",AX381,"No online payment")))</f>
        <v/>
      </c>
      <c r="BA381" s="22">
        <f>IF(OR(AZ381="Paid",AZ381="Partially refunded",AZ381="Paid another way"),1,0)</f>
        <v/>
      </c>
      <c r="BB381" s="22">
        <f>IF(AP381="","",IF(IFERROR(TRIM(INDEX($A381:$AI381,MATCH(Settings!$H$15,$A$1:$AI$1,0))&amp;""),"")&lt;&gt;"","Yes","No"))</f>
        <v/>
      </c>
      <c r="BC381" s="22">
        <f>IF(AP381="","",IF(IFERROR(TRIM(INDEX($A381:$AI381,MATCH(Settings!$H$16,$A$1:$AI$1,0))&amp;""),"")&lt;&gt;"","Yes","No"))</f>
        <v/>
      </c>
      <c r="BD381" s="22">
        <f>IF(AP381="","",IF(IFERROR(TRIM(INDEX($A381:$AI381,MATCH(Settings!$H$18,$A$1:$AI$1,0))&amp;""),"")&lt;&gt;"","Yes","No"))</f>
        <v/>
      </c>
      <c r="BE381" s="22">
        <f>IF(AP381="","",IFERROR(TRIM(INDEX($A381:$AI381,MATCH(Settings!$H$17,$A$1:$AI$1,0))&amp;""),""))</f>
        <v/>
      </c>
      <c r="BF381" s="22">
        <f>IF(AP381="","",IF(UPPER(TRIM(AM381&amp;""))="Y","Complete (papers)",IF(IF(BB381="No",", proof of age","")&amp;IF(BC381="No",", physical form","")&amp;IF(BD381="No",", concussion sheet","")="","Complete","Missing: "&amp;MID(IF(BB381="No",", proof of age","")&amp;IF(BC381="No",", physical form","")&amp;IF(BD381="No",", concussion sheet",""),3,200))))</f>
        <v/>
      </c>
      <c r="BG381" s="22">
        <f>IF(LEFT(BF381,8)="Complete",1,0)</f>
        <v/>
      </c>
      <c r="BH381" s="22">
        <f>IF(AP381="","",TRIM(AK381&amp;""))</f>
        <v/>
      </c>
      <c r="BI381" s="22">
        <f>IF(AND(AP381&lt;&gt;"",BH381=""),1,0)</f>
        <v/>
      </c>
      <c r="BJ381" s="22">
        <f>IF(AP381="",0,1)</f>
        <v/>
      </c>
    </row>
    <row r="382">
      <c r="AJ382" s="19" t="n"/>
      <c r="AK382" s="25" t="n"/>
      <c r="AL382" s="26" t="n"/>
      <c r="AM382" s="26" t="n"/>
      <c r="AN382" s="25" t="n"/>
      <c r="AO382" s="19" t="n"/>
      <c r="AP382" s="22">
        <f>TRIM(IFERROR(TRIM(INDEX($A382:$AI382,MATCH(Settings!$H$9,$A$1:$AI$1,0))&amp;""),"")&amp;" "&amp;IFERROR(TRIM(INDEX($A382:$AI382,MATCH(Settings!$H$10,$A$1:$AI$1,0))&amp;""),""))</f>
        <v/>
      </c>
      <c r="AQ382" s="23">
        <f>IF(AP382="","",IFERROR(IF(TRIM(INDEX($A382:$AI382,MATCH(Settings!$H$11,$A$1:$AI$1,0))&amp;"")="","",IF(ISNUMBER(INDEX($A382:$AI382,MATCH(Settings!$H$11,$A$1:$AI$1,0))),INT(INDEX($A382:$AI382,MATCH(Settings!$H$11,$A$1:$AI$1,0))),DATE(VALUE(LEFT(INDEX($A382:$AI382,MATCH(Settings!$H$11,$A$1:$AI$1,0)),4)),VALUE(MID(INDEX($A382:$AI382,MATCH(Settings!$H$11,$A$1:$AI$1,0)),6,2)),VALUE(MID(INDEX($A382:$AI382,MATCH(Settings!$H$11,$A$1:$AI$1,0)),9,2))))),""))</f>
        <v/>
      </c>
      <c r="AR382" s="22">
        <f>IF(OR(AP382="",NOT(ISNUMBER(AQ382)),NOT(ISNUMBER(Settings!$B$4))),"",YEAR(Settings!$B$4)-YEAR(AQ382)-IF(OR(MONTH(Settings!$B$4)&lt;MONTH(AQ382),AND(MONTH(Settings!$B$4)=MONTH(AQ382),DAY(Settings!$B$4)&lt;DAY(AQ382))),1,0))</f>
        <v/>
      </c>
      <c r="AS382" s="22">
        <f>IF(AP382="","",IF(AR382="","No birth date",IF(COUNT(Settings!$B$9:$B$20)=0,"Set your age groups",IF(AR382&lt;MIN(Settings!$B$9:$B$20),"Below youngest group",IF(AR382&gt;MAX(Settings!$C$9:$C$20),"Above oldest group",IF(AR382&lt;=INDEX(Settings!$C$9:$C$20,COUNTIF(Settings!$B$9:$B$20,"&lt;="&amp;AR382)),INDEX(Settings!$A$9:$A$20,COUNTIF(Settings!$B$9:$B$20,"&lt;="&amp;AR382)),"No group for this age"))))))</f>
        <v/>
      </c>
      <c r="AT382" s="22">
        <f>IF(AP382="","",IFERROR(TRIM(INDEX($A382:$AI382,MATCH(Settings!$H$12,$A$1:$AI$1,0))&amp;""),""))</f>
        <v/>
      </c>
      <c r="AU382" s="22">
        <f>IF(AP382="","",IFERROR(TRIM(INDEX($A382:$AI382,MATCH(Settings!$H$13,$A$1:$AI$1,0))&amp;""),""))</f>
        <v/>
      </c>
      <c r="AV382" s="22">
        <f>IF(AP382="","",IFERROR(TRIM(INDEX($A382:$AI382,MATCH(Settings!$H$14,$A$1:$AI$1,0))&amp;""),""))</f>
        <v/>
      </c>
      <c r="AW382" s="22">
        <f>IF(AP382="","",IFERROR(IF(TRIM(INDEX($A382:$AI382,MATCH(Settings!$H$19,$A$1:$AI$1,0))&amp;"")="","",VALUE(TRIM(INDEX($A382:$AI382,MATCH(Settings!$H$19,$A$1:$AI$1,0))&amp;""))),""))</f>
        <v/>
      </c>
      <c r="AX382" s="22">
        <f>IF(AP382="","",IFERROR(TRIM(INDEX($A382:$AI382,MATCH(Settings!$H$20,$A$1:$AI$1,0))&amp;""),""))</f>
        <v/>
      </c>
      <c r="AY382" s="24">
        <f>IF(OR(AX382="Paid",AX382="Partially refunded"),IFERROR(VALUE(IFERROR(TRIM(INDEX($A382:$AI382,MATCH(Settings!$H$21,$A$1:$AI$1,0))&amp;""),"")),0)-IFERROR(VALUE(IFERROR(TRIM(INDEX($A382:$AI382,MATCH(Settings!$H$22,$A$1:$AI$1,0))&amp;""),"")),0),0)</f>
        <v/>
      </c>
      <c r="AZ382" s="22">
        <f>IF(AP382="","",IF(UPPER(TRIM(AL382&amp;""))="Y","Paid another way",IF(AX382&lt;&gt;"",AX382,"No online payment")))</f>
        <v/>
      </c>
      <c r="BA382" s="22">
        <f>IF(OR(AZ382="Paid",AZ382="Partially refunded",AZ382="Paid another way"),1,0)</f>
        <v/>
      </c>
      <c r="BB382" s="22">
        <f>IF(AP382="","",IF(IFERROR(TRIM(INDEX($A382:$AI382,MATCH(Settings!$H$15,$A$1:$AI$1,0))&amp;""),"")&lt;&gt;"","Yes","No"))</f>
        <v/>
      </c>
      <c r="BC382" s="22">
        <f>IF(AP382="","",IF(IFERROR(TRIM(INDEX($A382:$AI382,MATCH(Settings!$H$16,$A$1:$AI$1,0))&amp;""),"")&lt;&gt;"","Yes","No"))</f>
        <v/>
      </c>
      <c r="BD382" s="22">
        <f>IF(AP382="","",IF(IFERROR(TRIM(INDEX($A382:$AI382,MATCH(Settings!$H$18,$A$1:$AI$1,0))&amp;""),"")&lt;&gt;"","Yes","No"))</f>
        <v/>
      </c>
      <c r="BE382" s="22">
        <f>IF(AP382="","",IFERROR(TRIM(INDEX($A382:$AI382,MATCH(Settings!$H$17,$A$1:$AI$1,0))&amp;""),""))</f>
        <v/>
      </c>
      <c r="BF382" s="22">
        <f>IF(AP382="","",IF(UPPER(TRIM(AM382&amp;""))="Y","Complete (papers)",IF(IF(BB382="No",", proof of age","")&amp;IF(BC382="No",", physical form","")&amp;IF(BD382="No",", concussion sheet","")="","Complete","Missing: "&amp;MID(IF(BB382="No",", proof of age","")&amp;IF(BC382="No",", physical form","")&amp;IF(BD382="No",", concussion sheet",""),3,200))))</f>
        <v/>
      </c>
      <c r="BG382" s="22">
        <f>IF(LEFT(BF382,8)="Complete",1,0)</f>
        <v/>
      </c>
      <c r="BH382" s="22">
        <f>IF(AP382="","",TRIM(AK382&amp;""))</f>
        <v/>
      </c>
      <c r="BI382" s="22">
        <f>IF(AND(AP382&lt;&gt;"",BH382=""),1,0)</f>
        <v/>
      </c>
      <c r="BJ382" s="22">
        <f>IF(AP382="",0,1)</f>
        <v/>
      </c>
    </row>
    <row r="383">
      <c r="AJ383" s="19" t="n"/>
      <c r="AK383" s="25" t="n"/>
      <c r="AL383" s="26" t="n"/>
      <c r="AM383" s="26" t="n"/>
      <c r="AN383" s="25" t="n"/>
      <c r="AO383" s="19" t="n"/>
      <c r="AP383" s="22">
        <f>TRIM(IFERROR(TRIM(INDEX($A383:$AI383,MATCH(Settings!$H$9,$A$1:$AI$1,0))&amp;""),"")&amp;" "&amp;IFERROR(TRIM(INDEX($A383:$AI383,MATCH(Settings!$H$10,$A$1:$AI$1,0))&amp;""),""))</f>
        <v/>
      </c>
      <c r="AQ383" s="23">
        <f>IF(AP383="","",IFERROR(IF(TRIM(INDEX($A383:$AI383,MATCH(Settings!$H$11,$A$1:$AI$1,0))&amp;"")="","",IF(ISNUMBER(INDEX($A383:$AI383,MATCH(Settings!$H$11,$A$1:$AI$1,0))),INT(INDEX($A383:$AI383,MATCH(Settings!$H$11,$A$1:$AI$1,0))),DATE(VALUE(LEFT(INDEX($A383:$AI383,MATCH(Settings!$H$11,$A$1:$AI$1,0)),4)),VALUE(MID(INDEX($A383:$AI383,MATCH(Settings!$H$11,$A$1:$AI$1,0)),6,2)),VALUE(MID(INDEX($A383:$AI383,MATCH(Settings!$H$11,$A$1:$AI$1,0)),9,2))))),""))</f>
        <v/>
      </c>
      <c r="AR383" s="22">
        <f>IF(OR(AP383="",NOT(ISNUMBER(AQ383)),NOT(ISNUMBER(Settings!$B$4))),"",YEAR(Settings!$B$4)-YEAR(AQ383)-IF(OR(MONTH(Settings!$B$4)&lt;MONTH(AQ383),AND(MONTH(Settings!$B$4)=MONTH(AQ383),DAY(Settings!$B$4)&lt;DAY(AQ383))),1,0))</f>
        <v/>
      </c>
      <c r="AS383" s="22">
        <f>IF(AP383="","",IF(AR383="","No birth date",IF(COUNT(Settings!$B$9:$B$20)=0,"Set your age groups",IF(AR383&lt;MIN(Settings!$B$9:$B$20),"Below youngest group",IF(AR383&gt;MAX(Settings!$C$9:$C$20),"Above oldest group",IF(AR383&lt;=INDEX(Settings!$C$9:$C$20,COUNTIF(Settings!$B$9:$B$20,"&lt;="&amp;AR383)),INDEX(Settings!$A$9:$A$20,COUNTIF(Settings!$B$9:$B$20,"&lt;="&amp;AR383)),"No group for this age"))))))</f>
        <v/>
      </c>
      <c r="AT383" s="22">
        <f>IF(AP383="","",IFERROR(TRIM(INDEX($A383:$AI383,MATCH(Settings!$H$12,$A$1:$AI$1,0))&amp;""),""))</f>
        <v/>
      </c>
      <c r="AU383" s="22">
        <f>IF(AP383="","",IFERROR(TRIM(INDEX($A383:$AI383,MATCH(Settings!$H$13,$A$1:$AI$1,0))&amp;""),""))</f>
        <v/>
      </c>
      <c r="AV383" s="22">
        <f>IF(AP383="","",IFERROR(TRIM(INDEX($A383:$AI383,MATCH(Settings!$H$14,$A$1:$AI$1,0))&amp;""),""))</f>
        <v/>
      </c>
      <c r="AW383" s="22">
        <f>IF(AP383="","",IFERROR(IF(TRIM(INDEX($A383:$AI383,MATCH(Settings!$H$19,$A$1:$AI$1,0))&amp;"")="","",VALUE(TRIM(INDEX($A383:$AI383,MATCH(Settings!$H$19,$A$1:$AI$1,0))&amp;""))),""))</f>
        <v/>
      </c>
      <c r="AX383" s="22">
        <f>IF(AP383="","",IFERROR(TRIM(INDEX($A383:$AI383,MATCH(Settings!$H$20,$A$1:$AI$1,0))&amp;""),""))</f>
        <v/>
      </c>
      <c r="AY383" s="24">
        <f>IF(OR(AX383="Paid",AX383="Partially refunded"),IFERROR(VALUE(IFERROR(TRIM(INDEX($A383:$AI383,MATCH(Settings!$H$21,$A$1:$AI$1,0))&amp;""),"")),0)-IFERROR(VALUE(IFERROR(TRIM(INDEX($A383:$AI383,MATCH(Settings!$H$22,$A$1:$AI$1,0))&amp;""),"")),0),0)</f>
        <v/>
      </c>
      <c r="AZ383" s="22">
        <f>IF(AP383="","",IF(UPPER(TRIM(AL383&amp;""))="Y","Paid another way",IF(AX383&lt;&gt;"",AX383,"No online payment")))</f>
        <v/>
      </c>
      <c r="BA383" s="22">
        <f>IF(OR(AZ383="Paid",AZ383="Partially refunded",AZ383="Paid another way"),1,0)</f>
        <v/>
      </c>
      <c r="BB383" s="22">
        <f>IF(AP383="","",IF(IFERROR(TRIM(INDEX($A383:$AI383,MATCH(Settings!$H$15,$A$1:$AI$1,0))&amp;""),"")&lt;&gt;"","Yes","No"))</f>
        <v/>
      </c>
      <c r="BC383" s="22">
        <f>IF(AP383="","",IF(IFERROR(TRIM(INDEX($A383:$AI383,MATCH(Settings!$H$16,$A$1:$AI$1,0))&amp;""),"")&lt;&gt;"","Yes","No"))</f>
        <v/>
      </c>
      <c r="BD383" s="22">
        <f>IF(AP383="","",IF(IFERROR(TRIM(INDEX($A383:$AI383,MATCH(Settings!$H$18,$A$1:$AI$1,0))&amp;""),"")&lt;&gt;"","Yes","No"))</f>
        <v/>
      </c>
      <c r="BE383" s="22">
        <f>IF(AP383="","",IFERROR(TRIM(INDEX($A383:$AI383,MATCH(Settings!$H$17,$A$1:$AI$1,0))&amp;""),""))</f>
        <v/>
      </c>
      <c r="BF383" s="22">
        <f>IF(AP383="","",IF(UPPER(TRIM(AM383&amp;""))="Y","Complete (papers)",IF(IF(BB383="No",", proof of age","")&amp;IF(BC383="No",", physical form","")&amp;IF(BD383="No",", concussion sheet","")="","Complete","Missing: "&amp;MID(IF(BB383="No",", proof of age","")&amp;IF(BC383="No",", physical form","")&amp;IF(BD383="No",", concussion sheet",""),3,200))))</f>
        <v/>
      </c>
      <c r="BG383" s="22">
        <f>IF(LEFT(BF383,8)="Complete",1,0)</f>
        <v/>
      </c>
      <c r="BH383" s="22">
        <f>IF(AP383="","",TRIM(AK383&amp;""))</f>
        <v/>
      </c>
      <c r="BI383" s="22">
        <f>IF(AND(AP383&lt;&gt;"",BH383=""),1,0)</f>
        <v/>
      </c>
      <c r="BJ383" s="22">
        <f>IF(AP383="",0,1)</f>
        <v/>
      </c>
    </row>
    <row r="384">
      <c r="AJ384" s="19" t="n"/>
      <c r="AK384" s="25" t="n"/>
      <c r="AL384" s="26" t="n"/>
      <c r="AM384" s="26" t="n"/>
      <c r="AN384" s="25" t="n"/>
      <c r="AO384" s="19" t="n"/>
      <c r="AP384" s="22">
        <f>TRIM(IFERROR(TRIM(INDEX($A384:$AI384,MATCH(Settings!$H$9,$A$1:$AI$1,0))&amp;""),"")&amp;" "&amp;IFERROR(TRIM(INDEX($A384:$AI384,MATCH(Settings!$H$10,$A$1:$AI$1,0))&amp;""),""))</f>
        <v/>
      </c>
      <c r="AQ384" s="23">
        <f>IF(AP384="","",IFERROR(IF(TRIM(INDEX($A384:$AI384,MATCH(Settings!$H$11,$A$1:$AI$1,0))&amp;"")="","",IF(ISNUMBER(INDEX($A384:$AI384,MATCH(Settings!$H$11,$A$1:$AI$1,0))),INT(INDEX($A384:$AI384,MATCH(Settings!$H$11,$A$1:$AI$1,0))),DATE(VALUE(LEFT(INDEX($A384:$AI384,MATCH(Settings!$H$11,$A$1:$AI$1,0)),4)),VALUE(MID(INDEX($A384:$AI384,MATCH(Settings!$H$11,$A$1:$AI$1,0)),6,2)),VALUE(MID(INDEX($A384:$AI384,MATCH(Settings!$H$11,$A$1:$AI$1,0)),9,2))))),""))</f>
        <v/>
      </c>
      <c r="AR384" s="22">
        <f>IF(OR(AP384="",NOT(ISNUMBER(AQ384)),NOT(ISNUMBER(Settings!$B$4))),"",YEAR(Settings!$B$4)-YEAR(AQ384)-IF(OR(MONTH(Settings!$B$4)&lt;MONTH(AQ384),AND(MONTH(Settings!$B$4)=MONTH(AQ384),DAY(Settings!$B$4)&lt;DAY(AQ384))),1,0))</f>
        <v/>
      </c>
      <c r="AS384" s="22">
        <f>IF(AP384="","",IF(AR384="","No birth date",IF(COUNT(Settings!$B$9:$B$20)=0,"Set your age groups",IF(AR384&lt;MIN(Settings!$B$9:$B$20),"Below youngest group",IF(AR384&gt;MAX(Settings!$C$9:$C$20),"Above oldest group",IF(AR384&lt;=INDEX(Settings!$C$9:$C$20,COUNTIF(Settings!$B$9:$B$20,"&lt;="&amp;AR384)),INDEX(Settings!$A$9:$A$20,COUNTIF(Settings!$B$9:$B$20,"&lt;="&amp;AR384)),"No group for this age"))))))</f>
        <v/>
      </c>
      <c r="AT384" s="22">
        <f>IF(AP384="","",IFERROR(TRIM(INDEX($A384:$AI384,MATCH(Settings!$H$12,$A$1:$AI$1,0))&amp;""),""))</f>
        <v/>
      </c>
      <c r="AU384" s="22">
        <f>IF(AP384="","",IFERROR(TRIM(INDEX($A384:$AI384,MATCH(Settings!$H$13,$A$1:$AI$1,0))&amp;""),""))</f>
        <v/>
      </c>
      <c r="AV384" s="22">
        <f>IF(AP384="","",IFERROR(TRIM(INDEX($A384:$AI384,MATCH(Settings!$H$14,$A$1:$AI$1,0))&amp;""),""))</f>
        <v/>
      </c>
      <c r="AW384" s="22">
        <f>IF(AP384="","",IFERROR(IF(TRIM(INDEX($A384:$AI384,MATCH(Settings!$H$19,$A$1:$AI$1,0))&amp;"")="","",VALUE(TRIM(INDEX($A384:$AI384,MATCH(Settings!$H$19,$A$1:$AI$1,0))&amp;""))),""))</f>
        <v/>
      </c>
      <c r="AX384" s="22">
        <f>IF(AP384="","",IFERROR(TRIM(INDEX($A384:$AI384,MATCH(Settings!$H$20,$A$1:$AI$1,0))&amp;""),""))</f>
        <v/>
      </c>
      <c r="AY384" s="24">
        <f>IF(OR(AX384="Paid",AX384="Partially refunded"),IFERROR(VALUE(IFERROR(TRIM(INDEX($A384:$AI384,MATCH(Settings!$H$21,$A$1:$AI$1,0))&amp;""),"")),0)-IFERROR(VALUE(IFERROR(TRIM(INDEX($A384:$AI384,MATCH(Settings!$H$22,$A$1:$AI$1,0))&amp;""),"")),0),0)</f>
        <v/>
      </c>
      <c r="AZ384" s="22">
        <f>IF(AP384="","",IF(UPPER(TRIM(AL384&amp;""))="Y","Paid another way",IF(AX384&lt;&gt;"",AX384,"No online payment")))</f>
        <v/>
      </c>
      <c r="BA384" s="22">
        <f>IF(OR(AZ384="Paid",AZ384="Partially refunded",AZ384="Paid another way"),1,0)</f>
        <v/>
      </c>
      <c r="BB384" s="22">
        <f>IF(AP384="","",IF(IFERROR(TRIM(INDEX($A384:$AI384,MATCH(Settings!$H$15,$A$1:$AI$1,0))&amp;""),"")&lt;&gt;"","Yes","No"))</f>
        <v/>
      </c>
      <c r="BC384" s="22">
        <f>IF(AP384="","",IF(IFERROR(TRIM(INDEX($A384:$AI384,MATCH(Settings!$H$16,$A$1:$AI$1,0))&amp;""),"")&lt;&gt;"","Yes","No"))</f>
        <v/>
      </c>
      <c r="BD384" s="22">
        <f>IF(AP384="","",IF(IFERROR(TRIM(INDEX($A384:$AI384,MATCH(Settings!$H$18,$A$1:$AI$1,0))&amp;""),"")&lt;&gt;"","Yes","No"))</f>
        <v/>
      </c>
      <c r="BE384" s="22">
        <f>IF(AP384="","",IFERROR(TRIM(INDEX($A384:$AI384,MATCH(Settings!$H$17,$A$1:$AI$1,0))&amp;""),""))</f>
        <v/>
      </c>
      <c r="BF384" s="22">
        <f>IF(AP384="","",IF(UPPER(TRIM(AM384&amp;""))="Y","Complete (papers)",IF(IF(BB384="No",", proof of age","")&amp;IF(BC384="No",", physical form","")&amp;IF(BD384="No",", concussion sheet","")="","Complete","Missing: "&amp;MID(IF(BB384="No",", proof of age","")&amp;IF(BC384="No",", physical form","")&amp;IF(BD384="No",", concussion sheet",""),3,200))))</f>
        <v/>
      </c>
      <c r="BG384" s="22">
        <f>IF(LEFT(BF384,8)="Complete",1,0)</f>
        <v/>
      </c>
      <c r="BH384" s="22">
        <f>IF(AP384="","",TRIM(AK384&amp;""))</f>
        <v/>
      </c>
      <c r="BI384" s="22">
        <f>IF(AND(AP384&lt;&gt;"",BH384=""),1,0)</f>
        <v/>
      </c>
      <c r="BJ384" s="22">
        <f>IF(AP384="",0,1)</f>
        <v/>
      </c>
    </row>
    <row r="385">
      <c r="AJ385" s="19" t="n"/>
      <c r="AK385" s="25" t="n"/>
      <c r="AL385" s="26" t="n"/>
      <c r="AM385" s="26" t="n"/>
      <c r="AN385" s="25" t="n"/>
      <c r="AO385" s="19" t="n"/>
      <c r="AP385" s="22">
        <f>TRIM(IFERROR(TRIM(INDEX($A385:$AI385,MATCH(Settings!$H$9,$A$1:$AI$1,0))&amp;""),"")&amp;" "&amp;IFERROR(TRIM(INDEX($A385:$AI385,MATCH(Settings!$H$10,$A$1:$AI$1,0))&amp;""),""))</f>
        <v/>
      </c>
      <c r="AQ385" s="23">
        <f>IF(AP385="","",IFERROR(IF(TRIM(INDEX($A385:$AI385,MATCH(Settings!$H$11,$A$1:$AI$1,0))&amp;"")="","",IF(ISNUMBER(INDEX($A385:$AI385,MATCH(Settings!$H$11,$A$1:$AI$1,0))),INT(INDEX($A385:$AI385,MATCH(Settings!$H$11,$A$1:$AI$1,0))),DATE(VALUE(LEFT(INDEX($A385:$AI385,MATCH(Settings!$H$11,$A$1:$AI$1,0)),4)),VALUE(MID(INDEX($A385:$AI385,MATCH(Settings!$H$11,$A$1:$AI$1,0)),6,2)),VALUE(MID(INDEX($A385:$AI385,MATCH(Settings!$H$11,$A$1:$AI$1,0)),9,2))))),""))</f>
        <v/>
      </c>
      <c r="AR385" s="22">
        <f>IF(OR(AP385="",NOT(ISNUMBER(AQ385)),NOT(ISNUMBER(Settings!$B$4))),"",YEAR(Settings!$B$4)-YEAR(AQ385)-IF(OR(MONTH(Settings!$B$4)&lt;MONTH(AQ385),AND(MONTH(Settings!$B$4)=MONTH(AQ385),DAY(Settings!$B$4)&lt;DAY(AQ385))),1,0))</f>
        <v/>
      </c>
      <c r="AS385" s="22">
        <f>IF(AP385="","",IF(AR385="","No birth date",IF(COUNT(Settings!$B$9:$B$20)=0,"Set your age groups",IF(AR385&lt;MIN(Settings!$B$9:$B$20),"Below youngest group",IF(AR385&gt;MAX(Settings!$C$9:$C$20),"Above oldest group",IF(AR385&lt;=INDEX(Settings!$C$9:$C$20,COUNTIF(Settings!$B$9:$B$20,"&lt;="&amp;AR385)),INDEX(Settings!$A$9:$A$20,COUNTIF(Settings!$B$9:$B$20,"&lt;="&amp;AR385)),"No group for this age"))))))</f>
        <v/>
      </c>
      <c r="AT385" s="22">
        <f>IF(AP385="","",IFERROR(TRIM(INDEX($A385:$AI385,MATCH(Settings!$H$12,$A$1:$AI$1,0))&amp;""),""))</f>
        <v/>
      </c>
      <c r="AU385" s="22">
        <f>IF(AP385="","",IFERROR(TRIM(INDEX($A385:$AI385,MATCH(Settings!$H$13,$A$1:$AI$1,0))&amp;""),""))</f>
        <v/>
      </c>
      <c r="AV385" s="22">
        <f>IF(AP385="","",IFERROR(TRIM(INDEX($A385:$AI385,MATCH(Settings!$H$14,$A$1:$AI$1,0))&amp;""),""))</f>
        <v/>
      </c>
      <c r="AW385" s="22">
        <f>IF(AP385="","",IFERROR(IF(TRIM(INDEX($A385:$AI385,MATCH(Settings!$H$19,$A$1:$AI$1,0))&amp;"")="","",VALUE(TRIM(INDEX($A385:$AI385,MATCH(Settings!$H$19,$A$1:$AI$1,0))&amp;""))),""))</f>
        <v/>
      </c>
      <c r="AX385" s="22">
        <f>IF(AP385="","",IFERROR(TRIM(INDEX($A385:$AI385,MATCH(Settings!$H$20,$A$1:$AI$1,0))&amp;""),""))</f>
        <v/>
      </c>
      <c r="AY385" s="24">
        <f>IF(OR(AX385="Paid",AX385="Partially refunded"),IFERROR(VALUE(IFERROR(TRIM(INDEX($A385:$AI385,MATCH(Settings!$H$21,$A$1:$AI$1,0))&amp;""),"")),0)-IFERROR(VALUE(IFERROR(TRIM(INDEX($A385:$AI385,MATCH(Settings!$H$22,$A$1:$AI$1,0))&amp;""),"")),0),0)</f>
        <v/>
      </c>
      <c r="AZ385" s="22">
        <f>IF(AP385="","",IF(UPPER(TRIM(AL385&amp;""))="Y","Paid another way",IF(AX385&lt;&gt;"",AX385,"No online payment")))</f>
        <v/>
      </c>
      <c r="BA385" s="22">
        <f>IF(OR(AZ385="Paid",AZ385="Partially refunded",AZ385="Paid another way"),1,0)</f>
        <v/>
      </c>
      <c r="BB385" s="22">
        <f>IF(AP385="","",IF(IFERROR(TRIM(INDEX($A385:$AI385,MATCH(Settings!$H$15,$A$1:$AI$1,0))&amp;""),"")&lt;&gt;"","Yes","No"))</f>
        <v/>
      </c>
      <c r="BC385" s="22">
        <f>IF(AP385="","",IF(IFERROR(TRIM(INDEX($A385:$AI385,MATCH(Settings!$H$16,$A$1:$AI$1,0))&amp;""),"")&lt;&gt;"","Yes","No"))</f>
        <v/>
      </c>
      <c r="BD385" s="22">
        <f>IF(AP385="","",IF(IFERROR(TRIM(INDEX($A385:$AI385,MATCH(Settings!$H$18,$A$1:$AI$1,0))&amp;""),"")&lt;&gt;"","Yes","No"))</f>
        <v/>
      </c>
      <c r="BE385" s="22">
        <f>IF(AP385="","",IFERROR(TRIM(INDEX($A385:$AI385,MATCH(Settings!$H$17,$A$1:$AI$1,0))&amp;""),""))</f>
        <v/>
      </c>
      <c r="BF385" s="22">
        <f>IF(AP385="","",IF(UPPER(TRIM(AM385&amp;""))="Y","Complete (papers)",IF(IF(BB385="No",", proof of age","")&amp;IF(BC385="No",", physical form","")&amp;IF(BD385="No",", concussion sheet","")="","Complete","Missing: "&amp;MID(IF(BB385="No",", proof of age","")&amp;IF(BC385="No",", physical form","")&amp;IF(BD385="No",", concussion sheet",""),3,200))))</f>
        <v/>
      </c>
      <c r="BG385" s="22">
        <f>IF(LEFT(BF385,8)="Complete",1,0)</f>
        <v/>
      </c>
      <c r="BH385" s="22">
        <f>IF(AP385="","",TRIM(AK385&amp;""))</f>
        <v/>
      </c>
      <c r="BI385" s="22">
        <f>IF(AND(AP385&lt;&gt;"",BH385=""),1,0)</f>
        <v/>
      </c>
      <c r="BJ385" s="22">
        <f>IF(AP385="",0,1)</f>
        <v/>
      </c>
    </row>
    <row r="386">
      <c r="AJ386" s="19" t="n"/>
      <c r="AK386" s="25" t="n"/>
      <c r="AL386" s="26" t="n"/>
      <c r="AM386" s="26" t="n"/>
      <c r="AN386" s="25" t="n"/>
      <c r="AO386" s="19" t="n"/>
      <c r="AP386" s="22">
        <f>TRIM(IFERROR(TRIM(INDEX($A386:$AI386,MATCH(Settings!$H$9,$A$1:$AI$1,0))&amp;""),"")&amp;" "&amp;IFERROR(TRIM(INDEX($A386:$AI386,MATCH(Settings!$H$10,$A$1:$AI$1,0))&amp;""),""))</f>
        <v/>
      </c>
      <c r="AQ386" s="23">
        <f>IF(AP386="","",IFERROR(IF(TRIM(INDEX($A386:$AI386,MATCH(Settings!$H$11,$A$1:$AI$1,0))&amp;"")="","",IF(ISNUMBER(INDEX($A386:$AI386,MATCH(Settings!$H$11,$A$1:$AI$1,0))),INT(INDEX($A386:$AI386,MATCH(Settings!$H$11,$A$1:$AI$1,0))),DATE(VALUE(LEFT(INDEX($A386:$AI386,MATCH(Settings!$H$11,$A$1:$AI$1,0)),4)),VALUE(MID(INDEX($A386:$AI386,MATCH(Settings!$H$11,$A$1:$AI$1,0)),6,2)),VALUE(MID(INDEX($A386:$AI386,MATCH(Settings!$H$11,$A$1:$AI$1,0)),9,2))))),""))</f>
        <v/>
      </c>
      <c r="AR386" s="22">
        <f>IF(OR(AP386="",NOT(ISNUMBER(AQ386)),NOT(ISNUMBER(Settings!$B$4))),"",YEAR(Settings!$B$4)-YEAR(AQ386)-IF(OR(MONTH(Settings!$B$4)&lt;MONTH(AQ386),AND(MONTH(Settings!$B$4)=MONTH(AQ386),DAY(Settings!$B$4)&lt;DAY(AQ386))),1,0))</f>
        <v/>
      </c>
      <c r="AS386" s="22">
        <f>IF(AP386="","",IF(AR386="","No birth date",IF(COUNT(Settings!$B$9:$B$20)=0,"Set your age groups",IF(AR386&lt;MIN(Settings!$B$9:$B$20),"Below youngest group",IF(AR386&gt;MAX(Settings!$C$9:$C$20),"Above oldest group",IF(AR386&lt;=INDEX(Settings!$C$9:$C$20,COUNTIF(Settings!$B$9:$B$20,"&lt;="&amp;AR386)),INDEX(Settings!$A$9:$A$20,COUNTIF(Settings!$B$9:$B$20,"&lt;="&amp;AR386)),"No group for this age"))))))</f>
        <v/>
      </c>
      <c r="AT386" s="22">
        <f>IF(AP386="","",IFERROR(TRIM(INDEX($A386:$AI386,MATCH(Settings!$H$12,$A$1:$AI$1,0))&amp;""),""))</f>
        <v/>
      </c>
      <c r="AU386" s="22">
        <f>IF(AP386="","",IFERROR(TRIM(INDEX($A386:$AI386,MATCH(Settings!$H$13,$A$1:$AI$1,0))&amp;""),""))</f>
        <v/>
      </c>
      <c r="AV386" s="22">
        <f>IF(AP386="","",IFERROR(TRIM(INDEX($A386:$AI386,MATCH(Settings!$H$14,$A$1:$AI$1,0))&amp;""),""))</f>
        <v/>
      </c>
      <c r="AW386" s="22">
        <f>IF(AP386="","",IFERROR(IF(TRIM(INDEX($A386:$AI386,MATCH(Settings!$H$19,$A$1:$AI$1,0))&amp;"")="","",VALUE(TRIM(INDEX($A386:$AI386,MATCH(Settings!$H$19,$A$1:$AI$1,0))&amp;""))),""))</f>
        <v/>
      </c>
      <c r="AX386" s="22">
        <f>IF(AP386="","",IFERROR(TRIM(INDEX($A386:$AI386,MATCH(Settings!$H$20,$A$1:$AI$1,0))&amp;""),""))</f>
        <v/>
      </c>
      <c r="AY386" s="24">
        <f>IF(OR(AX386="Paid",AX386="Partially refunded"),IFERROR(VALUE(IFERROR(TRIM(INDEX($A386:$AI386,MATCH(Settings!$H$21,$A$1:$AI$1,0))&amp;""),"")),0)-IFERROR(VALUE(IFERROR(TRIM(INDEX($A386:$AI386,MATCH(Settings!$H$22,$A$1:$AI$1,0))&amp;""),"")),0),0)</f>
        <v/>
      </c>
      <c r="AZ386" s="22">
        <f>IF(AP386="","",IF(UPPER(TRIM(AL386&amp;""))="Y","Paid another way",IF(AX386&lt;&gt;"",AX386,"No online payment")))</f>
        <v/>
      </c>
      <c r="BA386" s="22">
        <f>IF(OR(AZ386="Paid",AZ386="Partially refunded",AZ386="Paid another way"),1,0)</f>
        <v/>
      </c>
      <c r="BB386" s="22">
        <f>IF(AP386="","",IF(IFERROR(TRIM(INDEX($A386:$AI386,MATCH(Settings!$H$15,$A$1:$AI$1,0))&amp;""),"")&lt;&gt;"","Yes","No"))</f>
        <v/>
      </c>
      <c r="BC386" s="22">
        <f>IF(AP386="","",IF(IFERROR(TRIM(INDEX($A386:$AI386,MATCH(Settings!$H$16,$A$1:$AI$1,0))&amp;""),"")&lt;&gt;"","Yes","No"))</f>
        <v/>
      </c>
      <c r="BD386" s="22">
        <f>IF(AP386="","",IF(IFERROR(TRIM(INDEX($A386:$AI386,MATCH(Settings!$H$18,$A$1:$AI$1,0))&amp;""),"")&lt;&gt;"","Yes","No"))</f>
        <v/>
      </c>
      <c r="BE386" s="22">
        <f>IF(AP386="","",IFERROR(TRIM(INDEX($A386:$AI386,MATCH(Settings!$H$17,$A$1:$AI$1,0))&amp;""),""))</f>
        <v/>
      </c>
      <c r="BF386" s="22">
        <f>IF(AP386="","",IF(UPPER(TRIM(AM386&amp;""))="Y","Complete (papers)",IF(IF(BB386="No",", proof of age","")&amp;IF(BC386="No",", physical form","")&amp;IF(BD386="No",", concussion sheet","")="","Complete","Missing: "&amp;MID(IF(BB386="No",", proof of age","")&amp;IF(BC386="No",", physical form","")&amp;IF(BD386="No",", concussion sheet",""),3,200))))</f>
        <v/>
      </c>
      <c r="BG386" s="22">
        <f>IF(LEFT(BF386,8)="Complete",1,0)</f>
        <v/>
      </c>
      <c r="BH386" s="22">
        <f>IF(AP386="","",TRIM(AK386&amp;""))</f>
        <v/>
      </c>
      <c r="BI386" s="22">
        <f>IF(AND(AP386&lt;&gt;"",BH386=""),1,0)</f>
        <v/>
      </c>
      <c r="BJ386" s="22">
        <f>IF(AP386="",0,1)</f>
        <v/>
      </c>
    </row>
    <row r="387">
      <c r="AJ387" s="19" t="n"/>
      <c r="AK387" s="25" t="n"/>
      <c r="AL387" s="26" t="n"/>
      <c r="AM387" s="26" t="n"/>
      <c r="AN387" s="25" t="n"/>
      <c r="AO387" s="19" t="n"/>
      <c r="AP387" s="22">
        <f>TRIM(IFERROR(TRIM(INDEX($A387:$AI387,MATCH(Settings!$H$9,$A$1:$AI$1,0))&amp;""),"")&amp;" "&amp;IFERROR(TRIM(INDEX($A387:$AI387,MATCH(Settings!$H$10,$A$1:$AI$1,0))&amp;""),""))</f>
        <v/>
      </c>
      <c r="AQ387" s="23">
        <f>IF(AP387="","",IFERROR(IF(TRIM(INDEX($A387:$AI387,MATCH(Settings!$H$11,$A$1:$AI$1,0))&amp;"")="","",IF(ISNUMBER(INDEX($A387:$AI387,MATCH(Settings!$H$11,$A$1:$AI$1,0))),INT(INDEX($A387:$AI387,MATCH(Settings!$H$11,$A$1:$AI$1,0))),DATE(VALUE(LEFT(INDEX($A387:$AI387,MATCH(Settings!$H$11,$A$1:$AI$1,0)),4)),VALUE(MID(INDEX($A387:$AI387,MATCH(Settings!$H$11,$A$1:$AI$1,0)),6,2)),VALUE(MID(INDEX($A387:$AI387,MATCH(Settings!$H$11,$A$1:$AI$1,0)),9,2))))),""))</f>
        <v/>
      </c>
      <c r="AR387" s="22">
        <f>IF(OR(AP387="",NOT(ISNUMBER(AQ387)),NOT(ISNUMBER(Settings!$B$4))),"",YEAR(Settings!$B$4)-YEAR(AQ387)-IF(OR(MONTH(Settings!$B$4)&lt;MONTH(AQ387),AND(MONTH(Settings!$B$4)=MONTH(AQ387),DAY(Settings!$B$4)&lt;DAY(AQ387))),1,0))</f>
        <v/>
      </c>
      <c r="AS387" s="22">
        <f>IF(AP387="","",IF(AR387="","No birth date",IF(COUNT(Settings!$B$9:$B$20)=0,"Set your age groups",IF(AR387&lt;MIN(Settings!$B$9:$B$20),"Below youngest group",IF(AR387&gt;MAX(Settings!$C$9:$C$20),"Above oldest group",IF(AR387&lt;=INDEX(Settings!$C$9:$C$20,COUNTIF(Settings!$B$9:$B$20,"&lt;="&amp;AR387)),INDEX(Settings!$A$9:$A$20,COUNTIF(Settings!$B$9:$B$20,"&lt;="&amp;AR387)),"No group for this age"))))))</f>
        <v/>
      </c>
      <c r="AT387" s="22">
        <f>IF(AP387="","",IFERROR(TRIM(INDEX($A387:$AI387,MATCH(Settings!$H$12,$A$1:$AI$1,0))&amp;""),""))</f>
        <v/>
      </c>
      <c r="AU387" s="22">
        <f>IF(AP387="","",IFERROR(TRIM(INDEX($A387:$AI387,MATCH(Settings!$H$13,$A$1:$AI$1,0))&amp;""),""))</f>
        <v/>
      </c>
      <c r="AV387" s="22">
        <f>IF(AP387="","",IFERROR(TRIM(INDEX($A387:$AI387,MATCH(Settings!$H$14,$A$1:$AI$1,0))&amp;""),""))</f>
        <v/>
      </c>
      <c r="AW387" s="22">
        <f>IF(AP387="","",IFERROR(IF(TRIM(INDEX($A387:$AI387,MATCH(Settings!$H$19,$A$1:$AI$1,0))&amp;"")="","",VALUE(TRIM(INDEX($A387:$AI387,MATCH(Settings!$H$19,$A$1:$AI$1,0))&amp;""))),""))</f>
        <v/>
      </c>
      <c r="AX387" s="22">
        <f>IF(AP387="","",IFERROR(TRIM(INDEX($A387:$AI387,MATCH(Settings!$H$20,$A$1:$AI$1,0))&amp;""),""))</f>
        <v/>
      </c>
      <c r="AY387" s="24">
        <f>IF(OR(AX387="Paid",AX387="Partially refunded"),IFERROR(VALUE(IFERROR(TRIM(INDEX($A387:$AI387,MATCH(Settings!$H$21,$A$1:$AI$1,0))&amp;""),"")),0)-IFERROR(VALUE(IFERROR(TRIM(INDEX($A387:$AI387,MATCH(Settings!$H$22,$A$1:$AI$1,0))&amp;""),"")),0),0)</f>
        <v/>
      </c>
      <c r="AZ387" s="22">
        <f>IF(AP387="","",IF(UPPER(TRIM(AL387&amp;""))="Y","Paid another way",IF(AX387&lt;&gt;"",AX387,"No online payment")))</f>
        <v/>
      </c>
      <c r="BA387" s="22">
        <f>IF(OR(AZ387="Paid",AZ387="Partially refunded",AZ387="Paid another way"),1,0)</f>
        <v/>
      </c>
      <c r="BB387" s="22">
        <f>IF(AP387="","",IF(IFERROR(TRIM(INDEX($A387:$AI387,MATCH(Settings!$H$15,$A$1:$AI$1,0))&amp;""),"")&lt;&gt;"","Yes","No"))</f>
        <v/>
      </c>
      <c r="BC387" s="22">
        <f>IF(AP387="","",IF(IFERROR(TRIM(INDEX($A387:$AI387,MATCH(Settings!$H$16,$A$1:$AI$1,0))&amp;""),"")&lt;&gt;"","Yes","No"))</f>
        <v/>
      </c>
      <c r="BD387" s="22">
        <f>IF(AP387="","",IF(IFERROR(TRIM(INDEX($A387:$AI387,MATCH(Settings!$H$18,$A$1:$AI$1,0))&amp;""),"")&lt;&gt;"","Yes","No"))</f>
        <v/>
      </c>
      <c r="BE387" s="22">
        <f>IF(AP387="","",IFERROR(TRIM(INDEX($A387:$AI387,MATCH(Settings!$H$17,$A$1:$AI$1,0))&amp;""),""))</f>
        <v/>
      </c>
      <c r="BF387" s="22">
        <f>IF(AP387="","",IF(UPPER(TRIM(AM387&amp;""))="Y","Complete (papers)",IF(IF(BB387="No",", proof of age","")&amp;IF(BC387="No",", physical form","")&amp;IF(BD387="No",", concussion sheet","")="","Complete","Missing: "&amp;MID(IF(BB387="No",", proof of age","")&amp;IF(BC387="No",", physical form","")&amp;IF(BD387="No",", concussion sheet",""),3,200))))</f>
        <v/>
      </c>
      <c r="BG387" s="22">
        <f>IF(LEFT(BF387,8)="Complete",1,0)</f>
        <v/>
      </c>
      <c r="BH387" s="22">
        <f>IF(AP387="","",TRIM(AK387&amp;""))</f>
        <v/>
      </c>
      <c r="BI387" s="22">
        <f>IF(AND(AP387&lt;&gt;"",BH387=""),1,0)</f>
        <v/>
      </c>
      <c r="BJ387" s="22">
        <f>IF(AP387="",0,1)</f>
        <v/>
      </c>
    </row>
    <row r="388">
      <c r="AJ388" s="19" t="n"/>
      <c r="AK388" s="25" t="n"/>
      <c r="AL388" s="26" t="n"/>
      <c r="AM388" s="26" t="n"/>
      <c r="AN388" s="25" t="n"/>
      <c r="AO388" s="19" t="n"/>
      <c r="AP388" s="22">
        <f>TRIM(IFERROR(TRIM(INDEX($A388:$AI388,MATCH(Settings!$H$9,$A$1:$AI$1,0))&amp;""),"")&amp;" "&amp;IFERROR(TRIM(INDEX($A388:$AI388,MATCH(Settings!$H$10,$A$1:$AI$1,0))&amp;""),""))</f>
        <v/>
      </c>
      <c r="AQ388" s="23">
        <f>IF(AP388="","",IFERROR(IF(TRIM(INDEX($A388:$AI388,MATCH(Settings!$H$11,$A$1:$AI$1,0))&amp;"")="","",IF(ISNUMBER(INDEX($A388:$AI388,MATCH(Settings!$H$11,$A$1:$AI$1,0))),INT(INDEX($A388:$AI388,MATCH(Settings!$H$11,$A$1:$AI$1,0))),DATE(VALUE(LEFT(INDEX($A388:$AI388,MATCH(Settings!$H$11,$A$1:$AI$1,0)),4)),VALUE(MID(INDEX($A388:$AI388,MATCH(Settings!$H$11,$A$1:$AI$1,0)),6,2)),VALUE(MID(INDEX($A388:$AI388,MATCH(Settings!$H$11,$A$1:$AI$1,0)),9,2))))),""))</f>
        <v/>
      </c>
      <c r="AR388" s="22">
        <f>IF(OR(AP388="",NOT(ISNUMBER(AQ388)),NOT(ISNUMBER(Settings!$B$4))),"",YEAR(Settings!$B$4)-YEAR(AQ388)-IF(OR(MONTH(Settings!$B$4)&lt;MONTH(AQ388),AND(MONTH(Settings!$B$4)=MONTH(AQ388),DAY(Settings!$B$4)&lt;DAY(AQ388))),1,0))</f>
        <v/>
      </c>
      <c r="AS388" s="22">
        <f>IF(AP388="","",IF(AR388="","No birth date",IF(COUNT(Settings!$B$9:$B$20)=0,"Set your age groups",IF(AR388&lt;MIN(Settings!$B$9:$B$20),"Below youngest group",IF(AR388&gt;MAX(Settings!$C$9:$C$20),"Above oldest group",IF(AR388&lt;=INDEX(Settings!$C$9:$C$20,COUNTIF(Settings!$B$9:$B$20,"&lt;="&amp;AR388)),INDEX(Settings!$A$9:$A$20,COUNTIF(Settings!$B$9:$B$20,"&lt;="&amp;AR388)),"No group for this age"))))))</f>
        <v/>
      </c>
      <c r="AT388" s="22">
        <f>IF(AP388="","",IFERROR(TRIM(INDEX($A388:$AI388,MATCH(Settings!$H$12,$A$1:$AI$1,0))&amp;""),""))</f>
        <v/>
      </c>
      <c r="AU388" s="22">
        <f>IF(AP388="","",IFERROR(TRIM(INDEX($A388:$AI388,MATCH(Settings!$H$13,$A$1:$AI$1,0))&amp;""),""))</f>
        <v/>
      </c>
      <c r="AV388" s="22">
        <f>IF(AP388="","",IFERROR(TRIM(INDEX($A388:$AI388,MATCH(Settings!$H$14,$A$1:$AI$1,0))&amp;""),""))</f>
        <v/>
      </c>
      <c r="AW388" s="22">
        <f>IF(AP388="","",IFERROR(IF(TRIM(INDEX($A388:$AI388,MATCH(Settings!$H$19,$A$1:$AI$1,0))&amp;"")="","",VALUE(TRIM(INDEX($A388:$AI388,MATCH(Settings!$H$19,$A$1:$AI$1,0))&amp;""))),""))</f>
        <v/>
      </c>
      <c r="AX388" s="22">
        <f>IF(AP388="","",IFERROR(TRIM(INDEX($A388:$AI388,MATCH(Settings!$H$20,$A$1:$AI$1,0))&amp;""),""))</f>
        <v/>
      </c>
      <c r="AY388" s="24">
        <f>IF(OR(AX388="Paid",AX388="Partially refunded"),IFERROR(VALUE(IFERROR(TRIM(INDEX($A388:$AI388,MATCH(Settings!$H$21,$A$1:$AI$1,0))&amp;""),"")),0)-IFERROR(VALUE(IFERROR(TRIM(INDEX($A388:$AI388,MATCH(Settings!$H$22,$A$1:$AI$1,0))&amp;""),"")),0),0)</f>
        <v/>
      </c>
      <c r="AZ388" s="22">
        <f>IF(AP388="","",IF(UPPER(TRIM(AL388&amp;""))="Y","Paid another way",IF(AX388&lt;&gt;"",AX388,"No online payment")))</f>
        <v/>
      </c>
      <c r="BA388" s="22">
        <f>IF(OR(AZ388="Paid",AZ388="Partially refunded",AZ388="Paid another way"),1,0)</f>
        <v/>
      </c>
      <c r="BB388" s="22">
        <f>IF(AP388="","",IF(IFERROR(TRIM(INDEX($A388:$AI388,MATCH(Settings!$H$15,$A$1:$AI$1,0))&amp;""),"")&lt;&gt;"","Yes","No"))</f>
        <v/>
      </c>
      <c r="BC388" s="22">
        <f>IF(AP388="","",IF(IFERROR(TRIM(INDEX($A388:$AI388,MATCH(Settings!$H$16,$A$1:$AI$1,0))&amp;""),"")&lt;&gt;"","Yes","No"))</f>
        <v/>
      </c>
      <c r="BD388" s="22">
        <f>IF(AP388="","",IF(IFERROR(TRIM(INDEX($A388:$AI388,MATCH(Settings!$H$18,$A$1:$AI$1,0))&amp;""),"")&lt;&gt;"","Yes","No"))</f>
        <v/>
      </c>
      <c r="BE388" s="22">
        <f>IF(AP388="","",IFERROR(TRIM(INDEX($A388:$AI388,MATCH(Settings!$H$17,$A$1:$AI$1,0))&amp;""),""))</f>
        <v/>
      </c>
      <c r="BF388" s="22">
        <f>IF(AP388="","",IF(UPPER(TRIM(AM388&amp;""))="Y","Complete (papers)",IF(IF(BB388="No",", proof of age","")&amp;IF(BC388="No",", physical form","")&amp;IF(BD388="No",", concussion sheet","")="","Complete","Missing: "&amp;MID(IF(BB388="No",", proof of age","")&amp;IF(BC388="No",", physical form","")&amp;IF(BD388="No",", concussion sheet",""),3,200))))</f>
        <v/>
      </c>
      <c r="BG388" s="22">
        <f>IF(LEFT(BF388,8)="Complete",1,0)</f>
        <v/>
      </c>
      <c r="BH388" s="22">
        <f>IF(AP388="","",TRIM(AK388&amp;""))</f>
        <v/>
      </c>
      <c r="BI388" s="22">
        <f>IF(AND(AP388&lt;&gt;"",BH388=""),1,0)</f>
        <v/>
      </c>
      <c r="BJ388" s="22">
        <f>IF(AP388="",0,1)</f>
        <v/>
      </c>
    </row>
    <row r="389">
      <c r="AJ389" s="19" t="n"/>
      <c r="AK389" s="25" t="n"/>
      <c r="AL389" s="26" t="n"/>
      <c r="AM389" s="26" t="n"/>
      <c r="AN389" s="25" t="n"/>
      <c r="AO389" s="19" t="n"/>
      <c r="AP389" s="22">
        <f>TRIM(IFERROR(TRIM(INDEX($A389:$AI389,MATCH(Settings!$H$9,$A$1:$AI$1,0))&amp;""),"")&amp;" "&amp;IFERROR(TRIM(INDEX($A389:$AI389,MATCH(Settings!$H$10,$A$1:$AI$1,0))&amp;""),""))</f>
        <v/>
      </c>
      <c r="AQ389" s="23">
        <f>IF(AP389="","",IFERROR(IF(TRIM(INDEX($A389:$AI389,MATCH(Settings!$H$11,$A$1:$AI$1,0))&amp;"")="","",IF(ISNUMBER(INDEX($A389:$AI389,MATCH(Settings!$H$11,$A$1:$AI$1,0))),INT(INDEX($A389:$AI389,MATCH(Settings!$H$11,$A$1:$AI$1,0))),DATE(VALUE(LEFT(INDEX($A389:$AI389,MATCH(Settings!$H$11,$A$1:$AI$1,0)),4)),VALUE(MID(INDEX($A389:$AI389,MATCH(Settings!$H$11,$A$1:$AI$1,0)),6,2)),VALUE(MID(INDEX($A389:$AI389,MATCH(Settings!$H$11,$A$1:$AI$1,0)),9,2))))),""))</f>
        <v/>
      </c>
      <c r="AR389" s="22">
        <f>IF(OR(AP389="",NOT(ISNUMBER(AQ389)),NOT(ISNUMBER(Settings!$B$4))),"",YEAR(Settings!$B$4)-YEAR(AQ389)-IF(OR(MONTH(Settings!$B$4)&lt;MONTH(AQ389),AND(MONTH(Settings!$B$4)=MONTH(AQ389),DAY(Settings!$B$4)&lt;DAY(AQ389))),1,0))</f>
        <v/>
      </c>
      <c r="AS389" s="22">
        <f>IF(AP389="","",IF(AR389="","No birth date",IF(COUNT(Settings!$B$9:$B$20)=0,"Set your age groups",IF(AR389&lt;MIN(Settings!$B$9:$B$20),"Below youngest group",IF(AR389&gt;MAX(Settings!$C$9:$C$20),"Above oldest group",IF(AR389&lt;=INDEX(Settings!$C$9:$C$20,COUNTIF(Settings!$B$9:$B$20,"&lt;="&amp;AR389)),INDEX(Settings!$A$9:$A$20,COUNTIF(Settings!$B$9:$B$20,"&lt;="&amp;AR389)),"No group for this age"))))))</f>
        <v/>
      </c>
      <c r="AT389" s="22">
        <f>IF(AP389="","",IFERROR(TRIM(INDEX($A389:$AI389,MATCH(Settings!$H$12,$A$1:$AI$1,0))&amp;""),""))</f>
        <v/>
      </c>
      <c r="AU389" s="22">
        <f>IF(AP389="","",IFERROR(TRIM(INDEX($A389:$AI389,MATCH(Settings!$H$13,$A$1:$AI$1,0))&amp;""),""))</f>
        <v/>
      </c>
      <c r="AV389" s="22">
        <f>IF(AP389="","",IFERROR(TRIM(INDEX($A389:$AI389,MATCH(Settings!$H$14,$A$1:$AI$1,0))&amp;""),""))</f>
        <v/>
      </c>
      <c r="AW389" s="22">
        <f>IF(AP389="","",IFERROR(IF(TRIM(INDEX($A389:$AI389,MATCH(Settings!$H$19,$A$1:$AI$1,0))&amp;"")="","",VALUE(TRIM(INDEX($A389:$AI389,MATCH(Settings!$H$19,$A$1:$AI$1,0))&amp;""))),""))</f>
        <v/>
      </c>
      <c r="AX389" s="22">
        <f>IF(AP389="","",IFERROR(TRIM(INDEX($A389:$AI389,MATCH(Settings!$H$20,$A$1:$AI$1,0))&amp;""),""))</f>
        <v/>
      </c>
      <c r="AY389" s="24">
        <f>IF(OR(AX389="Paid",AX389="Partially refunded"),IFERROR(VALUE(IFERROR(TRIM(INDEX($A389:$AI389,MATCH(Settings!$H$21,$A$1:$AI$1,0))&amp;""),"")),0)-IFERROR(VALUE(IFERROR(TRIM(INDEX($A389:$AI389,MATCH(Settings!$H$22,$A$1:$AI$1,0))&amp;""),"")),0),0)</f>
        <v/>
      </c>
      <c r="AZ389" s="22">
        <f>IF(AP389="","",IF(UPPER(TRIM(AL389&amp;""))="Y","Paid another way",IF(AX389&lt;&gt;"",AX389,"No online payment")))</f>
        <v/>
      </c>
      <c r="BA389" s="22">
        <f>IF(OR(AZ389="Paid",AZ389="Partially refunded",AZ389="Paid another way"),1,0)</f>
        <v/>
      </c>
      <c r="BB389" s="22">
        <f>IF(AP389="","",IF(IFERROR(TRIM(INDEX($A389:$AI389,MATCH(Settings!$H$15,$A$1:$AI$1,0))&amp;""),"")&lt;&gt;"","Yes","No"))</f>
        <v/>
      </c>
      <c r="BC389" s="22">
        <f>IF(AP389="","",IF(IFERROR(TRIM(INDEX($A389:$AI389,MATCH(Settings!$H$16,$A$1:$AI$1,0))&amp;""),"")&lt;&gt;"","Yes","No"))</f>
        <v/>
      </c>
      <c r="BD389" s="22">
        <f>IF(AP389="","",IF(IFERROR(TRIM(INDEX($A389:$AI389,MATCH(Settings!$H$18,$A$1:$AI$1,0))&amp;""),"")&lt;&gt;"","Yes","No"))</f>
        <v/>
      </c>
      <c r="BE389" s="22">
        <f>IF(AP389="","",IFERROR(TRIM(INDEX($A389:$AI389,MATCH(Settings!$H$17,$A$1:$AI$1,0))&amp;""),""))</f>
        <v/>
      </c>
      <c r="BF389" s="22">
        <f>IF(AP389="","",IF(UPPER(TRIM(AM389&amp;""))="Y","Complete (papers)",IF(IF(BB389="No",", proof of age","")&amp;IF(BC389="No",", physical form","")&amp;IF(BD389="No",", concussion sheet","")="","Complete","Missing: "&amp;MID(IF(BB389="No",", proof of age","")&amp;IF(BC389="No",", physical form","")&amp;IF(BD389="No",", concussion sheet",""),3,200))))</f>
        <v/>
      </c>
      <c r="BG389" s="22">
        <f>IF(LEFT(BF389,8)="Complete",1,0)</f>
        <v/>
      </c>
      <c r="BH389" s="22">
        <f>IF(AP389="","",TRIM(AK389&amp;""))</f>
        <v/>
      </c>
      <c r="BI389" s="22">
        <f>IF(AND(AP389&lt;&gt;"",BH389=""),1,0)</f>
        <v/>
      </c>
      <c r="BJ389" s="22">
        <f>IF(AP389="",0,1)</f>
        <v/>
      </c>
    </row>
    <row r="390">
      <c r="AJ390" s="19" t="n"/>
      <c r="AK390" s="25" t="n"/>
      <c r="AL390" s="26" t="n"/>
      <c r="AM390" s="26" t="n"/>
      <c r="AN390" s="25" t="n"/>
      <c r="AO390" s="19" t="n"/>
      <c r="AP390" s="22">
        <f>TRIM(IFERROR(TRIM(INDEX($A390:$AI390,MATCH(Settings!$H$9,$A$1:$AI$1,0))&amp;""),"")&amp;" "&amp;IFERROR(TRIM(INDEX($A390:$AI390,MATCH(Settings!$H$10,$A$1:$AI$1,0))&amp;""),""))</f>
        <v/>
      </c>
      <c r="AQ390" s="23">
        <f>IF(AP390="","",IFERROR(IF(TRIM(INDEX($A390:$AI390,MATCH(Settings!$H$11,$A$1:$AI$1,0))&amp;"")="","",IF(ISNUMBER(INDEX($A390:$AI390,MATCH(Settings!$H$11,$A$1:$AI$1,0))),INT(INDEX($A390:$AI390,MATCH(Settings!$H$11,$A$1:$AI$1,0))),DATE(VALUE(LEFT(INDEX($A390:$AI390,MATCH(Settings!$H$11,$A$1:$AI$1,0)),4)),VALUE(MID(INDEX($A390:$AI390,MATCH(Settings!$H$11,$A$1:$AI$1,0)),6,2)),VALUE(MID(INDEX($A390:$AI390,MATCH(Settings!$H$11,$A$1:$AI$1,0)),9,2))))),""))</f>
        <v/>
      </c>
      <c r="AR390" s="22">
        <f>IF(OR(AP390="",NOT(ISNUMBER(AQ390)),NOT(ISNUMBER(Settings!$B$4))),"",YEAR(Settings!$B$4)-YEAR(AQ390)-IF(OR(MONTH(Settings!$B$4)&lt;MONTH(AQ390),AND(MONTH(Settings!$B$4)=MONTH(AQ390),DAY(Settings!$B$4)&lt;DAY(AQ390))),1,0))</f>
        <v/>
      </c>
      <c r="AS390" s="22">
        <f>IF(AP390="","",IF(AR390="","No birth date",IF(COUNT(Settings!$B$9:$B$20)=0,"Set your age groups",IF(AR390&lt;MIN(Settings!$B$9:$B$20),"Below youngest group",IF(AR390&gt;MAX(Settings!$C$9:$C$20),"Above oldest group",IF(AR390&lt;=INDEX(Settings!$C$9:$C$20,COUNTIF(Settings!$B$9:$B$20,"&lt;="&amp;AR390)),INDEX(Settings!$A$9:$A$20,COUNTIF(Settings!$B$9:$B$20,"&lt;="&amp;AR390)),"No group for this age"))))))</f>
        <v/>
      </c>
      <c r="AT390" s="22">
        <f>IF(AP390="","",IFERROR(TRIM(INDEX($A390:$AI390,MATCH(Settings!$H$12,$A$1:$AI$1,0))&amp;""),""))</f>
        <v/>
      </c>
      <c r="AU390" s="22">
        <f>IF(AP390="","",IFERROR(TRIM(INDEX($A390:$AI390,MATCH(Settings!$H$13,$A$1:$AI$1,0))&amp;""),""))</f>
        <v/>
      </c>
      <c r="AV390" s="22">
        <f>IF(AP390="","",IFERROR(TRIM(INDEX($A390:$AI390,MATCH(Settings!$H$14,$A$1:$AI$1,0))&amp;""),""))</f>
        <v/>
      </c>
      <c r="AW390" s="22">
        <f>IF(AP390="","",IFERROR(IF(TRIM(INDEX($A390:$AI390,MATCH(Settings!$H$19,$A$1:$AI$1,0))&amp;"")="","",VALUE(TRIM(INDEX($A390:$AI390,MATCH(Settings!$H$19,$A$1:$AI$1,0))&amp;""))),""))</f>
        <v/>
      </c>
      <c r="AX390" s="22">
        <f>IF(AP390="","",IFERROR(TRIM(INDEX($A390:$AI390,MATCH(Settings!$H$20,$A$1:$AI$1,0))&amp;""),""))</f>
        <v/>
      </c>
      <c r="AY390" s="24">
        <f>IF(OR(AX390="Paid",AX390="Partially refunded"),IFERROR(VALUE(IFERROR(TRIM(INDEX($A390:$AI390,MATCH(Settings!$H$21,$A$1:$AI$1,0))&amp;""),"")),0)-IFERROR(VALUE(IFERROR(TRIM(INDEX($A390:$AI390,MATCH(Settings!$H$22,$A$1:$AI$1,0))&amp;""),"")),0),0)</f>
        <v/>
      </c>
      <c r="AZ390" s="22">
        <f>IF(AP390="","",IF(UPPER(TRIM(AL390&amp;""))="Y","Paid another way",IF(AX390&lt;&gt;"",AX390,"No online payment")))</f>
        <v/>
      </c>
      <c r="BA390" s="22">
        <f>IF(OR(AZ390="Paid",AZ390="Partially refunded",AZ390="Paid another way"),1,0)</f>
        <v/>
      </c>
      <c r="BB390" s="22">
        <f>IF(AP390="","",IF(IFERROR(TRIM(INDEX($A390:$AI390,MATCH(Settings!$H$15,$A$1:$AI$1,0))&amp;""),"")&lt;&gt;"","Yes","No"))</f>
        <v/>
      </c>
      <c r="BC390" s="22">
        <f>IF(AP390="","",IF(IFERROR(TRIM(INDEX($A390:$AI390,MATCH(Settings!$H$16,$A$1:$AI$1,0))&amp;""),"")&lt;&gt;"","Yes","No"))</f>
        <v/>
      </c>
      <c r="BD390" s="22">
        <f>IF(AP390="","",IF(IFERROR(TRIM(INDEX($A390:$AI390,MATCH(Settings!$H$18,$A$1:$AI$1,0))&amp;""),"")&lt;&gt;"","Yes","No"))</f>
        <v/>
      </c>
      <c r="BE390" s="22">
        <f>IF(AP390="","",IFERROR(TRIM(INDEX($A390:$AI390,MATCH(Settings!$H$17,$A$1:$AI$1,0))&amp;""),""))</f>
        <v/>
      </c>
      <c r="BF390" s="22">
        <f>IF(AP390="","",IF(UPPER(TRIM(AM390&amp;""))="Y","Complete (papers)",IF(IF(BB390="No",", proof of age","")&amp;IF(BC390="No",", physical form","")&amp;IF(BD390="No",", concussion sheet","")="","Complete","Missing: "&amp;MID(IF(BB390="No",", proof of age","")&amp;IF(BC390="No",", physical form","")&amp;IF(BD390="No",", concussion sheet",""),3,200))))</f>
        <v/>
      </c>
      <c r="BG390" s="22">
        <f>IF(LEFT(BF390,8)="Complete",1,0)</f>
        <v/>
      </c>
      <c r="BH390" s="22">
        <f>IF(AP390="","",TRIM(AK390&amp;""))</f>
        <v/>
      </c>
      <c r="BI390" s="22">
        <f>IF(AND(AP390&lt;&gt;"",BH390=""),1,0)</f>
        <v/>
      </c>
      <c r="BJ390" s="22">
        <f>IF(AP390="",0,1)</f>
        <v/>
      </c>
    </row>
    <row r="391">
      <c r="AJ391" s="19" t="n"/>
      <c r="AK391" s="25" t="n"/>
      <c r="AL391" s="26" t="n"/>
      <c r="AM391" s="26" t="n"/>
      <c r="AN391" s="25" t="n"/>
      <c r="AO391" s="19" t="n"/>
      <c r="AP391" s="22">
        <f>TRIM(IFERROR(TRIM(INDEX($A391:$AI391,MATCH(Settings!$H$9,$A$1:$AI$1,0))&amp;""),"")&amp;" "&amp;IFERROR(TRIM(INDEX($A391:$AI391,MATCH(Settings!$H$10,$A$1:$AI$1,0))&amp;""),""))</f>
        <v/>
      </c>
      <c r="AQ391" s="23">
        <f>IF(AP391="","",IFERROR(IF(TRIM(INDEX($A391:$AI391,MATCH(Settings!$H$11,$A$1:$AI$1,0))&amp;"")="","",IF(ISNUMBER(INDEX($A391:$AI391,MATCH(Settings!$H$11,$A$1:$AI$1,0))),INT(INDEX($A391:$AI391,MATCH(Settings!$H$11,$A$1:$AI$1,0))),DATE(VALUE(LEFT(INDEX($A391:$AI391,MATCH(Settings!$H$11,$A$1:$AI$1,0)),4)),VALUE(MID(INDEX($A391:$AI391,MATCH(Settings!$H$11,$A$1:$AI$1,0)),6,2)),VALUE(MID(INDEX($A391:$AI391,MATCH(Settings!$H$11,$A$1:$AI$1,0)),9,2))))),""))</f>
        <v/>
      </c>
      <c r="AR391" s="22">
        <f>IF(OR(AP391="",NOT(ISNUMBER(AQ391)),NOT(ISNUMBER(Settings!$B$4))),"",YEAR(Settings!$B$4)-YEAR(AQ391)-IF(OR(MONTH(Settings!$B$4)&lt;MONTH(AQ391),AND(MONTH(Settings!$B$4)=MONTH(AQ391),DAY(Settings!$B$4)&lt;DAY(AQ391))),1,0))</f>
        <v/>
      </c>
      <c r="AS391" s="22">
        <f>IF(AP391="","",IF(AR391="","No birth date",IF(COUNT(Settings!$B$9:$B$20)=0,"Set your age groups",IF(AR391&lt;MIN(Settings!$B$9:$B$20),"Below youngest group",IF(AR391&gt;MAX(Settings!$C$9:$C$20),"Above oldest group",IF(AR391&lt;=INDEX(Settings!$C$9:$C$20,COUNTIF(Settings!$B$9:$B$20,"&lt;="&amp;AR391)),INDEX(Settings!$A$9:$A$20,COUNTIF(Settings!$B$9:$B$20,"&lt;="&amp;AR391)),"No group for this age"))))))</f>
        <v/>
      </c>
      <c r="AT391" s="22">
        <f>IF(AP391="","",IFERROR(TRIM(INDEX($A391:$AI391,MATCH(Settings!$H$12,$A$1:$AI$1,0))&amp;""),""))</f>
        <v/>
      </c>
      <c r="AU391" s="22">
        <f>IF(AP391="","",IFERROR(TRIM(INDEX($A391:$AI391,MATCH(Settings!$H$13,$A$1:$AI$1,0))&amp;""),""))</f>
        <v/>
      </c>
      <c r="AV391" s="22">
        <f>IF(AP391="","",IFERROR(TRIM(INDEX($A391:$AI391,MATCH(Settings!$H$14,$A$1:$AI$1,0))&amp;""),""))</f>
        <v/>
      </c>
      <c r="AW391" s="22">
        <f>IF(AP391="","",IFERROR(IF(TRIM(INDEX($A391:$AI391,MATCH(Settings!$H$19,$A$1:$AI$1,0))&amp;"")="","",VALUE(TRIM(INDEX($A391:$AI391,MATCH(Settings!$H$19,$A$1:$AI$1,0))&amp;""))),""))</f>
        <v/>
      </c>
      <c r="AX391" s="22">
        <f>IF(AP391="","",IFERROR(TRIM(INDEX($A391:$AI391,MATCH(Settings!$H$20,$A$1:$AI$1,0))&amp;""),""))</f>
        <v/>
      </c>
      <c r="AY391" s="24">
        <f>IF(OR(AX391="Paid",AX391="Partially refunded"),IFERROR(VALUE(IFERROR(TRIM(INDEX($A391:$AI391,MATCH(Settings!$H$21,$A$1:$AI$1,0))&amp;""),"")),0)-IFERROR(VALUE(IFERROR(TRIM(INDEX($A391:$AI391,MATCH(Settings!$H$22,$A$1:$AI$1,0))&amp;""),"")),0),0)</f>
        <v/>
      </c>
      <c r="AZ391" s="22">
        <f>IF(AP391="","",IF(UPPER(TRIM(AL391&amp;""))="Y","Paid another way",IF(AX391&lt;&gt;"",AX391,"No online payment")))</f>
        <v/>
      </c>
      <c r="BA391" s="22">
        <f>IF(OR(AZ391="Paid",AZ391="Partially refunded",AZ391="Paid another way"),1,0)</f>
        <v/>
      </c>
      <c r="BB391" s="22">
        <f>IF(AP391="","",IF(IFERROR(TRIM(INDEX($A391:$AI391,MATCH(Settings!$H$15,$A$1:$AI$1,0))&amp;""),"")&lt;&gt;"","Yes","No"))</f>
        <v/>
      </c>
      <c r="BC391" s="22">
        <f>IF(AP391="","",IF(IFERROR(TRIM(INDEX($A391:$AI391,MATCH(Settings!$H$16,$A$1:$AI$1,0))&amp;""),"")&lt;&gt;"","Yes","No"))</f>
        <v/>
      </c>
      <c r="BD391" s="22">
        <f>IF(AP391="","",IF(IFERROR(TRIM(INDEX($A391:$AI391,MATCH(Settings!$H$18,$A$1:$AI$1,0))&amp;""),"")&lt;&gt;"","Yes","No"))</f>
        <v/>
      </c>
      <c r="BE391" s="22">
        <f>IF(AP391="","",IFERROR(TRIM(INDEX($A391:$AI391,MATCH(Settings!$H$17,$A$1:$AI$1,0))&amp;""),""))</f>
        <v/>
      </c>
      <c r="BF391" s="22">
        <f>IF(AP391="","",IF(UPPER(TRIM(AM391&amp;""))="Y","Complete (papers)",IF(IF(BB391="No",", proof of age","")&amp;IF(BC391="No",", physical form","")&amp;IF(BD391="No",", concussion sheet","")="","Complete","Missing: "&amp;MID(IF(BB391="No",", proof of age","")&amp;IF(BC391="No",", physical form","")&amp;IF(BD391="No",", concussion sheet",""),3,200))))</f>
        <v/>
      </c>
      <c r="BG391" s="22">
        <f>IF(LEFT(BF391,8)="Complete",1,0)</f>
        <v/>
      </c>
      <c r="BH391" s="22">
        <f>IF(AP391="","",TRIM(AK391&amp;""))</f>
        <v/>
      </c>
      <c r="BI391" s="22">
        <f>IF(AND(AP391&lt;&gt;"",BH391=""),1,0)</f>
        <v/>
      </c>
      <c r="BJ391" s="22">
        <f>IF(AP391="",0,1)</f>
        <v/>
      </c>
    </row>
    <row r="392">
      <c r="AJ392" s="19" t="n"/>
      <c r="AK392" s="25" t="n"/>
      <c r="AL392" s="26" t="n"/>
      <c r="AM392" s="26" t="n"/>
      <c r="AN392" s="25" t="n"/>
      <c r="AO392" s="19" t="n"/>
      <c r="AP392" s="22">
        <f>TRIM(IFERROR(TRIM(INDEX($A392:$AI392,MATCH(Settings!$H$9,$A$1:$AI$1,0))&amp;""),"")&amp;" "&amp;IFERROR(TRIM(INDEX($A392:$AI392,MATCH(Settings!$H$10,$A$1:$AI$1,0))&amp;""),""))</f>
        <v/>
      </c>
      <c r="AQ392" s="23">
        <f>IF(AP392="","",IFERROR(IF(TRIM(INDEX($A392:$AI392,MATCH(Settings!$H$11,$A$1:$AI$1,0))&amp;"")="","",IF(ISNUMBER(INDEX($A392:$AI392,MATCH(Settings!$H$11,$A$1:$AI$1,0))),INT(INDEX($A392:$AI392,MATCH(Settings!$H$11,$A$1:$AI$1,0))),DATE(VALUE(LEFT(INDEX($A392:$AI392,MATCH(Settings!$H$11,$A$1:$AI$1,0)),4)),VALUE(MID(INDEX($A392:$AI392,MATCH(Settings!$H$11,$A$1:$AI$1,0)),6,2)),VALUE(MID(INDEX($A392:$AI392,MATCH(Settings!$H$11,$A$1:$AI$1,0)),9,2))))),""))</f>
        <v/>
      </c>
      <c r="AR392" s="22">
        <f>IF(OR(AP392="",NOT(ISNUMBER(AQ392)),NOT(ISNUMBER(Settings!$B$4))),"",YEAR(Settings!$B$4)-YEAR(AQ392)-IF(OR(MONTH(Settings!$B$4)&lt;MONTH(AQ392),AND(MONTH(Settings!$B$4)=MONTH(AQ392),DAY(Settings!$B$4)&lt;DAY(AQ392))),1,0))</f>
        <v/>
      </c>
      <c r="AS392" s="22">
        <f>IF(AP392="","",IF(AR392="","No birth date",IF(COUNT(Settings!$B$9:$B$20)=0,"Set your age groups",IF(AR392&lt;MIN(Settings!$B$9:$B$20),"Below youngest group",IF(AR392&gt;MAX(Settings!$C$9:$C$20),"Above oldest group",IF(AR392&lt;=INDEX(Settings!$C$9:$C$20,COUNTIF(Settings!$B$9:$B$20,"&lt;="&amp;AR392)),INDEX(Settings!$A$9:$A$20,COUNTIF(Settings!$B$9:$B$20,"&lt;="&amp;AR392)),"No group for this age"))))))</f>
        <v/>
      </c>
      <c r="AT392" s="22">
        <f>IF(AP392="","",IFERROR(TRIM(INDEX($A392:$AI392,MATCH(Settings!$H$12,$A$1:$AI$1,0))&amp;""),""))</f>
        <v/>
      </c>
      <c r="AU392" s="22">
        <f>IF(AP392="","",IFERROR(TRIM(INDEX($A392:$AI392,MATCH(Settings!$H$13,$A$1:$AI$1,0))&amp;""),""))</f>
        <v/>
      </c>
      <c r="AV392" s="22">
        <f>IF(AP392="","",IFERROR(TRIM(INDEX($A392:$AI392,MATCH(Settings!$H$14,$A$1:$AI$1,0))&amp;""),""))</f>
        <v/>
      </c>
      <c r="AW392" s="22">
        <f>IF(AP392="","",IFERROR(IF(TRIM(INDEX($A392:$AI392,MATCH(Settings!$H$19,$A$1:$AI$1,0))&amp;"")="","",VALUE(TRIM(INDEX($A392:$AI392,MATCH(Settings!$H$19,$A$1:$AI$1,0))&amp;""))),""))</f>
        <v/>
      </c>
      <c r="AX392" s="22">
        <f>IF(AP392="","",IFERROR(TRIM(INDEX($A392:$AI392,MATCH(Settings!$H$20,$A$1:$AI$1,0))&amp;""),""))</f>
        <v/>
      </c>
      <c r="AY392" s="24">
        <f>IF(OR(AX392="Paid",AX392="Partially refunded"),IFERROR(VALUE(IFERROR(TRIM(INDEX($A392:$AI392,MATCH(Settings!$H$21,$A$1:$AI$1,0))&amp;""),"")),0)-IFERROR(VALUE(IFERROR(TRIM(INDEX($A392:$AI392,MATCH(Settings!$H$22,$A$1:$AI$1,0))&amp;""),"")),0),0)</f>
        <v/>
      </c>
      <c r="AZ392" s="22">
        <f>IF(AP392="","",IF(UPPER(TRIM(AL392&amp;""))="Y","Paid another way",IF(AX392&lt;&gt;"",AX392,"No online payment")))</f>
        <v/>
      </c>
      <c r="BA392" s="22">
        <f>IF(OR(AZ392="Paid",AZ392="Partially refunded",AZ392="Paid another way"),1,0)</f>
        <v/>
      </c>
      <c r="BB392" s="22">
        <f>IF(AP392="","",IF(IFERROR(TRIM(INDEX($A392:$AI392,MATCH(Settings!$H$15,$A$1:$AI$1,0))&amp;""),"")&lt;&gt;"","Yes","No"))</f>
        <v/>
      </c>
      <c r="BC392" s="22">
        <f>IF(AP392="","",IF(IFERROR(TRIM(INDEX($A392:$AI392,MATCH(Settings!$H$16,$A$1:$AI$1,0))&amp;""),"")&lt;&gt;"","Yes","No"))</f>
        <v/>
      </c>
      <c r="BD392" s="22">
        <f>IF(AP392="","",IF(IFERROR(TRIM(INDEX($A392:$AI392,MATCH(Settings!$H$18,$A$1:$AI$1,0))&amp;""),"")&lt;&gt;"","Yes","No"))</f>
        <v/>
      </c>
      <c r="BE392" s="22">
        <f>IF(AP392="","",IFERROR(TRIM(INDEX($A392:$AI392,MATCH(Settings!$H$17,$A$1:$AI$1,0))&amp;""),""))</f>
        <v/>
      </c>
      <c r="BF392" s="22">
        <f>IF(AP392="","",IF(UPPER(TRIM(AM392&amp;""))="Y","Complete (papers)",IF(IF(BB392="No",", proof of age","")&amp;IF(BC392="No",", physical form","")&amp;IF(BD392="No",", concussion sheet","")="","Complete","Missing: "&amp;MID(IF(BB392="No",", proof of age","")&amp;IF(BC392="No",", physical form","")&amp;IF(BD392="No",", concussion sheet",""),3,200))))</f>
        <v/>
      </c>
      <c r="BG392" s="22">
        <f>IF(LEFT(BF392,8)="Complete",1,0)</f>
        <v/>
      </c>
      <c r="BH392" s="22">
        <f>IF(AP392="","",TRIM(AK392&amp;""))</f>
        <v/>
      </c>
      <c r="BI392" s="22">
        <f>IF(AND(AP392&lt;&gt;"",BH392=""),1,0)</f>
        <v/>
      </c>
      <c r="BJ392" s="22">
        <f>IF(AP392="",0,1)</f>
        <v/>
      </c>
    </row>
    <row r="393">
      <c r="AJ393" s="19" t="n"/>
      <c r="AK393" s="25" t="n"/>
      <c r="AL393" s="26" t="n"/>
      <c r="AM393" s="26" t="n"/>
      <c r="AN393" s="25" t="n"/>
      <c r="AO393" s="19" t="n"/>
      <c r="AP393" s="22">
        <f>TRIM(IFERROR(TRIM(INDEX($A393:$AI393,MATCH(Settings!$H$9,$A$1:$AI$1,0))&amp;""),"")&amp;" "&amp;IFERROR(TRIM(INDEX($A393:$AI393,MATCH(Settings!$H$10,$A$1:$AI$1,0))&amp;""),""))</f>
        <v/>
      </c>
      <c r="AQ393" s="23">
        <f>IF(AP393="","",IFERROR(IF(TRIM(INDEX($A393:$AI393,MATCH(Settings!$H$11,$A$1:$AI$1,0))&amp;"")="","",IF(ISNUMBER(INDEX($A393:$AI393,MATCH(Settings!$H$11,$A$1:$AI$1,0))),INT(INDEX($A393:$AI393,MATCH(Settings!$H$11,$A$1:$AI$1,0))),DATE(VALUE(LEFT(INDEX($A393:$AI393,MATCH(Settings!$H$11,$A$1:$AI$1,0)),4)),VALUE(MID(INDEX($A393:$AI393,MATCH(Settings!$H$11,$A$1:$AI$1,0)),6,2)),VALUE(MID(INDEX($A393:$AI393,MATCH(Settings!$H$11,$A$1:$AI$1,0)),9,2))))),""))</f>
        <v/>
      </c>
      <c r="AR393" s="22">
        <f>IF(OR(AP393="",NOT(ISNUMBER(AQ393)),NOT(ISNUMBER(Settings!$B$4))),"",YEAR(Settings!$B$4)-YEAR(AQ393)-IF(OR(MONTH(Settings!$B$4)&lt;MONTH(AQ393),AND(MONTH(Settings!$B$4)=MONTH(AQ393),DAY(Settings!$B$4)&lt;DAY(AQ393))),1,0))</f>
        <v/>
      </c>
      <c r="AS393" s="22">
        <f>IF(AP393="","",IF(AR393="","No birth date",IF(COUNT(Settings!$B$9:$B$20)=0,"Set your age groups",IF(AR393&lt;MIN(Settings!$B$9:$B$20),"Below youngest group",IF(AR393&gt;MAX(Settings!$C$9:$C$20),"Above oldest group",IF(AR393&lt;=INDEX(Settings!$C$9:$C$20,COUNTIF(Settings!$B$9:$B$20,"&lt;="&amp;AR393)),INDEX(Settings!$A$9:$A$20,COUNTIF(Settings!$B$9:$B$20,"&lt;="&amp;AR393)),"No group for this age"))))))</f>
        <v/>
      </c>
      <c r="AT393" s="22">
        <f>IF(AP393="","",IFERROR(TRIM(INDEX($A393:$AI393,MATCH(Settings!$H$12,$A$1:$AI$1,0))&amp;""),""))</f>
        <v/>
      </c>
      <c r="AU393" s="22">
        <f>IF(AP393="","",IFERROR(TRIM(INDEX($A393:$AI393,MATCH(Settings!$H$13,$A$1:$AI$1,0))&amp;""),""))</f>
        <v/>
      </c>
      <c r="AV393" s="22">
        <f>IF(AP393="","",IFERROR(TRIM(INDEX($A393:$AI393,MATCH(Settings!$H$14,$A$1:$AI$1,0))&amp;""),""))</f>
        <v/>
      </c>
      <c r="AW393" s="22">
        <f>IF(AP393="","",IFERROR(IF(TRIM(INDEX($A393:$AI393,MATCH(Settings!$H$19,$A$1:$AI$1,0))&amp;"")="","",VALUE(TRIM(INDEX($A393:$AI393,MATCH(Settings!$H$19,$A$1:$AI$1,0))&amp;""))),""))</f>
        <v/>
      </c>
      <c r="AX393" s="22">
        <f>IF(AP393="","",IFERROR(TRIM(INDEX($A393:$AI393,MATCH(Settings!$H$20,$A$1:$AI$1,0))&amp;""),""))</f>
        <v/>
      </c>
      <c r="AY393" s="24">
        <f>IF(OR(AX393="Paid",AX393="Partially refunded"),IFERROR(VALUE(IFERROR(TRIM(INDEX($A393:$AI393,MATCH(Settings!$H$21,$A$1:$AI$1,0))&amp;""),"")),0)-IFERROR(VALUE(IFERROR(TRIM(INDEX($A393:$AI393,MATCH(Settings!$H$22,$A$1:$AI$1,0))&amp;""),"")),0),0)</f>
        <v/>
      </c>
      <c r="AZ393" s="22">
        <f>IF(AP393="","",IF(UPPER(TRIM(AL393&amp;""))="Y","Paid another way",IF(AX393&lt;&gt;"",AX393,"No online payment")))</f>
        <v/>
      </c>
      <c r="BA393" s="22">
        <f>IF(OR(AZ393="Paid",AZ393="Partially refunded",AZ393="Paid another way"),1,0)</f>
        <v/>
      </c>
      <c r="BB393" s="22">
        <f>IF(AP393="","",IF(IFERROR(TRIM(INDEX($A393:$AI393,MATCH(Settings!$H$15,$A$1:$AI$1,0))&amp;""),"")&lt;&gt;"","Yes","No"))</f>
        <v/>
      </c>
      <c r="BC393" s="22">
        <f>IF(AP393="","",IF(IFERROR(TRIM(INDEX($A393:$AI393,MATCH(Settings!$H$16,$A$1:$AI$1,0))&amp;""),"")&lt;&gt;"","Yes","No"))</f>
        <v/>
      </c>
      <c r="BD393" s="22">
        <f>IF(AP393="","",IF(IFERROR(TRIM(INDEX($A393:$AI393,MATCH(Settings!$H$18,$A$1:$AI$1,0))&amp;""),"")&lt;&gt;"","Yes","No"))</f>
        <v/>
      </c>
      <c r="BE393" s="22">
        <f>IF(AP393="","",IFERROR(TRIM(INDEX($A393:$AI393,MATCH(Settings!$H$17,$A$1:$AI$1,0))&amp;""),""))</f>
        <v/>
      </c>
      <c r="BF393" s="22">
        <f>IF(AP393="","",IF(UPPER(TRIM(AM393&amp;""))="Y","Complete (papers)",IF(IF(BB393="No",", proof of age","")&amp;IF(BC393="No",", physical form","")&amp;IF(BD393="No",", concussion sheet","")="","Complete","Missing: "&amp;MID(IF(BB393="No",", proof of age","")&amp;IF(BC393="No",", physical form","")&amp;IF(BD393="No",", concussion sheet",""),3,200))))</f>
        <v/>
      </c>
      <c r="BG393" s="22">
        <f>IF(LEFT(BF393,8)="Complete",1,0)</f>
        <v/>
      </c>
      <c r="BH393" s="22">
        <f>IF(AP393="","",TRIM(AK393&amp;""))</f>
        <v/>
      </c>
      <c r="BI393" s="22">
        <f>IF(AND(AP393&lt;&gt;"",BH393=""),1,0)</f>
        <v/>
      </c>
      <c r="BJ393" s="22">
        <f>IF(AP393="",0,1)</f>
        <v/>
      </c>
    </row>
    <row r="394">
      <c r="AJ394" s="19" t="n"/>
      <c r="AK394" s="25" t="n"/>
      <c r="AL394" s="26" t="n"/>
      <c r="AM394" s="26" t="n"/>
      <c r="AN394" s="25" t="n"/>
      <c r="AO394" s="19" t="n"/>
      <c r="AP394" s="22">
        <f>TRIM(IFERROR(TRIM(INDEX($A394:$AI394,MATCH(Settings!$H$9,$A$1:$AI$1,0))&amp;""),"")&amp;" "&amp;IFERROR(TRIM(INDEX($A394:$AI394,MATCH(Settings!$H$10,$A$1:$AI$1,0))&amp;""),""))</f>
        <v/>
      </c>
      <c r="AQ394" s="23">
        <f>IF(AP394="","",IFERROR(IF(TRIM(INDEX($A394:$AI394,MATCH(Settings!$H$11,$A$1:$AI$1,0))&amp;"")="","",IF(ISNUMBER(INDEX($A394:$AI394,MATCH(Settings!$H$11,$A$1:$AI$1,0))),INT(INDEX($A394:$AI394,MATCH(Settings!$H$11,$A$1:$AI$1,0))),DATE(VALUE(LEFT(INDEX($A394:$AI394,MATCH(Settings!$H$11,$A$1:$AI$1,0)),4)),VALUE(MID(INDEX($A394:$AI394,MATCH(Settings!$H$11,$A$1:$AI$1,0)),6,2)),VALUE(MID(INDEX($A394:$AI394,MATCH(Settings!$H$11,$A$1:$AI$1,0)),9,2))))),""))</f>
        <v/>
      </c>
      <c r="AR394" s="22">
        <f>IF(OR(AP394="",NOT(ISNUMBER(AQ394)),NOT(ISNUMBER(Settings!$B$4))),"",YEAR(Settings!$B$4)-YEAR(AQ394)-IF(OR(MONTH(Settings!$B$4)&lt;MONTH(AQ394),AND(MONTH(Settings!$B$4)=MONTH(AQ394),DAY(Settings!$B$4)&lt;DAY(AQ394))),1,0))</f>
        <v/>
      </c>
      <c r="AS394" s="22">
        <f>IF(AP394="","",IF(AR394="","No birth date",IF(COUNT(Settings!$B$9:$B$20)=0,"Set your age groups",IF(AR394&lt;MIN(Settings!$B$9:$B$20),"Below youngest group",IF(AR394&gt;MAX(Settings!$C$9:$C$20),"Above oldest group",IF(AR394&lt;=INDEX(Settings!$C$9:$C$20,COUNTIF(Settings!$B$9:$B$20,"&lt;="&amp;AR394)),INDEX(Settings!$A$9:$A$20,COUNTIF(Settings!$B$9:$B$20,"&lt;="&amp;AR394)),"No group for this age"))))))</f>
        <v/>
      </c>
      <c r="AT394" s="22">
        <f>IF(AP394="","",IFERROR(TRIM(INDEX($A394:$AI394,MATCH(Settings!$H$12,$A$1:$AI$1,0))&amp;""),""))</f>
        <v/>
      </c>
      <c r="AU394" s="22">
        <f>IF(AP394="","",IFERROR(TRIM(INDEX($A394:$AI394,MATCH(Settings!$H$13,$A$1:$AI$1,0))&amp;""),""))</f>
        <v/>
      </c>
      <c r="AV394" s="22">
        <f>IF(AP394="","",IFERROR(TRIM(INDEX($A394:$AI394,MATCH(Settings!$H$14,$A$1:$AI$1,0))&amp;""),""))</f>
        <v/>
      </c>
      <c r="AW394" s="22">
        <f>IF(AP394="","",IFERROR(IF(TRIM(INDEX($A394:$AI394,MATCH(Settings!$H$19,$A$1:$AI$1,0))&amp;"")="","",VALUE(TRIM(INDEX($A394:$AI394,MATCH(Settings!$H$19,$A$1:$AI$1,0))&amp;""))),""))</f>
        <v/>
      </c>
      <c r="AX394" s="22">
        <f>IF(AP394="","",IFERROR(TRIM(INDEX($A394:$AI394,MATCH(Settings!$H$20,$A$1:$AI$1,0))&amp;""),""))</f>
        <v/>
      </c>
      <c r="AY394" s="24">
        <f>IF(OR(AX394="Paid",AX394="Partially refunded"),IFERROR(VALUE(IFERROR(TRIM(INDEX($A394:$AI394,MATCH(Settings!$H$21,$A$1:$AI$1,0))&amp;""),"")),0)-IFERROR(VALUE(IFERROR(TRIM(INDEX($A394:$AI394,MATCH(Settings!$H$22,$A$1:$AI$1,0))&amp;""),"")),0),0)</f>
        <v/>
      </c>
      <c r="AZ394" s="22">
        <f>IF(AP394="","",IF(UPPER(TRIM(AL394&amp;""))="Y","Paid another way",IF(AX394&lt;&gt;"",AX394,"No online payment")))</f>
        <v/>
      </c>
      <c r="BA394" s="22">
        <f>IF(OR(AZ394="Paid",AZ394="Partially refunded",AZ394="Paid another way"),1,0)</f>
        <v/>
      </c>
      <c r="BB394" s="22">
        <f>IF(AP394="","",IF(IFERROR(TRIM(INDEX($A394:$AI394,MATCH(Settings!$H$15,$A$1:$AI$1,0))&amp;""),"")&lt;&gt;"","Yes","No"))</f>
        <v/>
      </c>
      <c r="BC394" s="22">
        <f>IF(AP394="","",IF(IFERROR(TRIM(INDEX($A394:$AI394,MATCH(Settings!$H$16,$A$1:$AI$1,0))&amp;""),"")&lt;&gt;"","Yes","No"))</f>
        <v/>
      </c>
      <c r="BD394" s="22">
        <f>IF(AP394="","",IF(IFERROR(TRIM(INDEX($A394:$AI394,MATCH(Settings!$H$18,$A$1:$AI$1,0))&amp;""),"")&lt;&gt;"","Yes","No"))</f>
        <v/>
      </c>
      <c r="BE394" s="22">
        <f>IF(AP394="","",IFERROR(TRIM(INDEX($A394:$AI394,MATCH(Settings!$H$17,$A$1:$AI$1,0))&amp;""),""))</f>
        <v/>
      </c>
      <c r="BF394" s="22">
        <f>IF(AP394="","",IF(UPPER(TRIM(AM394&amp;""))="Y","Complete (papers)",IF(IF(BB394="No",", proof of age","")&amp;IF(BC394="No",", physical form","")&amp;IF(BD394="No",", concussion sheet","")="","Complete","Missing: "&amp;MID(IF(BB394="No",", proof of age","")&amp;IF(BC394="No",", physical form","")&amp;IF(BD394="No",", concussion sheet",""),3,200))))</f>
        <v/>
      </c>
      <c r="BG394" s="22">
        <f>IF(LEFT(BF394,8)="Complete",1,0)</f>
        <v/>
      </c>
      <c r="BH394" s="22">
        <f>IF(AP394="","",TRIM(AK394&amp;""))</f>
        <v/>
      </c>
      <c r="BI394" s="22">
        <f>IF(AND(AP394&lt;&gt;"",BH394=""),1,0)</f>
        <v/>
      </c>
      <c r="BJ394" s="22">
        <f>IF(AP394="",0,1)</f>
        <v/>
      </c>
    </row>
    <row r="395">
      <c r="AJ395" s="19" t="n"/>
      <c r="AK395" s="25" t="n"/>
      <c r="AL395" s="26" t="n"/>
      <c r="AM395" s="26" t="n"/>
      <c r="AN395" s="25" t="n"/>
      <c r="AO395" s="19" t="n"/>
      <c r="AP395" s="22">
        <f>TRIM(IFERROR(TRIM(INDEX($A395:$AI395,MATCH(Settings!$H$9,$A$1:$AI$1,0))&amp;""),"")&amp;" "&amp;IFERROR(TRIM(INDEX($A395:$AI395,MATCH(Settings!$H$10,$A$1:$AI$1,0))&amp;""),""))</f>
        <v/>
      </c>
      <c r="AQ395" s="23">
        <f>IF(AP395="","",IFERROR(IF(TRIM(INDEX($A395:$AI395,MATCH(Settings!$H$11,$A$1:$AI$1,0))&amp;"")="","",IF(ISNUMBER(INDEX($A395:$AI395,MATCH(Settings!$H$11,$A$1:$AI$1,0))),INT(INDEX($A395:$AI395,MATCH(Settings!$H$11,$A$1:$AI$1,0))),DATE(VALUE(LEFT(INDEX($A395:$AI395,MATCH(Settings!$H$11,$A$1:$AI$1,0)),4)),VALUE(MID(INDEX($A395:$AI395,MATCH(Settings!$H$11,$A$1:$AI$1,0)),6,2)),VALUE(MID(INDEX($A395:$AI395,MATCH(Settings!$H$11,$A$1:$AI$1,0)),9,2))))),""))</f>
        <v/>
      </c>
      <c r="AR395" s="22">
        <f>IF(OR(AP395="",NOT(ISNUMBER(AQ395)),NOT(ISNUMBER(Settings!$B$4))),"",YEAR(Settings!$B$4)-YEAR(AQ395)-IF(OR(MONTH(Settings!$B$4)&lt;MONTH(AQ395),AND(MONTH(Settings!$B$4)=MONTH(AQ395),DAY(Settings!$B$4)&lt;DAY(AQ395))),1,0))</f>
        <v/>
      </c>
      <c r="AS395" s="22">
        <f>IF(AP395="","",IF(AR395="","No birth date",IF(COUNT(Settings!$B$9:$B$20)=0,"Set your age groups",IF(AR395&lt;MIN(Settings!$B$9:$B$20),"Below youngest group",IF(AR395&gt;MAX(Settings!$C$9:$C$20),"Above oldest group",IF(AR395&lt;=INDEX(Settings!$C$9:$C$20,COUNTIF(Settings!$B$9:$B$20,"&lt;="&amp;AR395)),INDEX(Settings!$A$9:$A$20,COUNTIF(Settings!$B$9:$B$20,"&lt;="&amp;AR395)),"No group for this age"))))))</f>
        <v/>
      </c>
      <c r="AT395" s="22">
        <f>IF(AP395="","",IFERROR(TRIM(INDEX($A395:$AI395,MATCH(Settings!$H$12,$A$1:$AI$1,0))&amp;""),""))</f>
        <v/>
      </c>
      <c r="AU395" s="22">
        <f>IF(AP395="","",IFERROR(TRIM(INDEX($A395:$AI395,MATCH(Settings!$H$13,$A$1:$AI$1,0))&amp;""),""))</f>
        <v/>
      </c>
      <c r="AV395" s="22">
        <f>IF(AP395="","",IFERROR(TRIM(INDEX($A395:$AI395,MATCH(Settings!$H$14,$A$1:$AI$1,0))&amp;""),""))</f>
        <v/>
      </c>
      <c r="AW395" s="22">
        <f>IF(AP395="","",IFERROR(IF(TRIM(INDEX($A395:$AI395,MATCH(Settings!$H$19,$A$1:$AI$1,0))&amp;"")="","",VALUE(TRIM(INDEX($A395:$AI395,MATCH(Settings!$H$19,$A$1:$AI$1,0))&amp;""))),""))</f>
        <v/>
      </c>
      <c r="AX395" s="22">
        <f>IF(AP395="","",IFERROR(TRIM(INDEX($A395:$AI395,MATCH(Settings!$H$20,$A$1:$AI$1,0))&amp;""),""))</f>
        <v/>
      </c>
      <c r="AY395" s="24">
        <f>IF(OR(AX395="Paid",AX395="Partially refunded"),IFERROR(VALUE(IFERROR(TRIM(INDEX($A395:$AI395,MATCH(Settings!$H$21,$A$1:$AI$1,0))&amp;""),"")),0)-IFERROR(VALUE(IFERROR(TRIM(INDEX($A395:$AI395,MATCH(Settings!$H$22,$A$1:$AI$1,0))&amp;""),"")),0),0)</f>
        <v/>
      </c>
      <c r="AZ395" s="22">
        <f>IF(AP395="","",IF(UPPER(TRIM(AL395&amp;""))="Y","Paid another way",IF(AX395&lt;&gt;"",AX395,"No online payment")))</f>
        <v/>
      </c>
      <c r="BA395" s="22">
        <f>IF(OR(AZ395="Paid",AZ395="Partially refunded",AZ395="Paid another way"),1,0)</f>
        <v/>
      </c>
      <c r="BB395" s="22">
        <f>IF(AP395="","",IF(IFERROR(TRIM(INDEX($A395:$AI395,MATCH(Settings!$H$15,$A$1:$AI$1,0))&amp;""),"")&lt;&gt;"","Yes","No"))</f>
        <v/>
      </c>
      <c r="BC395" s="22">
        <f>IF(AP395="","",IF(IFERROR(TRIM(INDEX($A395:$AI395,MATCH(Settings!$H$16,$A$1:$AI$1,0))&amp;""),"")&lt;&gt;"","Yes","No"))</f>
        <v/>
      </c>
      <c r="BD395" s="22">
        <f>IF(AP395="","",IF(IFERROR(TRIM(INDEX($A395:$AI395,MATCH(Settings!$H$18,$A$1:$AI$1,0))&amp;""),"")&lt;&gt;"","Yes","No"))</f>
        <v/>
      </c>
      <c r="BE395" s="22">
        <f>IF(AP395="","",IFERROR(TRIM(INDEX($A395:$AI395,MATCH(Settings!$H$17,$A$1:$AI$1,0))&amp;""),""))</f>
        <v/>
      </c>
      <c r="BF395" s="22">
        <f>IF(AP395="","",IF(UPPER(TRIM(AM395&amp;""))="Y","Complete (papers)",IF(IF(BB395="No",", proof of age","")&amp;IF(BC395="No",", physical form","")&amp;IF(BD395="No",", concussion sheet","")="","Complete","Missing: "&amp;MID(IF(BB395="No",", proof of age","")&amp;IF(BC395="No",", physical form","")&amp;IF(BD395="No",", concussion sheet",""),3,200))))</f>
        <v/>
      </c>
      <c r="BG395" s="22">
        <f>IF(LEFT(BF395,8)="Complete",1,0)</f>
        <v/>
      </c>
      <c r="BH395" s="22">
        <f>IF(AP395="","",TRIM(AK395&amp;""))</f>
        <v/>
      </c>
      <c r="BI395" s="22">
        <f>IF(AND(AP395&lt;&gt;"",BH395=""),1,0)</f>
        <v/>
      </c>
      <c r="BJ395" s="22">
        <f>IF(AP395="",0,1)</f>
        <v/>
      </c>
    </row>
    <row r="396">
      <c r="AJ396" s="19" t="n"/>
      <c r="AK396" s="25" t="n"/>
      <c r="AL396" s="26" t="n"/>
      <c r="AM396" s="26" t="n"/>
      <c r="AN396" s="25" t="n"/>
      <c r="AO396" s="19" t="n"/>
      <c r="AP396" s="22">
        <f>TRIM(IFERROR(TRIM(INDEX($A396:$AI396,MATCH(Settings!$H$9,$A$1:$AI$1,0))&amp;""),"")&amp;" "&amp;IFERROR(TRIM(INDEX($A396:$AI396,MATCH(Settings!$H$10,$A$1:$AI$1,0))&amp;""),""))</f>
        <v/>
      </c>
      <c r="AQ396" s="23">
        <f>IF(AP396="","",IFERROR(IF(TRIM(INDEX($A396:$AI396,MATCH(Settings!$H$11,$A$1:$AI$1,0))&amp;"")="","",IF(ISNUMBER(INDEX($A396:$AI396,MATCH(Settings!$H$11,$A$1:$AI$1,0))),INT(INDEX($A396:$AI396,MATCH(Settings!$H$11,$A$1:$AI$1,0))),DATE(VALUE(LEFT(INDEX($A396:$AI396,MATCH(Settings!$H$11,$A$1:$AI$1,0)),4)),VALUE(MID(INDEX($A396:$AI396,MATCH(Settings!$H$11,$A$1:$AI$1,0)),6,2)),VALUE(MID(INDEX($A396:$AI396,MATCH(Settings!$H$11,$A$1:$AI$1,0)),9,2))))),""))</f>
        <v/>
      </c>
      <c r="AR396" s="22">
        <f>IF(OR(AP396="",NOT(ISNUMBER(AQ396)),NOT(ISNUMBER(Settings!$B$4))),"",YEAR(Settings!$B$4)-YEAR(AQ396)-IF(OR(MONTH(Settings!$B$4)&lt;MONTH(AQ396),AND(MONTH(Settings!$B$4)=MONTH(AQ396),DAY(Settings!$B$4)&lt;DAY(AQ396))),1,0))</f>
        <v/>
      </c>
      <c r="AS396" s="22">
        <f>IF(AP396="","",IF(AR396="","No birth date",IF(COUNT(Settings!$B$9:$B$20)=0,"Set your age groups",IF(AR396&lt;MIN(Settings!$B$9:$B$20),"Below youngest group",IF(AR396&gt;MAX(Settings!$C$9:$C$20),"Above oldest group",IF(AR396&lt;=INDEX(Settings!$C$9:$C$20,COUNTIF(Settings!$B$9:$B$20,"&lt;="&amp;AR396)),INDEX(Settings!$A$9:$A$20,COUNTIF(Settings!$B$9:$B$20,"&lt;="&amp;AR396)),"No group for this age"))))))</f>
        <v/>
      </c>
      <c r="AT396" s="22">
        <f>IF(AP396="","",IFERROR(TRIM(INDEX($A396:$AI396,MATCH(Settings!$H$12,$A$1:$AI$1,0))&amp;""),""))</f>
        <v/>
      </c>
      <c r="AU396" s="22">
        <f>IF(AP396="","",IFERROR(TRIM(INDEX($A396:$AI396,MATCH(Settings!$H$13,$A$1:$AI$1,0))&amp;""),""))</f>
        <v/>
      </c>
      <c r="AV396" s="22">
        <f>IF(AP396="","",IFERROR(TRIM(INDEX($A396:$AI396,MATCH(Settings!$H$14,$A$1:$AI$1,0))&amp;""),""))</f>
        <v/>
      </c>
      <c r="AW396" s="22">
        <f>IF(AP396="","",IFERROR(IF(TRIM(INDEX($A396:$AI396,MATCH(Settings!$H$19,$A$1:$AI$1,0))&amp;"")="","",VALUE(TRIM(INDEX($A396:$AI396,MATCH(Settings!$H$19,$A$1:$AI$1,0))&amp;""))),""))</f>
        <v/>
      </c>
      <c r="AX396" s="22">
        <f>IF(AP396="","",IFERROR(TRIM(INDEX($A396:$AI396,MATCH(Settings!$H$20,$A$1:$AI$1,0))&amp;""),""))</f>
        <v/>
      </c>
      <c r="AY396" s="24">
        <f>IF(OR(AX396="Paid",AX396="Partially refunded"),IFERROR(VALUE(IFERROR(TRIM(INDEX($A396:$AI396,MATCH(Settings!$H$21,$A$1:$AI$1,0))&amp;""),"")),0)-IFERROR(VALUE(IFERROR(TRIM(INDEX($A396:$AI396,MATCH(Settings!$H$22,$A$1:$AI$1,0))&amp;""),"")),0),0)</f>
        <v/>
      </c>
      <c r="AZ396" s="22">
        <f>IF(AP396="","",IF(UPPER(TRIM(AL396&amp;""))="Y","Paid another way",IF(AX396&lt;&gt;"",AX396,"No online payment")))</f>
        <v/>
      </c>
      <c r="BA396" s="22">
        <f>IF(OR(AZ396="Paid",AZ396="Partially refunded",AZ396="Paid another way"),1,0)</f>
        <v/>
      </c>
      <c r="BB396" s="22">
        <f>IF(AP396="","",IF(IFERROR(TRIM(INDEX($A396:$AI396,MATCH(Settings!$H$15,$A$1:$AI$1,0))&amp;""),"")&lt;&gt;"","Yes","No"))</f>
        <v/>
      </c>
      <c r="BC396" s="22">
        <f>IF(AP396="","",IF(IFERROR(TRIM(INDEX($A396:$AI396,MATCH(Settings!$H$16,$A$1:$AI$1,0))&amp;""),"")&lt;&gt;"","Yes","No"))</f>
        <v/>
      </c>
      <c r="BD396" s="22">
        <f>IF(AP396="","",IF(IFERROR(TRIM(INDEX($A396:$AI396,MATCH(Settings!$H$18,$A$1:$AI$1,0))&amp;""),"")&lt;&gt;"","Yes","No"))</f>
        <v/>
      </c>
      <c r="BE396" s="22">
        <f>IF(AP396="","",IFERROR(TRIM(INDEX($A396:$AI396,MATCH(Settings!$H$17,$A$1:$AI$1,0))&amp;""),""))</f>
        <v/>
      </c>
      <c r="BF396" s="22">
        <f>IF(AP396="","",IF(UPPER(TRIM(AM396&amp;""))="Y","Complete (papers)",IF(IF(BB396="No",", proof of age","")&amp;IF(BC396="No",", physical form","")&amp;IF(BD396="No",", concussion sheet","")="","Complete","Missing: "&amp;MID(IF(BB396="No",", proof of age","")&amp;IF(BC396="No",", physical form","")&amp;IF(BD396="No",", concussion sheet",""),3,200))))</f>
        <v/>
      </c>
      <c r="BG396" s="22">
        <f>IF(LEFT(BF396,8)="Complete",1,0)</f>
        <v/>
      </c>
      <c r="BH396" s="22">
        <f>IF(AP396="","",TRIM(AK396&amp;""))</f>
        <v/>
      </c>
      <c r="BI396" s="22">
        <f>IF(AND(AP396&lt;&gt;"",BH396=""),1,0)</f>
        <v/>
      </c>
      <c r="BJ396" s="22">
        <f>IF(AP396="",0,1)</f>
        <v/>
      </c>
    </row>
    <row r="397">
      <c r="AJ397" s="19" t="n"/>
      <c r="AK397" s="25" t="n"/>
      <c r="AL397" s="26" t="n"/>
      <c r="AM397" s="26" t="n"/>
      <c r="AN397" s="25" t="n"/>
      <c r="AO397" s="19" t="n"/>
      <c r="AP397" s="22">
        <f>TRIM(IFERROR(TRIM(INDEX($A397:$AI397,MATCH(Settings!$H$9,$A$1:$AI$1,0))&amp;""),"")&amp;" "&amp;IFERROR(TRIM(INDEX($A397:$AI397,MATCH(Settings!$H$10,$A$1:$AI$1,0))&amp;""),""))</f>
        <v/>
      </c>
      <c r="AQ397" s="23">
        <f>IF(AP397="","",IFERROR(IF(TRIM(INDEX($A397:$AI397,MATCH(Settings!$H$11,$A$1:$AI$1,0))&amp;"")="","",IF(ISNUMBER(INDEX($A397:$AI397,MATCH(Settings!$H$11,$A$1:$AI$1,0))),INT(INDEX($A397:$AI397,MATCH(Settings!$H$11,$A$1:$AI$1,0))),DATE(VALUE(LEFT(INDEX($A397:$AI397,MATCH(Settings!$H$11,$A$1:$AI$1,0)),4)),VALUE(MID(INDEX($A397:$AI397,MATCH(Settings!$H$11,$A$1:$AI$1,0)),6,2)),VALUE(MID(INDEX($A397:$AI397,MATCH(Settings!$H$11,$A$1:$AI$1,0)),9,2))))),""))</f>
        <v/>
      </c>
      <c r="AR397" s="22">
        <f>IF(OR(AP397="",NOT(ISNUMBER(AQ397)),NOT(ISNUMBER(Settings!$B$4))),"",YEAR(Settings!$B$4)-YEAR(AQ397)-IF(OR(MONTH(Settings!$B$4)&lt;MONTH(AQ397),AND(MONTH(Settings!$B$4)=MONTH(AQ397),DAY(Settings!$B$4)&lt;DAY(AQ397))),1,0))</f>
        <v/>
      </c>
      <c r="AS397" s="22">
        <f>IF(AP397="","",IF(AR397="","No birth date",IF(COUNT(Settings!$B$9:$B$20)=0,"Set your age groups",IF(AR397&lt;MIN(Settings!$B$9:$B$20),"Below youngest group",IF(AR397&gt;MAX(Settings!$C$9:$C$20),"Above oldest group",IF(AR397&lt;=INDEX(Settings!$C$9:$C$20,COUNTIF(Settings!$B$9:$B$20,"&lt;="&amp;AR397)),INDEX(Settings!$A$9:$A$20,COUNTIF(Settings!$B$9:$B$20,"&lt;="&amp;AR397)),"No group for this age"))))))</f>
        <v/>
      </c>
      <c r="AT397" s="22">
        <f>IF(AP397="","",IFERROR(TRIM(INDEX($A397:$AI397,MATCH(Settings!$H$12,$A$1:$AI$1,0))&amp;""),""))</f>
        <v/>
      </c>
      <c r="AU397" s="22">
        <f>IF(AP397="","",IFERROR(TRIM(INDEX($A397:$AI397,MATCH(Settings!$H$13,$A$1:$AI$1,0))&amp;""),""))</f>
        <v/>
      </c>
      <c r="AV397" s="22">
        <f>IF(AP397="","",IFERROR(TRIM(INDEX($A397:$AI397,MATCH(Settings!$H$14,$A$1:$AI$1,0))&amp;""),""))</f>
        <v/>
      </c>
      <c r="AW397" s="22">
        <f>IF(AP397="","",IFERROR(IF(TRIM(INDEX($A397:$AI397,MATCH(Settings!$H$19,$A$1:$AI$1,0))&amp;"")="","",VALUE(TRIM(INDEX($A397:$AI397,MATCH(Settings!$H$19,$A$1:$AI$1,0))&amp;""))),""))</f>
        <v/>
      </c>
      <c r="AX397" s="22">
        <f>IF(AP397="","",IFERROR(TRIM(INDEX($A397:$AI397,MATCH(Settings!$H$20,$A$1:$AI$1,0))&amp;""),""))</f>
        <v/>
      </c>
      <c r="AY397" s="24">
        <f>IF(OR(AX397="Paid",AX397="Partially refunded"),IFERROR(VALUE(IFERROR(TRIM(INDEX($A397:$AI397,MATCH(Settings!$H$21,$A$1:$AI$1,0))&amp;""),"")),0)-IFERROR(VALUE(IFERROR(TRIM(INDEX($A397:$AI397,MATCH(Settings!$H$22,$A$1:$AI$1,0))&amp;""),"")),0),0)</f>
        <v/>
      </c>
      <c r="AZ397" s="22">
        <f>IF(AP397="","",IF(UPPER(TRIM(AL397&amp;""))="Y","Paid another way",IF(AX397&lt;&gt;"",AX397,"No online payment")))</f>
        <v/>
      </c>
      <c r="BA397" s="22">
        <f>IF(OR(AZ397="Paid",AZ397="Partially refunded",AZ397="Paid another way"),1,0)</f>
        <v/>
      </c>
      <c r="BB397" s="22">
        <f>IF(AP397="","",IF(IFERROR(TRIM(INDEX($A397:$AI397,MATCH(Settings!$H$15,$A$1:$AI$1,0))&amp;""),"")&lt;&gt;"","Yes","No"))</f>
        <v/>
      </c>
      <c r="BC397" s="22">
        <f>IF(AP397="","",IF(IFERROR(TRIM(INDEX($A397:$AI397,MATCH(Settings!$H$16,$A$1:$AI$1,0))&amp;""),"")&lt;&gt;"","Yes","No"))</f>
        <v/>
      </c>
      <c r="BD397" s="22">
        <f>IF(AP397="","",IF(IFERROR(TRIM(INDEX($A397:$AI397,MATCH(Settings!$H$18,$A$1:$AI$1,0))&amp;""),"")&lt;&gt;"","Yes","No"))</f>
        <v/>
      </c>
      <c r="BE397" s="22">
        <f>IF(AP397="","",IFERROR(TRIM(INDEX($A397:$AI397,MATCH(Settings!$H$17,$A$1:$AI$1,0))&amp;""),""))</f>
        <v/>
      </c>
      <c r="BF397" s="22">
        <f>IF(AP397="","",IF(UPPER(TRIM(AM397&amp;""))="Y","Complete (papers)",IF(IF(BB397="No",", proof of age","")&amp;IF(BC397="No",", physical form","")&amp;IF(BD397="No",", concussion sheet","")="","Complete","Missing: "&amp;MID(IF(BB397="No",", proof of age","")&amp;IF(BC397="No",", physical form","")&amp;IF(BD397="No",", concussion sheet",""),3,200))))</f>
        <v/>
      </c>
      <c r="BG397" s="22">
        <f>IF(LEFT(BF397,8)="Complete",1,0)</f>
        <v/>
      </c>
      <c r="BH397" s="22">
        <f>IF(AP397="","",TRIM(AK397&amp;""))</f>
        <v/>
      </c>
      <c r="BI397" s="22">
        <f>IF(AND(AP397&lt;&gt;"",BH397=""),1,0)</f>
        <v/>
      </c>
      <c r="BJ397" s="22">
        <f>IF(AP397="",0,1)</f>
        <v/>
      </c>
    </row>
    <row r="398">
      <c r="AJ398" s="19" t="n"/>
      <c r="AK398" s="25" t="n"/>
      <c r="AL398" s="26" t="n"/>
      <c r="AM398" s="26" t="n"/>
      <c r="AN398" s="25" t="n"/>
      <c r="AO398" s="19" t="n"/>
      <c r="AP398" s="22">
        <f>TRIM(IFERROR(TRIM(INDEX($A398:$AI398,MATCH(Settings!$H$9,$A$1:$AI$1,0))&amp;""),"")&amp;" "&amp;IFERROR(TRIM(INDEX($A398:$AI398,MATCH(Settings!$H$10,$A$1:$AI$1,0))&amp;""),""))</f>
        <v/>
      </c>
      <c r="AQ398" s="23">
        <f>IF(AP398="","",IFERROR(IF(TRIM(INDEX($A398:$AI398,MATCH(Settings!$H$11,$A$1:$AI$1,0))&amp;"")="","",IF(ISNUMBER(INDEX($A398:$AI398,MATCH(Settings!$H$11,$A$1:$AI$1,0))),INT(INDEX($A398:$AI398,MATCH(Settings!$H$11,$A$1:$AI$1,0))),DATE(VALUE(LEFT(INDEX($A398:$AI398,MATCH(Settings!$H$11,$A$1:$AI$1,0)),4)),VALUE(MID(INDEX($A398:$AI398,MATCH(Settings!$H$11,$A$1:$AI$1,0)),6,2)),VALUE(MID(INDEX($A398:$AI398,MATCH(Settings!$H$11,$A$1:$AI$1,0)),9,2))))),""))</f>
        <v/>
      </c>
      <c r="AR398" s="22">
        <f>IF(OR(AP398="",NOT(ISNUMBER(AQ398)),NOT(ISNUMBER(Settings!$B$4))),"",YEAR(Settings!$B$4)-YEAR(AQ398)-IF(OR(MONTH(Settings!$B$4)&lt;MONTH(AQ398),AND(MONTH(Settings!$B$4)=MONTH(AQ398),DAY(Settings!$B$4)&lt;DAY(AQ398))),1,0))</f>
        <v/>
      </c>
      <c r="AS398" s="22">
        <f>IF(AP398="","",IF(AR398="","No birth date",IF(COUNT(Settings!$B$9:$B$20)=0,"Set your age groups",IF(AR398&lt;MIN(Settings!$B$9:$B$20),"Below youngest group",IF(AR398&gt;MAX(Settings!$C$9:$C$20),"Above oldest group",IF(AR398&lt;=INDEX(Settings!$C$9:$C$20,COUNTIF(Settings!$B$9:$B$20,"&lt;="&amp;AR398)),INDEX(Settings!$A$9:$A$20,COUNTIF(Settings!$B$9:$B$20,"&lt;="&amp;AR398)),"No group for this age"))))))</f>
        <v/>
      </c>
      <c r="AT398" s="22">
        <f>IF(AP398="","",IFERROR(TRIM(INDEX($A398:$AI398,MATCH(Settings!$H$12,$A$1:$AI$1,0))&amp;""),""))</f>
        <v/>
      </c>
      <c r="AU398" s="22">
        <f>IF(AP398="","",IFERROR(TRIM(INDEX($A398:$AI398,MATCH(Settings!$H$13,$A$1:$AI$1,0))&amp;""),""))</f>
        <v/>
      </c>
      <c r="AV398" s="22">
        <f>IF(AP398="","",IFERROR(TRIM(INDEX($A398:$AI398,MATCH(Settings!$H$14,$A$1:$AI$1,0))&amp;""),""))</f>
        <v/>
      </c>
      <c r="AW398" s="22">
        <f>IF(AP398="","",IFERROR(IF(TRIM(INDEX($A398:$AI398,MATCH(Settings!$H$19,$A$1:$AI$1,0))&amp;"")="","",VALUE(TRIM(INDEX($A398:$AI398,MATCH(Settings!$H$19,$A$1:$AI$1,0))&amp;""))),""))</f>
        <v/>
      </c>
      <c r="AX398" s="22">
        <f>IF(AP398="","",IFERROR(TRIM(INDEX($A398:$AI398,MATCH(Settings!$H$20,$A$1:$AI$1,0))&amp;""),""))</f>
        <v/>
      </c>
      <c r="AY398" s="24">
        <f>IF(OR(AX398="Paid",AX398="Partially refunded"),IFERROR(VALUE(IFERROR(TRIM(INDEX($A398:$AI398,MATCH(Settings!$H$21,$A$1:$AI$1,0))&amp;""),"")),0)-IFERROR(VALUE(IFERROR(TRIM(INDEX($A398:$AI398,MATCH(Settings!$H$22,$A$1:$AI$1,0))&amp;""),"")),0),0)</f>
        <v/>
      </c>
      <c r="AZ398" s="22">
        <f>IF(AP398="","",IF(UPPER(TRIM(AL398&amp;""))="Y","Paid another way",IF(AX398&lt;&gt;"",AX398,"No online payment")))</f>
        <v/>
      </c>
      <c r="BA398" s="22">
        <f>IF(OR(AZ398="Paid",AZ398="Partially refunded",AZ398="Paid another way"),1,0)</f>
        <v/>
      </c>
      <c r="BB398" s="22">
        <f>IF(AP398="","",IF(IFERROR(TRIM(INDEX($A398:$AI398,MATCH(Settings!$H$15,$A$1:$AI$1,0))&amp;""),"")&lt;&gt;"","Yes","No"))</f>
        <v/>
      </c>
      <c r="BC398" s="22">
        <f>IF(AP398="","",IF(IFERROR(TRIM(INDEX($A398:$AI398,MATCH(Settings!$H$16,$A$1:$AI$1,0))&amp;""),"")&lt;&gt;"","Yes","No"))</f>
        <v/>
      </c>
      <c r="BD398" s="22">
        <f>IF(AP398="","",IF(IFERROR(TRIM(INDEX($A398:$AI398,MATCH(Settings!$H$18,$A$1:$AI$1,0))&amp;""),"")&lt;&gt;"","Yes","No"))</f>
        <v/>
      </c>
      <c r="BE398" s="22">
        <f>IF(AP398="","",IFERROR(TRIM(INDEX($A398:$AI398,MATCH(Settings!$H$17,$A$1:$AI$1,0))&amp;""),""))</f>
        <v/>
      </c>
      <c r="BF398" s="22">
        <f>IF(AP398="","",IF(UPPER(TRIM(AM398&amp;""))="Y","Complete (papers)",IF(IF(BB398="No",", proof of age","")&amp;IF(BC398="No",", physical form","")&amp;IF(BD398="No",", concussion sheet","")="","Complete","Missing: "&amp;MID(IF(BB398="No",", proof of age","")&amp;IF(BC398="No",", physical form","")&amp;IF(BD398="No",", concussion sheet",""),3,200))))</f>
        <v/>
      </c>
      <c r="BG398" s="22">
        <f>IF(LEFT(BF398,8)="Complete",1,0)</f>
        <v/>
      </c>
      <c r="BH398" s="22">
        <f>IF(AP398="","",TRIM(AK398&amp;""))</f>
        <v/>
      </c>
      <c r="BI398" s="22">
        <f>IF(AND(AP398&lt;&gt;"",BH398=""),1,0)</f>
        <v/>
      </c>
      <c r="BJ398" s="22">
        <f>IF(AP398="",0,1)</f>
        <v/>
      </c>
    </row>
    <row r="399">
      <c r="AJ399" s="19" t="n"/>
      <c r="AK399" s="25" t="n"/>
      <c r="AL399" s="26" t="n"/>
      <c r="AM399" s="26" t="n"/>
      <c r="AN399" s="25" t="n"/>
      <c r="AO399" s="19" t="n"/>
      <c r="AP399" s="22">
        <f>TRIM(IFERROR(TRIM(INDEX($A399:$AI399,MATCH(Settings!$H$9,$A$1:$AI$1,0))&amp;""),"")&amp;" "&amp;IFERROR(TRIM(INDEX($A399:$AI399,MATCH(Settings!$H$10,$A$1:$AI$1,0))&amp;""),""))</f>
        <v/>
      </c>
      <c r="AQ399" s="23">
        <f>IF(AP399="","",IFERROR(IF(TRIM(INDEX($A399:$AI399,MATCH(Settings!$H$11,$A$1:$AI$1,0))&amp;"")="","",IF(ISNUMBER(INDEX($A399:$AI399,MATCH(Settings!$H$11,$A$1:$AI$1,0))),INT(INDEX($A399:$AI399,MATCH(Settings!$H$11,$A$1:$AI$1,0))),DATE(VALUE(LEFT(INDEX($A399:$AI399,MATCH(Settings!$H$11,$A$1:$AI$1,0)),4)),VALUE(MID(INDEX($A399:$AI399,MATCH(Settings!$H$11,$A$1:$AI$1,0)),6,2)),VALUE(MID(INDEX($A399:$AI399,MATCH(Settings!$H$11,$A$1:$AI$1,0)),9,2))))),""))</f>
        <v/>
      </c>
      <c r="AR399" s="22">
        <f>IF(OR(AP399="",NOT(ISNUMBER(AQ399)),NOT(ISNUMBER(Settings!$B$4))),"",YEAR(Settings!$B$4)-YEAR(AQ399)-IF(OR(MONTH(Settings!$B$4)&lt;MONTH(AQ399),AND(MONTH(Settings!$B$4)=MONTH(AQ399),DAY(Settings!$B$4)&lt;DAY(AQ399))),1,0))</f>
        <v/>
      </c>
      <c r="AS399" s="22">
        <f>IF(AP399="","",IF(AR399="","No birth date",IF(COUNT(Settings!$B$9:$B$20)=0,"Set your age groups",IF(AR399&lt;MIN(Settings!$B$9:$B$20),"Below youngest group",IF(AR399&gt;MAX(Settings!$C$9:$C$20),"Above oldest group",IF(AR399&lt;=INDEX(Settings!$C$9:$C$20,COUNTIF(Settings!$B$9:$B$20,"&lt;="&amp;AR399)),INDEX(Settings!$A$9:$A$20,COUNTIF(Settings!$B$9:$B$20,"&lt;="&amp;AR399)),"No group for this age"))))))</f>
        <v/>
      </c>
      <c r="AT399" s="22">
        <f>IF(AP399="","",IFERROR(TRIM(INDEX($A399:$AI399,MATCH(Settings!$H$12,$A$1:$AI$1,0))&amp;""),""))</f>
        <v/>
      </c>
      <c r="AU399" s="22">
        <f>IF(AP399="","",IFERROR(TRIM(INDEX($A399:$AI399,MATCH(Settings!$H$13,$A$1:$AI$1,0))&amp;""),""))</f>
        <v/>
      </c>
      <c r="AV399" s="22">
        <f>IF(AP399="","",IFERROR(TRIM(INDEX($A399:$AI399,MATCH(Settings!$H$14,$A$1:$AI$1,0))&amp;""),""))</f>
        <v/>
      </c>
      <c r="AW399" s="22">
        <f>IF(AP399="","",IFERROR(IF(TRIM(INDEX($A399:$AI399,MATCH(Settings!$H$19,$A$1:$AI$1,0))&amp;"")="","",VALUE(TRIM(INDEX($A399:$AI399,MATCH(Settings!$H$19,$A$1:$AI$1,0))&amp;""))),""))</f>
        <v/>
      </c>
      <c r="AX399" s="22">
        <f>IF(AP399="","",IFERROR(TRIM(INDEX($A399:$AI399,MATCH(Settings!$H$20,$A$1:$AI$1,0))&amp;""),""))</f>
        <v/>
      </c>
      <c r="AY399" s="24">
        <f>IF(OR(AX399="Paid",AX399="Partially refunded"),IFERROR(VALUE(IFERROR(TRIM(INDEX($A399:$AI399,MATCH(Settings!$H$21,$A$1:$AI$1,0))&amp;""),"")),0)-IFERROR(VALUE(IFERROR(TRIM(INDEX($A399:$AI399,MATCH(Settings!$H$22,$A$1:$AI$1,0))&amp;""),"")),0),0)</f>
        <v/>
      </c>
      <c r="AZ399" s="22">
        <f>IF(AP399="","",IF(UPPER(TRIM(AL399&amp;""))="Y","Paid another way",IF(AX399&lt;&gt;"",AX399,"No online payment")))</f>
        <v/>
      </c>
      <c r="BA399" s="22">
        <f>IF(OR(AZ399="Paid",AZ399="Partially refunded",AZ399="Paid another way"),1,0)</f>
        <v/>
      </c>
      <c r="BB399" s="22">
        <f>IF(AP399="","",IF(IFERROR(TRIM(INDEX($A399:$AI399,MATCH(Settings!$H$15,$A$1:$AI$1,0))&amp;""),"")&lt;&gt;"","Yes","No"))</f>
        <v/>
      </c>
      <c r="BC399" s="22">
        <f>IF(AP399="","",IF(IFERROR(TRIM(INDEX($A399:$AI399,MATCH(Settings!$H$16,$A$1:$AI$1,0))&amp;""),"")&lt;&gt;"","Yes","No"))</f>
        <v/>
      </c>
      <c r="BD399" s="22">
        <f>IF(AP399="","",IF(IFERROR(TRIM(INDEX($A399:$AI399,MATCH(Settings!$H$18,$A$1:$AI$1,0))&amp;""),"")&lt;&gt;"","Yes","No"))</f>
        <v/>
      </c>
      <c r="BE399" s="22">
        <f>IF(AP399="","",IFERROR(TRIM(INDEX($A399:$AI399,MATCH(Settings!$H$17,$A$1:$AI$1,0))&amp;""),""))</f>
        <v/>
      </c>
      <c r="BF399" s="22">
        <f>IF(AP399="","",IF(UPPER(TRIM(AM399&amp;""))="Y","Complete (papers)",IF(IF(BB399="No",", proof of age","")&amp;IF(BC399="No",", physical form","")&amp;IF(BD399="No",", concussion sheet","")="","Complete","Missing: "&amp;MID(IF(BB399="No",", proof of age","")&amp;IF(BC399="No",", physical form","")&amp;IF(BD399="No",", concussion sheet",""),3,200))))</f>
        <v/>
      </c>
      <c r="BG399" s="22">
        <f>IF(LEFT(BF399,8)="Complete",1,0)</f>
        <v/>
      </c>
      <c r="BH399" s="22">
        <f>IF(AP399="","",TRIM(AK399&amp;""))</f>
        <v/>
      </c>
      <c r="BI399" s="22">
        <f>IF(AND(AP399&lt;&gt;"",BH399=""),1,0)</f>
        <v/>
      </c>
      <c r="BJ399" s="22">
        <f>IF(AP399="",0,1)</f>
        <v/>
      </c>
    </row>
    <row r="400">
      <c r="AJ400" s="19" t="n"/>
      <c r="AK400" s="25" t="n"/>
      <c r="AL400" s="26" t="n"/>
      <c r="AM400" s="26" t="n"/>
      <c r="AN400" s="25" t="n"/>
      <c r="AO400" s="19" t="n"/>
      <c r="AP400" s="22">
        <f>TRIM(IFERROR(TRIM(INDEX($A400:$AI400,MATCH(Settings!$H$9,$A$1:$AI$1,0))&amp;""),"")&amp;" "&amp;IFERROR(TRIM(INDEX($A400:$AI400,MATCH(Settings!$H$10,$A$1:$AI$1,0))&amp;""),""))</f>
        <v/>
      </c>
      <c r="AQ400" s="23">
        <f>IF(AP400="","",IFERROR(IF(TRIM(INDEX($A400:$AI400,MATCH(Settings!$H$11,$A$1:$AI$1,0))&amp;"")="","",IF(ISNUMBER(INDEX($A400:$AI400,MATCH(Settings!$H$11,$A$1:$AI$1,0))),INT(INDEX($A400:$AI400,MATCH(Settings!$H$11,$A$1:$AI$1,0))),DATE(VALUE(LEFT(INDEX($A400:$AI400,MATCH(Settings!$H$11,$A$1:$AI$1,0)),4)),VALUE(MID(INDEX($A400:$AI400,MATCH(Settings!$H$11,$A$1:$AI$1,0)),6,2)),VALUE(MID(INDEX($A400:$AI400,MATCH(Settings!$H$11,$A$1:$AI$1,0)),9,2))))),""))</f>
        <v/>
      </c>
      <c r="AR400" s="22">
        <f>IF(OR(AP400="",NOT(ISNUMBER(AQ400)),NOT(ISNUMBER(Settings!$B$4))),"",YEAR(Settings!$B$4)-YEAR(AQ400)-IF(OR(MONTH(Settings!$B$4)&lt;MONTH(AQ400),AND(MONTH(Settings!$B$4)=MONTH(AQ400),DAY(Settings!$B$4)&lt;DAY(AQ400))),1,0))</f>
        <v/>
      </c>
      <c r="AS400" s="22">
        <f>IF(AP400="","",IF(AR400="","No birth date",IF(COUNT(Settings!$B$9:$B$20)=0,"Set your age groups",IF(AR400&lt;MIN(Settings!$B$9:$B$20),"Below youngest group",IF(AR400&gt;MAX(Settings!$C$9:$C$20),"Above oldest group",IF(AR400&lt;=INDEX(Settings!$C$9:$C$20,COUNTIF(Settings!$B$9:$B$20,"&lt;="&amp;AR400)),INDEX(Settings!$A$9:$A$20,COUNTIF(Settings!$B$9:$B$20,"&lt;="&amp;AR400)),"No group for this age"))))))</f>
        <v/>
      </c>
      <c r="AT400" s="22">
        <f>IF(AP400="","",IFERROR(TRIM(INDEX($A400:$AI400,MATCH(Settings!$H$12,$A$1:$AI$1,0))&amp;""),""))</f>
        <v/>
      </c>
      <c r="AU400" s="22">
        <f>IF(AP400="","",IFERROR(TRIM(INDEX($A400:$AI400,MATCH(Settings!$H$13,$A$1:$AI$1,0))&amp;""),""))</f>
        <v/>
      </c>
      <c r="AV400" s="22">
        <f>IF(AP400="","",IFERROR(TRIM(INDEX($A400:$AI400,MATCH(Settings!$H$14,$A$1:$AI$1,0))&amp;""),""))</f>
        <v/>
      </c>
      <c r="AW400" s="22">
        <f>IF(AP400="","",IFERROR(IF(TRIM(INDEX($A400:$AI400,MATCH(Settings!$H$19,$A$1:$AI$1,0))&amp;"")="","",VALUE(TRIM(INDEX($A400:$AI400,MATCH(Settings!$H$19,$A$1:$AI$1,0))&amp;""))),""))</f>
        <v/>
      </c>
      <c r="AX400" s="22">
        <f>IF(AP400="","",IFERROR(TRIM(INDEX($A400:$AI400,MATCH(Settings!$H$20,$A$1:$AI$1,0))&amp;""),""))</f>
        <v/>
      </c>
      <c r="AY400" s="24">
        <f>IF(OR(AX400="Paid",AX400="Partially refunded"),IFERROR(VALUE(IFERROR(TRIM(INDEX($A400:$AI400,MATCH(Settings!$H$21,$A$1:$AI$1,0))&amp;""),"")),0)-IFERROR(VALUE(IFERROR(TRIM(INDEX($A400:$AI400,MATCH(Settings!$H$22,$A$1:$AI$1,0))&amp;""),"")),0),0)</f>
        <v/>
      </c>
      <c r="AZ400" s="22">
        <f>IF(AP400="","",IF(UPPER(TRIM(AL400&amp;""))="Y","Paid another way",IF(AX400&lt;&gt;"",AX400,"No online payment")))</f>
        <v/>
      </c>
      <c r="BA400" s="22">
        <f>IF(OR(AZ400="Paid",AZ400="Partially refunded",AZ400="Paid another way"),1,0)</f>
        <v/>
      </c>
      <c r="BB400" s="22">
        <f>IF(AP400="","",IF(IFERROR(TRIM(INDEX($A400:$AI400,MATCH(Settings!$H$15,$A$1:$AI$1,0))&amp;""),"")&lt;&gt;"","Yes","No"))</f>
        <v/>
      </c>
      <c r="BC400" s="22">
        <f>IF(AP400="","",IF(IFERROR(TRIM(INDEX($A400:$AI400,MATCH(Settings!$H$16,$A$1:$AI$1,0))&amp;""),"")&lt;&gt;"","Yes","No"))</f>
        <v/>
      </c>
      <c r="BD400" s="22">
        <f>IF(AP400="","",IF(IFERROR(TRIM(INDEX($A400:$AI400,MATCH(Settings!$H$18,$A$1:$AI$1,0))&amp;""),"")&lt;&gt;"","Yes","No"))</f>
        <v/>
      </c>
      <c r="BE400" s="22">
        <f>IF(AP400="","",IFERROR(TRIM(INDEX($A400:$AI400,MATCH(Settings!$H$17,$A$1:$AI$1,0))&amp;""),""))</f>
        <v/>
      </c>
      <c r="BF400" s="22">
        <f>IF(AP400="","",IF(UPPER(TRIM(AM400&amp;""))="Y","Complete (papers)",IF(IF(BB400="No",", proof of age","")&amp;IF(BC400="No",", physical form","")&amp;IF(BD400="No",", concussion sheet","")="","Complete","Missing: "&amp;MID(IF(BB400="No",", proof of age","")&amp;IF(BC400="No",", physical form","")&amp;IF(BD400="No",", concussion sheet",""),3,200))))</f>
        <v/>
      </c>
      <c r="BG400" s="22">
        <f>IF(LEFT(BF400,8)="Complete",1,0)</f>
        <v/>
      </c>
      <c r="BH400" s="22">
        <f>IF(AP400="","",TRIM(AK400&amp;""))</f>
        <v/>
      </c>
      <c r="BI400" s="22">
        <f>IF(AND(AP400&lt;&gt;"",BH400=""),1,0)</f>
        <v/>
      </c>
      <c r="BJ400" s="22">
        <f>IF(AP400="",0,1)</f>
        <v/>
      </c>
    </row>
    <row r="401">
      <c r="AJ401" s="19" t="n"/>
      <c r="AK401" s="25" t="n"/>
      <c r="AL401" s="26" t="n"/>
      <c r="AM401" s="26" t="n"/>
      <c r="AN401" s="25" t="n"/>
      <c r="AO401" s="19" t="n"/>
      <c r="AP401" s="22">
        <f>TRIM(IFERROR(TRIM(INDEX($A401:$AI401,MATCH(Settings!$H$9,$A$1:$AI$1,0))&amp;""),"")&amp;" "&amp;IFERROR(TRIM(INDEX($A401:$AI401,MATCH(Settings!$H$10,$A$1:$AI$1,0))&amp;""),""))</f>
        <v/>
      </c>
      <c r="AQ401" s="23">
        <f>IF(AP401="","",IFERROR(IF(TRIM(INDEX($A401:$AI401,MATCH(Settings!$H$11,$A$1:$AI$1,0))&amp;"")="","",IF(ISNUMBER(INDEX($A401:$AI401,MATCH(Settings!$H$11,$A$1:$AI$1,0))),INT(INDEX($A401:$AI401,MATCH(Settings!$H$11,$A$1:$AI$1,0))),DATE(VALUE(LEFT(INDEX($A401:$AI401,MATCH(Settings!$H$11,$A$1:$AI$1,0)),4)),VALUE(MID(INDEX($A401:$AI401,MATCH(Settings!$H$11,$A$1:$AI$1,0)),6,2)),VALUE(MID(INDEX($A401:$AI401,MATCH(Settings!$H$11,$A$1:$AI$1,0)),9,2))))),""))</f>
        <v/>
      </c>
      <c r="AR401" s="22">
        <f>IF(OR(AP401="",NOT(ISNUMBER(AQ401)),NOT(ISNUMBER(Settings!$B$4))),"",YEAR(Settings!$B$4)-YEAR(AQ401)-IF(OR(MONTH(Settings!$B$4)&lt;MONTH(AQ401),AND(MONTH(Settings!$B$4)=MONTH(AQ401),DAY(Settings!$B$4)&lt;DAY(AQ401))),1,0))</f>
        <v/>
      </c>
      <c r="AS401" s="22">
        <f>IF(AP401="","",IF(AR401="","No birth date",IF(COUNT(Settings!$B$9:$B$20)=0,"Set your age groups",IF(AR401&lt;MIN(Settings!$B$9:$B$20),"Below youngest group",IF(AR401&gt;MAX(Settings!$C$9:$C$20),"Above oldest group",IF(AR401&lt;=INDEX(Settings!$C$9:$C$20,COUNTIF(Settings!$B$9:$B$20,"&lt;="&amp;AR401)),INDEX(Settings!$A$9:$A$20,COUNTIF(Settings!$B$9:$B$20,"&lt;="&amp;AR401)),"No group for this age"))))))</f>
        <v/>
      </c>
      <c r="AT401" s="22">
        <f>IF(AP401="","",IFERROR(TRIM(INDEX($A401:$AI401,MATCH(Settings!$H$12,$A$1:$AI$1,0))&amp;""),""))</f>
        <v/>
      </c>
      <c r="AU401" s="22">
        <f>IF(AP401="","",IFERROR(TRIM(INDEX($A401:$AI401,MATCH(Settings!$H$13,$A$1:$AI$1,0))&amp;""),""))</f>
        <v/>
      </c>
      <c r="AV401" s="22">
        <f>IF(AP401="","",IFERROR(TRIM(INDEX($A401:$AI401,MATCH(Settings!$H$14,$A$1:$AI$1,0))&amp;""),""))</f>
        <v/>
      </c>
      <c r="AW401" s="22">
        <f>IF(AP401="","",IFERROR(IF(TRIM(INDEX($A401:$AI401,MATCH(Settings!$H$19,$A$1:$AI$1,0))&amp;"")="","",VALUE(TRIM(INDEX($A401:$AI401,MATCH(Settings!$H$19,$A$1:$AI$1,0))&amp;""))),""))</f>
        <v/>
      </c>
      <c r="AX401" s="22">
        <f>IF(AP401="","",IFERROR(TRIM(INDEX($A401:$AI401,MATCH(Settings!$H$20,$A$1:$AI$1,0))&amp;""),""))</f>
        <v/>
      </c>
      <c r="AY401" s="24">
        <f>IF(OR(AX401="Paid",AX401="Partially refunded"),IFERROR(VALUE(IFERROR(TRIM(INDEX($A401:$AI401,MATCH(Settings!$H$21,$A$1:$AI$1,0))&amp;""),"")),0)-IFERROR(VALUE(IFERROR(TRIM(INDEX($A401:$AI401,MATCH(Settings!$H$22,$A$1:$AI$1,0))&amp;""),"")),0),0)</f>
        <v/>
      </c>
      <c r="AZ401" s="22">
        <f>IF(AP401="","",IF(UPPER(TRIM(AL401&amp;""))="Y","Paid another way",IF(AX401&lt;&gt;"",AX401,"No online payment")))</f>
        <v/>
      </c>
      <c r="BA401" s="22">
        <f>IF(OR(AZ401="Paid",AZ401="Partially refunded",AZ401="Paid another way"),1,0)</f>
        <v/>
      </c>
      <c r="BB401" s="22">
        <f>IF(AP401="","",IF(IFERROR(TRIM(INDEX($A401:$AI401,MATCH(Settings!$H$15,$A$1:$AI$1,0))&amp;""),"")&lt;&gt;"","Yes","No"))</f>
        <v/>
      </c>
      <c r="BC401" s="22">
        <f>IF(AP401="","",IF(IFERROR(TRIM(INDEX($A401:$AI401,MATCH(Settings!$H$16,$A$1:$AI$1,0))&amp;""),"")&lt;&gt;"","Yes","No"))</f>
        <v/>
      </c>
      <c r="BD401" s="22">
        <f>IF(AP401="","",IF(IFERROR(TRIM(INDEX($A401:$AI401,MATCH(Settings!$H$18,$A$1:$AI$1,0))&amp;""),"")&lt;&gt;"","Yes","No"))</f>
        <v/>
      </c>
      <c r="BE401" s="22">
        <f>IF(AP401="","",IFERROR(TRIM(INDEX($A401:$AI401,MATCH(Settings!$H$17,$A$1:$AI$1,0))&amp;""),""))</f>
        <v/>
      </c>
      <c r="BF401" s="22">
        <f>IF(AP401="","",IF(UPPER(TRIM(AM401&amp;""))="Y","Complete (papers)",IF(IF(BB401="No",", proof of age","")&amp;IF(BC401="No",", physical form","")&amp;IF(BD401="No",", concussion sheet","")="","Complete","Missing: "&amp;MID(IF(BB401="No",", proof of age","")&amp;IF(BC401="No",", physical form","")&amp;IF(BD401="No",", concussion sheet",""),3,200))))</f>
        <v/>
      </c>
      <c r="BG401" s="22">
        <f>IF(LEFT(BF401,8)="Complete",1,0)</f>
        <v/>
      </c>
      <c r="BH401" s="22">
        <f>IF(AP401="","",TRIM(AK401&amp;""))</f>
        <v/>
      </c>
      <c r="BI401" s="22">
        <f>IF(AND(AP401&lt;&gt;"",BH401=""),1,0)</f>
        <v/>
      </c>
      <c r="BJ401" s="22">
        <f>IF(AP401="",0,1)</f>
        <v/>
      </c>
    </row>
  </sheetData>
  <conditionalFormatting sqref="BF2:BF401">
    <cfRule type="expression" priority="1" dxfId="0">
      <formula>LEFT(BF2,7)="Missing"</formula>
    </cfRule>
  </conditionalFormatting>
  <conditionalFormatting sqref="AS2:AS401">
    <cfRule type="expression" priority="2" dxfId="0">
      <formula>OR(AS2="Below youngest group",AS2="Above oldest group",AS2="No group for this age",AS2="No birth date")</formula>
    </cfRule>
  </conditionalFormatting>
  <dataValidations count="1">
    <dataValidation sqref="AK2:AK401" showDropDown="0" showInputMessage="1" showErrorMessage="1" allowBlank="1" errorTitle="Team" error="Pick a value from the list. Pick a team from the Teams tab." promptTitle="Team" prompt="Pick a team from the Teams tab." type="list" errorStyle="warning">
      <formula1>Teams!$A$5:$A$24</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P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1" customWidth="1" min="3" max="3"/>
    <col width="9" customWidth="1" min="4" max="4"/>
    <col width="8" customWidth="1" min="5" max="5"/>
    <col width="12" customWidth="1" min="6" max="6"/>
    <col width="12"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32" customWidth="1" min="16" max="16"/>
  </cols>
  <sheetData>
    <row r="1">
      <c r="A1" s="27" t="inlineStr">
        <is>
          <t>Teams: players, payments, documents and uniform sizes</t>
        </is>
      </c>
    </row>
    <row r="2">
      <c r="A2" s="28" t="inlineStr">
        <is>
          <t>Type your teams, the age group each one plays in and your own roster size. Then pick a team for each player on the Registrations tab.</t>
        </is>
      </c>
    </row>
    <row r="3">
      <c r="A3" s="29">
        <f>IF(COUNTIF(Registrations!$A$2:$A$401,"EXAMPLE*")&gt;0,"You are looking at EXAMPLE data. Clear A2 to AN13 on Registrations, then paste your own.","")</f>
        <v/>
      </c>
    </row>
    <row r="4" ht="34" customHeight="1">
      <c r="A4" s="16" t="inlineStr">
        <is>
          <t>Team</t>
        </is>
      </c>
      <c r="B4" s="16" t="inlineStr">
        <is>
          <t>Age group</t>
        </is>
      </c>
      <c r="C4" s="16" t="inlineStr">
        <is>
          <t>Your roster size</t>
        </is>
      </c>
      <c r="D4" s="3" t="inlineStr">
        <is>
          <t>Players</t>
        </is>
      </c>
      <c r="E4" s="3" t="inlineStr">
        <is>
          <t>Paid</t>
        </is>
      </c>
      <c r="F4" s="3" t="inlineStr">
        <is>
          <t>Documents missing</t>
        </is>
      </c>
      <c r="G4" s="3" t="inlineStr">
        <is>
          <t>Outside the age group</t>
        </is>
      </c>
      <c r="H4" s="3">
        <f>IF(Settings!$E$9="","",Settings!$E$9)</f>
        <v/>
      </c>
      <c r="I4" s="3">
        <f>IF(Settings!$E$10="","",Settings!$E$10)</f>
        <v/>
      </c>
      <c r="J4" s="3">
        <f>IF(Settings!$E$11="","",Settings!$E$11)</f>
        <v/>
      </c>
      <c r="K4" s="3">
        <f>IF(Settings!$E$12="","",Settings!$E$12)</f>
        <v/>
      </c>
      <c r="L4" s="3">
        <f>IF(Settings!$E$13="","",Settings!$E$13)</f>
        <v/>
      </c>
      <c r="M4" s="3">
        <f>IF(Settings!$E$14="","",Settings!$E$14)</f>
        <v/>
      </c>
      <c r="N4" s="3">
        <f>IF(Settings!$E$15="","",Settings!$E$15)</f>
        <v/>
      </c>
      <c r="O4" s="3">
        <f>IF(Settings!$E$16="","",Settings!$E$16)</f>
        <v/>
      </c>
      <c r="P4" s="3" t="inlineStr">
        <is>
          <t>Check</t>
        </is>
      </c>
    </row>
    <row r="5">
      <c r="A5" s="20" t="inlineStr">
        <is>
          <t>U8 Hornets</t>
        </is>
      </c>
      <c r="B5" s="21" t="inlineStr">
        <is>
          <t>U8</t>
        </is>
      </c>
      <c r="C5" s="21" t="n">
        <v>12</v>
      </c>
      <c r="D5" s="30">
        <f>IF($A5="","",COUNTIF(Registrations!$BH$2:$BH$401,$A5))</f>
        <v/>
      </c>
      <c r="E5" s="30">
        <f>IF($A5="","",COUNTIFS(Registrations!$BH$2:$BH$401,$A5,Registrations!$BA$2:$BA$401,1))</f>
        <v/>
      </c>
      <c r="F5" s="30">
        <f>IF($A5="","",COUNTIFS(Registrations!$BH$2:$BH$401,$A5,Registrations!$BG$2:$BG$401,0))</f>
        <v/>
      </c>
      <c r="G5" s="30">
        <f>IF(OR($A5="",$B5=""),"",D5-COUNTIFS(Registrations!$BH$2:$BH$401,$A5,Registrations!$AS$2:$AS$401,$B5))</f>
        <v/>
      </c>
      <c r="H5" s="30">
        <f>IF(OR($A5="",H$4=""),"",COUNTIFS(Registrations!$BH$2:$BH$401,$A5,Registrations!$AU$2:$AU$401,H$4))</f>
        <v/>
      </c>
      <c r="I5" s="30">
        <f>IF(OR($A5="",I$4=""),"",COUNTIFS(Registrations!$BH$2:$BH$401,$A5,Registrations!$AU$2:$AU$401,I$4))</f>
        <v/>
      </c>
      <c r="J5" s="30">
        <f>IF(OR($A5="",J$4=""),"",COUNTIFS(Registrations!$BH$2:$BH$401,$A5,Registrations!$AU$2:$AU$401,J$4))</f>
        <v/>
      </c>
      <c r="K5" s="30">
        <f>IF(OR($A5="",K$4=""),"",COUNTIFS(Registrations!$BH$2:$BH$401,$A5,Registrations!$AU$2:$AU$401,K$4))</f>
        <v/>
      </c>
      <c r="L5" s="30">
        <f>IF(OR($A5="",L$4=""),"",COUNTIFS(Registrations!$BH$2:$BH$401,$A5,Registrations!$AU$2:$AU$401,L$4))</f>
        <v/>
      </c>
      <c r="M5" s="30">
        <f>IF(OR($A5="",M$4=""),"",COUNTIFS(Registrations!$BH$2:$BH$401,$A5,Registrations!$AU$2:$AU$401,M$4))</f>
        <v/>
      </c>
      <c r="N5" s="30">
        <f>IF(OR($A5="",N$4=""),"",COUNTIFS(Registrations!$BH$2:$BH$401,$A5,Registrations!$AU$2:$AU$401,N$4))</f>
        <v/>
      </c>
      <c r="O5" s="30">
        <f>IF(OR($A5="",O$4=""),"",COUNTIFS(Registrations!$BH$2:$BH$401,$A5,Registrations!$AU$2:$AU$401,O$4))</f>
        <v/>
      </c>
      <c r="P5" s="31">
        <f>IF($A5="","",IF(AND(ISNUMBER(C5),D5&gt;C5),"More players than your roster size",IF(AND(ISNUMBER(G5),G5&gt;0),"Check ages",IF(F5&gt;0,"Documents missing",IF(E5&lt;D5,"Payments to follow up","OK")))))</f>
        <v/>
      </c>
    </row>
    <row r="6">
      <c r="A6" s="20" t="inlineStr">
        <is>
          <t>U8 Bees</t>
        </is>
      </c>
      <c r="B6" s="21" t="inlineStr">
        <is>
          <t>U8</t>
        </is>
      </c>
      <c r="C6" s="21" t="n">
        <v>12</v>
      </c>
      <c r="D6" s="30">
        <f>IF($A6="","",COUNTIF(Registrations!$BH$2:$BH$401,$A6))</f>
        <v/>
      </c>
      <c r="E6" s="30">
        <f>IF($A6="","",COUNTIFS(Registrations!$BH$2:$BH$401,$A6,Registrations!$BA$2:$BA$401,1))</f>
        <v/>
      </c>
      <c r="F6" s="30">
        <f>IF($A6="","",COUNTIFS(Registrations!$BH$2:$BH$401,$A6,Registrations!$BG$2:$BG$401,0))</f>
        <v/>
      </c>
      <c r="G6" s="30">
        <f>IF(OR($A6="",$B6=""),"",D6-COUNTIFS(Registrations!$BH$2:$BH$401,$A6,Registrations!$AS$2:$AS$401,$B6))</f>
        <v/>
      </c>
      <c r="H6" s="30">
        <f>IF(OR($A6="",H$4=""),"",COUNTIFS(Registrations!$BH$2:$BH$401,$A6,Registrations!$AU$2:$AU$401,H$4))</f>
        <v/>
      </c>
      <c r="I6" s="30">
        <f>IF(OR($A6="",I$4=""),"",COUNTIFS(Registrations!$BH$2:$BH$401,$A6,Registrations!$AU$2:$AU$401,I$4))</f>
        <v/>
      </c>
      <c r="J6" s="30">
        <f>IF(OR($A6="",J$4=""),"",COUNTIFS(Registrations!$BH$2:$BH$401,$A6,Registrations!$AU$2:$AU$401,J$4))</f>
        <v/>
      </c>
      <c r="K6" s="30">
        <f>IF(OR($A6="",K$4=""),"",COUNTIFS(Registrations!$BH$2:$BH$401,$A6,Registrations!$AU$2:$AU$401,K$4))</f>
        <v/>
      </c>
      <c r="L6" s="30">
        <f>IF(OR($A6="",L$4=""),"",COUNTIFS(Registrations!$BH$2:$BH$401,$A6,Registrations!$AU$2:$AU$401,L$4))</f>
        <v/>
      </c>
      <c r="M6" s="30">
        <f>IF(OR($A6="",M$4=""),"",COUNTIFS(Registrations!$BH$2:$BH$401,$A6,Registrations!$AU$2:$AU$401,M$4))</f>
        <v/>
      </c>
      <c r="N6" s="30">
        <f>IF(OR($A6="",N$4=""),"",COUNTIFS(Registrations!$BH$2:$BH$401,$A6,Registrations!$AU$2:$AU$401,N$4))</f>
        <v/>
      </c>
      <c r="O6" s="30">
        <f>IF(OR($A6="",O$4=""),"",COUNTIFS(Registrations!$BH$2:$BH$401,$A6,Registrations!$AU$2:$AU$401,O$4))</f>
        <v/>
      </c>
      <c r="P6" s="31">
        <f>IF($A6="","",IF(AND(ISNUMBER(C6),D6&gt;C6),"More players than your roster size",IF(AND(ISNUMBER(G6),G6&gt;0),"Check ages",IF(F6&gt;0,"Documents missing",IF(E6&lt;D6,"Payments to follow up","OK")))))</f>
        <v/>
      </c>
    </row>
    <row r="7">
      <c r="A7" s="20" t="inlineStr">
        <is>
          <t>U10 Wasps</t>
        </is>
      </c>
      <c r="B7" s="21" t="inlineStr">
        <is>
          <t>U10</t>
        </is>
      </c>
      <c r="C7" s="21" t="n">
        <v>14</v>
      </c>
      <c r="D7" s="30">
        <f>IF($A7="","",COUNTIF(Registrations!$BH$2:$BH$401,$A7))</f>
        <v/>
      </c>
      <c r="E7" s="30">
        <f>IF($A7="","",COUNTIFS(Registrations!$BH$2:$BH$401,$A7,Registrations!$BA$2:$BA$401,1))</f>
        <v/>
      </c>
      <c r="F7" s="30">
        <f>IF($A7="","",COUNTIFS(Registrations!$BH$2:$BH$401,$A7,Registrations!$BG$2:$BG$401,0))</f>
        <v/>
      </c>
      <c r="G7" s="30">
        <f>IF(OR($A7="",$B7=""),"",D7-COUNTIFS(Registrations!$BH$2:$BH$401,$A7,Registrations!$AS$2:$AS$401,$B7))</f>
        <v/>
      </c>
      <c r="H7" s="30">
        <f>IF(OR($A7="",H$4=""),"",COUNTIFS(Registrations!$BH$2:$BH$401,$A7,Registrations!$AU$2:$AU$401,H$4))</f>
        <v/>
      </c>
      <c r="I7" s="30">
        <f>IF(OR($A7="",I$4=""),"",COUNTIFS(Registrations!$BH$2:$BH$401,$A7,Registrations!$AU$2:$AU$401,I$4))</f>
        <v/>
      </c>
      <c r="J7" s="30">
        <f>IF(OR($A7="",J$4=""),"",COUNTIFS(Registrations!$BH$2:$BH$401,$A7,Registrations!$AU$2:$AU$401,J$4))</f>
        <v/>
      </c>
      <c r="K7" s="30">
        <f>IF(OR($A7="",K$4=""),"",COUNTIFS(Registrations!$BH$2:$BH$401,$A7,Registrations!$AU$2:$AU$401,K$4))</f>
        <v/>
      </c>
      <c r="L7" s="30">
        <f>IF(OR($A7="",L$4=""),"",COUNTIFS(Registrations!$BH$2:$BH$401,$A7,Registrations!$AU$2:$AU$401,L$4))</f>
        <v/>
      </c>
      <c r="M7" s="30">
        <f>IF(OR($A7="",M$4=""),"",COUNTIFS(Registrations!$BH$2:$BH$401,$A7,Registrations!$AU$2:$AU$401,M$4))</f>
        <v/>
      </c>
      <c r="N7" s="30">
        <f>IF(OR($A7="",N$4=""),"",COUNTIFS(Registrations!$BH$2:$BH$401,$A7,Registrations!$AU$2:$AU$401,N$4))</f>
        <v/>
      </c>
      <c r="O7" s="30">
        <f>IF(OR($A7="",O$4=""),"",COUNTIFS(Registrations!$BH$2:$BH$401,$A7,Registrations!$AU$2:$AU$401,O$4))</f>
        <v/>
      </c>
      <c r="P7" s="31">
        <f>IF($A7="","",IF(AND(ISNUMBER(C7),D7&gt;C7),"More players than your roster size",IF(AND(ISNUMBER(G7),G7&gt;0),"Check ages",IF(F7&gt;0,"Documents missing",IF(E7&lt;D7,"Payments to follow up","OK")))))</f>
        <v/>
      </c>
    </row>
    <row r="8">
      <c r="A8" s="20" t="inlineStr">
        <is>
          <t>U12 Jackets</t>
        </is>
      </c>
      <c r="B8" s="21" t="inlineStr">
        <is>
          <t>U12</t>
        </is>
      </c>
      <c r="C8" s="21" t="n">
        <v>14</v>
      </c>
      <c r="D8" s="30">
        <f>IF($A8="","",COUNTIF(Registrations!$BH$2:$BH$401,$A8))</f>
        <v/>
      </c>
      <c r="E8" s="30">
        <f>IF($A8="","",COUNTIFS(Registrations!$BH$2:$BH$401,$A8,Registrations!$BA$2:$BA$401,1))</f>
        <v/>
      </c>
      <c r="F8" s="30">
        <f>IF($A8="","",COUNTIFS(Registrations!$BH$2:$BH$401,$A8,Registrations!$BG$2:$BG$401,0))</f>
        <v/>
      </c>
      <c r="G8" s="30">
        <f>IF(OR($A8="",$B8=""),"",D8-COUNTIFS(Registrations!$BH$2:$BH$401,$A8,Registrations!$AS$2:$AS$401,$B8))</f>
        <v/>
      </c>
      <c r="H8" s="30">
        <f>IF(OR($A8="",H$4=""),"",COUNTIFS(Registrations!$BH$2:$BH$401,$A8,Registrations!$AU$2:$AU$401,H$4))</f>
        <v/>
      </c>
      <c r="I8" s="30">
        <f>IF(OR($A8="",I$4=""),"",COUNTIFS(Registrations!$BH$2:$BH$401,$A8,Registrations!$AU$2:$AU$401,I$4))</f>
        <v/>
      </c>
      <c r="J8" s="30">
        <f>IF(OR($A8="",J$4=""),"",COUNTIFS(Registrations!$BH$2:$BH$401,$A8,Registrations!$AU$2:$AU$401,J$4))</f>
        <v/>
      </c>
      <c r="K8" s="30">
        <f>IF(OR($A8="",K$4=""),"",COUNTIFS(Registrations!$BH$2:$BH$401,$A8,Registrations!$AU$2:$AU$401,K$4))</f>
        <v/>
      </c>
      <c r="L8" s="30">
        <f>IF(OR($A8="",L$4=""),"",COUNTIFS(Registrations!$BH$2:$BH$401,$A8,Registrations!$AU$2:$AU$401,L$4))</f>
        <v/>
      </c>
      <c r="M8" s="30">
        <f>IF(OR($A8="",M$4=""),"",COUNTIFS(Registrations!$BH$2:$BH$401,$A8,Registrations!$AU$2:$AU$401,M$4))</f>
        <v/>
      </c>
      <c r="N8" s="30">
        <f>IF(OR($A8="",N$4=""),"",COUNTIFS(Registrations!$BH$2:$BH$401,$A8,Registrations!$AU$2:$AU$401,N$4))</f>
        <v/>
      </c>
      <c r="O8" s="30">
        <f>IF(OR($A8="",O$4=""),"",COUNTIFS(Registrations!$BH$2:$BH$401,$A8,Registrations!$AU$2:$AU$401,O$4))</f>
        <v/>
      </c>
      <c r="P8" s="31">
        <f>IF($A8="","",IF(AND(ISNUMBER(C8),D8&gt;C8),"More players than your roster size",IF(AND(ISNUMBER(G8),G8&gt;0),"Check ages",IF(F8&gt;0,"Documents missing",IF(E8&lt;D8,"Payments to follow up","OK")))))</f>
        <v/>
      </c>
    </row>
    <row r="9">
      <c r="A9" s="25" t="n"/>
      <c r="B9" s="26" t="n"/>
      <c r="C9" s="26" t="n"/>
      <c r="D9" s="30">
        <f>IF($A9="","",COUNTIF(Registrations!$BH$2:$BH$401,$A9))</f>
        <v/>
      </c>
      <c r="E9" s="30">
        <f>IF($A9="","",COUNTIFS(Registrations!$BH$2:$BH$401,$A9,Registrations!$BA$2:$BA$401,1))</f>
        <v/>
      </c>
      <c r="F9" s="30">
        <f>IF($A9="","",COUNTIFS(Registrations!$BH$2:$BH$401,$A9,Registrations!$BG$2:$BG$401,0))</f>
        <v/>
      </c>
      <c r="G9" s="30">
        <f>IF(OR($A9="",$B9=""),"",D9-COUNTIFS(Registrations!$BH$2:$BH$401,$A9,Registrations!$AS$2:$AS$401,$B9))</f>
        <v/>
      </c>
      <c r="H9" s="30">
        <f>IF(OR($A9="",H$4=""),"",COUNTIFS(Registrations!$BH$2:$BH$401,$A9,Registrations!$AU$2:$AU$401,H$4))</f>
        <v/>
      </c>
      <c r="I9" s="30">
        <f>IF(OR($A9="",I$4=""),"",COUNTIFS(Registrations!$BH$2:$BH$401,$A9,Registrations!$AU$2:$AU$401,I$4))</f>
        <v/>
      </c>
      <c r="J9" s="30">
        <f>IF(OR($A9="",J$4=""),"",COUNTIFS(Registrations!$BH$2:$BH$401,$A9,Registrations!$AU$2:$AU$401,J$4))</f>
        <v/>
      </c>
      <c r="K9" s="30">
        <f>IF(OR($A9="",K$4=""),"",COUNTIFS(Registrations!$BH$2:$BH$401,$A9,Registrations!$AU$2:$AU$401,K$4))</f>
        <v/>
      </c>
      <c r="L9" s="30">
        <f>IF(OR($A9="",L$4=""),"",COUNTIFS(Registrations!$BH$2:$BH$401,$A9,Registrations!$AU$2:$AU$401,L$4))</f>
        <v/>
      </c>
      <c r="M9" s="30">
        <f>IF(OR($A9="",M$4=""),"",COUNTIFS(Registrations!$BH$2:$BH$401,$A9,Registrations!$AU$2:$AU$401,M$4))</f>
        <v/>
      </c>
      <c r="N9" s="30">
        <f>IF(OR($A9="",N$4=""),"",COUNTIFS(Registrations!$BH$2:$BH$401,$A9,Registrations!$AU$2:$AU$401,N$4))</f>
        <v/>
      </c>
      <c r="O9" s="30">
        <f>IF(OR($A9="",O$4=""),"",COUNTIFS(Registrations!$BH$2:$BH$401,$A9,Registrations!$AU$2:$AU$401,O$4))</f>
        <v/>
      </c>
      <c r="P9" s="31">
        <f>IF($A9="","",IF(AND(ISNUMBER(C9),D9&gt;C9),"More players than your roster size",IF(AND(ISNUMBER(G9),G9&gt;0),"Check ages",IF(F9&gt;0,"Documents missing",IF(E9&lt;D9,"Payments to follow up","OK")))))</f>
        <v/>
      </c>
    </row>
    <row r="10">
      <c r="A10" s="25" t="n"/>
      <c r="B10" s="26" t="n"/>
      <c r="C10" s="26" t="n"/>
      <c r="D10" s="30">
        <f>IF($A10="","",COUNTIF(Registrations!$BH$2:$BH$401,$A10))</f>
        <v/>
      </c>
      <c r="E10" s="30">
        <f>IF($A10="","",COUNTIFS(Registrations!$BH$2:$BH$401,$A10,Registrations!$BA$2:$BA$401,1))</f>
        <v/>
      </c>
      <c r="F10" s="30">
        <f>IF($A10="","",COUNTIFS(Registrations!$BH$2:$BH$401,$A10,Registrations!$BG$2:$BG$401,0))</f>
        <v/>
      </c>
      <c r="G10" s="30">
        <f>IF(OR($A10="",$B10=""),"",D10-COUNTIFS(Registrations!$BH$2:$BH$401,$A10,Registrations!$AS$2:$AS$401,$B10))</f>
        <v/>
      </c>
      <c r="H10" s="30">
        <f>IF(OR($A10="",H$4=""),"",COUNTIFS(Registrations!$BH$2:$BH$401,$A10,Registrations!$AU$2:$AU$401,H$4))</f>
        <v/>
      </c>
      <c r="I10" s="30">
        <f>IF(OR($A10="",I$4=""),"",COUNTIFS(Registrations!$BH$2:$BH$401,$A10,Registrations!$AU$2:$AU$401,I$4))</f>
        <v/>
      </c>
      <c r="J10" s="30">
        <f>IF(OR($A10="",J$4=""),"",COUNTIFS(Registrations!$BH$2:$BH$401,$A10,Registrations!$AU$2:$AU$401,J$4))</f>
        <v/>
      </c>
      <c r="K10" s="30">
        <f>IF(OR($A10="",K$4=""),"",COUNTIFS(Registrations!$BH$2:$BH$401,$A10,Registrations!$AU$2:$AU$401,K$4))</f>
        <v/>
      </c>
      <c r="L10" s="30">
        <f>IF(OR($A10="",L$4=""),"",COUNTIFS(Registrations!$BH$2:$BH$401,$A10,Registrations!$AU$2:$AU$401,L$4))</f>
        <v/>
      </c>
      <c r="M10" s="30">
        <f>IF(OR($A10="",M$4=""),"",COUNTIFS(Registrations!$BH$2:$BH$401,$A10,Registrations!$AU$2:$AU$401,M$4))</f>
        <v/>
      </c>
      <c r="N10" s="30">
        <f>IF(OR($A10="",N$4=""),"",COUNTIFS(Registrations!$BH$2:$BH$401,$A10,Registrations!$AU$2:$AU$401,N$4))</f>
        <v/>
      </c>
      <c r="O10" s="30">
        <f>IF(OR($A10="",O$4=""),"",COUNTIFS(Registrations!$BH$2:$BH$401,$A10,Registrations!$AU$2:$AU$401,O$4))</f>
        <v/>
      </c>
      <c r="P10" s="31">
        <f>IF($A10="","",IF(AND(ISNUMBER(C10),D10&gt;C10),"More players than your roster size",IF(AND(ISNUMBER(G10),G10&gt;0),"Check ages",IF(F10&gt;0,"Documents missing",IF(E10&lt;D10,"Payments to follow up","OK")))))</f>
        <v/>
      </c>
    </row>
    <row r="11">
      <c r="A11" s="25" t="n"/>
      <c r="B11" s="26" t="n"/>
      <c r="C11" s="26" t="n"/>
      <c r="D11" s="30">
        <f>IF($A11="","",COUNTIF(Registrations!$BH$2:$BH$401,$A11))</f>
        <v/>
      </c>
      <c r="E11" s="30">
        <f>IF($A11="","",COUNTIFS(Registrations!$BH$2:$BH$401,$A11,Registrations!$BA$2:$BA$401,1))</f>
        <v/>
      </c>
      <c r="F11" s="30">
        <f>IF($A11="","",COUNTIFS(Registrations!$BH$2:$BH$401,$A11,Registrations!$BG$2:$BG$401,0))</f>
        <v/>
      </c>
      <c r="G11" s="30">
        <f>IF(OR($A11="",$B11=""),"",D11-COUNTIFS(Registrations!$BH$2:$BH$401,$A11,Registrations!$AS$2:$AS$401,$B11))</f>
        <v/>
      </c>
      <c r="H11" s="30">
        <f>IF(OR($A11="",H$4=""),"",COUNTIFS(Registrations!$BH$2:$BH$401,$A11,Registrations!$AU$2:$AU$401,H$4))</f>
        <v/>
      </c>
      <c r="I11" s="30">
        <f>IF(OR($A11="",I$4=""),"",COUNTIFS(Registrations!$BH$2:$BH$401,$A11,Registrations!$AU$2:$AU$401,I$4))</f>
        <v/>
      </c>
      <c r="J11" s="30">
        <f>IF(OR($A11="",J$4=""),"",COUNTIFS(Registrations!$BH$2:$BH$401,$A11,Registrations!$AU$2:$AU$401,J$4))</f>
        <v/>
      </c>
      <c r="K11" s="30">
        <f>IF(OR($A11="",K$4=""),"",COUNTIFS(Registrations!$BH$2:$BH$401,$A11,Registrations!$AU$2:$AU$401,K$4))</f>
        <v/>
      </c>
      <c r="L11" s="30">
        <f>IF(OR($A11="",L$4=""),"",COUNTIFS(Registrations!$BH$2:$BH$401,$A11,Registrations!$AU$2:$AU$401,L$4))</f>
        <v/>
      </c>
      <c r="M11" s="30">
        <f>IF(OR($A11="",M$4=""),"",COUNTIFS(Registrations!$BH$2:$BH$401,$A11,Registrations!$AU$2:$AU$401,M$4))</f>
        <v/>
      </c>
      <c r="N11" s="30">
        <f>IF(OR($A11="",N$4=""),"",COUNTIFS(Registrations!$BH$2:$BH$401,$A11,Registrations!$AU$2:$AU$401,N$4))</f>
        <v/>
      </c>
      <c r="O11" s="30">
        <f>IF(OR($A11="",O$4=""),"",COUNTIFS(Registrations!$BH$2:$BH$401,$A11,Registrations!$AU$2:$AU$401,O$4))</f>
        <v/>
      </c>
      <c r="P11" s="31">
        <f>IF($A11="","",IF(AND(ISNUMBER(C11),D11&gt;C11),"More players than your roster size",IF(AND(ISNUMBER(G11),G11&gt;0),"Check ages",IF(F11&gt;0,"Documents missing",IF(E11&lt;D11,"Payments to follow up","OK")))))</f>
        <v/>
      </c>
    </row>
    <row r="12">
      <c r="A12" s="25" t="n"/>
      <c r="B12" s="26" t="n"/>
      <c r="C12" s="26" t="n"/>
      <c r="D12" s="30">
        <f>IF($A12="","",COUNTIF(Registrations!$BH$2:$BH$401,$A12))</f>
        <v/>
      </c>
      <c r="E12" s="30">
        <f>IF($A12="","",COUNTIFS(Registrations!$BH$2:$BH$401,$A12,Registrations!$BA$2:$BA$401,1))</f>
        <v/>
      </c>
      <c r="F12" s="30">
        <f>IF($A12="","",COUNTIFS(Registrations!$BH$2:$BH$401,$A12,Registrations!$BG$2:$BG$401,0))</f>
        <v/>
      </c>
      <c r="G12" s="30">
        <f>IF(OR($A12="",$B12=""),"",D12-COUNTIFS(Registrations!$BH$2:$BH$401,$A12,Registrations!$AS$2:$AS$401,$B12))</f>
        <v/>
      </c>
      <c r="H12" s="30">
        <f>IF(OR($A12="",H$4=""),"",COUNTIFS(Registrations!$BH$2:$BH$401,$A12,Registrations!$AU$2:$AU$401,H$4))</f>
        <v/>
      </c>
      <c r="I12" s="30">
        <f>IF(OR($A12="",I$4=""),"",COUNTIFS(Registrations!$BH$2:$BH$401,$A12,Registrations!$AU$2:$AU$401,I$4))</f>
        <v/>
      </c>
      <c r="J12" s="30">
        <f>IF(OR($A12="",J$4=""),"",COUNTIFS(Registrations!$BH$2:$BH$401,$A12,Registrations!$AU$2:$AU$401,J$4))</f>
        <v/>
      </c>
      <c r="K12" s="30">
        <f>IF(OR($A12="",K$4=""),"",COUNTIFS(Registrations!$BH$2:$BH$401,$A12,Registrations!$AU$2:$AU$401,K$4))</f>
        <v/>
      </c>
      <c r="L12" s="30">
        <f>IF(OR($A12="",L$4=""),"",COUNTIFS(Registrations!$BH$2:$BH$401,$A12,Registrations!$AU$2:$AU$401,L$4))</f>
        <v/>
      </c>
      <c r="M12" s="30">
        <f>IF(OR($A12="",M$4=""),"",COUNTIFS(Registrations!$BH$2:$BH$401,$A12,Registrations!$AU$2:$AU$401,M$4))</f>
        <v/>
      </c>
      <c r="N12" s="30">
        <f>IF(OR($A12="",N$4=""),"",COUNTIFS(Registrations!$BH$2:$BH$401,$A12,Registrations!$AU$2:$AU$401,N$4))</f>
        <v/>
      </c>
      <c r="O12" s="30">
        <f>IF(OR($A12="",O$4=""),"",COUNTIFS(Registrations!$BH$2:$BH$401,$A12,Registrations!$AU$2:$AU$401,O$4))</f>
        <v/>
      </c>
      <c r="P12" s="31">
        <f>IF($A12="","",IF(AND(ISNUMBER(C12),D12&gt;C12),"More players than your roster size",IF(AND(ISNUMBER(G12),G12&gt;0),"Check ages",IF(F12&gt;0,"Documents missing",IF(E12&lt;D12,"Payments to follow up","OK")))))</f>
        <v/>
      </c>
    </row>
    <row r="13">
      <c r="A13" s="25" t="n"/>
      <c r="B13" s="26" t="n"/>
      <c r="C13" s="26" t="n"/>
      <c r="D13" s="30">
        <f>IF($A13="","",COUNTIF(Registrations!$BH$2:$BH$401,$A13))</f>
        <v/>
      </c>
      <c r="E13" s="30">
        <f>IF($A13="","",COUNTIFS(Registrations!$BH$2:$BH$401,$A13,Registrations!$BA$2:$BA$401,1))</f>
        <v/>
      </c>
      <c r="F13" s="30">
        <f>IF($A13="","",COUNTIFS(Registrations!$BH$2:$BH$401,$A13,Registrations!$BG$2:$BG$401,0))</f>
        <v/>
      </c>
      <c r="G13" s="30">
        <f>IF(OR($A13="",$B13=""),"",D13-COUNTIFS(Registrations!$BH$2:$BH$401,$A13,Registrations!$AS$2:$AS$401,$B13))</f>
        <v/>
      </c>
      <c r="H13" s="30">
        <f>IF(OR($A13="",H$4=""),"",COUNTIFS(Registrations!$BH$2:$BH$401,$A13,Registrations!$AU$2:$AU$401,H$4))</f>
        <v/>
      </c>
      <c r="I13" s="30">
        <f>IF(OR($A13="",I$4=""),"",COUNTIFS(Registrations!$BH$2:$BH$401,$A13,Registrations!$AU$2:$AU$401,I$4))</f>
        <v/>
      </c>
      <c r="J13" s="30">
        <f>IF(OR($A13="",J$4=""),"",COUNTIFS(Registrations!$BH$2:$BH$401,$A13,Registrations!$AU$2:$AU$401,J$4))</f>
        <v/>
      </c>
      <c r="K13" s="30">
        <f>IF(OR($A13="",K$4=""),"",COUNTIFS(Registrations!$BH$2:$BH$401,$A13,Registrations!$AU$2:$AU$401,K$4))</f>
        <v/>
      </c>
      <c r="L13" s="30">
        <f>IF(OR($A13="",L$4=""),"",COUNTIFS(Registrations!$BH$2:$BH$401,$A13,Registrations!$AU$2:$AU$401,L$4))</f>
        <v/>
      </c>
      <c r="M13" s="30">
        <f>IF(OR($A13="",M$4=""),"",COUNTIFS(Registrations!$BH$2:$BH$401,$A13,Registrations!$AU$2:$AU$401,M$4))</f>
        <v/>
      </c>
      <c r="N13" s="30">
        <f>IF(OR($A13="",N$4=""),"",COUNTIFS(Registrations!$BH$2:$BH$401,$A13,Registrations!$AU$2:$AU$401,N$4))</f>
        <v/>
      </c>
      <c r="O13" s="30">
        <f>IF(OR($A13="",O$4=""),"",COUNTIFS(Registrations!$BH$2:$BH$401,$A13,Registrations!$AU$2:$AU$401,O$4))</f>
        <v/>
      </c>
      <c r="P13" s="31">
        <f>IF($A13="","",IF(AND(ISNUMBER(C13),D13&gt;C13),"More players than your roster size",IF(AND(ISNUMBER(G13),G13&gt;0),"Check ages",IF(F13&gt;0,"Documents missing",IF(E13&lt;D13,"Payments to follow up","OK")))))</f>
        <v/>
      </c>
    </row>
    <row r="14">
      <c r="A14" s="25" t="n"/>
      <c r="B14" s="26" t="n"/>
      <c r="C14" s="26" t="n"/>
      <c r="D14" s="30">
        <f>IF($A14="","",COUNTIF(Registrations!$BH$2:$BH$401,$A14))</f>
        <v/>
      </c>
      <c r="E14" s="30">
        <f>IF($A14="","",COUNTIFS(Registrations!$BH$2:$BH$401,$A14,Registrations!$BA$2:$BA$401,1))</f>
        <v/>
      </c>
      <c r="F14" s="30">
        <f>IF($A14="","",COUNTIFS(Registrations!$BH$2:$BH$401,$A14,Registrations!$BG$2:$BG$401,0))</f>
        <v/>
      </c>
      <c r="G14" s="30">
        <f>IF(OR($A14="",$B14=""),"",D14-COUNTIFS(Registrations!$BH$2:$BH$401,$A14,Registrations!$AS$2:$AS$401,$B14))</f>
        <v/>
      </c>
      <c r="H14" s="30">
        <f>IF(OR($A14="",H$4=""),"",COUNTIFS(Registrations!$BH$2:$BH$401,$A14,Registrations!$AU$2:$AU$401,H$4))</f>
        <v/>
      </c>
      <c r="I14" s="30">
        <f>IF(OR($A14="",I$4=""),"",COUNTIFS(Registrations!$BH$2:$BH$401,$A14,Registrations!$AU$2:$AU$401,I$4))</f>
        <v/>
      </c>
      <c r="J14" s="30">
        <f>IF(OR($A14="",J$4=""),"",COUNTIFS(Registrations!$BH$2:$BH$401,$A14,Registrations!$AU$2:$AU$401,J$4))</f>
        <v/>
      </c>
      <c r="K14" s="30">
        <f>IF(OR($A14="",K$4=""),"",COUNTIFS(Registrations!$BH$2:$BH$401,$A14,Registrations!$AU$2:$AU$401,K$4))</f>
        <v/>
      </c>
      <c r="L14" s="30">
        <f>IF(OR($A14="",L$4=""),"",COUNTIFS(Registrations!$BH$2:$BH$401,$A14,Registrations!$AU$2:$AU$401,L$4))</f>
        <v/>
      </c>
      <c r="M14" s="30">
        <f>IF(OR($A14="",M$4=""),"",COUNTIFS(Registrations!$BH$2:$BH$401,$A14,Registrations!$AU$2:$AU$401,M$4))</f>
        <v/>
      </c>
      <c r="N14" s="30">
        <f>IF(OR($A14="",N$4=""),"",COUNTIFS(Registrations!$BH$2:$BH$401,$A14,Registrations!$AU$2:$AU$401,N$4))</f>
        <v/>
      </c>
      <c r="O14" s="30">
        <f>IF(OR($A14="",O$4=""),"",COUNTIFS(Registrations!$BH$2:$BH$401,$A14,Registrations!$AU$2:$AU$401,O$4))</f>
        <v/>
      </c>
      <c r="P14" s="31">
        <f>IF($A14="","",IF(AND(ISNUMBER(C14),D14&gt;C14),"More players than your roster size",IF(AND(ISNUMBER(G14),G14&gt;0),"Check ages",IF(F14&gt;0,"Documents missing",IF(E14&lt;D14,"Payments to follow up","OK")))))</f>
        <v/>
      </c>
    </row>
    <row r="15">
      <c r="A15" s="25" t="n"/>
      <c r="B15" s="26" t="n"/>
      <c r="C15" s="26" t="n"/>
      <c r="D15" s="30">
        <f>IF($A15="","",COUNTIF(Registrations!$BH$2:$BH$401,$A15))</f>
        <v/>
      </c>
      <c r="E15" s="30">
        <f>IF($A15="","",COUNTIFS(Registrations!$BH$2:$BH$401,$A15,Registrations!$BA$2:$BA$401,1))</f>
        <v/>
      </c>
      <c r="F15" s="30">
        <f>IF($A15="","",COUNTIFS(Registrations!$BH$2:$BH$401,$A15,Registrations!$BG$2:$BG$401,0))</f>
        <v/>
      </c>
      <c r="G15" s="30">
        <f>IF(OR($A15="",$B15=""),"",D15-COUNTIFS(Registrations!$BH$2:$BH$401,$A15,Registrations!$AS$2:$AS$401,$B15))</f>
        <v/>
      </c>
      <c r="H15" s="30">
        <f>IF(OR($A15="",H$4=""),"",COUNTIFS(Registrations!$BH$2:$BH$401,$A15,Registrations!$AU$2:$AU$401,H$4))</f>
        <v/>
      </c>
      <c r="I15" s="30">
        <f>IF(OR($A15="",I$4=""),"",COUNTIFS(Registrations!$BH$2:$BH$401,$A15,Registrations!$AU$2:$AU$401,I$4))</f>
        <v/>
      </c>
      <c r="J15" s="30">
        <f>IF(OR($A15="",J$4=""),"",COUNTIFS(Registrations!$BH$2:$BH$401,$A15,Registrations!$AU$2:$AU$401,J$4))</f>
        <v/>
      </c>
      <c r="K15" s="30">
        <f>IF(OR($A15="",K$4=""),"",COUNTIFS(Registrations!$BH$2:$BH$401,$A15,Registrations!$AU$2:$AU$401,K$4))</f>
        <v/>
      </c>
      <c r="L15" s="30">
        <f>IF(OR($A15="",L$4=""),"",COUNTIFS(Registrations!$BH$2:$BH$401,$A15,Registrations!$AU$2:$AU$401,L$4))</f>
        <v/>
      </c>
      <c r="M15" s="30">
        <f>IF(OR($A15="",M$4=""),"",COUNTIFS(Registrations!$BH$2:$BH$401,$A15,Registrations!$AU$2:$AU$401,M$4))</f>
        <v/>
      </c>
      <c r="N15" s="30">
        <f>IF(OR($A15="",N$4=""),"",COUNTIFS(Registrations!$BH$2:$BH$401,$A15,Registrations!$AU$2:$AU$401,N$4))</f>
        <v/>
      </c>
      <c r="O15" s="30">
        <f>IF(OR($A15="",O$4=""),"",COUNTIFS(Registrations!$BH$2:$BH$401,$A15,Registrations!$AU$2:$AU$401,O$4))</f>
        <v/>
      </c>
      <c r="P15" s="31">
        <f>IF($A15="","",IF(AND(ISNUMBER(C15),D15&gt;C15),"More players than your roster size",IF(AND(ISNUMBER(G15),G15&gt;0),"Check ages",IF(F15&gt;0,"Documents missing",IF(E15&lt;D15,"Payments to follow up","OK")))))</f>
        <v/>
      </c>
    </row>
    <row r="16">
      <c r="A16" s="25" t="n"/>
      <c r="B16" s="26" t="n"/>
      <c r="C16" s="26" t="n"/>
      <c r="D16" s="30">
        <f>IF($A16="","",COUNTIF(Registrations!$BH$2:$BH$401,$A16))</f>
        <v/>
      </c>
      <c r="E16" s="30">
        <f>IF($A16="","",COUNTIFS(Registrations!$BH$2:$BH$401,$A16,Registrations!$BA$2:$BA$401,1))</f>
        <v/>
      </c>
      <c r="F16" s="30">
        <f>IF($A16="","",COUNTIFS(Registrations!$BH$2:$BH$401,$A16,Registrations!$BG$2:$BG$401,0))</f>
        <v/>
      </c>
      <c r="G16" s="30">
        <f>IF(OR($A16="",$B16=""),"",D16-COUNTIFS(Registrations!$BH$2:$BH$401,$A16,Registrations!$AS$2:$AS$401,$B16))</f>
        <v/>
      </c>
      <c r="H16" s="30">
        <f>IF(OR($A16="",H$4=""),"",COUNTIFS(Registrations!$BH$2:$BH$401,$A16,Registrations!$AU$2:$AU$401,H$4))</f>
        <v/>
      </c>
      <c r="I16" s="30">
        <f>IF(OR($A16="",I$4=""),"",COUNTIFS(Registrations!$BH$2:$BH$401,$A16,Registrations!$AU$2:$AU$401,I$4))</f>
        <v/>
      </c>
      <c r="J16" s="30">
        <f>IF(OR($A16="",J$4=""),"",COUNTIFS(Registrations!$BH$2:$BH$401,$A16,Registrations!$AU$2:$AU$401,J$4))</f>
        <v/>
      </c>
      <c r="K16" s="30">
        <f>IF(OR($A16="",K$4=""),"",COUNTIFS(Registrations!$BH$2:$BH$401,$A16,Registrations!$AU$2:$AU$401,K$4))</f>
        <v/>
      </c>
      <c r="L16" s="30">
        <f>IF(OR($A16="",L$4=""),"",COUNTIFS(Registrations!$BH$2:$BH$401,$A16,Registrations!$AU$2:$AU$401,L$4))</f>
        <v/>
      </c>
      <c r="M16" s="30">
        <f>IF(OR($A16="",M$4=""),"",COUNTIFS(Registrations!$BH$2:$BH$401,$A16,Registrations!$AU$2:$AU$401,M$4))</f>
        <v/>
      </c>
      <c r="N16" s="30">
        <f>IF(OR($A16="",N$4=""),"",COUNTIFS(Registrations!$BH$2:$BH$401,$A16,Registrations!$AU$2:$AU$401,N$4))</f>
        <v/>
      </c>
      <c r="O16" s="30">
        <f>IF(OR($A16="",O$4=""),"",COUNTIFS(Registrations!$BH$2:$BH$401,$A16,Registrations!$AU$2:$AU$401,O$4))</f>
        <v/>
      </c>
      <c r="P16" s="31">
        <f>IF($A16="","",IF(AND(ISNUMBER(C16),D16&gt;C16),"More players than your roster size",IF(AND(ISNUMBER(G16),G16&gt;0),"Check ages",IF(F16&gt;0,"Documents missing",IF(E16&lt;D16,"Payments to follow up","OK")))))</f>
        <v/>
      </c>
    </row>
    <row r="17">
      <c r="A17" s="25" t="n"/>
      <c r="B17" s="26" t="n"/>
      <c r="C17" s="26" t="n"/>
      <c r="D17" s="30">
        <f>IF($A17="","",COUNTIF(Registrations!$BH$2:$BH$401,$A17))</f>
        <v/>
      </c>
      <c r="E17" s="30">
        <f>IF($A17="","",COUNTIFS(Registrations!$BH$2:$BH$401,$A17,Registrations!$BA$2:$BA$401,1))</f>
        <v/>
      </c>
      <c r="F17" s="30">
        <f>IF($A17="","",COUNTIFS(Registrations!$BH$2:$BH$401,$A17,Registrations!$BG$2:$BG$401,0))</f>
        <v/>
      </c>
      <c r="G17" s="30">
        <f>IF(OR($A17="",$B17=""),"",D17-COUNTIFS(Registrations!$BH$2:$BH$401,$A17,Registrations!$AS$2:$AS$401,$B17))</f>
        <v/>
      </c>
      <c r="H17" s="30">
        <f>IF(OR($A17="",H$4=""),"",COUNTIFS(Registrations!$BH$2:$BH$401,$A17,Registrations!$AU$2:$AU$401,H$4))</f>
        <v/>
      </c>
      <c r="I17" s="30">
        <f>IF(OR($A17="",I$4=""),"",COUNTIFS(Registrations!$BH$2:$BH$401,$A17,Registrations!$AU$2:$AU$401,I$4))</f>
        <v/>
      </c>
      <c r="J17" s="30">
        <f>IF(OR($A17="",J$4=""),"",COUNTIFS(Registrations!$BH$2:$BH$401,$A17,Registrations!$AU$2:$AU$401,J$4))</f>
        <v/>
      </c>
      <c r="K17" s="30">
        <f>IF(OR($A17="",K$4=""),"",COUNTIFS(Registrations!$BH$2:$BH$401,$A17,Registrations!$AU$2:$AU$401,K$4))</f>
        <v/>
      </c>
      <c r="L17" s="30">
        <f>IF(OR($A17="",L$4=""),"",COUNTIFS(Registrations!$BH$2:$BH$401,$A17,Registrations!$AU$2:$AU$401,L$4))</f>
        <v/>
      </c>
      <c r="M17" s="30">
        <f>IF(OR($A17="",M$4=""),"",COUNTIFS(Registrations!$BH$2:$BH$401,$A17,Registrations!$AU$2:$AU$401,M$4))</f>
        <v/>
      </c>
      <c r="N17" s="30">
        <f>IF(OR($A17="",N$4=""),"",COUNTIFS(Registrations!$BH$2:$BH$401,$A17,Registrations!$AU$2:$AU$401,N$4))</f>
        <v/>
      </c>
      <c r="O17" s="30">
        <f>IF(OR($A17="",O$4=""),"",COUNTIFS(Registrations!$BH$2:$BH$401,$A17,Registrations!$AU$2:$AU$401,O$4))</f>
        <v/>
      </c>
      <c r="P17" s="31">
        <f>IF($A17="","",IF(AND(ISNUMBER(C17),D17&gt;C17),"More players than your roster size",IF(AND(ISNUMBER(G17),G17&gt;0),"Check ages",IF(F17&gt;0,"Documents missing",IF(E17&lt;D17,"Payments to follow up","OK")))))</f>
        <v/>
      </c>
    </row>
    <row r="18">
      <c r="A18" s="25" t="n"/>
      <c r="B18" s="26" t="n"/>
      <c r="C18" s="26" t="n"/>
      <c r="D18" s="30">
        <f>IF($A18="","",COUNTIF(Registrations!$BH$2:$BH$401,$A18))</f>
        <v/>
      </c>
      <c r="E18" s="30">
        <f>IF($A18="","",COUNTIFS(Registrations!$BH$2:$BH$401,$A18,Registrations!$BA$2:$BA$401,1))</f>
        <v/>
      </c>
      <c r="F18" s="30">
        <f>IF($A18="","",COUNTIFS(Registrations!$BH$2:$BH$401,$A18,Registrations!$BG$2:$BG$401,0))</f>
        <v/>
      </c>
      <c r="G18" s="30">
        <f>IF(OR($A18="",$B18=""),"",D18-COUNTIFS(Registrations!$BH$2:$BH$401,$A18,Registrations!$AS$2:$AS$401,$B18))</f>
        <v/>
      </c>
      <c r="H18" s="30">
        <f>IF(OR($A18="",H$4=""),"",COUNTIFS(Registrations!$BH$2:$BH$401,$A18,Registrations!$AU$2:$AU$401,H$4))</f>
        <v/>
      </c>
      <c r="I18" s="30">
        <f>IF(OR($A18="",I$4=""),"",COUNTIFS(Registrations!$BH$2:$BH$401,$A18,Registrations!$AU$2:$AU$401,I$4))</f>
        <v/>
      </c>
      <c r="J18" s="30">
        <f>IF(OR($A18="",J$4=""),"",COUNTIFS(Registrations!$BH$2:$BH$401,$A18,Registrations!$AU$2:$AU$401,J$4))</f>
        <v/>
      </c>
      <c r="K18" s="30">
        <f>IF(OR($A18="",K$4=""),"",COUNTIFS(Registrations!$BH$2:$BH$401,$A18,Registrations!$AU$2:$AU$401,K$4))</f>
        <v/>
      </c>
      <c r="L18" s="30">
        <f>IF(OR($A18="",L$4=""),"",COUNTIFS(Registrations!$BH$2:$BH$401,$A18,Registrations!$AU$2:$AU$401,L$4))</f>
        <v/>
      </c>
      <c r="M18" s="30">
        <f>IF(OR($A18="",M$4=""),"",COUNTIFS(Registrations!$BH$2:$BH$401,$A18,Registrations!$AU$2:$AU$401,M$4))</f>
        <v/>
      </c>
      <c r="N18" s="30">
        <f>IF(OR($A18="",N$4=""),"",COUNTIFS(Registrations!$BH$2:$BH$401,$A18,Registrations!$AU$2:$AU$401,N$4))</f>
        <v/>
      </c>
      <c r="O18" s="30">
        <f>IF(OR($A18="",O$4=""),"",COUNTIFS(Registrations!$BH$2:$BH$401,$A18,Registrations!$AU$2:$AU$401,O$4))</f>
        <v/>
      </c>
      <c r="P18" s="31">
        <f>IF($A18="","",IF(AND(ISNUMBER(C18),D18&gt;C18),"More players than your roster size",IF(AND(ISNUMBER(G18),G18&gt;0),"Check ages",IF(F18&gt;0,"Documents missing",IF(E18&lt;D18,"Payments to follow up","OK")))))</f>
        <v/>
      </c>
    </row>
    <row r="19">
      <c r="A19" s="25" t="n"/>
      <c r="B19" s="26" t="n"/>
      <c r="C19" s="26" t="n"/>
      <c r="D19" s="30">
        <f>IF($A19="","",COUNTIF(Registrations!$BH$2:$BH$401,$A19))</f>
        <v/>
      </c>
      <c r="E19" s="30">
        <f>IF($A19="","",COUNTIFS(Registrations!$BH$2:$BH$401,$A19,Registrations!$BA$2:$BA$401,1))</f>
        <v/>
      </c>
      <c r="F19" s="30">
        <f>IF($A19="","",COUNTIFS(Registrations!$BH$2:$BH$401,$A19,Registrations!$BG$2:$BG$401,0))</f>
        <v/>
      </c>
      <c r="G19" s="30">
        <f>IF(OR($A19="",$B19=""),"",D19-COUNTIFS(Registrations!$BH$2:$BH$401,$A19,Registrations!$AS$2:$AS$401,$B19))</f>
        <v/>
      </c>
      <c r="H19" s="30">
        <f>IF(OR($A19="",H$4=""),"",COUNTIFS(Registrations!$BH$2:$BH$401,$A19,Registrations!$AU$2:$AU$401,H$4))</f>
        <v/>
      </c>
      <c r="I19" s="30">
        <f>IF(OR($A19="",I$4=""),"",COUNTIFS(Registrations!$BH$2:$BH$401,$A19,Registrations!$AU$2:$AU$401,I$4))</f>
        <v/>
      </c>
      <c r="J19" s="30">
        <f>IF(OR($A19="",J$4=""),"",COUNTIFS(Registrations!$BH$2:$BH$401,$A19,Registrations!$AU$2:$AU$401,J$4))</f>
        <v/>
      </c>
      <c r="K19" s="30">
        <f>IF(OR($A19="",K$4=""),"",COUNTIFS(Registrations!$BH$2:$BH$401,$A19,Registrations!$AU$2:$AU$401,K$4))</f>
        <v/>
      </c>
      <c r="L19" s="30">
        <f>IF(OR($A19="",L$4=""),"",COUNTIFS(Registrations!$BH$2:$BH$401,$A19,Registrations!$AU$2:$AU$401,L$4))</f>
        <v/>
      </c>
      <c r="M19" s="30">
        <f>IF(OR($A19="",M$4=""),"",COUNTIFS(Registrations!$BH$2:$BH$401,$A19,Registrations!$AU$2:$AU$401,M$4))</f>
        <v/>
      </c>
      <c r="N19" s="30">
        <f>IF(OR($A19="",N$4=""),"",COUNTIFS(Registrations!$BH$2:$BH$401,$A19,Registrations!$AU$2:$AU$401,N$4))</f>
        <v/>
      </c>
      <c r="O19" s="30">
        <f>IF(OR($A19="",O$4=""),"",COUNTIFS(Registrations!$BH$2:$BH$401,$A19,Registrations!$AU$2:$AU$401,O$4))</f>
        <v/>
      </c>
      <c r="P19" s="31">
        <f>IF($A19="","",IF(AND(ISNUMBER(C19),D19&gt;C19),"More players than your roster size",IF(AND(ISNUMBER(G19),G19&gt;0),"Check ages",IF(F19&gt;0,"Documents missing",IF(E19&lt;D19,"Payments to follow up","OK")))))</f>
        <v/>
      </c>
    </row>
    <row r="20">
      <c r="A20" s="25" t="n"/>
      <c r="B20" s="26" t="n"/>
      <c r="C20" s="26" t="n"/>
      <c r="D20" s="30">
        <f>IF($A20="","",COUNTIF(Registrations!$BH$2:$BH$401,$A20))</f>
        <v/>
      </c>
      <c r="E20" s="30">
        <f>IF($A20="","",COUNTIFS(Registrations!$BH$2:$BH$401,$A20,Registrations!$BA$2:$BA$401,1))</f>
        <v/>
      </c>
      <c r="F20" s="30">
        <f>IF($A20="","",COUNTIFS(Registrations!$BH$2:$BH$401,$A20,Registrations!$BG$2:$BG$401,0))</f>
        <v/>
      </c>
      <c r="G20" s="30">
        <f>IF(OR($A20="",$B20=""),"",D20-COUNTIFS(Registrations!$BH$2:$BH$401,$A20,Registrations!$AS$2:$AS$401,$B20))</f>
        <v/>
      </c>
      <c r="H20" s="30">
        <f>IF(OR($A20="",H$4=""),"",COUNTIFS(Registrations!$BH$2:$BH$401,$A20,Registrations!$AU$2:$AU$401,H$4))</f>
        <v/>
      </c>
      <c r="I20" s="30">
        <f>IF(OR($A20="",I$4=""),"",COUNTIFS(Registrations!$BH$2:$BH$401,$A20,Registrations!$AU$2:$AU$401,I$4))</f>
        <v/>
      </c>
      <c r="J20" s="30">
        <f>IF(OR($A20="",J$4=""),"",COUNTIFS(Registrations!$BH$2:$BH$401,$A20,Registrations!$AU$2:$AU$401,J$4))</f>
        <v/>
      </c>
      <c r="K20" s="30">
        <f>IF(OR($A20="",K$4=""),"",COUNTIFS(Registrations!$BH$2:$BH$401,$A20,Registrations!$AU$2:$AU$401,K$4))</f>
        <v/>
      </c>
      <c r="L20" s="30">
        <f>IF(OR($A20="",L$4=""),"",COUNTIFS(Registrations!$BH$2:$BH$401,$A20,Registrations!$AU$2:$AU$401,L$4))</f>
        <v/>
      </c>
      <c r="M20" s="30">
        <f>IF(OR($A20="",M$4=""),"",COUNTIFS(Registrations!$BH$2:$BH$401,$A20,Registrations!$AU$2:$AU$401,M$4))</f>
        <v/>
      </c>
      <c r="N20" s="30">
        <f>IF(OR($A20="",N$4=""),"",COUNTIFS(Registrations!$BH$2:$BH$401,$A20,Registrations!$AU$2:$AU$401,N$4))</f>
        <v/>
      </c>
      <c r="O20" s="30">
        <f>IF(OR($A20="",O$4=""),"",COUNTIFS(Registrations!$BH$2:$BH$401,$A20,Registrations!$AU$2:$AU$401,O$4))</f>
        <v/>
      </c>
      <c r="P20" s="31">
        <f>IF($A20="","",IF(AND(ISNUMBER(C20),D20&gt;C20),"More players than your roster size",IF(AND(ISNUMBER(G20),G20&gt;0),"Check ages",IF(F20&gt;0,"Documents missing",IF(E20&lt;D20,"Payments to follow up","OK")))))</f>
        <v/>
      </c>
    </row>
    <row r="21">
      <c r="A21" s="25" t="n"/>
      <c r="B21" s="26" t="n"/>
      <c r="C21" s="26" t="n"/>
      <c r="D21" s="30">
        <f>IF($A21="","",COUNTIF(Registrations!$BH$2:$BH$401,$A21))</f>
        <v/>
      </c>
      <c r="E21" s="30">
        <f>IF($A21="","",COUNTIFS(Registrations!$BH$2:$BH$401,$A21,Registrations!$BA$2:$BA$401,1))</f>
        <v/>
      </c>
      <c r="F21" s="30">
        <f>IF($A21="","",COUNTIFS(Registrations!$BH$2:$BH$401,$A21,Registrations!$BG$2:$BG$401,0))</f>
        <v/>
      </c>
      <c r="G21" s="30">
        <f>IF(OR($A21="",$B21=""),"",D21-COUNTIFS(Registrations!$BH$2:$BH$401,$A21,Registrations!$AS$2:$AS$401,$B21))</f>
        <v/>
      </c>
      <c r="H21" s="30">
        <f>IF(OR($A21="",H$4=""),"",COUNTIFS(Registrations!$BH$2:$BH$401,$A21,Registrations!$AU$2:$AU$401,H$4))</f>
        <v/>
      </c>
      <c r="I21" s="30">
        <f>IF(OR($A21="",I$4=""),"",COUNTIFS(Registrations!$BH$2:$BH$401,$A21,Registrations!$AU$2:$AU$401,I$4))</f>
        <v/>
      </c>
      <c r="J21" s="30">
        <f>IF(OR($A21="",J$4=""),"",COUNTIFS(Registrations!$BH$2:$BH$401,$A21,Registrations!$AU$2:$AU$401,J$4))</f>
        <v/>
      </c>
      <c r="K21" s="30">
        <f>IF(OR($A21="",K$4=""),"",COUNTIFS(Registrations!$BH$2:$BH$401,$A21,Registrations!$AU$2:$AU$401,K$4))</f>
        <v/>
      </c>
      <c r="L21" s="30">
        <f>IF(OR($A21="",L$4=""),"",COUNTIFS(Registrations!$BH$2:$BH$401,$A21,Registrations!$AU$2:$AU$401,L$4))</f>
        <v/>
      </c>
      <c r="M21" s="30">
        <f>IF(OR($A21="",M$4=""),"",COUNTIFS(Registrations!$BH$2:$BH$401,$A21,Registrations!$AU$2:$AU$401,M$4))</f>
        <v/>
      </c>
      <c r="N21" s="30">
        <f>IF(OR($A21="",N$4=""),"",COUNTIFS(Registrations!$BH$2:$BH$401,$A21,Registrations!$AU$2:$AU$401,N$4))</f>
        <v/>
      </c>
      <c r="O21" s="30">
        <f>IF(OR($A21="",O$4=""),"",COUNTIFS(Registrations!$BH$2:$BH$401,$A21,Registrations!$AU$2:$AU$401,O$4))</f>
        <v/>
      </c>
      <c r="P21" s="31">
        <f>IF($A21="","",IF(AND(ISNUMBER(C21),D21&gt;C21),"More players than your roster size",IF(AND(ISNUMBER(G21),G21&gt;0),"Check ages",IF(F21&gt;0,"Documents missing",IF(E21&lt;D21,"Payments to follow up","OK")))))</f>
        <v/>
      </c>
    </row>
    <row r="22">
      <c r="A22" s="25" t="n"/>
      <c r="B22" s="26" t="n"/>
      <c r="C22" s="26" t="n"/>
      <c r="D22" s="30">
        <f>IF($A22="","",COUNTIF(Registrations!$BH$2:$BH$401,$A22))</f>
        <v/>
      </c>
      <c r="E22" s="30">
        <f>IF($A22="","",COUNTIFS(Registrations!$BH$2:$BH$401,$A22,Registrations!$BA$2:$BA$401,1))</f>
        <v/>
      </c>
      <c r="F22" s="30">
        <f>IF($A22="","",COUNTIFS(Registrations!$BH$2:$BH$401,$A22,Registrations!$BG$2:$BG$401,0))</f>
        <v/>
      </c>
      <c r="G22" s="30">
        <f>IF(OR($A22="",$B22=""),"",D22-COUNTIFS(Registrations!$BH$2:$BH$401,$A22,Registrations!$AS$2:$AS$401,$B22))</f>
        <v/>
      </c>
      <c r="H22" s="30">
        <f>IF(OR($A22="",H$4=""),"",COUNTIFS(Registrations!$BH$2:$BH$401,$A22,Registrations!$AU$2:$AU$401,H$4))</f>
        <v/>
      </c>
      <c r="I22" s="30">
        <f>IF(OR($A22="",I$4=""),"",COUNTIFS(Registrations!$BH$2:$BH$401,$A22,Registrations!$AU$2:$AU$401,I$4))</f>
        <v/>
      </c>
      <c r="J22" s="30">
        <f>IF(OR($A22="",J$4=""),"",COUNTIFS(Registrations!$BH$2:$BH$401,$A22,Registrations!$AU$2:$AU$401,J$4))</f>
        <v/>
      </c>
      <c r="K22" s="30">
        <f>IF(OR($A22="",K$4=""),"",COUNTIFS(Registrations!$BH$2:$BH$401,$A22,Registrations!$AU$2:$AU$401,K$4))</f>
        <v/>
      </c>
      <c r="L22" s="30">
        <f>IF(OR($A22="",L$4=""),"",COUNTIFS(Registrations!$BH$2:$BH$401,$A22,Registrations!$AU$2:$AU$401,L$4))</f>
        <v/>
      </c>
      <c r="M22" s="30">
        <f>IF(OR($A22="",M$4=""),"",COUNTIFS(Registrations!$BH$2:$BH$401,$A22,Registrations!$AU$2:$AU$401,M$4))</f>
        <v/>
      </c>
      <c r="N22" s="30">
        <f>IF(OR($A22="",N$4=""),"",COUNTIFS(Registrations!$BH$2:$BH$401,$A22,Registrations!$AU$2:$AU$401,N$4))</f>
        <v/>
      </c>
      <c r="O22" s="30">
        <f>IF(OR($A22="",O$4=""),"",COUNTIFS(Registrations!$BH$2:$BH$401,$A22,Registrations!$AU$2:$AU$401,O$4))</f>
        <v/>
      </c>
      <c r="P22" s="31">
        <f>IF($A22="","",IF(AND(ISNUMBER(C22),D22&gt;C22),"More players than your roster size",IF(AND(ISNUMBER(G22),G22&gt;0),"Check ages",IF(F22&gt;0,"Documents missing",IF(E22&lt;D22,"Payments to follow up","OK")))))</f>
        <v/>
      </c>
    </row>
    <row r="23">
      <c r="A23" s="25" t="n"/>
      <c r="B23" s="26" t="n"/>
      <c r="C23" s="26" t="n"/>
      <c r="D23" s="30">
        <f>IF($A23="","",COUNTIF(Registrations!$BH$2:$BH$401,$A23))</f>
        <v/>
      </c>
      <c r="E23" s="30">
        <f>IF($A23="","",COUNTIFS(Registrations!$BH$2:$BH$401,$A23,Registrations!$BA$2:$BA$401,1))</f>
        <v/>
      </c>
      <c r="F23" s="30">
        <f>IF($A23="","",COUNTIFS(Registrations!$BH$2:$BH$401,$A23,Registrations!$BG$2:$BG$401,0))</f>
        <v/>
      </c>
      <c r="G23" s="30">
        <f>IF(OR($A23="",$B23=""),"",D23-COUNTIFS(Registrations!$BH$2:$BH$401,$A23,Registrations!$AS$2:$AS$401,$B23))</f>
        <v/>
      </c>
      <c r="H23" s="30">
        <f>IF(OR($A23="",H$4=""),"",COUNTIFS(Registrations!$BH$2:$BH$401,$A23,Registrations!$AU$2:$AU$401,H$4))</f>
        <v/>
      </c>
      <c r="I23" s="30">
        <f>IF(OR($A23="",I$4=""),"",COUNTIFS(Registrations!$BH$2:$BH$401,$A23,Registrations!$AU$2:$AU$401,I$4))</f>
        <v/>
      </c>
      <c r="J23" s="30">
        <f>IF(OR($A23="",J$4=""),"",COUNTIFS(Registrations!$BH$2:$BH$401,$A23,Registrations!$AU$2:$AU$401,J$4))</f>
        <v/>
      </c>
      <c r="K23" s="30">
        <f>IF(OR($A23="",K$4=""),"",COUNTIFS(Registrations!$BH$2:$BH$401,$A23,Registrations!$AU$2:$AU$401,K$4))</f>
        <v/>
      </c>
      <c r="L23" s="30">
        <f>IF(OR($A23="",L$4=""),"",COUNTIFS(Registrations!$BH$2:$BH$401,$A23,Registrations!$AU$2:$AU$401,L$4))</f>
        <v/>
      </c>
      <c r="M23" s="30">
        <f>IF(OR($A23="",M$4=""),"",COUNTIFS(Registrations!$BH$2:$BH$401,$A23,Registrations!$AU$2:$AU$401,M$4))</f>
        <v/>
      </c>
      <c r="N23" s="30">
        <f>IF(OR($A23="",N$4=""),"",COUNTIFS(Registrations!$BH$2:$BH$401,$A23,Registrations!$AU$2:$AU$401,N$4))</f>
        <v/>
      </c>
      <c r="O23" s="30">
        <f>IF(OR($A23="",O$4=""),"",COUNTIFS(Registrations!$BH$2:$BH$401,$A23,Registrations!$AU$2:$AU$401,O$4))</f>
        <v/>
      </c>
      <c r="P23" s="31">
        <f>IF($A23="","",IF(AND(ISNUMBER(C23),D23&gt;C23),"More players than your roster size",IF(AND(ISNUMBER(G23),G23&gt;0),"Check ages",IF(F23&gt;0,"Documents missing",IF(E23&lt;D23,"Payments to follow up","OK")))))</f>
        <v/>
      </c>
    </row>
    <row r="24">
      <c r="A24" s="25" t="n"/>
      <c r="B24" s="26" t="n"/>
      <c r="C24" s="26" t="n"/>
      <c r="D24" s="30">
        <f>IF($A24="","",COUNTIF(Registrations!$BH$2:$BH$401,$A24))</f>
        <v/>
      </c>
      <c r="E24" s="30">
        <f>IF($A24="","",COUNTIFS(Registrations!$BH$2:$BH$401,$A24,Registrations!$BA$2:$BA$401,1))</f>
        <v/>
      </c>
      <c r="F24" s="30">
        <f>IF($A24="","",COUNTIFS(Registrations!$BH$2:$BH$401,$A24,Registrations!$BG$2:$BG$401,0))</f>
        <v/>
      </c>
      <c r="G24" s="30">
        <f>IF(OR($A24="",$B24=""),"",D24-COUNTIFS(Registrations!$BH$2:$BH$401,$A24,Registrations!$AS$2:$AS$401,$B24))</f>
        <v/>
      </c>
      <c r="H24" s="30">
        <f>IF(OR($A24="",H$4=""),"",COUNTIFS(Registrations!$BH$2:$BH$401,$A24,Registrations!$AU$2:$AU$401,H$4))</f>
        <v/>
      </c>
      <c r="I24" s="30">
        <f>IF(OR($A24="",I$4=""),"",COUNTIFS(Registrations!$BH$2:$BH$401,$A24,Registrations!$AU$2:$AU$401,I$4))</f>
        <v/>
      </c>
      <c r="J24" s="30">
        <f>IF(OR($A24="",J$4=""),"",COUNTIFS(Registrations!$BH$2:$BH$401,$A24,Registrations!$AU$2:$AU$401,J$4))</f>
        <v/>
      </c>
      <c r="K24" s="30">
        <f>IF(OR($A24="",K$4=""),"",COUNTIFS(Registrations!$BH$2:$BH$401,$A24,Registrations!$AU$2:$AU$401,K$4))</f>
        <v/>
      </c>
      <c r="L24" s="30">
        <f>IF(OR($A24="",L$4=""),"",COUNTIFS(Registrations!$BH$2:$BH$401,$A24,Registrations!$AU$2:$AU$401,L$4))</f>
        <v/>
      </c>
      <c r="M24" s="30">
        <f>IF(OR($A24="",M$4=""),"",COUNTIFS(Registrations!$BH$2:$BH$401,$A24,Registrations!$AU$2:$AU$401,M$4))</f>
        <v/>
      </c>
      <c r="N24" s="30">
        <f>IF(OR($A24="",N$4=""),"",COUNTIFS(Registrations!$BH$2:$BH$401,$A24,Registrations!$AU$2:$AU$401,N$4))</f>
        <v/>
      </c>
      <c r="O24" s="30">
        <f>IF(OR($A24="",O$4=""),"",COUNTIFS(Registrations!$BH$2:$BH$401,$A24,Registrations!$AU$2:$AU$401,O$4))</f>
        <v/>
      </c>
      <c r="P24" s="31">
        <f>IF($A24="","",IF(AND(ISNUMBER(C24),D24&gt;C24),"More players than your roster size",IF(AND(ISNUMBER(G24),G24&gt;0),"Check ages",IF(F24&gt;0,"Documents missing",IF(E24&lt;D24,"Payments to follow up","OK")))))</f>
        <v/>
      </c>
    </row>
  </sheetData>
  <conditionalFormatting sqref="P5:P24">
    <cfRule type="expression" priority="1" dxfId="0">
      <formula>AND(P5&lt;&gt;"",P5&lt;&gt;"OK")</formula>
    </cfRule>
  </conditionalFormatting>
  <dataValidations count="2">
    <dataValidation sqref="C5:C24" showDropDown="0" showInputMessage="1" showErrorMessage="1" allowBlank="1" errorTitle="Your roster size" error="Type a whole number from 1 to 200." promptTitle="Your roster size" prompt="How many players you want on this team." type="whole" errorStyle="warning" operator="between">
      <formula1>1</formula1>
      <formula2>200</formula2>
    </dataValidation>
    <dataValidation sqref="B5:B24" showDropDown="0" showInputMessage="1" showErrorMessage="1" allowBlank="1" errorTitle="Age group" error="Pick a value from the list. Pick an age group from the Settings tab." promptTitle="Age group" prompt="Pick an age group from the Settings tab." type="list" errorStyle="warning">
      <formula1>Settings!$A$9:$A$20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B50"/>
  <sheetViews>
    <sheetView workbookViewId="0">
      <pane ySplit="4" topLeftCell="A5" activePane="bottomLeft" state="frozen"/>
      <selection pane="bottomLeft" activeCell="A1" sqref="A1"/>
    </sheetView>
  </sheetViews>
  <sheetFormatPr baseColWidth="8" defaultRowHeight="15"/>
  <cols>
    <col width="52" customWidth="1" min="1" max="1"/>
    <col width="14" customWidth="1" min="2" max="2"/>
  </cols>
  <sheetData>
    <row r="1">
      <c r="A1" s="27" t="inlineStr">
        <is>
          <t>Summary: players, age groups, payments and uniforms</t>
        </is>
      </c>
    </row>
    <row r="2">
      <c r="A2" s="28" t="inlineStr">
        <is>
          <t>Counts come from the Registrations tab. Money comes from your own export: Payment status, Payment amount and Refunded amount, before Stripe's fees.</t>
        </is>
      </c>
    </row>
    <row r="3">
      <c r="A3" s="29">
        <f>IF(COUNTIF(Registrations!$A$2:$A$401,"EXAMPLE*")&gt;0,"You are looking at EXAMPLE data. Clear A2 to AN13 on Registrations, then paste your own.","")</f>
        <v/>
      </c>
    </row>
    <row r="5">
      <c r="A5" s="3" t="inlineStr">
        <is>
          <t>Players</t>
        </is>
      </c>
      <c r="B5" s="3" t="inlineStr">
        <is>
          <t>Count</t>
        </is>
      </c>
    </row>
    <row r="6">
      <c r="A6" s="31" t="inlineStr">
        <is>
          <t>Registrations</t>
        </is>
      </c>
      <c r="B6" s="32">
        <f>SUM(Registrations!$BJ$2:$BJ$401)</f>
        <v/>
      </c>
    </row>
    <row r="7">
      <c r="A7" s="31" t="inlineStr">
        <is>
          <t>Season registrations</t>
        </is>
      </c>
      <c r="B7" s="32">
        <f>COUNTIF(Registrations!$AT$2:$AT$401,"Season registration")</f>
        <v/>
      </c>
    </row>
    <row r="8">
      <c r="A8" s="31" t="inlineStr">
        <is>
          <t>Tryouts</t>
        </is>
      </c>
      <c r="B8" s="32">
        <f>COUNTIF(Registrations!$AT$2:$AT$401,"Tryouts")</f>
        <v/>
      </c>
    </row>
    <row r="9">
      <c r="A9" s="31" t="inlineStr">
        <is>
          <t>Players without a team yet</t>
        </is>
      </c>
      <c r="B9" s="32">
        <f>SUM(Registrations!$BI$2:$BI$401)</f>
        <v/>
      </c>
    </row>
    <row r="10">
      <c r="A10" s="31" t="inlineStr">
        <is>
          <t>Players with documents missing</t>
        </is>
      </c>
      <c r="B10" s="32">
        <f>SUM(Registrations!$BJ$2:$BJ$401)-SUM(Registrations!$BG$2:$BG$401)</f>
        <v/>
      </c>
    </row>
    <row r="11">
      <c r="A11" s="31" t="inlineStr">
        <is>
          <t>Photo permission: No</t>
        </is>
      </c>
      <c r="B11" s="32">
        <f>COUNTIF(Registrations!$BE$2:$BE$401,"No")</f>
        <v/>
      </c>
    </row>
    <row r="13">
      <c r="A13" s="3" t="inlineStr">
        <is>
          <t>Players by age group (your table on Settings)</t>
        </is>
      </c>
      <c r="B13" s="3" t="inlineStr">
        <is>
          <t>Count</t>
        </is>
      </c>
    </row>
    <row r="14">
      <c r="A14" s="31">
        <f>IF(Settings!$A$9="","",Settings!$A$9)</f>
        <v/>
      </c>
      <c r="B14" s="32">
        <f>IF(Settings!$A$9="","",COUNTIF(Registrations!$AS$2:$AS$401,Settings!$A$9))</f>
        <v/>
      </c>
    </row>
    <row r="15">
      <c r="A15" s="31">
        <f>IF(Settings!$A$10="","",Settings!$A$10)</f>
        <v/>
      </c>
      <c r="B15" s="32">
        <f>IF(Settings!$A$10="","",COUNTIF(Registrations!$AS$2:$AS$401,Settings!$A$10))</f>
        <v/>
      </c>
    </row>
    <row r="16">
      <c r="A16" s="31">
        <f>IF(Settings!$A$11="","",Settings!$A$11)</f>
        <v/>
      </c>
      <c r="B16" s="32">
        <f>IF(Settings!$A$11="","",COUNTIF(Registrations!$AS$2:$AS$401,Settings!$A$11))</f>
        <v/>
      </c>
    </row>
    <row r="17">
      <c r="A17" s="31">
        <f>IF(Settings!$A$12="","",Settings!$A$12)</f>
        <v/>
      </c>
      <c r="B17" s="32">
        <f>IF(Settings!$A$12="","",COUNTIF(Registrations!$AS$2:$AS$401,Settings!$A$12))</f>
        <v/>
      </c>
    </row>
    <row r="18">
      <c r="A18" s="31">
        <f>IF(Settings!$A$13="","",Settings!$A$13)</f>
        <v/>
      </c>
      <c r="B18" s="32">
        <f>IF(Settings!$A$13="","",COUNTIF(Registrations!$AS$2:$AS$401,Settings!$A$13))</f>
        <v/>
      </c>
    </row>
    <row r="19">
      <c r="A19" s="31">
        <f>IF(Settings!$A$14="","",Settings!$A$14)</f>
        <v/>
      </c>
      <c r="B19" s="32">
        <f>IF(Settings!$A$14="","",COUNTIF(Registrations!$AS$2:$AS$401,Settings!$A$14))</f>
        <v/>
      </c>
    </row>
    <row r="20">
      <c r="A20" s="31">
        <f>IF(Settings!$A$15="","",Settings!$A$15)</f>
        <v/>
      </c>
      <c r="B20" s="32">
        <f>IF(Settings!$A$15="","",COUNTIF(Registrations!$AS$2:$AS$401,Settings!$A$15))</f>
        <v/>
      </c>
    </row>
    <row r="21">
      <c r="A21" s="31">
        <f>IF(Settings!$A$16="","",Settings!$A$16)</f>
        <v/>
      </c>
      <c r="B21" s="32">
        <f>IF(Settings!$A$16="","",COUNTIF(Registrations!$AS$2:$AS$401,Settings!$A$16))</f>
        <v/>
      </c>
    </row>
    <row r="22">
      <c r="A22" s="31">
        <f>IF(Settings!$A$17="","",Settings!$A$17)</f>
        <v/>
      </c>
      <c r="B22" s="32">
        <f>IF(Settings!$A$17="","",COUNTIF(Registrations!$AS$2:$AS$401,Settings!$A$17))</f>
        <v/>
      </c>
    </row>
    <row r="23">
      <c r="A23" s="31">
        <f>IF(Settings!$A$18="","",Settings!$A$18)</f>
        <v/>
      </c>
      <c r="B23" s="32">
        <f>IF(Settings!$A$18="","",COUNTIF(Registrations!$AS$2:$AS$401,Settings!$A$18))</f>
        <v/>
      </c>
    </row>
    <row r="24">
      <c r="A24" s="31">
        <f>IF(Settings!$A$19="","",Settings!$A$19)</f>
        <v/>
      </c>
      <c r="B24" s="32">
        <f>IF(Settings!$A$19="","",COUNTIF(Registrations!$AS$2:$AS$401,Settings!$A$19))</f>
        <v/>
      </c>
    </row>
    <row r="25">
      <c r="A25" s="31">
        <f>IF(Settings!$A$20="","",Settings!$A$20)</f>
        <v/>
      </c>
      <c r="B25" s="32">
        <f>IF(Settings!$A$20="","",COUNTIF(Registrations!$AS$2:$AS$401,Settings!$A$20))</f>
        <v/>
      </c>
    </row>
    <row r="26">
      <c r="A26" s="31" t="inlineStr">
        <is>
          <t>Below youngest group</t>
        </is>
      </c>
      <c r="B26" s="32">
        <f>COUNTIF(Registrations!$AS$2:$AS$401,"Below youngest group")</f>
        <v/>
      </c>
    </row>
    <row r="27">
      <c r="A27" s="31" t="inlineStr">
        <is>
          <t>Above oldest group</t>
        </is>
      </c>
      <c r="B27" s="32">
        <f>COUNTIF(Registrations!$AS$2:$AS$401,"Above oldest group")</f>
        <v/>
      </c>
    </row>
    <row r="28">
      <c r="A28" s="31" t="inlineStr">
        <is>
          <t>No group for this age (a gap in your table)</t>
        </is>
      </c>
      <c r="B28" s="32">
        <f>COUNTIF(Registrations!$AS$2:$AS$401,"No group for this age")</f>
        <v/>
      </c>
    </row>
    <row r="29">
      <c r="A29" s="31" t="inlineStr">
        <is>
          <t>No birth date</t>
        </is>
      </c>
      <c r="B29" s="32">
        <f>COUNTIF(Registrations!$AS$2:$AS$401,"No birth date")</f>
        <v/>
      </c>
    </row>
    <row r="31">
      <c r="A31" s="3" t="inlineStr">
        <is>
          <t>Paid status</t>
        </is>
      </c>
      <c r="B31" s="3" t="inlineStr">
        <is>
          <t>Count</t>
        </is>
      </c>
    </row>
    <row r="32">
      <c r="A32" s="31" t="inlineStr">
        <is>
          <t>Paid or partially refunded online</t>
        </is>
      </c>
      <c r="B32" s="32">
        <f>COUNTIF(Registrations!$AZ$2:$AZ$401,"Paid")+COUNTIF(Registrations!$AZ$2:$AZ$401,"Partially refunded")</f>
        <v/>
      </c>
    </row>
    <row r="33">
      <c r="A33" s="31" t="inlineStr">
        <is>
          <t>Paid another way (your Y)</t>
        </is>
      </c>
      <c r="B33" s="32">
        <f>COUNTIF(Registrations!$AZ$2:$AZ$401,"Paid another way")</f>
        <v/>
      </c>
    </row>
    <row r="34">
      <c r="A34" s="31" t="inlineStr">
        <is>
          <t>Awaiting payment on Stripe</t>
        </is>
      </c>
      <c r="B34" s="32">
        <f>COUNTIF(Registrations!$AZ$2:$AZ$401,"Awaiting payment")</f>
        <v/>
      </c>
    </row>
    <row r="35">
      <c r="A35" s="31" t="inlineStr">
        <is>
          <t>Not paid (any other status)</t>
        </is>
      </c>
      <c r="B35" s="32">
        <f>SUM(Registrations!$BJ$2:$BJ$401)-SUM(Registrations!$BA$2:$BA$401)-COUNTIF(Registrations!$AZ$2:$AZ$401,"Awaiting payment")</f>
        <v/>
      </c>
    </row>
    <row r="37">
      <c r="A37" s="3" t="inlineStr">
        <is>
          <t>Fees (from your export)</t>
        </is>
      </c>
      <c r="B37" s="3" t="inlineStr">
        <is>
          <t>Amount</t>
        </is>
      </c>
    </row>
    <row r="38">
      <c r="A38" s="31" t="inlineStr">
        <is>
          <t>Collected online, minus refunds</t>
        </is>
      </c>
      <c r="B38" s="33">
        <f>SUM(Registrations!$AY$2:$AY$401)</f>
        <v/>
      </c>
    </row>
    <row r="40">
      <c r="A40" s="3" t="inlineStr">
        <is>
          <t>New uniforms to order, by size</t>
        </is>
      </c>
      <c r="B40" s="3" t="inlineStr">
        <is>
          <t>Count</t>
        </is>
      </c>
    </row>
    <row r="41">
      <c r="A41" s="31">
        <f>IF(Settings!$E$9="","",Settings!$E$9)</f>
        <v/>
      </c>
      <c r="B41" s="32">
        <f>IF(Settings!$E$9="","",COUNTIFS(Registrations!$AU$2:$AU$401,Settings!$E$9,Registrations!$AV$2:$AV$401,"Yes"))</f>
        <v/>
      </c>
    </row>
    <row r="42">
      <c r="A42" s="31">
        <f>IF(Settings!$E$10="","",Settings!$E$10)</f>
        <v/>
      </c>
      <c r="B42" s="32">
        <f>IF(Settings!$E$10="","",COUNTIFS(Registrations!$AU$2:$AU$401,Settings!$E$10,Registrations!$AV$2:$AV$401,"Yes"))</f>
        <v/>
      </c>
    </row>
    <row r="43">
      <c r="A43" s="31">
        <f>IF(Settings!$E$11="","",Settings!$E$11)</f>
        <v/>
      </c>
      <c r="B43" s="32">
        <f>IF(Settings!$E$11="","",COUNTIFS(Registrations!$AU$2:$AU$401,Settings!$E$11,Registrations!$AV$2:$AV$401,"Yes"))</f>
        <v/>
      </c>
    </row>
    <row r="44">
      <c r="A44" s="31">
        <f>IF(Settings!$E$12="","",Settings!$E$12)</f>
        <v/>
      </c>
      <c r="B44" s="32">
        <f>IF(Settings!$E$12="","",COUNTIFS(Registrations!$AU$2:$AU$401,Settings!$E$12,Registrations!$AV$2:$AV$401,"Yes"))</f>
        <v/>
      </c>
    </row>
    <row r="45">
      <c r="A45" s="31">
        <f>IF(Settings!$E$13="","",Settings!$E$13)</f>
        <v/>
      </c>
      <c r="B45" s="32">
        <f>IF(Settings!$E$13="","",COUNTIFS(Registrations!$AU$2:$AU$401,Settings!$E$13,Registrations!$AV$2:$AV$401,"Yes"))</f>
        <v/>
      </c>
    </row>
    <row r="46">
      <c r="A46" s="31">
        <f>IF(Settings!$E$14="","",Settings!$E$14)</f>
        <v/>
      </c>
      <c r="B46" s="32">
        <f>IF(Settings!$E$14="","",COUNTIFS(Registrations!$AU$2:$AU$401,Settings!$E$14,Registrations!$AV$2:$AV$401,"Yes"))</f>
        <v/>
      </c>
    </row>
    <row r="47">
      <c r="A47" s="31">
        <f>IF(Settings!$E$15="","",Settings!$E$15)</f>
        <v/>
      </c>
      <c r="B47" s="32">
        <f>IF(Settings!$E$15="","",COUNTIFS(Registrations!$AU$2:$AU$401,Settings!$E$15,Registrations!$AV$2:$AV$401,"Yes"))</f>
        <v/>
      </c>
    </row>
    <row r="48">
      <c r="A48" s="31">
        <f>IF(Settings!$E$16="","",Settings!$E$16)</f>
        <v/>
      </c>
      <c r="B48" s="32">
        <f>IF(Settings!$E$16="","",COUNTIFS(Registrations!$AU$2:$AU$401,Settings!$E$16,Registrations!$AV$2:$AV$401,"Yes"))</f>
        <v/>
      </c>
    </row>
    <row r="50">
      <c r="A50" s="14" t="inlineStr">
        <is>
          <t>Money is what your own export says, never ours. Checks and cash count as paid but add no amount here.</t>
        </is>
      </c>
    </row>
  </sheetData>
  <pageMargins left="0.75" right="0.75" top="1" bottom="1" header="0.5" footer="0.5"/>
</worksheet>
</file>

<file path=xl/worksheets/sheet5.xml><?xml version="1.0" encoding="utf-8"?>
<worksheet xmlns="http://schemas.openxmlformats.org/spreadsheetml/2006/main">
  <sheetPr>
    <tabColor rgb="008F8499"/>
    <outlinePr summaryBelow="1" summaryRight="1"/>
    <pageSetUpPr/>
  </sheetPr>
  <dimension ref="A1:H24"/>
  <sheetViews>
    <sheetView workbookViewId="0">
      <selection activeCell="A1" sqref="A1"/>
    </sheetView>
  </sheetViews>
  <sheetFormatPr baseColWidth="8" defaultRowHeight="15"/>
  <cols>
    <col width="18" customWidth="1" min="1" max="1"/>
    <col width="14" customWidth="1" min="2" max="2"/>
    <col width="10" customWidth="1" min="3" max="3"/>
    <col width="3" customWidth="1" min="4" max="4"/>
    <col width="26" customWidth="1" min="5" max="5"/>
    <col width="3" customWidth="1" min="6" max="6"/>
    <col width="36" customWidth="1" min="7" max="7"/>
    <col width="46" customWidth="1" min="8" max="8"/>
  </cols>
  <sheetData>
    <row r="1">
      <c r="A1" s="34" t="inlineStr">
        <is>
          <t>Settings: your cutoff date, age groups, uniform sizes and column names</t>
        </is>
      </c>
    </row>
    <row r="2">
      <c r="A2" s="28" t="inlineStr">
        <is>
          <t>Leagues set age groups in different ways. Use your own league's cutoff date and groups. The values below are examples only.</t>
        </is>
      </c>
    </row>
    <row r="4">
      <c r="A4" s="35" t="inlineStr">
        <is>
          <t>Age cutoff date</t>
        </is>
      </c>
      <c r="B4" s="36" t="n">
        <v>46600</v>
      </c>
      <c r="C4" s="14" t="inlineStr">
        <is>
          <t>Example. Type your league's date, like 2027-08-01.</t>
        </is>
      </c>
    </row>
    <row r="8" ht="32" customHeight="1">
      <c r="A8" s="16" t="inlineStr">
        <is>
          <t>Age group name</t>
        </is>
      </c>
      <c r="B8" s="16" t="inlineStr">
        <is>
          <t>From age</t>
        </is>
      </c>
      <c r="C8" s="16" t="inlineStr">
        <is>
          <t>To age</t>
        </is>
      </c>
      <c r="E8" s="16" t="inlineStr">
        <is>
          <t>Uniform sizes (as on your form)</t>
        </is>
      </c>
      <c r="G8" s="3" t="inlineStr">
        <is>
          <t>Column names to look for</t>
        </is>
      </c>
      <c r="H8" s="3" t="inlineStr">
        <is>
          <t>Header in your export (edit if you renamed a question)</t>
        </is>
      </c>
    </row>
    <row r="9">
      <c r="A9" s="21" t="inlineStr">
        <is>
          <t>U8</t>
        </is>
      </c>
      <c r="B9" s="21" t="n">
        <v>6</v>
      </c>
      <c r="C9" s="21" t="n">
        <v>7</v>
      </c>
      <c r="E9" s="25" t="inlineStr">
        <is>
          <t>Youth XS</t>
        </is>
      </c>
      <c r="G9" s="37" t="inlineStr">
        <is>
          <t>Player first name</t>
        </is>
      </c>
      <c r="H9" s="25" t="inlineStr">
        <is>
          <t>Player first name</t>
        </is>
      </c>
    </row>
    <row r="10">
      <c r="A10" s="21" t="inlineStr">
        <is>
          <t>U10</t>
        </is>
      </c>
      <c r="B10" s="21" t="n">
        <v>8</v>
      </c>
      <c r="C10" s="21" t="n">
        <v>9</v>
      </c>
      <c r="E10" s="25" t="inlineStr">
        <is>
          <t>Youth S</t>
        </is>
      </c>
      <c r="G10" s="37" t="inlineStr">
        <is>
          <t>Player last name</t>
        </is>
      </c>
      <c r="H10" s="25" t="inlineStr">
        <is>
          <t>Player last name</t>
        </is>
      </c>
    </row>
    <row r="11">
      <c r="A11" s="21" t="inlineStr">
        <is>
          <t>U12</t>
        </is>
      </c>
      <c r="B11" s="21" t="n">
        <v>10</v>
      </c>
      <c r="C11" s="21" t="n">
        <v>11</v>
      </c>
      <c r="E11" s="25" t="inlineStr">
        <is>
          <t>Youth M</t>
        </is>
      </c>
      <c r="G11" s="37" t="inlineStr">
        <is>
          <t>Player birth date</t>
        </is>
      </c>
      <c r="H11" s="25" t="inlineStr">
        <is>
          <t>Player birth date</t>
        </is>
      </c>
    </row>
    <row r="12">
      <c r="A12" s="21" t="inlineStr">
        <is>
          <t>U14</t>
        </is>
      </c>
      <c r="B12" s="21" t="n">
        <v>12</v>
      </c>
      <c r="C12" s="21" t="n">
        <v>13</v>
      </c>
      <c r="E12" s="25" t="inlineStr">
        <is>
          <t>Youth L</t>
        </is>
      </c>
      <c r="G12" s="37" t="inlineStr">
        <is>
          <t>Season registration or tryouts</t>
        </is>
      </c>
      <c r="H12" s="25" t="inlineStr">
        <is>
          <t>Season registration or tryouts?</t>
        </is>
      </c>
    </row>
    <row r="13">
      <c r="A13" s="21" t="n"/>
      <c r="B13" s="21" t="n"/>
      <c r="C13" s="21" t="n"/>
      <c r="E13" s="25" t="inlineStr">
        <is>
          <t>Youth XL</t>
        </is>
      </c>
      <c r="G13" s="37" t="inlineStr">
        <is>
          <t>Uniform size</t>
        </is>
      </c>
      <c r="H13" s="25" t="inlineStr">
        <is>
          <t>Uniform size</t>
        </is>
      </c>
    </row>
    <row r="14">
      <c r="A14" s="21" t="n"/>
      <c r="B14" s="21" t="n"/>
      <c r="C14" s="21" t="n"/>
      <c r="E14" s="25" t="inlineStr">
        <is>
          <t>Adult S</t>
        </is>
      </c>
      <c r="G14" s="37" t="inlineStr">
        <is>
          <t>Needs a new uniform</t>
        </is>
      </c>
      <c r="H14" s="25" t="inlineStr">
        <is>
          <t>Does your player need a new uniform?</t>
        </is>
      </c>
    </row>
    <row r="15">
      <c r="A15" s="21" t="n"/>
      <c r="B15" s="21" t="n"/>
      <c r="C15" s="21" t="n"/>
      <c r="E15" s="25" t="inlineStr">
        <is>
          <t>Adult M</t>
        </is>
      </c>
      <c r="G15" s="37" t="inlineStr">
        <is>
          <t>Proof of age upload</t>
        </is>
      </c>
      <c r="H15" s="25" t="inlineStr">
        <is>
          <t>Birth certificate or proof of age</t>
        </is>
      </c>
    </row>
    <row r="16">
      <c r="A16" s="21" t="n"/>
      <c r="B16" s="21" t="n"/>
      <c r="C16" s="21" t="n"/>
      <c r="E16" s="25" t="inlineStr">
        <is>
          <t>Adult L</t>
        </is>
      </c>
      <c r="G16" s="37" t="inlineStr">
        <is>
          <t>Physical form upload</t>
        </is>
      </c>
      <c r="H16" s="25" t="inlineStr">
        <is>
          <t>Sports physical form</t>
        </is>
      </c>
    </row>
    <row r="17">
      <c r="A17" s="21" t="n"/>
      <c r="B17" s="21" t="n"/>
      <c r="C17" s="21" t="n"/>
      <c r="E17" s="25" t="n"/>
      <c r="G17" s="37" t="inlineStr">
        <is>
          <t>Photo permission</t>
        </is>
      </c>
      <c r="H17" s="25" t="inlineStr">
        <is>
          <t>Photo permission</t>
        </is>
      </c>
    </row>
    <row r="18">
      <c r="A18" s="21" t="n"/>
      <c r="B18" s="21" t="n"/>
      <c r="C18" s="21" t="n"/>
      <c r="E18" s="25" t="n"/>
      <c r="G18" s="37" t="inlineStr">
        <is>
          <t>Concussion information</t>
        </is>
      </c>
      <c r="H18" s="25" t="inlineStr">
        <is>
          <t>Concussion information</t>
        </is>
      </c>
    </row>
    <row r="19">
      <c r="A19" s="21" t="n"/>
      <c r="B19" s="21" t="n"/>
      <c r="C19" s="21" t="n"/>
      <c r="E19" s="25" t="n"/>
      <c r="G19" s="37" t="inlineStr">
        <is>
          <t>Fee on the form (calculated field)</t>
        </is>
      </c>
      <c r="H19" s="25" t="inlineStr">
        <is>
          <t>registration_fee</t>
        </is>
      </c>
    </row>
    <row r="20">
      <c r="A20" s="21" t="n"/>
      <c r="B20" s="21" t="n"/>
      <c r="C20" s="21" t="n"/>
      <c r="E20" s="25" t="n"/>
      <c r="G20" s="37" t="inlineStr">
        <is>
          <t>Payment status</t>
        </is>
      </c>
      <c r="H20" s="25" t="inlineStr">
        <is>
          <t>Payment status</t>
        </is>
      </c>
    </row>
    <row r="21">
      <c r="A21" s="14" t="inlineStr">
        <is>
          <t>Keep the groups youngest first. The example groups are not any league's rule.</t>
        </is>
      </c>
      <c r="G21" s="37" t="inlineStr">
        <is>
          <t>Payment amount</t>
        </is>
      </c>
      <c r="H21" s="25" t="inlineStr">
        <is>
          <t>Payment amount</t>
        </is>
      </c>
    </row>
    <row r="22">
      <c r="G22" s="37" t="inlineStr">
        <is>
          <t>Refunded amount</t>
        </is>
      </c>
      <c r="H22" s="25" t="inlineStr">
        <is>
          <t>Refunded amount</t>
        </is>
      </c>
    </row>
    <row r="24">
      <c r="G24" s="14" t="inlineStr">
        <is>
          <t>The sheet finds columns by these names, so column order does not matter.</t>
        </is>
      </c>
    </row>
  </sheetData>
  <dataValidations count="2">
    <dataValidation sqref="B4" showDropDown="0" showInputMessage="0" showErrorMessage="1" allowBlank="1" errorTitle="Age cutoff date" error="Type a date, like 2027-08-01." type="date" errorStyle="warning" operator="greaterThan">
      <formula1>1</formula1>
    </dataValidation>
    <dataValidation sqref="B9:C20" showDropDown="0" showInputMessage="1" showErrorMessage="1" allowBlank="1" errorTitle="Age" error="Type a whole number from 0 to 30." promptTitle="Age" prompt="A whole number: the age on your cutoff date." type="whole" errorStyle="warning" operator="between">
      <formula1>0</formula1>
      <formula2>30</formula2>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2026-10-28T19:28:41Z</dcterms:created>
  <dcterms:modified xmlns:dcterms="http://purl.org/dc/terms/" xmlns:xsi="http://www.w3.org/2001/XMLSchema-instance" xsi:type="dcterms:W3CDTF">2026-10-28T19:28:42Z</dcterms:modified>
</cp:coreProperties>
</file>