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pplications" sheetId="2" state="visible" r:id="rId2"/>
    <sheet xmlns:r="http://schemas.openxmlformats.org/officeDocument/2006/relationships" name="Payments" sheetId="3" state="visible" r:id="rId3"/>
    <sheet xmlns:r="http://schemas.openxmlformats.org/officeDocument/2006/relationships" name="Categories" sheetId="4" state="visible" r:id="rId4"/>
    <sheet xmlns:r="http://schemas.openxmlformats.org/officeDocument/2006/relationships" name="Summary" sheetId="5" state="visible" r:id="rId5"/>
    <sheet xmlns:r="http://schemas.openxmlformats.org/officeDocument/2006/relationships" name="Lists" sheetId="6" state="visible" r:id="rId6"/>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10"/>
    </font>
    <font>
      <name val="Arial"/>
      <b val="1"/>
      <color rgb="00231A2E"/>
      <sz val="16"/>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0" fontId="0" fillId="6" borderId="0" pivotButton="0" quotePrefix="0" xfId="0"/>
    <xf numFmtId="0" fontId="9" fillId="3" borderId="1" applyAlignment="1" pivotButton="0" quotePrefix="0" xfId="0">
      <alignment horizontal="center"/>
    </xf>
    <xf numFmtId="0" fontId="9" fillId="3" borderId="1" pivotButton="0" quotePrefix="0" xfId="0"/>
    <xf numFmtId="0" fontId="10" fillId="4" borderId="1" pivotButton="0" quotePrefix="0" xfId="0"/>
    <xf numFmtId="2" fontId="10" fillId="4" borderId="1" pivotButton="0" quotePrefix="0" xfId="0"/>
    <xf numFmtId="0" fontId="6" fillId="3" borderId="1" applyAlignment="1" pivotButton="0" quotePrefix="0" xfId="0">
      <alignment horizontal="center"/>
    </xf>
    <xf numFmtId="0" fontId="6" fillId="3" borderId="1" pivotButton="0" quotePrefix="0" xfId="0"/>
    <xf numFmtId="0" fontId="11" fillId="0" borderId="0" pivotButton="0" quotePrefix="0" xfId="0"/>
    <xf numFmtId="0" fontId="10" fillId="0" borderId="0" pivotButton="0" quotePrefix="0" xfId="0"/>
    <xf numFmtId="0" fontId="7" fillId="0" borderId="0" pivotButton="0" quotePrefix="0" xfId="0"/>
    <xf numFmtId="0" fontId="6" fillId="4" borderId="1" applyAlignment="1" pivotButton="0" quotePrefix="0" xfId="0">
      <alignment horizontal="center"/>
    </xf>
    <xf numFmtId="0" fontId="6" fillId="4" borderId="1" pivotButton="0" quotePrefix="0" xfId="0"/>
    <xf numFmtId="0" fontId="5" fillId="4" borderId="1" applyAlignment="1" pivotButton="0" quotePrefix="0" xfId="0">
      <alignment horizontal="center"/>
    </xf>
    <xf numFmtId="2" fontId="5" fillId="4" borderId="1" applyAlignment="1" pivotButton="0" quotePrefix="0" xfId="0">
      <alignment horizontal="center"/>
    </xf>
    <xf numFmtId="0" fontId="6" fillId="0" borderId="1" pivotButton="0" quotePrefix="0" xfId="0"/>
    <xf numFmtId="0" fontId="5" fillId="0" borderId="0" pivotButton="0" quotePrefix="0" xfId="0"/>
  </cellXfs>
  <cellStyles count="1">
    <cellStyle name="Normal" xfId="0" builtinId="0" hidden="0"/>
  </cellStyles>
  <dxfs count="1">
    <dxf>
      <font>
        <name val="Arial"/>
        <b val="1"/>
        <color rgb="008A1C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A1" authorId="0" shapeId="0">
      <text>
        <t>Paste your vendor application CSV here, starting at this cell, headers included. Rows 2 to 11 are EXAMPLE data: clear A2 to AL11 first. The export may include the six payment columns or not. Both work.</t>
      </text>
    </comment>
    <comment ref="AF1" authorId="0" shapeId="0">
      <text>
        <t>Yellow columns are yours. Each juror scores the photos and description from 1 (weak fit) to 5 (great fit). Leave a score empty if that juror did not score this vendor.</t>
      </text>
    </comment>
    <comment ref="AI1" authorId="0" shapeId="0">
      <text>
        <t>Accepted, Waitlist or Declined. Leave it empty until the jury decides.</t>
      </text>
    </comment>
    <comment ref="AJ1" authorId="0" shapeId="0">
      <text>
        <t>Type the booth number you give an accepted vendor, like A1. The sheet flags a booth given to two accepted vendors.</t>
      </text>
    </comment>
    <comment ref="AK1" authorId="0" shapeId="0">
      <text>
        <t>Type Y when a vendor paid by check, cash or bank transfer. Online payments come from your export: the Payment status column here, or the Payments tab.</t>
      </text>
    </comment>
    <comment ref="AN1" authorId="0" shapeId="0">
      <text>
        <t>Grey columns are worked out for you. Please do not type here.</t>
      </text>
    </comment>
  </commentList>
</comments>
</file>

<file path=xl/comments/comment2.xml><?xml version="1.0" encoding="utf-8"?>
<comments xmlns="http://schemas.openxmlformats.org/spreadsheetml/2006/main">
  <authors>
    <author>HornetForms</author>
  </authors>
  <commentList>
    <comment ref="A1" authorId="0" shapeId="0">
      <text>
        <t>Optional. If you send accepted vendors a second form with the Payment block, paste that form's CSV export here at A1, headers included. Rows 2 to 5 are EXAMPLE data: clear them first. If vendors pay on the application form itself, leave this tab empty.</t>
      </text>
    </comment>
    <comment ref="S1" authorId="0" shapeId="0">
      <text>
        <t>Grey columns are worked out for you. Please do not type here. Payments are matched to applications by email address.</t>
      </text>
    </comment>
  </commentList>
</comments>
</file>

<file path=xl/comments/comment3.xml><?xml version="1.0" encoding="utf-8"?>
<comments xmlns="http://schemas.openxmlformats.org/spreadsheetml/2006/main">
  <authors>
    <author>HornetForms</author>
  </authors>
  <commentList>
    <comment ref="A4" authorId="0" shapeId="0">
      <text>
        <t>Type each category exactly as it reads on your form, so the counts match. Add rows for your own.</t>
      </text>
    </comment>
    <comment ref="H4" authorId="0" shapeId="0">
      <text>
        <t>The average of the jury scores for the vendors in this category who have a score.</t>
      </text>
    </comment>
  </commentList>
</comments>
</file>

<file path=xl/comments/comment4.xml><?xml version="1.0" encoding="utf-8"?>
<comments xmlns="http://schemas.openxmlformats.org/spreadsheetml/2006/main">
  <authors>
    <author>HornetForms</author>
  </authors>
  <commentList>
    <comment ref="C1" authorId="0" shapeId="0">
      <text>
        <t>Type your booth sizes exactly as they read on your form. The Summary counts accepted vendors by these.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Vendor booth tracker</t>
        </is>
      </c>
    </row>
    <row r="3">
      <c r="B3" s="2" t="inlineStr">
        <is>
          <t>Jury vendor applications, assign booths and see who has paid. For craft fairs, farmers markets and festivals. Works in Excel and Google Sheets.</t>
        </is>
      </c>
    </row>
    <row r="5">
      <c r="B5" s="3" t="inlineStr">
        <is>
          <t>Step</t>
        </is>
      </c>
      <c r="C5" s="3" t="inlineStr">
        <is>
          <t>What to do</t>
        </is>
      </c>
      <c r="D5" s="3" t="inlineStr">
        <is>
          <t>How</t>
        </is>
      </c>
    </row>
    <row r="6" ht="51" customHeight="1">
      <c r="B6" s="4" t="n">
        <v>1</v>
      </c>
      <c r="C6" s="5" t="inlineStr">
        <is>
          <t>Export your applications</t>
        </is>
      </c>
      <c r="D6" s="6" t="inlineStr">
        <is>
          <t>In HornetForms, open the vendor application form's Responses page and download the CSV. Already sending answers to a Google Sheet? Open that Sheet and use File, Import, Upload this file, then pick "Insert new sheet(s)".</t>
        </is>
      </c>
    </row>
    <row r="7" ht="44" customHeight="1">
      <c r="B7" s="4" t="n">
        <v>2</v>
      </c>
      <c r="C7" s="5" t="inlineStr">
        <is>
          <t>Paste them on Applications</t>
        </is>
      </c>
      <c r="D7" s="6" t="inlineStr">
        <is>
          <t>First clear the example: select A2 to AL11 on Applications and press Delete. Then click A1 and paste your CSV, headers included.</t>
        </is>
      </c>
    </row>
    <row r="8" ht="51" customHeight="1">
      <c r="B8" s="4" t="n">
        <v>3</v>
      </c>
      <c r="C8" s="5" t="inlineStr">
        <is>
          <t>Paste payments, if you use a second form</t>
        </is>
      </c>
      <c r="D8" s="6" t="inlineStr">
        <is>
          <t>If accepted vendors pay on a separate booth payment form, export that form's CSV and paste it at A1 of the Payments tab (clear the example rows first). The sheet matches payments to applications by email address.</t>
        </is>
      </c>
    </row>
    <row r="9" ht="51" customHeight="1">
      <c r="B9" s="4" t="n">
        <v>4</v>
      </c>
      <c r="C9" s="5" t="inlineStr">
        <is>
          <t>Jury the applications</t>
        </is>
      </c>
      <c r="D9" s="6" t="inlineStr">
        <is>
          <t>On Applications, each juror types a score from 1 to 5. Then pick Accepted, Waitlist or Declined, give accepted vendors a booth number, and type Y under Paid another way for checks or cash.</t>
        </is>
      </c>
    </row>
    <row r="10" ht="44" customHeight="1">
      <c r="B10" s="4" t="n">
        <v>5</v>
      </c>
      <c r="C10" s="5" t="inlineStr">
        <is>
          <t>Check Categories and Summary</t>
        </is>
      </c>
      <c r="D10" s="6" t="inlineStr">
        <is>
          <t>Categories compares accepted vendors with your own target for each category. Summary counts booths by size, power, food sellers, who has paid and the fees collected.</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Paid status comes from your own export: the Payment status column (on Applications, or on the Payments tab) or the Y you type. Money totals use Payment amount minus Refunded amount, before Stripe's fees.</t>
        </is>
      </c>
    </row>
    <row r="19" ht="28" customHeight="1">
      <c r="C19" s="12" t="inlineStr">
        <is>
          <t>A Google Sheets sync leaves out the payment columns, so use the CSV export for paid status and totals.</t>
        </is>
      </c>
    </row>
    <row r="20" ht="28" customHeight="1">
      <c r="C20" s="12" t="inlineStr">
        <is>
          <t>Booth prices in the example are made up. Set your own on the form. Nothing in this file is tax or legal advice.</t>
        </is>
      </c>
    </row>
    <row r="21" ht="34" customHeight="1">
      <c r="C21" s="12" t="inlineStr">
        <is>
          <t>The sheet finds columns by their header names. Renamed a question? Update its name on the Lists tab. Category and booth size names must match your form's option labels.</t>
        </is>
      </c>
    </row>
    <row r="22" ht="34" customHeight="1">
      <c r="C22" s="12" t="inlineStr">
        <is>
          <t>Do not sort or delete rows on Applications: your yellow cells line up with the pasted rows. Paste a fresh export over the old one instead, in the same order (oldest first, as the export comes).</t>
        </is>
      </c>
    </row>
    <row r="23" ht="28" customHeight="1">
      <c r="C23" s="12" t="inlineStr">
        <is>
          <t>There is room for 300 applications and 300 payments.</t>
        </is>
      </c>
    </row>
    <row r="25">
      <c r="B25" s="7" t="inlineStr">
        <is>
          <t>Example data</t>
        </is>
      </c>
    </row>
    <row r="26" ht="32" customHeight="1">
      <c r="C26" s="13" t="inlineStr">
        <is>
          <t>Rows 2 to 11 on Applications and rows 2 to 5 on Payments are EXAMPLE data with invented vendors, so you can see the tabs work. Clear them before you add your own.</t>
        </is>
      </c>
    </row>
    <row r="28">
      <c r="C28" s="14" t="inlineStr">
        <is>
          <t>Made by HornetForms, hornetforms.com</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BL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2" customWidth="1" min="31" max="31"/>
    <col width="11" customWidth="1" min="32" max="32"/>
    <col width="11" customWidth="1" min="33" max="33"/>
    <col width="11" customWidth="1" min="34" max="34"/>
    <col width="13" customWidth="1" min="35" max="35"/>
    <col width="11" customWidth="1" min="36" max="36"/>
    <col width="12" customWidth="1" min="37" max="37"/>
    <col width="28" customWidth="1" min="38" max="38"/>
    <col width="2" customWidth="1" min="39" max="39"/>
    <col width="24" customWidth="1" min="40" max="40"/>
    <col width="2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2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s>
  <sheetData>
    <row r="1" ht="48" customHeight="1">
      <c r="A1" s="3" t="inlineStr">
        <is>
          <t>Response ID</t>
        </is>
      </c>
      <c r="B1" s="3" t="inlineStr">
        <is>
          <t>Submitted at</t>
        </is>
      </c>
      <c r="C1" s="3" t="inlineStr">
        <is>
          <t>Started at</t>
        </is>
      </c>
      <c r="D1" s="3" t="inlineStr">
        <is>
          <t>Business name</t>
        </is>
      </c>
      <c r="E1" s="3" t="inlineStr">
        <is>
          <t>Contact name</t>
        </is>
      </c>
      <c r="F1" s="3" t="inlineStr">
        <is>
          <t>Email</t>
        </is>
      </c>
      <c r="G1" s="3" t="inlineStr">
        <is>
          <t>Phone</t>
        </is>
      </c>
      <c r="H1" s="3" t="inlineStr">
        <is>
          <t>Website or shop link</t>
        </is>
      </c>
      <c r="I1" s="3" t="inlineStr">
        <is>
          <t>source</t>
        </is>
      </c>
      <c r="J1" s="3" t="inlineStr">
        <is>
          <t>What do you sell?</t>
        </is>
      </c>
      <c r="K1" s="3" t="inlineStr">
        <is>
          <t>Tell us about your products</t>
        </is>
      </c>
      <c r="L1" s="3" t="inlineStr">
        <is>
          <t>Do you make or grow what you sell?</t>
        </is>
      </c>
      <c r="M1" s="3" t="inlineStr">
        <is>
          <t>Product photos</t>
        </is>
      </c>
      <c r="N1" s="3" t="inlineStr">
        <is>
          <t>Booth size</t>
        </is>
      </c>
      <c r="O1" s="3" t="inlineStr">
        <is>
          <t>Do you need electricity?</t>
        </is>
      </c>
      <c r="P1" s="3" t="inlineStr">
        <is>
          <t>Will you sell food or drinks?</t>
        </is>
      </c>
      <c r="Q1" s="3" t="inlineStr">
        <is>
          <t>Anything else we should know?</t>
        </is>
      </c>
      <c r="R1" s="3" t="inlineStr">
        <is>
          <t>booth_fee</t>
        </is>
      </c>
      <c r="S1" s="3" t="inlineStr">
        <is>
          <t>Seller's permit number</t>
        </is>
      </c>
      <c r="T1" s="3" t="inlineStr">
        <is>
          <t>Certificate of insurance</t>
        </is>
      </c>
      <c r="U1" s="3" t="inlineStr">
        <is>
          <t>Vendor rules</t>
        </is>
      </c>
      <c r="V1" s="3" t="inlineStr">
        <is>
          <t>Payment status</t>
        </is>
      </c>
      <c r="W1" s="3" t="inlineStr">
        <is>
          <t>Payment amount</t>
        </is>
      </c>
      <c r="X1" s="3" t="inlineStr">
        <is>
          <t>Payment currency</t>
        </is>
      </c>
      <c r="Y1" s="3" t="inlineStr">
        <is>
          <t>Refunded amount</t>
        </is>
      </c>
      <c r="Z1" s="3" t="inlineStr">
        <is>
          <t>Payment paid at</t>
        </is>
      </c>
      <c r="AA1" s="3" t="inlineStr">
        <is>
          <t>Stripe payment ID</t>
        </is>
      </c>
      <c r="AB1" s="3" t="inlineStr">
        <is>
          <t>Form version</t>
        </is>
      </c>
      <c r="AC1" s="3" t="n"/>
      <c r="AD1" s="3" t="n"/>
      <c r="AE1" s="15" t="n"/>
      <c r="AF1" s="16" t="inlineStr">
        <is>
          <t>Juror 1 score (1 to 5)</t>
        </is>
      </c>
      <c r="AG1" s="16" t="inlineStr">
        <is>
          <t>Juror 2 score (1 to 5)</t>
        </is>
      </c>
      <c r="AH1" s="16" t="inlineStr">
        <is>
          <t>Juror 3 score (1 to 5)</t>
        </is>
      </c>
      <c r="AI1" s="16" t="inlineStr">
        <is>
          <t>Decision</t>
        </is>
      </c>
      <c r="AJ1" s="16" t="inlineStr">
        <is>
          <t>Booth number</t>
        </is>
      </c>
      <c r="AK1" s="16" t="inlineStr">
        <is>
          <t>Paid another way (Y)</t>
        </is>
      </c>
      <c r="AL1" s="16" t="inlineStr">
        <is>
          <t>Note</t>
        </is>
      </c>
      <c r="AM1" s="15" t="n"/>
      <c r="AN1" s="17" t="inlineStr">
        <is>
          <t>Vendor (worked out)</t>
        </is>
      </c>
      <c r="AO1" s="17" t="inlineStr">
        <is>
          <t>Category (worked out)</t>
        </is>
      </c>
      <c r="AP1" s="17" t="inlineStr">
        <is>
          <t>Booth size (worked out)</t>
        </is>
      </c>
      <c r="AQ1" s="17" t="inlineStr">
        <is>
          <t>Needs electricity (worked out)</t>
        </is>
      </c>
      <c r="AR1" s="17" t="inlineStr">
        <is>
          <t>Sells food or drinks (worked out)</t>
        </is>
      </c>
      <c r="AS1" s="17" t="inlineStr">
        <is>
          <t>Makes or grows it (worked out)</t>
        </is>
      </c>
      <c r="AT1" s="17" t="inlineStr">
        <is>
          <t>Photos uploaded (worked out)</t>
        </is>
      </c>
      <c r="AU1" s="17" t="inlineStr">
        <is>
          <t>Insurance uploaded (worked out)</t>
        </is>
      </c>
      <c r="AV1" s="17" t="inlineStr">
        <is>
          <t>Fee on the form (worked out)</t>
        </is>
      </c>
      <c r="AW1" s="17" t="inlineStr">
        <is>
          <t>Email key (worked out)</t>
        </is>
      </c>
      <c r="AX1" s="17" t="inlineStr">
        <is>
          <t>Payment status on this form (worked out)</t>
        </is>
      </c>
      <c r="AY1" s="17" t="inlineStr">
        <is>
          <t>Collected on this form (worked out)</t>
        </is>
      </c>
      <c r="AZ1" s="17" t="inlineStr">
        <is>
          <t>Paid status (worked out)</t>
        </is>
      </c>
      <c r="BA1" s="17" t="inlineStr">
        <is>
          <t>Paid (1 = yes)</t>
        </is>
      </c>
      <c r="BB1" s="17" t="inlineStr">
        <is>
          <t>Fee paid, both forms (worked out)</t>
        </is>
      </c>
      <c r="BC1" s="17" t="inlineStr">
        <is>
          <t>Average jury score (worked out)</t>
        </is>
      </c>
      <c r="BD1" s="17" t="inlineStr">
        <is>
          <t>Score for totals (worked out)</t>
        </is>
      </c>
      <c r="BE1" s="17" t="inlineStr">
        <is>
          <t>Has a score (1 = yes)</t>
        </is>
      </c>
      <c r="BF1" s="17" t="inlineStr">
        <is>
          <t>Decision (worked out)</t>
        </is>
      </c>
      <c r="BG1" s="17" t="inlineStr">
        <is>
          <t>Booth text (worked out)</t>
        </is>
      </c>
      <c r="BH1" s="17" t="inlineStr">
        <is>
          <t>Same booth twice (worked out)</t>
        </is>
      </c>
      <c r="BI1" s="17" t="inlineStr">
        <is>
          <t>Accepted, no booth yet (1 = yes)</t>
        </is>
      </c>
      <c r="BJ1" s="17" t="inlineStr">
        <is>
          <t>Accepted, not paid (1 = yes)</t>
        </is>
      </c>
      <c r="BK1" s="17" t="inlineStr">
        <is>
          <t>Fee still to collect (worked out)</t>
        </is>
      </c>
      <c r="BL1" s="17" t="inlineStr">
        <is>
          <t>Has a vendor (1 = yes)</t>
        </is>
      </c>
    </row>
    <row r="2">
      <c r="A2" s="18" t="inlineStr">
        <is>
          <t>EXAMPLE-01 (delete me)</t>
        </is>
      </c>
      <c r="B2" s="18" t="inlineStr">
        <is>
          <t>2027-03-02T10:10:00.000Z</t>
        </is>
      </c>
      <c r="C2" s="18" t="inlineStr">
        <is>
          <t>2027-03-02T10:02:00.000Z</t>
        </is>
      </c>
      <c r="D2" s="18" t="inlineStr">
        <is>
          <t>Juniper Clay Studio</t>
        </is>
      </c>
      <c r="E2" s="18" t="inlineStr">
        <is>
          <t>Rosa Diaz</t>
        </is>
      </c>
      <c r="F2" s="18" t="inlineStr">
        <is>
          <t>rosa@example.com</t>
        </is>
      </c>
      <c r="G2" s="18" t="inlineStr">
        <is>
          <t>555-0200</t>
        </is>
      </c>
      <c r="H2" s="18" t="inlineStr"/>
      <c r="I2" s="18" t="inlineStr">
        <is>
          <t>newsletter</t>
        </is>
      </c>
      <c r="J2" s="18" t="inlineStr">
        <is>
          <t>Pottery and ceramics</t>
        </is>
      </c>
      <c r="K2" s="18" t="inlineStr">
        <is>
          <t>Handmade work, prices from 10 to 80</t>
        </is>
      </c>
      <c r="L2" s="18" t="inlineStr">
        <is>
          <t>Yes, all of it</t>
        </is>
      </c>
      <c r="M2" s="18" t="inlineStr">
        <is>
          <t>photo-1.jpg, photo-2.jpg, photo-3.jpg</t>
        </is>
      </c>
      <c r="N2" s="18" t="inlineStr">
        <is>
          <t>10 x 10 ft</t>
        </is>
      </c>
      <c r="O2" s="18" t="inlineStr">
        <is>
          <t>No</t>
        </is>
      </c>
      <c r="P2" s="18" t="inlineStr">
        <is>
          <t>No</t>
        </is>
      </c>
      <c r="Q2" s="18" t="inlineStr"/>
      <c r="R2" s="18" t="n">
        <v>75</v>
      </c>
      <c r="S2" s="18" t="inlineStr"/>
      <c r="T2" s="18" t="inlineStr">
        <is>
          <t>insurance.pdf</t>
        </is>
      </c>
      <c r="U2" s="18" t="inlineStr">
        <is>
          <t>I have read the vendor rules and agree to follow them</t>
        </is>
      </c>
      <c r="V2" s="18" t="inlineStr"/>
      <c r="W2" s="18" t="inlineStr"/>
      <c r="X2" s="18" t="inlineStr"/>
      <c r="Y2" s="18" t="inlineStr"/>
      <c r="Z2" s="18" t="inlineStr"/>
      <c r="AA2" s="18" t="inlineStr"/>
      <c r="AB2" s="18" t="n">
        <v>1</v>
      </c>
      <c r="AE2" s="19" t="n"/>
      <c r="AF2" s="20" t="n">
        <v>5</v>
      </c>
      <c r="AG2" s="20" t="n">
        <v>4</v>
      </c>
      <c r="AH2" s="20" t="n">
        <v>5</v>
      </c>
      <c r="AI2" s="20" t="inlineStr">
        <is>
          <t>Accepted</t>
        </is>
      </c>
      <c r="AJ2" s="20" t="inlineStr">
        <is>
          <t>A1</t>
        </is>
      </c>
      <c r="AK2" s="20" t="inlineStr"/>
      <c r="AL2" s="21" t="inlineStr"/>
      <c r="AM2" s="19" t="n"/>
      <c r="AN2" s="22">
        <f>IFERROR(TRIM(INDEX($A2:$AD2,MATCH(Lists!$H$2,$A$1:$AD$1,0))&amp;""),"")</f>
        <v/>
      </c>
      <c r="AO2" s="22">
        <f>IF(AN2="","",IFERROR(TRIM(INDEX($A2:$AD2,MATCH(Lists!$H$4,$A$1:$AD$1,0))&amp;""),""))</f>
        <v/>
      </c>
      <c r="AP2" s="22">
        <f>IF(AN2="","",IFERROR(TRIM(INDEX($A2:$AD2,MATCH(Lists!$H$7,$A$1:$AD$1,0))&amp;""),""))</f>
        <v/>
      </c>
      <c r="AQ2" s="22">
        <f>IF(AN2="","",IFERROR(TRIM(INDEX($A2:$AD2,MATCH(Lists!$H$8,$A$1:$AD$1,0))&amp;""),""))</f>
        <v/>
      </c>
      <c r="AR2" s="22">
        <f>IF(AN2="","",IFERROR(TRIM(INDEX($A2:$AD2,MATCH(Lists!$H$9,$A$1:$AD$1,0))&amp;""),""))</f>
        <v/>
      </c>
      <c r="AS2" s="22">
        <f>IF(AN2="","",IFERROR(TRIM(INDEX($A2:$AD2,MATCH(Lists!$H$5,$A$1:$AD$1,0))&amp;""),""))</f>
        <v/>
      </c>
      <c r="AT2" s="22">
        <f>IF(AN2="","",IF(IFERROR(TRIM(INDEX($A2:$AD2,MATCH(Lists!$H$6,$A$1:$AD$1,0))&amp;""),"")&lt;&gt;"","Yes","No"))</f>
        <v/>
      </c>
      <c r="AU2" s="22">
        <f>IF(AN2="","",IF(IFERROR(TRIM(INDEX($A2:$AD2,MATCH(Lists!$H$11,$A$1:$AD$1,0))&amp;""),"")&lt;&gt;"","Yes","No"))</f>
        <v/>
      </c>
      <c r="AV2" s="22">
        <f>IF(AN2="","",IFERROR(IF(TRIM(INDEX($A2:$AD2,MATCH(Lists!$H$10,$A$1:$AD$1,0))&amp;"")="","",VALUE(TRIM(INDEX($A2:$AD2,MATCH(Lists!$H$10,$A$1:$AD$1,0))&amp;""))),""))</f>
        <v/>
      </c>
      <c r="AW2" s="22">
        <f>IF(AN2="","",LOWER(IFERROR(TRIM(INDEX($A2:$AD2,MATCH(Lists!$H$3,$A$1:$AD$1,0))&amp;""),"")))</f>
        <v/>
      </c>
      <c r="AX2" s="22">
        <f>IF(AN2="","",IFERROR(TRIM(INDEX($A2:$AD2,MATCH(Lists!$H$12,$A$1:$AD$1,0))&amp;""),""))</f>
        <v/>
      </c>
      <c r="AY2" s="23">
        <f>IF(OR(AX2="Paid",AX2="Partially refunded"),IFERROR(VALUE(IFERROR(TRIM(INDEX($A2:$AD2,MATCH(Lists!$H$13,$A$1:$AD$1,0))&amp;""),"")),0)-IFERROR(VALUE(IFERROR(TRIM(INDEX($A2:$AD2,MATCH(Lists!$H$14,$A$1:$AD$1,0))&amp;""),"")),0),0)</f>
        <v/>
      </c>
      <c r="AZ2" s="22">
        <f>IF(AN2="","",IF(UPPER(TRIM(AK2&amp;""))="Y","Paid another way",IF(OR(AX2="Paid",AX2="Partially refunded"),AX2,IF(AND(AW2&lt;&gt;"",COUNTIFS(Payments!$S$2:$S$301,AW2,Payments!$U$2:$U$301,1)&gt;0),"Paid",IF(AX2&lt;&gt;"",AX2,IF(AW2="","No payment yet",IFERROR(INDEX(Payments!$T$2:$T$301,MATCH(AW2,Payments!$S$2:$S$301,0)),"No payment yet")))))))</f>
        <v/>
      </c>
      <c r="BA2" s="22">
        <f>IF(OR(AZ2="Paid",AZ2="Partially refunded",AZ2="Paid another way"),1,0)</f>
        <v/>
      </c>
      <c r="BB2" s="23">
        <f>IF(AN2="","",AY2+IF(AW2="",0,SUMIF(Payments!$S$2:$S$301,AW2,Payments!$V$2:$V$301)))</f>
        <v/>
      </c>
      <c r="BC2" s="22">
        <f>IF(OR(AN2="",COUNT(AF2:AH2)=0),"",ROUND(AVERAGE(AF2:AH2),2))</f>
        <v/>
      </c>
      <c r="BD2" s="22">
        <f>IF(ISNUMBER(BC2),BC2,0)</f>
        <v/>
      </c>
      <c r="BE2" s="22">
        <f>IF(ISNUMBER(BC2),1,0)</f>
        <v/>
      </c>
      <c r="BF2" s="22">
        <f>IF(AN2="","",TRIM(AI2&amp;""))</f>
        <v/>
      </c>
      <c r="BG2" s="22">
        <f>IF(OR(AN2="",AJ2=""),"",UPPER(TRIM(AJ2&amp;"")))</f>
        <v/>
      </c>
      <c r="BH2" s="22">
        <f>IF(BG2="","",IF(COUNTIF($BG$2:$BG$301,BG2)&gt;1,"Yes","No"))</f>
        <v/>
      </c>
      <c r="BI2" s="22">
        <f>IF(AND(BF2="Accepted",BG2=""),1,0)</f>
        <v/>
      </c>
      <c r="BJ2" s="22">
        <f>IF(AND(BF2="Accepted",BA2=0),1,0)</f>
        <v/>
      </c>
      <c r="BK2" s="23">
        <f>IF(AND(BJ2=1,ISNUMBER(AV2)),AV2,0)</f>
        <v/>
      </c>
      <c r="BL2" s="22">
        <f>IF(AN2="",0,1)</f>
        <v/>
      </c>
    </row>
    <row r="3">
      <c r="A3" s="18" t="inlineStr">
        <is>
          <t>EXAMPLE-02 (delete me)</t>
        </is>
      </c>
      <c r="B3" s="18" t="inlineStr">
        <is>
          <t>2027-03-03T10:11:00.000Z</t>
        </is>
      </c>
      <c r="C3" s="18" t="inlineStr">
        <is>
          <t>2027-03-03T10:03:00.000Z</t>
        </is>
      </c>
      <c r="D3" s="18" t="inlineStr">
        <is>
          <t>Copper Fern Jewelry</t>
        </is>
      </c>
      <c r="E3" s="18" t="inlineStr">
        <is>
          <t>Liam Park</t>
        </is>
      </c>
      <c r="F3" s="18" t="inlineStr">
        <is>
          <t>liam@example.com</t>
        </is>
      </c>
      <c r="G3" s="18" t="inlineStr">
        <is>
          <t>555-0201</t>
        </is>
      </c>
      <c r="H3" s="18" t="inlineStr"/>
      <c r="I3" s="18" t="inlineStr">
        <is>
          <t>flyer</t>
        </is>
      </c>
      <c r="J3" s="18" t="inlineStr">
        <is>
          <t>Jewelry and accessories</t>
        </is>
      </c>
      <c r="K3" s="18" t="inlineStr">
        <is>
          <t>Handmade work, prices from 10 to 80</t>
        </is>
      </c>
      <c r="L3" s="18" t="inlineStr">
        <is>
          <t>Yes, all of it</t>
        </is>
      </c>
      <c r="M3" s="18" t="inlineStr">
        <is>
          <t>photo-1.jpg, photo-2.jpg, photo-3.jpg</t>
        </is>
      </c>
      <c r="N3" s="18" t="inlineStr">
        <is>
          <t>10 x 10 ft</t>
        </is>
      </c>
      <c r="O3" s="18" t="inlineStr">
        <is>
          <t>Yes</t>
        </is>
      </c>
      <c r="P3" s="18" t="inlineStr">
        <is>
          <t>No</t>
        </is>
      </c>
      <c r="Q3" s="18" t="inlineStr"/>
      <c r="R3" s="18" t="n">
        <v>100</v>
      </c>
      <c r="S3" s="18" t="inlineStr"/>
      <c r="T3" s="18" t="inlineStr">
        <is>
          <t>insurance.pdf</t>
        </is>
      </c>
      <c r="U3" s="18" t="inlineStr">
        <is>
          <t>I have read the vendor rules and agree to follow them</t>
        </is>
      </c>
      <c r="V3" s="18" t="inlineStr"/>
      <c r="W3" s="18" t="inlineStr"/>
      <c r="X3" s="18" t="inlineStr"/>
      <c r="Y3" s="18" t="inlineStr"/>
      <c r="Z3" s="18" t="inlineStr"/>
      <c r="AA3" s="18" t="inlineStr"/>
      <c r="AB3" s="18" t="n">
        <v>1</v>
      </c>
      <c r="AE3" s="19" t="n"/>
      <c r="AF3" s="20" t="n">
        <v>4</v>
      </c>
      <c r="AG3" s="20" t="n">
        <v>4</v>
      </c>
      <c r="AH3" s="20" t="n">
        <v>3</v>
      </c>
      <c r="AI3" s="20" t="inlineStr">
        <is>
          <t>Accepted</t>
        </is>
      </c>
      <c r="AJ3" s="20" t="inlineStr">
        <is>
          <t>A2</t>
        </is>
      </c>
      <c r="AK3" s="20" t="inlineStr"/>
      <c r="AL3" s="21" t="inlineStr">
        <is>
          <t>Needs an outlet</t>
        </is>
      </c>
      <c r="AM3" s="19" t="n"/>
      <c r="AN3" s="22">
        <f>IFERROR(TRIM(INDEX($A3:$AD3,MATCH(Lists!$H$2,$A$1:$AD$1,0))&amp;""),"")</f>
        <v/>
      </c>
      <c r="AO3" s="22">
        <f>IF(AN3="","",IFERROR(TRIM(INDEX($A3:$AD3,MATCH(Lists!$H$4,$A$1:$AD$1,0))&amp;""),""))</f>
        <v/>
      </c>
      <c r="AP3" s="22">
        <f>IF(AN3="","",IFERROR(TRIM(INDEX($A3:$AD3,MATCH(Lists!$H$7,$A$1:$AD$1,0))&amp;""),""))</f>
        <v/>
      </c>
      <c r="AQ3" s="22">
        <f>IF(AN3="","",IFERROR(TRIM(INDEX($A3:$AD3,MATCH(Lists!$H$8,$A$1:$AD$1,0))&amp;""),""))</f>
        <v/>
      </c>
      <c r="AR3" s="22">
        <f>IF(AN3="","",IFERROR(TRIM(INDEX($A3:$AD3,MATCH(Lists!$H$9,$A$1:$AD$1,0))&amp;""),""))</f>
        <v/>
      </c>
      <c r="AS3" s="22">
        <f>IF(AN3="","",IFERROR(TRIM(INDEX($A3:$AD3,MATCH(Lists!$H$5,$A$1:$AD$1,0))&amp;""),""))</f>
        <v/>
      </c>
      <c r="AT3" s="22">
        <f>IF(AN3="","",IF(IFERROR(TRIM(INDEX($A3:$AD3,MATCH(Lists!$H$6,$A$1:$AD$1,0))&amp;""),"")&lt;&gt;"","Yes","No"))</f>
        <v/>
      </c>
      <c r="AU3" s="22">
        <f>IF(AN3="","",IF(IFERROR(TRIM(INDEX($A3:$AD3,MATCH(Lists!$H$11,$A$1:$AD$1,0))&amp;""),"")&lt;&gt;"","Yes","No"))</f>
        <v/>
      </c>
      <c r="AV3" s="22">
        <f>IF(AN3="","",IFERROR(IF(TRIM(INDEX($A3:$AD3,MATCH(Lists!$H$10,$A$1:$AD$1,0))&amp;"")="","",VALUE(TRIM(INDEX($A3:$AD3,MATCH(Lists!$H$10,$A$1:$AD$1,0))&amp;""))),""))</f>
        <v/>
      </c>
      <c r="AW3" s="22">
        <f>IF(AN3="","",LOWER(IFERROR(TRIM(INDEX($A3:$AD3,MATCH(Lists!$H$3,$A$1:$AD$1,0))&amp;""),"")))</f>
        <v/>
      </c>
      <c r="AX3" s="22">
        <f>IF(AN3="","",IFERROR(TRIM(INDEX($A3:$AD3,MATCH(Lists!$H$12,$A$1:$AD$1,0))&amp;""),""))</f>
        <v/>
      </c>
      <c r="AY3" s="23">
        <f>IF(OR(AX3="Paid",AX3="Partially refunded"),IFERROR(VALUE(IFERROR(TRIM(INDEX($A3:$AD3,MATCH(Lists!$H$13,$A$1:$AD$1,0))&amp;""),"")),0)-IFERROR(VALUE(IFERROR(TRIM(INDEX($A3:$AD3,MATCH(Lists!$H$14,$A$1:$AD$1,0))&amp;""),"")),0),0)</f>
        <v/>
      </c>
      <c r="AZ3" s="22">
        <f>IF(AN3="","",IF(UPPER(TRIM(AK3&amp;""))="Y","Paid another way",IF(OR(AX3="Paid",AX3="Partially refunded"),AX3,IF(AND(AW3&lt;&gt;"",COUNTIFS(Payments!$S$2:$S$301,AW3,Payments!$U$2:$U$301,1)&gt;0),"Paid",IF(AX3&lt;&gt;"",AX3,IF(AW3="","No payment yet",IFERROR(INDEX(Payments!$T$2:$T$301,MATCH(AW3,Payments!$S$2:$S$301,0)),"No payment yet")))))))</f>
        <v/>
      </c>
      <c r="BA3" s="22">
        <f>IF(OR(AZ3="Paid",AZ3="Partially refunded",AZ3="Paid another way"),1,0)</f>
        <v/>
      </c>
      <c r="BB3" s="23">
        <f>IF(AN3="","",AY3+IF(AW3="",0,SUMIF(Payments!$S$2:$S$301,AW3,Payments!$V$2:$V$301)))</f>
        <v/>
      </c>
      <c r="BC3" s="22">
        <f>IF(OR(AN3="",COUNT(AF3:AH3)=0),"",ROUND(AVERAGE(AF3:AH3),2))</f>
        <v/>
      </c>
      <c r="BD3" s="22">
        <f>IF(ISNUMBER(BC3),BC3,0)</f>
        <v/>
      </c>
      <c r="BE3" s="22">
        <f>IF(ISNUMBER(BC3),1,0)</f>
        <v/>
      </c>
      <c r="BF3" s="22">
        <f>IF(AN3="","",TRIM(AI3&amp;""))</f>
        <v/>
      </c>
      <c r="BG3" s="22">
        <f>IF(OR(AN3="",AJ3=""),"",UPPER(TRIM(AJ3&amp;"")))</f>
        <v/>
      </c>
      <c r="BH3" s="22">
        <f>IF(BG3="","",IF(COUNTIF($BG$2:$BG$301,BG3)&gt;1,"Yes","No"))</f>
        <v/>
      </c>
      <c r="BI3" s="22">
        <f>IF(AND(BF3="Accepted",BG3=""),1,0)</f>
        <v/>
      </c>
      <c r="BJ3" s="22">
        <f>IF(AND(BF3="Accepted",BA3=0),1,0)</f>
        <v/>
      </c>
      <c r="BK3" s="23">
        <f>IF(AND(BJ3=1,ISNUMBER(AV3)),AV3,0)</f>
        <v/>
      </c>
      <c r="BL3" s="22">
        <f>IF(AN3="",0,1)</f>
        <v/>
      </c>
    </row>
    <row r="4">
      <c r="A4" s="18" t="inlineStr">
        <is>
          <t>EXAMPLE-03 (delete me)</t>
        </is>
      </c>
      <c r="B4" s="18" t="inlineStr">
        <is>
          <t>2027-03-04T10:12:00.000Z</t>
        </is>
      </c>
      <c r="C4" s="18" t="inlineStr">
        <is>
          <t>2027-03-04T10:04:00.000Z</t>
        </is>
      </c>
      <c r="D4" s="18" t="inlineStr">
        <is>
          <t>Hilltop Honey Farm</t>
        </is>
      </c>
      <c r="E4" s="18" t="inlineStr">
        <is>
          <t>Grace Obi</t>
        </is>
      </c>
      <c r="F4" s="18" t="inlineStr">
        <is>
          <t>grace@example.com</t>
        </is>
      </c>
      <c r="G4" s="18" t="inlineStr">
        <is>
          <t>555-0202</t>
        </is>
      </c>
      <c r="H4" s="18" t="inlineStr"/>
      <c r="I4" s="18" t="inlineStr">
        <is>
          <t>newsletter</t>
        </is>
      </c>
      <c r="J4" s="18" t="inlineStr">
        <is>
          <t>Baked goods and packaged food</t>
        </is>
      </c>
      <c r="K4" s="18" t="inlineStr">
        <is>
          <t>Handmade work, prices from 10 to 80</t>
        </is>
      </c>
      <c r="L4" s="18" t="inlineStr">
        <is>
          <t>Yes, all of it</t>
        </is>
      </c>
      <c r="M4" s="18" t="inlineStr">
        <is>
          <t>photo-1.jpg, photo-2.jpg, photo-3.jpg</t>
        </is>
      </c>
      <c r="N4" s="18" t="inlineStr">
        <is>
          <t>Table only (6 ft)</t>
        </is>
      </c>
      <c r="O4" s="18" t="inlineStr">
        <is>
          <t>No</t>
        </is>
      </c>
      <c r="P4" s="18" t="inlineStr">
        <is>
          <t>Yes</t>
        </is>
      </c>
      <c r="Q4" s="18" t="inlineStr"/>
      <c r="R4" s="18" t="n">
        <v>40</v>
      </c>
      <c r="S4" s="18" t="inlineStr"/>
      <c r="T4" s="18" t="inlineStr">
        <is>
          <t>insurance.pdf</t>
        </is>
      </c>
      <c r="U4" s="18" t="inlineStr">
        <is>
          <t>I have read the vendor rules and agree to follow them</t>
        </is>
      </c>
      <c r="V4" s="18" t="inlineStr"/>
      <c r="W4" s="18" t="inlineStr"/>
      <c r="X4" s="18" t="inlineStr"/>
      <c r="Y4" s="18" t="inlineStr"/>
      <c r="Z4" s="18" t="inlineStr"/>
      <c r="AA4" s="18" t="inlineStr"/>
      <c r="AB4" s="18" t="n">
        <v>1</v>
      </c>
      <c r="AE4" s="19" t="n"/>
      <c r="AF4" s="20" t="n">
        <v>5</v>
      </c>
      <c r="AG4" s="20" t="n">
        <v>5</v>
      </c>
      <c r="AH4" s="20" t="n">
        <v>4</v>
      </c>
      <c r="AI4" s="20" t="inlineStr">
        <is>
          <t>Accepted</t>
        </is>
      </c>
      <c r="AJ4" s="20" t="inlineStr">
        <is>
          <t>B1</t>
        </is>
      </c>
      <c r="AK4" s="20" t="inlineStr">
        <is>
          <t>Y</t>
        </is>
      </c>
      <c r="AL4" s="21" t="inlineStr">
        <is>
          <t>Paid by check</t>
        </is>
      </c>
      <c r="AM4" s="19" t="n"/>
      <c r="AN4" s="22">
        <f>IFERROR(TRIM(INDEX($A4:$AD4,MATCH(Lists!$H$2,$A$1:$AD$1,0))&amp;""),"")</f>
        <v/>
      </c>
      <c r="AO4" s="22">
        <f>IF(AN4="","",IFERROR(TRIM(INDEX($A4:$AD4,MATCH(Lists!$H$4,$A$1:$AD$1,0))&amp;""),""))</f>
        <v/>
      </c>
      <c r="AP4" s="22">
        <f>IF(AN4="","",IFERROR(TRIM(INDEX($A4:$AD4,MATCH(Lists!$H$7,$A$1:$AD$1,0))&amp;""),""))</f>
        <v/>
      </c>
      <c r="AQ4" s="22">
        <f>IF(AN4="","",IFERROR(TRIM(INDEX($A4:$AD4,MATCH(Lists!$H$8,$A$1:$AD$1,0))&amp;""),""))</f>
        <v/>
      </c>
      <c r="AR4" s="22">
        <f>IF(AN4="","",IFERROR(TRIM(INDEX($A4:$AD4,MATCH(Lists!$H$9,$A$1:$AD$1,0))&amp;""),""))</f>
        <v/>
      </c>
      <c r="AS4" s="22">
        <f>IF(AN4="","",IFERROR(TRIM(INDEX($A4:$AD4,MATCH(Lists!$H$5,$A$1:$AD$1,0))&amp;""),""))</f>
        <v/>
      </c>
      <c r="AT4" s="22">
        <f>IF(AN4="","",IF(IFERROR(TRIM(INDEX($A4:$AD4,MATCH(Lists!$H$6,$A$1:$AD$1,0))&amp;""),"")&lt;&gt;"","Yes","No"))</f>
        <v/>
      </c>
      <c r="AU4" s="22">
        <f>IF(AN4="","",IF(IFERROR(TRIM(INDEX($A4:$AD4,MATCH(Lists!$H$11,$A$1:$AD$1,0))&amp;""),"")&lt;&gt;"","Yes","No"))</f>
        <v/>
      </c>
      <c r="AV4" s="22">
        <f>IF(AN4="","",IFERROR(IF(TRIM(INDEX($A4:$AD4,MATCH(Lists!$H$10,$A$1:$AD$1,0))&amp;"")="","",VALUE(TRIM(INDEX($A4:$AD4,MATCH(Lists!$H$10,$A$1:$AD$1,0))&amp;""))),""))</f>
        <v/>
      </c>
      <c r="AW4" s="22">
        <f>IF(AN4="","",LOWER(IFERROR(TRIM(INDEX($A4:$AD4,MATCH(Lists!$H$3,$A$1:$AD$1,0))&amp;""),"")))</f>
        <v/>
      </c>
      <c r="AX4" s="22">
        <f>IF(AN4="","",IFERROR(TRIM(INDEX($A4:$AD4,MATCH(Lists!$H$12,$A$1:$AD$1,0))&amp;""),""))</f>
        <v/>
      </c>
      <c r="AY4" s="23">
        <f>IF(OR(AX4="Paid",AX4="Partially refunded"),IFERROR(VALUE(IFERROR(TRIM(INDEX($A4:$AD4,MATCH(Lists!$H$13,$A$1:$AD$1,0))&amp;""),"")),0)-IFERROR(VALUE(IFERROR(TRIM(INDEX($A4:$AD4,MATCH(Lists!$H$14,$A$1:$AD$1,0))&amp;""),"")),0),0)</f>
        <v/>
      </c>
      <c r="AZ4" s="22">
        <f>IF(AN4="","",IF(UPPER(TRIM(AK4&amp;""))="Y","Paid another way",IF(OR(AX4="Paid",AX4="Partially refunded"),AX4,IF(AND(AW4&lt;&gt;"",COUNTIFS(Payments!$S$2:$S$301,AW4,Payments!$U$2:$U$301,1)&gt;0),"Paid",IF(AX4&lt;&gt;"",AX4,IF(AW4="","No payment yet",IFERROR(INDEX(Payments!$T$2:$T$301,MATCH(AW4,Payments!$S$2:$S$301,0)),"No payment yet")))))))</f>
        <v/>
      </c>
      <c r="BA4" s="22">
        <f>IF(OR(AZ4="Paid",AZ4="Partially refunded",AZ4="Paid another way"),1,0)</f>
        <v/>
      </c>
      <c r="BB4" s="23">
        <f>IF(AN4="","",AY4+IF(AW4="",0,SUMIF(Payments!$S$2:$S$301,AW4,Payments!$V$2:$V$301)))</f>
        <v/>
      </c>
      <c r="BC4" s="22">
        <f>IF(OR(AN4="",COUNT(AF4:AH4)=0),"",ROUND(AVERAGE(AF4:AH4),2))</f>
        <v/>
      </c>
      <c r="BD4" s="22">
        <f>IF(ISNUMBER(BC4),BC4,0)</f>
        <v/>
      </c>
      <c r="BE4" s="22">
        <f>IF(ISNUMBER(BC4),1,0)</f>
        <v/>
      </c>
      <c r="BF4" s="22">
        <f>IF(AN4="","",TRIM(AI4&amp;""))</f>
        <v/>
      </c>
      <c r="BG4" s="22">
        <f>IF(OR(AN4="",AJ4=""),"",UPPER(TRIM(AJ4&amp;"")))</f>
        <v/>
      </c>
      <c r="BH4" s="22">
        <f>IF(BG4="","",IF(COUNTIF($BG$2:$BG$301,BG4)&gt;1,"Yes","No"))</f>
        <v/>
      </c>
      <c r="BI4" s="22">
        <f>IF(AND(BF4="Accepted",BG4=""),1,0)</f>
        <v/>
      </c>
      <c r="BJ4" s="22">
        <f>IF(AND(BF4="Accepted",BA4=0),1,0)</f>
        <v/>
      </c>
      <c r="BK4" s="23">
        <f>IF(AND(BJ4=1,ISNUMBER(AV4)),AV4,0)</f>
        <v/>
      </c>
      <c r="BL4" s="22">
        <f>IF(AN4="",0,1)</f>
        <v/>
      </c>
    </row>
    <row r="5">
      <c r="A5" s="18" t="inlineStr">
        <is>
          <t>EXAMPLE-04 (delete me)</t>
        </is>
      </c>
      <c r="B5" s="18" t="inlineStr">
        <is>
          <t>2027-03-05T10:13:00.000Z</t>
        </is>
      </c>
      <c r="C5" s="18" t="inlineStr">
        <is>
          <t>2027-03-05T10:05:00.000Z</t>
        </is>
      </c>
      <c r="D5" s="18" t="inlineStr">
        <is>
          <t>Northwind Prints</t>
        </is>
      </c>
      <c r="E5" s="18" t="inlineStr">
        <is>
          <t>Owen Hale</t>
        </is>
      </c>
      <c r="F5" s="18" t="inlineStr">
        <is>
          <t>owen@example.com</t>
        </is>
      </c>
      <c r="G5" s="18" t="inlineStr">
        <is>
          <t>555-0203</t>
        </is>
      </c>
      <c r="H5" s="18" t="inlineStr"/>
      <c r="I5" s="18" t="inlineStr">
        <is>
          <t>flyer</t>
        </is>
      </c>
      <c r="J5" s="18" t="inlineStr">
        <is>
          <t>Art and prints</t>
        </is>
      </c>
      <c r="K5" s="18" t="inlineStr">
        <is>
          <t>Handmade work, prices from 10 to 80</t>
        </is>
      </c>
      <c r="L5" s="18" t="inlineStr">
        <is>
          <t>Yes, all of it</t>
        </is>
      </c>
      <c r="M5" s="18" t="inlineStr">
        <is>
          <t>photo-1.jpg, photo-2.jpg, photo-3.jpg</t>
        </is>
      </c>
      <c r="N5" s="18" t="inlineStr">
        <is>
          <t>10 x 20 ft</t>
        </is>
      </c>
      <c r="O5" s="18" t="inlineStr">
        <is>
          <t>Yes</t>
        </is>
      </c>
      <c r="P5" s="18" t="inlineStr">
        <is>
          <t>No</t>
        </is>
      </c>
      <c r="Q5" s="18" t="inlineStr"/>
      <c r="R5" s="18" t="n">
        <v>165</v>
      </c>
      <c r="S5" s="18" t="inlineStr"/>
      <c r="T5" s="18" t="inlineStr">
        <is>
          <t>insurance.pdf</t>
        </is>
      </c>
      <c r="U5" s="18" t="inlineStr">
        <is>
          <t>I have read the vendor rules and agree to follow them</t>
        </is>
      </c>
      <c r="V5" s="18" t="inlineStr"/>
      <c r="W5" s="18" t="inlineStr"/>
      <c r="X5" s="18" t="inlineStr"/>
      <c r="Y5" s="18" t="inlineStr"/>
      <c r="Z5" s="18" t="inlineStr"/>
      <c r="AA5" s="18" t="inlineStr"/>
      <c r="AB5" s="18" t="n">
        <v>1</v>
      </c>
      <c r="AE5" s="19" t="n"/>
      <c r="AF5" s="20" t="n">
        <v>4</v>
      </c>
      <c r="AG5" s="20" t="n">
        <v>5</v>
      </c>
      <c r="AH5" s="20" t="n">
        <v>4</v>
      </c>
      <c r="AI5" s="20" t="inlineStr">
        <is>
          <t>Accepted</t>
        </is>
      </c>
      <c r="AJ5" s="20" t="inlineStr">
        <is>
          <t>A3</t>
        </is>
      </c>
      <c r="AK5" s="20" t="inlineStr"/>
      <c r="AL5" s="21" t="inlineStr"/>
      <c r="AM5" s="19" t="n"/>
      <c r="AN5" s="22">
        <f>IFERROR(TRIM(INDEX($A5:$AD5,MATCH(Lists!$H$2,$A$1:$AD$1,0))&amp;""),"")</f>
        <v/>
      </c>
      <c r="AO5" s="22">
        <f>IF(AN5="","",IFERROR(TRIM(INDEX($A5:$AD5,MATCH(Lists!$H$4,$A$1:$AD$1,0))&amp;""),""))</f>
        <v/>
      </c>
      <c r="AP5" s="22">
        <f>IF(AN5="","",IFERROR(TRIM(INDEX($A5:$AD5,MATCH(Lists!$H$7,$A$1:$AD$1,0))&amp;""),""))</f>
        <v/>
      </c>
      <c r="AQ5" s="22">
        <f>IF(AN5="","",IFERROR(TRIM(INDEX($A5:$AD5,MATCH(Lists!$H$8,$A$1:$AD$1,0))&amp;""),""))</f>
        <v/>
      </c>
      <c r="AR5" s="22">
        <f>IF(AN5="","",IFERROR(TRIM(INDEX($A5:$AD5,MATCH(Lists!$H$9,$A$1:$AD$1,0))&amp;""),""))</f>
        <v/>
      </c>
      <c r="AS5" s="22">
        <f>IF(AN5="","",IFERROR(TRIM(INDEX($A5:$AD5,MATCH(Lists!$H$5,$A$1:$AD$1,0))&amp;""),""))</f>
        <v/>
      </c>
      <c r="AT5" s="22">
        <f>IF(AN5="","",IF(IFERROR(TRIM(INDEX($A5:$AD5,MATCH(Lists!$H$6,$A$1:$AD$1,0))&amp;""),"")&lt;&gt;"","Yes","No"))</f>
        <v/>
      </c>
      <c r="AU5" s="22">
        <f>IF(AN5="","",IF(IFERROR(TRIM(INDEX($A5:$AD5,MATCH(Lists!$H$11,$A$1:$AD$1,0))&amp;""),"")&lt;&gt;"","Yes","No"))</f>
        <v/>
      </c>
      <c r="AV5" s="22">
        <f>IF(AN5="","",IFERROR(IF(TRIM(INDEX($A5:$AD5,MATCH(Lists!$H$10,$A$1:$AD$1,0))&amp;"")="","",VALUE(TRIM(INDEX($A5:$AD5,MATCH(Lists!$H$10,$A$1:$AD$1,0))&amp;""))),""))</f>
        <v/>
      </c>
      <c r="AW5" s="22">
        <f>IF(AN5="","",LOWER(IFERROR(TRIM(INDEX($A5:$AD5,MATCH(Lists!$H$3,$A$1:$AD$1,0))&amp;""),"")))</f>
        <v/>
      </c>
      <c r="AX5" s="22">
        <f>IF(AN5="","",IFERROR(TRIM(INDEX($A5:$AD5,MATCH(Lists!$H$12,$A$1:$AD$1,0))&amp;""),""))</f>
        <v/>
      </c>
      <c r="AY5" s="23">
        <f>IF(OR(AX5="Paid",AX5="Partially refunded"),IFERROR(VALUE(IFERROR(TRIM(INDEX($A5:$AD5,MATCH(Lists!$H$13,$A$1:$AD$1,0))&amp;""),"")),0)-IFERROR(VALUE(IFERROR(TRIM(INDEX($A5:$AD5,MATCH(Lists!$H$14,$A$1:$AD$1,0))&amp;""),"")),0),0)</f>
        <v/>
      </c>
      <c r="AZ5" s="22">
        <f>IF(AN5="","",IF(UPPER(TRIM(AK5&amp;""))="Y","Paid another way",IF(OR(AX5="Paid",AX5="Partially refunded"),AX5,IF(AND(AW5&lt;&gt;"",COUNTIFS(Payments!$S$2:$S$301,AW5,Payments!$U$2:$U$301,1)&gt;0),"Paid",IF(AX5&lt;&gt;"",AX5,IF(AW5="","No payment yet",IFERROR(INDEX(Payments!$T$2:$T$301,MATCH(AW5,Payments!$S$2:$S$301,0)),"No payment yet")))))))</f>
        <v/>
      </c>
      <c r="BA5" s="22">
        <f>IF(OR(AZ5="Paid",AZ5="Partially refunded",AZ5="Paid another way"),1,0)</f>
        <v/>
      </c>
      <c r="BB5" s="23">
        <f>IF(AN5="","",AY5+IF(AW5="",0,SUMIF(Payments!$S$2:$S$301,AW5,Payments!$V$2:$V$301)))</f>
        <v/>
      </c>
      <c r="BC5" s="22">
        <f>IF(OR(AN5="",COUNT(AF5:AH5)=0),"",ROUND(AVERAGE(AF5:AH5),2))</f>
        <v/>
      </c>
      <c r="BD5" s="22">
        <f>IF(ISNUMBER(BC5),BC5,0)</f>
        <v/>
      </c>
      <c r="BE5" s="22">
        <f>IF(ISNUMBER(BC5),1,0)</f>
        <v/>
      </c>
      <c r="BF5" s="22">
        <f>IF(AN5="","",TRIM(AI5&amp;""))</f>
        <v/>
      </c>
      <c r="BG5" s="22">
        <f>IF(OR(AN5="",AJ5=""),"",UPPER(TRIM(AJ5&amp;"")))</f>
        <v/>
      </c>
      <c r="BH5" s="22">
        <f>IF(BG5="","",IF(COUNTIF($BG$2:$BG$301,BG5)&gt;1,"Yes","No"))</f>
        <v/>
      </c>
      <c r="BI5" s="22">
        <f>IF(AND(BF5="Accepted",BG5=""),1,0)</f>
        <v/>
      </c>
      <c r="BJ5" s="22">
        <f>IF(AND(BF5="Accepted",BA5=0),1,0)</f>
        <v/>
      </c>
      <c r="BK5" s="23">
        <f>IF(AND(BJ5=1,ISNUMBER(AV5)),AV5,0)</f>
        <v/>
      </c>
      <c r="BL5" s="22">
        <f>IF(AN5="",0,1)</f>
        <v/>
      </c>
    </row>
    <row r="6">
      <c r="A6" s="18" t="inlineStr">
        <is>
          <t>EXAMPLE-05 (delete me)</t>
        </is>
      </c>
      <c r="B6" s="18" t="inlineStr">
        <is>
          <t>2027-03-06T10:14:00.000Z</t>
        </is>
      </c>
      <c r="C6" s="18" t="inlineStr">
        <is>
          <t>2027-03-06T10:06:00.000Z</t>
        </is>
      </c>
      <c r="D6" s="18" t="inlineStr">
        <is>
          <t>Bright Thread Co</t>
        </is>
      </c>
      <c r="E6" s="18" t="inlineStr">
        <is>
          <t>Mia Chen</t>
        </is>
      </c>
      <c r="F6" s="18" t="inlineStr">
        <is>
          <t>mia@example.com</t>
        </is>
      </c>
      <c r="G6" s="18" t="inlineStr">
        <is>
          <t>555-0204</t>
        </is>
      </c>
      <c r="H6" s="18" t="inlineStr"/>
      <c r="I6" s="18" t="inlineStr">
        <is>
          <t>newsletter</t>
        </is>
      </c>
      <c r="J6" s="18" t="inlineStr">
        <is>
          <t>Clothing and textiles</t>
        </is>
      </c>
      <c r="K6" s="18" t="inlineStr">
        <is>
          <t>Handmade work, prices from 10 to 80</t>
        </is>
      </c>
      <c r="L6" s="18" t="inlineStr">
        <is>
          <t>Most of it</t>
        </is>
      </c>
      <c r="M6" s="18" t="inlineStr">
        <is>
          <t>photo-1.jpg, photo-2.jpg, photo-3.jpg</t>
        </is>
      </c>
      <c r="N6" s="18" t="inlineStr">
        <is>
          <t>10 x 10 ft</t>
        </is>
      </c>
      <c r="O6" s="18" t="inlineStr">
        <is>
          <t>No</t>
        </is>
      </c>
      <c r="P6" s="18" t="inlineStr">
        <is>
          <t>No</t>
        </is>
      </c>
      <c r="Q6" s="18" t="inlineStr"/>
      <c r="R6" s="18" t="n">
        <v>75</v>
      </c>
      <c r="S6" s="18" t="inlineStr"/>
      <c r="T6" s="18" t="inlineStr"/>
      <c r="U6" s="18" t="inlineStr">
        <is>
          <t>I have read the vendor rules and agree to follow them</t>
        </is>
      </c>
      <c r="V6" s="18" t="inlineStr"/>
      <c r="W6" s="18" t="inlineStr"/>
      <c r="X6" s="18" t="inlineStr"/>
      <c r="Y6" s="18" t="inlineStr"/>
      <c r="Z6" s="18" t="inlineStr"/>
      <c r="AA6" s="18" t="inlineStr"/>
      <c r="AB6" s="18" t="n">
        <v>1</v>
      </c>
      <c r="AE6" s="19" t="n"/>
      <c r="AF6" s="20" t="n">
        <v>3</v>
      </c>
      <c r="AG6" s="20" t="n">
        <v>3</v>
      </c>
      <c r="AH6" s="20" t="n">
        <v>4</v>
      </c>
      <c r="AI6" s="20" t="inlineStr">
        <is>
          <t>Waitlist</t>
        </is>
      </c>
      <c r="AJ6" s="20" t="inlineStr"/>
      <c r="AK6" s="20" t="inlineStr"/>
      <c r="AL6" s="21" t="inlineStr"/>
      <c r="AM6" s="19" t="n"/>
      <c r="AN6" s="22">
        <f>IFERROR(TRIM(INDEX($A6:$AD6,MATCH(Lists!$H$2,$A$1:$AD$1,0))&amp;""),"")</f>
        <v/>
      </c>
      <c r="AO6" s="22">
        <f>IF(AN6="","",IFERROR(TRIM(INDEX($A6:$AD6,MATCH(Lists!$H$4,$A$1:$AD$1,0))&amp;""),""))</f>
        <v/>
      </c>
      <c r="AP6" s="22">
        <f>IF(AN6="","",IFERROR(TRIM(INDEX($A6:$AD6,MATCH(Lists!$H$7,$A$1:$AD$1,0))&amp;""),""))</f>
        <v/>
      </c>
      <c r="AQ6" s="22">
        <f>IF(AN6="","",IFERROR(TRIM(INDEX($A6:$AD6,MATCH(Lists!$H$8,$A$1:$AD$1,0))&amp;""),""))</f>
        <v/>
      </c>
      <c r="AR6" s="22">
        <f>IF(AN6="","",IFERROR(TRIM(INDEX($A6:$AD6,MATCH(Lists!$H$9,$A$1:$AD$1,0))&amp;""),""))</f>
        <v/>
      </c>
      <c r="AS6" s="22">
        <f>IF(AN6="","",IFERROR(TRIM(INDEX($A6:$AD6,MATCH(Lists!$H$5,$A$1:$AD$1,0))&amp;""),""))</f>
        <v/>
      </c>
      <c r="AT6" s="22">
        <f>IF(AN6="","",IF(IFERROR(TRIM(INDEX($A6:$AD6,MATCH(Lists!$H$6,$A$1:$AD$1,0))&amp;""),"")&lt;&gt;"","Yes","No"))</f>
        <v/>
      </c>
      <c r="AU6" s="22">
        <f>IF(AN6="","",IF(IFERROR(TRIM(INDEX($A6:$AD6,MATCH(Lists!$H$11,$A$1:$AD$1,0))&amp;""),"")&lt;&gt;"","Yes","No"))</f>
        <v/>
      </c>
      <c r="AV6" s="22">
        <f>IF(AN6="","",IFERROR(IF(TRIM(INDEX($A6:$AD6,MATCH(Lists!$H$10,$A$1:$AD$1,0))&amp;"")="","",VALUE(TRIM(INDEX($A6:$AD6,MATCH(Lists!$H$10,$A$1:$AD$1,0))&amp;""))),""))</f>
        <v/>
      </c>
      <c r="AW6" s="22">
        <f>IF(AN6="","",LOWER(IFERROR(TRIM(INDEX($A6:$AD6,MATCH(Lists!$H$3,$A$1:$AD$1,0))&amp;""),"")))</f>
        <v/>
      </c>
      <c r="AX6" s="22">
        <f>IF(AN6="","",IFERROR(TRIM(INDEX($A6:$AD6,MATCH(Lists!$H$12,$A$1:$AD$1,0))&amp;""),""))</f>
        <v/>
      </c>
      <c r="AY6" s="23">
        <f>IF(OR(AX6="Paid",AX6="Partially refunded"),IFERROR(VALUE(IFERROR(TRIM(INDEX($A6:$AD6,MATCH(Lists!$H$13,$A$1:$AD$1,0))&amp;""),"")),0)-IFERROR(VALUE(IFERROR(TRIM(INDEX($A6:$AD6,MATCH(Lists!$H$14,$A$1:$AD$1,0))&amp;""),"")),0),0)</f>
        <v/>
      </c>
      <c r="AZ6" s="22">
        <f>IF(AN6="","",IF(UPPER(TRIM(AK6&amp;""))="Y","Paid another way",IF(OR(AX6="Paid",AX6="Partially refunded"),AX6,IF(AND(AW6&lt;&gt;"",COUNTIFS(Payments!$S$2:$S$301,AW6,Payments!$U$2:$U$301,1)&gt;0),"Paid",IF(AX6&lt;&gt;"",AX6,IF(AW6="","No payment yet",IFERROR(INDEX(Payments!$T$2:$T$301,MATCH(AW6,Payments!$S$2:$S$301,0)),"No payment yet")))))))</f>
        <v/>
      </c>
      <c r="BA6" s="22">
        <f>IF(OR(AZ6="Paid",AZ6="Partially refunded",AZ6="Paid another way"),1,0)</f>
        <v/>
      </c>
      <c r="BB6" s="23">
        <f>IF(AN6="","",AY6+IF(AW6="",0,SUMIF(Payments!$S$2:$S$301,AW6,Payments!$V$2:$V$301)))</f>
        <v/>
      </c>
      <c r="BC6" s="22">
        <f>IF(OR(AN6="",COUNT(AF6:AH6)=0),"",ROUND(AVERAGE(AF6:AH6),2))</f>
        <v/>
      </c>
      <c r="BD6" s="22">
        <f>IF(ISNUMBER(BC6),BC6,0)</f>
        <v/>
      </c>
      <c r="BE6" s="22">
        <f>IF(ISNUMBER(BC6),1,0)</f>
        <v/>
      </c>
      <c r="BF6" s="22">
        <f>IF(AN6="","",TRIM(AI6&amp;""))</f>
        <v/>
      </c>
      <c r="BG6" s="22">
        <f>IF(OR(AN6="",AJ6=""),"",UPPER(TRIM(AJ6&amp;"")))</f>
        <v/>
      </c>
      <c r="BH6" s="22">
        <f>IF(BG6="","",IF(COUNTIF($BG$2:$BG$301,BG6)&gt;1,"Yes","No"))</f>
        <v/>
      </c>
      <c r="BI6" s="22">
        <f>IF(AND(BF6="Accepted",BG6=""),1,0)</f>
        <v/>
      </c>
      <c r="BJ6" s="22">
        <f>IF(AND(BF6="Accepted",BA6=0),1,0)</f>
        <v/>
      </c>
      <c r="BK6" s="23">
        <f>IF(AND(BJ6=1,ISNUMBER(AV6)),AV6,0)</f>
        <v/>
      </c>
      <c r="BL6" s="22">
        <f>IF(AN6="",0,1)</f>
        <v/>
      </c>
    </row>
    <row r="7">
      <c r="A7" s="18" t="inlineStr">
        <is>
          <t>EXAMPLE-06 (delete me)</t>
        </is>
      </c>
      <c r="B7" s="18" t="inlineStr">
        <is>
          <t>2027-03-07T10:15:00.000Z</t>
        </is>
      </c>
      <c r="C7" s="18" t="inlineStr">
        <is>
          <t>2027-03-07T10:07:00.000Z</t>
        </is>
      </c>
      <c r="D7" s="18" t="inlineStr">
        <is>
          <t>Silver Spoon Imports</t>
        </is>
      </c>
      <c r="E7" s="18" t="inlineStr">
        <is>
          <t>Raj Patel</t>
        </is>
      </c>
      <c r="F7" s="18" t="inlineStr">
        <is>
          <t>raj@example.com</t>
        </is>
      </c>
      <c r="G7" s="18" t="inlineStr">
        <is>
          <t>555-0205</t>
        </is>
      </c>
      <c r="H7" s="18" t="inlineStr"/>
      <c r="I7" s="18" t="inlineStr">
        <is>
          <t>flyer</t>
        </is>
      </c>
      <c r="J7" s="18" t="inlineStr">
        <is>
          <t>Jewelry and accessories</t>
        </is>
      </c>
      <c r="K7" s="18" t="inlineStr">
        <is>
          <t>Handmade work, prices from 10 to 80</t>
        </is>
      </c>
      <c r="L7" s="18" t="inlineStr">
        <is>
          <t>No, I resell</t>
        </is>
      </c>
      <c r="M7" s="18" t="inlineStr">
        <is>
          <t>photo-1.jpg, photo-2.jpg, photo-3.jpg</t>
        </is>
      </c>
      <c r="N7" s="18" t="inlineStr">
        <is>
          <t>10 x 10 ft</t>
        </is>
      </c>
      <c r="O7" s="18" t="inlineStr">
        <is>
          <t>No</t>
        </is>
      </c>
      <c r="P7" s="18" t="inlineStr">
        <is>
          <t>No</t>
        </is>
      </c>
      <c r="Q7" s="18" t="inlineStr"/>
      <c r="R7" s="18" t="n">
        <v>75</v>
      </c>
      <c r="S7" s="18" t="inlineStr"/>
      <c r="T7" s="18" t="inlineStr">
        <is>
          <t>insurance.pdf</t>
        </is>
      </c>
      <c r="U7" s="18" t="inlineStr">
        <is>
          <t>I have read the vendor rules and agree to follow them</t>
        </is>
      </c>
      <c r="V7" s="18" t="inlineStr"/>
      <c r="W7" s="18" t="inlineStr"/>
      <c r="X7" s="18" t="inlineStr"/>
      <c r="Y7" s="18" t="inlineStr"/>
      <c r="Z7" s="18" t="inlineStr"/>
      <c r="AA7" s="18" t="inlineStr"/>
      <c r="AB7" s="18" t="n">
        <v>1</v>
      </c>
      <c r="AE7" s="19" t="n"/>
      <c r="AF7" s="20" t="n">
        <v>2</v>
      </c>
      <c r="AG7" s="20" t="n">
        <v>1</v>
      </c>
      <c r="AH7" s="20" t="n">
        <v>2</v>
      </c>
      <c r="AI7" s="20" t="inlineStr">
        <is>
          <t>Declined</t>
        </is>
      </c>
      <c r="AJ7" s="20" t="inlineStr"/>
      <c r="AK7" s="20" t="inlineStr"/>
      <c r="AL7" s="21" t="inlineStr">
        <is>
          <t>Handmade only this year</t>
        </is>
      </c>
      <c r="AM7" s="19" t="n"/>
      <c r="AN7" s="22">
        <f>IFERROR(TRIM(INDEX($A7:$AD7,MATCH(Lists!$H$2,$A$1:$AD$1,0))&amp;""),"")</f>
        <v/>
      </c>
      <c r="AO7" s="22">
        <f>IF(AN7="","",IFERROR(TRIM(INDEX($A7:$AD7,MATCH(Lists!$H$4,$A$1:$AD$1,0))&amp;""),""))</f>
        <v/>
      </c>
      <c r="AP7" s="22">
        <f>IF(AN7="","",IFERROR(TRIM(INDEX($A7:$AD7,MATCH(Lists!$H$7,$A$1:$AD$1,0))&amp;""),""))</f>
        <v/>
      </c>
      <c r="AQ7" s="22">
        <f>IF(AN7="","",IFERROR(TRIM(INDEX($A7:$AD7,MATCH(Lists!$H$8,$A$1:$AD$1,0))&amp;""),""))</f>
        <v/>
      </c>
      <c r="AR7" s="22">
        <f>IF(AN7="","",IFERROR(TRIM(INDEX($A7:$AD7,MATCH(Lists!$H$9,$A$1:$AD$1,0))&amp;""),""))</f>
        <v/>
      </c>
      <c r="AS7" s="22">
        <f>IF(AN7="","",IFERROR(TRIM(INDEX($A7:$AD7,MATCH(Lists!$H$5,$A$1:$AD$1,0))&amp;""),""))</f>
        <v/>
      </c>
      <c r="AT7" s="22">
        <f>IF(AN7="","",IF(IFERROR(TRIM(INDEX($A7:$AD7,MATCH(Lists!$H$6,$A$1:$AD$1,0))&amp;""),"")&lt;&gt;"","Yes","No"))</f>
        <v/>
      </c>
      <c r="AU7" s="22">
        <f>IF(AN7="","",IF(IFERROR(TRIM(INDEX($A7:$AD7,MATCH(Lists!$H$11,$A$1:$AD$1,0))&amp;""),"")&lt;&gt;"","Yes","No"))</f>
        <v/>
      </c>
      <c r="AV7" s="22">
        <f>IF(AN7="","",IFERROR(IF(TRIM(INDEX($A7:$AD7,MATCH(Lists!$H$10,$A$1:$AD$1,0))&amp;"")="","",VALUE(TRIM(INDEX($A7:$AD7,MATCH(Lists!$H$10,$A$1:$AD$1,0))&amp;""))),""))</f>
        <v/>
      </c>
      <c r="AW7" s="22">
        <f>IF(AN7="","",LOWER(IFERROR(TRIM(INDEX($A7:$AD7,MATCH(Lists!$H$3,$A$1:$AD$1,0))&amp;""),"")))</f>
        <v/>
      </c>
      <c r="AX7" s="22">
        <f>IF(AN7="","",IFERROR(TRIM(INDEX($A7:$AD7,MATCH(Lists!$H$12,$A$1:$AD$1,0))&amp;""),""))</f>
        <v/>
      </c>
      <c r="AY7" s="23">
        <f>IF(OR(AX7="Paid",AX7="Partially refunded"),IFERROR(VALUE(IFERROR(TRIM(INDEX($A7:$AD7,MATCH(Lists!$H$13,$A$1:$AD$1,0))&amp;""),"")),0)-IFERROR(VALUE(IFERROR(TRIM(INDEX($A7:$AD7,MATCH(Lists!$H$14,$A$1:$AD$1,0))&amp;""),"")),0),0)</f>
        <v/>
      </c>
      <c r="AZ7" s="22">
        <f>IF(AN7="","",IF(UPPER(TRIM(AK7&amp;""))="Y","Paid another way",IF(OR(AX7="Paid",AX7="Partially refunded"),AX7,IF(AND(AW7&lt;&gt;"",COUNTIFS(Payments!$S$2:$S$301,AW7,Payments!$U$2:$U$301,1)&gt;0),"Paid",IF(AX7&lt;&gt;"",AX7,IF(AW7="","No payment yet",IFERROR(INDEX(Payments!$T$2:$T$301,MATCH(AW7,Payments!$S$2:$S$301,0)),"No payment yet")))))))</f>
        <v/>
      </c>
      <c r="BA7" s="22">
        <f>IF(OR(AZ7="Paid",AZ7="Partially refunded",AZ7="Paid another way"),1,0)</f>
        <v/>
      </c>
      <c r="BB7" s="23">
        <f>IF(AN7="","",AY7+IF(AW7="",0,SUMIF(Payments!$S$2:$S$301,AW7,Payments!$V$2:$V$301)))</f>
        <v/>
      </c>
      <c r="BC7" s="22">
        <f>IF(OR(AN7="",COUNT(AF7:AH7)=0),"",ROUND(AVERAGE(AF7:AH7),2))</f>
        <v/>
      </c>
      <c r="BD7" s="22">
        <f>IF(ISNUMBER(BC7),BC7,0)</f>
        <v/>
      </c>
      <c r="BE7" s="22">
        <f>IF(ISNUMBER(BC7),1,0)</f>
        <v/>
      </c>
      <c r="BF7" s="22">
        <f>IF(AN7="","",TRIM(AI7&amp;""))</f>
        <v/>
      </c>
      <c r="BG7" s="22">
        <f>IF(OR(AN7="",AJ7=""),"",UPPER(TRIM(AJ7&amp;"")))</f>
        <v/>
      </c>
      <c r="BH7" s="22">
        <f>IF(BG7="","",IF(COUNTIF($BG$2:$BG$301,BG7)&gt;1,"Yes","No"))</f>
        <v/>
      </c>
      <c r="BI7" s="22">
        <f>IF(AND(BF7="Accepted",BG7=""),1,0)</f>
        <v/>
      </c>
      <c r="BJ7" s="22">
        <f>IF(AND(BF7="Accepted",BA7=0),1,0)</f>
        <v/>
      </c>
      <c r="BK7" s="23">
        <f>IF(AND(BJ7=1,ISNUMBER(AV7)),AV7,0)</f>
        <v/>
      </c>
      <c r="BL7" s="22">
        <f>IF(AN7="",0,1)</f>
        <v/>
      </c>
    </row>
    <row r="8">
      <c r="A8" s="18" t="inlineStr">
        <is>
          <t>EXAMPLE-07 (delete me)</t>
        </is>
      </c>
      <c r="B8" s="18" t="inlineStr">
        <is>
          <t>2027-03-08T10:16:00.000Z</t>
        </is>
      </c>
      <c r="C8" s="18" t="inlineStr">
        <is>
          <t>2027-03-08T10:08:00.000Z</t>
        </is>
      </c>
      <c r="D8" s="18" t="inlineStr">
        <is>
          <t>Oak and Ember Woodworks</t>
        </is>
      </c>
      <c r="E8" s="18" t="inlineStr">
        <is>
          <t>Sam Reyes</t>
        </is>
      </c>
      <c r="F8" s="18" t="inlineStr">
        <is>
          <t>sam@example.com</t>
        </is>
      </c>
      <c r="G8" s="18" t="inlineStr">
        <is>
          <t>555-0206</t>
        </is>
      </c>
      <c r="H8" s="18" t="inlineStr"/>
      <c r="I8" s="18" t="inlineStr">
        <is>
          <t>newsletter</t>
        </is>
      </c>
      <c r="J8" s="18" t="inlineStr">
        <is>
          <t>Wood and home goods</t>
        </is>
      </c>
      <c r="K8" s="18" t="inlineStr">
        <is>
          <t>Handmade work, prices from 10 to 80</t>
        </is>
      </c>
      <c r="L8" s="18" t="inlineStr">
        <is>
          <t>Yes, all of it</t>
        </is>
      </c>
      <c r="M8" s="18" t="inlineStr">
        <is>
          <t>photo-1.jpg, photo-2.jpg, photo-3.jpg</t>
        </is>
      </c>
      <c r="N8" s="18" t="inlineStr">
        <is>
          <t>10 x 20 ft</t>
        </is>
      </c>
      <c r="O8" s="18" t="inlineStr">
        <is>
          <t>No</t>
        </is>
      </c>
      <c r="P8" s="18" t="inlineStr">
        <is>
          <t>No</t>
        </is>
      </c>
      <c r="Q8" s="18" t="inlineStr"/>
      <c r="R8" s="18" t="n">
        <v>140</v>
      </c>
      <c r="S8" s="18" t="inlineStr"/>
      <c r="T8" s="18" t="inlineStr">
        <is>
          <t>insurance.pdf</t>
        </is>
      </c>
      <c r="U8" s="18" t="inlineStr">
        <is>
          <t>I have read the vendor rules and agree to follow them</t>
        </is>
      </c>
      <c r="V8" s="18" t="inlineStr"/>
      <c r="W8" s="18" t="inlineStr"/>
      <c r="X8" s="18" t="inlineStr"/>
      <c r="Y8" s="18" t="inlineStr"/>
      <c r="Z8" s="18" t="inlineStr"/>
      <c r="AA8" s="18" t="inlineStr"/>
      <c r="AB8" s="18" t="n">
        <v>1</v>
      </c>
      <c r="AE8" s="19" t="n"/>
      <c r="AF8" s="20" t="n">
        <v>4</v>
      </c>
      <c r="AG8" s="20" t="n">
        <v>4</v>
      </c>
      <c r="AH8" s="20" t="n">
        <v>4</v>
      </c>
      <c r="AI8" s="20" t="inlineStr">
        <is>
          <t>Accepted</t>
        </is>
      </c>
      <c r="AJ8" s="20" t="inlineStr">
        <is>
          <t>A3</t>
        </is>
      </c>
      <c r="AK8" s="20" t="inlineStr"/>
      <c r="AL8" s="21" t="inlineStr">
        <is>
          <t>Move to A4?</t>
        </is>
      </c>
      <c r="AM8" s="19" t="n"/>
      <c r="AN8" s="22">
        <f>IFERROR(TRIM(INDEX($A8:$AD8,MATCH(Lists!$H$2,$A$1:$AD$1,0))&amp;""),"")</f>
        <v/>
      </c>
      <c r="AO8" s="22">
        <f>IF(AN8="","",IFERROR(TRIM(INDEX($A8:$AD8,MATCH(Lists!$H$4,$A$1:$AD$1,0))&amp;""),""))</f>
        <v/>
      </c>
      <c r="AP8" s="22">
        <f>IF(AN8="","",IFERROR(TRIM(INDEX($A8:$AD8,MATCH(Lists!$H$7,$A$1:$AD$1,0))&amp;""),""))</f>
        <v/>
      </c>
      <c r="AQ8" s="22">
        <f>IF(AN8="","",IFERROR(TRIM(INDEX($A8:$AD8,MATCH(Lists!$H$8,$A$1:$AD$1,0))&amp;""),""))</f>
        <v/>
      </c>
      <c r="AR8" s="22">
        <f>IF(AN8="","",IFERROR(TRIM(INDEX($A8:$AD8,MATCH(Lists!$H$9,$A$1:$AD$1,0))&amp;""),""))</f>
        <v/>
      </c>
      <c r="AS8" s="22">
        <f>IF(AN8="","",IFERROR(TRIM(INDEX($A8:$AD8,MATCH(Lists!$H$5,$A$1:$AD$1,0))&amp;""),""))</f>
        <v/>
      </c>
      <c r="AT8" s="22">
        <f>IF(AN8="","",IF(IFERROR(TRIM(INDEX($A8:$AD8,MATCH(Lists!$H$6,$A$1:$AD$1,0))&amp;""),"")&lt;&gt;"","Yes","No"))</f>
        <v/>
      </c>
      <c r="AU8" s="22">
        <f>IF(AN8="","",IF(IFERROR(TRIM(INDEX($A8:$AD8,MATCH(Lists!$H$11,$A$1:$AD$1,0))&amp;""),"")&lt;&gt;"","Yes","No"))</f>
        <v/>
      </c>
      <c r="AV8" s="22">
        <f>IF(AN8="","",IFERROR(IF(TRIM(INDEX($A8:$AD8,MATCH(Lists!$H$10,$A$1:$AD$1,0))&amp;"")="","",VALUE(TRIM(INDEX($A8:$AD8,MATCH(Lists!$H$10,$A$1:$AD$1,0))&amp;""))),""))</f>
        <v/>
      </c>
      <c r="AW8" s="22">
        <f>IF(AN8="","",LOWER(IFERROR(TRIM(INDEX($A8:$AD8,MATCH(Lists!$H$3,$A$1:$AD$1,0))&amp;""),"")))</f>
        <v/>
      </c>
      <c r="AX8" s="22">
        <f>IF(AN8="","",IFERROR(TRIM(INDEX($A8:$AD8,MATCH(Lists!$H$12,$A$1:$AD$1,0))&amp;""),""))</f>
        <v/>
      </c>
      <c r="AY8" s="23">
        <f>IF(OR(AX8="Paid",AX8="Partially refunded"),IFERROR(VALUE(IFERROR(TRIM(INDEX($A8:$AD8,MATCH(Lists!$H$13,$A$1:$AD$1,0))&amp;""),"")),0)-IFERROR(VALUE(IFERROR(TRIM(INDEX($A8:$AD8,MATCH(Lists!$H$14,$A$1:$AD$1,0))&amp;""),"")),0),0)</f>
        <v/>
      </c>
      <c r="AZ8" s="22">
        <f>IF(AN8="","",IF(UPPER(TRIM(AK8&amp;""))="Y","Paid another way",IF(OR(AX8="Paid",AX8="Partially refunded"),AX8,IF(AND(AW8&lt;&gt;"",COUNTIFS(Payments!$S$2:$S$301,AW8,Payments!$U$2:$U$301,1)&gt;0),"Paid",IF(AX8&lt;&gt;"",AX8,IF(AW8="","No payment yet",IFERROR(INDEX(Payments!$T$2:$T$301,MATCH(AW8,Payments!$S$2:$S$301,0)),"No payment yet")))))))</f>
        <v/>
      </c>
      <c r="BA8" s="22">
        <f>IF(OR(AZ8="Paid",AZ8="Partially refunded",AZ8="Paid another way"),1,0)</f>
        <v/>
      </c>
      <c r="BB8" s="23">
        <f>IF(AN8="","",AY8+IF(AW8="",0,SUMIF(Payments!$S$2:$S$301,AW8,Payments!$V$2:$V$301)))</f>
        <v/>
      </c>
      <c r="BC8" s="22">
        <f>IF(OR(AN8="",COUNT(AF8:AH8)=0),"",ROUND(AVERAGE(AF8:AH8),2))</f>
        <v/>
      </c>
      <c r="BD8" s="22">
        <f>IF(ISNUMBER(BC8),BC8,0)</f>
        <v/>
      </c>
      <c r="BE8" s="22">
        <f>IF(ISNUMBER(BC8),1,0)</f>
        <v/>
      </c>
      <c r="BF8" s="22">
        <f>IF(AN8="","",TRIM(AI8&amp;""))</f>
        <v/>
      </c>
      <c r="BG8" s="22">
        <f>IF(OR(AN8="",AJ8=""),"",UPPER(TRIM(AJ8&amp;"")))</f>
        <v/>
      </c>
      <c r="BH8" s="22">
        <f>IF(BG8="","",IF(COUNTIF($BG$2:$BG$301,BG8)&gt;1,"Yes","No"))</f>
        <v/>
      </c>
      <c r="BI8" s="22">
        <f>IF(AND(BF8="Accepted",BG8=""),1,0)</f>
        <v/>
      </c>
      <c r="BJ8" s="22">
        <f>IF(AND(BF8="Accepted",BA8=0),1,0)</f>
        <v/>
      </c>
      <c r="BK8" s="23">
        <f>IF(AND(BJ8=1,ISNUMBER(AV8)),AV8,0)</f>
        <v/>
      </c>
      <c r="BL8" s="22">
        <f>IF(AN8="",0,1)</f>
        <v/>
      </c>
    </row>
    <row r="9">
      <c r="A9" s="18" t="inlineStr">
        <is>
          <t>EXAMPLE-08 (delete me)</t>
        </is>
      </c>
      <c r="B9" s="18" t="inlineStr">
        <is>
          <t>2027-03-09T10:17:00.000Z</t>
        </is>
      </c>
      <c r="C9" s="18" t="inlineStr">
        <is>
          <t>2027-03-09T10:09:00.000Z</t>
        </is>
      </c>
      <c r="D9" s="18" t="inlineStr">
        <is>
          <t>Lavender Lane Soaps</t>
        </is>
      </c>
      <c r="E9" s="18" t="inlineStr">
        <is>
          <t>Ava Brooks</t>
        </is>
      </c>
      <c r="F9" s="18" t="inlineStr">
        <is>
          <t>ava@example.com</t>
        </is>
      </c>
      <c r="G9" s="18" t="inlineStr">
        <is>
          <t>555-0207</t>
        </is>
      </c>
      <c r="H9" s="18" t="inlineStr"/>
      <c r="I9" s="18" t="inlineStr">
        <is>
          <t>flyer</t>
        </is>
      </c>
      <c r="J9" s="18" t="inlineStr">
        <is>
          <t>Bath and body</t>
        </is>
      </c>
      <c r="K9" s="18" t="inlineStr">
        <is>
          <t>Handmade work, prices from 10 to 80</t>
        </is>
      </c>
      <c r="L9" s="18" t="inlineStr">
        <is>
          <t>Yes, all of it</t>
        </is>
      </c>
      <c r="M9" s="18" t="inlineStr">
        <is>
          <t>photo-1.jpg, photo-2.jpg, photo-3.jpg</t>
        </is>
      </c>
      <c r="N9" s="18" t="inlineStr">
        <is>
          <t>Table only (6 ft)</t>
        </is>
      </c>
      <c r="O9" s="18" t="inlineStr">
        <is>
          <t>No</t>
        </is>
      </c>
      <c r="P9" s="18" t="inlineStr">
        <is>
          <t>No</t>
        </is>
      </c>
      <c r="Q9" s="18" t="inlineStr"/>
      <c r="R9" s="18" t="n">
        <v>40</v>
      </c>
      <c r="S9" s="18" t="inlineStr"/>
      <c r="T9" s="18" t="inlineStr">
        <is>
          <t>insurance.pdf</t>
        </is>
      </c>
      <c r="U9" s="18" t="inlineStr">
        <is>
          <t>I have read the vendor rules and agree to follow them</t>
        </is>
      </c>
      <c r="V9" s="18" t="inlineStr"/>
      <c r="W9" s="18" t="inlineStr"/>
      <c r="X9" s="18" t="inlineStr"/>
      <c r="Y9" s="18" t="inlineStr"/>
      <c r="Z9" s="18" t="inlineStr"/>
      <c r="AA9" s="18" t="inlineStr"/>
      <c r="AB9" s="18" t="n">
        <v>1</v>
      </c>
      <c r="AE9" s="19" t="n"/>
      <c r="AF9" s="20" t="n">
        <v>4</v>
      </c>
      <c r="AG9" s="20" t="n">
        <v>3</v>
      </c>
      <c r="AH9" s="20" t="n"/>
      <c r="AI9" s="20" t="inlineStr">
        <is>
          <t>Accepted</t>
        </is>
      </c>
      <c r="AJ9" s="20" t="inlineStr"/>
      <c r="AK9" s="20" t="inlineStr"/>
      <c r="AL9" s="21" t="inlineStr"/>
      <c r="AM9" s="19" t="n"/>
      <c r="AN9" s="22">
        <f>IFERROR(TRIM(INDEX($A9:$AD9,MATCH(Lists!$H$2,$A$1:$AD$1,0))&amp;""),"")</f>
        <v/>
      </c>
      <c r="AO9" s="22">
        <f>IF(AN9="","",IFERROR(TRIM(INDEX($A9:$AD9,MATCH(Lists!$H$4,$A$1:$AD$1,0))&amp;""),""))</f>
        <v/>
      </c>
      <c r="AP9" s="22">
        <f>IF(AN9="","",IFERROR(TRIM(INDEX($A9:$AD9,MATCH(Lists!$H$7,$A$1:$AD$1,0))&amp;""),""))</f>
        <v/>
      </c>
      <c r="AQ9" s="22">
        <f>IF(AN9="","",IFERROR(TRIM(INDEX($A9:$AD9,MATCH(Lists!$H$8,$A$1:$AD$1,0))&amp;""),""))</f>
        <v/>
      </c>
      <c r="AR9" s="22">
        <f>IF(AN9="","",IFERROR(TRIM(INDEX($A9:$AD9,MATCH(Lists!$H$9,$A$1:$AD$1,0))&amp;""),""))</f>
        <v/>
      </c>
      <c r="AS9" s="22">
        <f>IF(AN9="","",IFERROR(TRIM(INDEX($A9:$AD9,MATCH(Lists!$H$5,$A$1:$AD$1,0))&amp;""),""))</f>
        <v/>
      </c>
      <c r="AT9" s="22">
        <f>IF(AN9="","",IF(IFERROR(TRIM(INDEX($A9:$AD9,MATCH(Lists!$H$6,$A$1:$AD$1,0))&amp;""),"")&lt;&gt;"","Yes","No"))</f>
        <v/>
      </c>
      <c r="AU9" s="22">
        <f>IF(AN9="","",IF(IFERROR(TRIM(INDEX($A9:$AD9,MATCH(Lists!$H$11,$A$1:$AD$1,0))&amp;""),"")&lt;&gt;"","Yes","No"))</f>
        <v/>
      </c>
      <c r="AV9" s="22">
        <f>IF(AN9="","",IFERROR(IF(TRIM(INDEX($A9:$AD9,MATCH(Lists!$H$10,$A$1:$AD$1,0))&amp;"")="","",VALUE(TRIM(INDEX($A9:$AD9,MATCH(Lists!$H$10,$A$1:$AD$1,0))&amp;""))),""))</f>
        <v/>
      </c>
      <c r="AW9" s="22">
        <f>IF(AN9="","",LOWER(IFERROR(TRIM(INDEX($A9:$AD9,MATCH(Lists!$H$3,$A$1:$AD$1,0))&amp;""),"")))</f>
        <v/>
      </c>
      <c r="AX9" s="22">
        <f>IF(AN9="","",IFERROR(TRIM(INDEX($A9:$AD9,MATCH(Lists!$H$12,$A$1:$AD$1,0))&amp;""),""))</f>
        <v/>
      </c>
      <c r="AY9" s="23">
        <f>IF(OR(AX9="Paid",AX9="Partially refunded"),IFERROR(VALUE(IFERROR(TRIM(INDEX($A9:$AD9,MATCH(Lists!$H$13,$A$1:$AD$1,0))&amp;""),"")),0)-IFERROR(VALUE(IFERROR(TRIM(INDEX($A9:$AD9,MATCH(Lists!$H$14,$A$1:$AD$1,0))&amp;""),"")),0),0)</f>
        <v/>
      </c>
      <c r="AZ9" s="22">
        <f>IF(AN9="","",IF(UPPER(TRIM(AK9&amp;""))="Y","Paid another way",IF(OR(AX9="Paid",AX9="Partially refunded"),AX9,IF(AND(AW9&lt;&gt;"",COUNTIFS(Payments!$S$2:$S$301,AW9,Payments!$U$2:$U$301,1)&gt;0),"Paid",IF(AX9&lt;&gt;"",AX9,IF(AW9="","No payment yet",IFERROR(INDEX(Payments!$T$2:$T$301,MATCH(AW9,Payments!$S$2:$S$301,0)),"No payment yet")))))))</f>
        <v/>
      </c>
      <c r="BA9" s="22">
        <f>IF(OR(AZ9="Paid",AZ9="Partially refunded",AZ9="Paid another way"),1,0)</f>
        <v/>
      </c>
      <c r="BB9" s="23">
        <f>IF(AN9="","",AY9+IF(AW9="",0,SUMIF(Payments!$S$2:$S$301,AW9,Payments!$V$2:$V$301)))</f>
        <v/>
      </c>
      <c r="BC9" s="22">
        <f>IF(OR(AN9="",COUNT(AF9:AH9)=0),"",ROUND(AVERAGE(AF9:AH9),2))</f>
        <v/>
      </c>
      <c r="BD9" s="22">
        <f>IF(ISNUMBER(BC9),BC9,0)</f>
        <v/>
      </c>
      <c r="BE9" s="22">
        <f>IF(ISNUMBER(BC9),1,0)</f>
        <v/>
      </c>
      <c r="BF9" s="22">
        <f>IF(AN9="","",TRIM(AI9&amp;""))</f>
        <v/>
      </c>
      <c r="BG9" s="22">
        <f>IF(OR(AN9="",AJ9=""),"",UPPER(TRIM(AJ9&amp;"")))</f>
        <v/>
      </c>
      <c r="BH9" s="22">
        <f>IF(BG9="","",IF(COUNTIF($BG$2:$BG$301,BG9)&gt;1,"Yes","No"))</f>
        <v/>
      </c>
      <c r="BI9" s="22">
        <f>IF(AND(BF9="Accepted",BG9=""),1,0)</f>
        <v/>
      </c>
      <c r="BJ9" s="22">
        <f>IF(AND(BF9="Accepted",BA9=0),1,0)</f>
        <v/>
      </c>
      <c r="BK9" s="23">
        <f>IF(AND(BJ9=1,ISNUMBER(AV9)),AV9,0)</f>
        <v/>
      </c>
      <c r="BL9" s="22">
        <f>IF(AN9="",0,1)</f>
        <v/>
      </c>
    </row>
    <row r="10">
      <c r="A10" s="18" t="inlineStr">
        <is>
          <t>EXAMPLE-09 (delete me)</t>
        </is>
      </c>
      <c r="B10" s="18" t="inlineStr">
        <is>
          <t>2027-03-10T10:18:00.000Z</t>
        </is>
      </c>
      <c r="C10" s="18" t="inlineStr">
        <is>
          <t>2027-03-10T10:10:00.000Z</t>
        </is>
      </c>
      <c r="D10" s="18" t="inlineStr">
        <is>
          <t>Green Acre Growers</t>
        </is>
      </c>
      <c r="E10" s="18" t="inlineStr">
        <is>
          <t>Leo Grant</t>
        </is>
      </c>
      <c r="F10" s="18" t="inlineStr">
        <is>
          <t>leo@example.com</t>
        </is>
      </c>
      <c r="G10" s="18" t="inlineStr">
        <is>
          <t>555-0208</t>
        </is>
      </c>
      <c r="H10" s="18" t="inlineStr"/>
      <c r="I10" s="18" t="inlineStr">
        <is>
          <t>newsletter</t>
        </is>
      </c>
      <c r="J10" s="18" t="inlineStr">
        <is>
          <t>Fresh produce and plants</t>
        </is>
      </c>
      <c r="K10" s="18" t="inlineStr">
        <is>
          <t>Handmade work, prices from 10 to 80</t>
        </is>
      </c>
      <c r="L10" s="18" t="inlineStr">
        <is>
          <t>Yes, all of it</t>
        </is>
      </c>
      <c r="M10" s="18" t="inlineStr"/>
      <c r="N10" s="18" t="inlineStr">
        <is>
          <t>10 x 10 ft</t>
        </is>
      </c>
      <c r="O10" s="18" t="inlineStr">
        <is>
          <t>No</t>
        </is>
      </c>
      <c r="P10" s="18" t="inlineStr">
        <is>
          <t>Yes</t>
        </is>
      </c>
      <c r="Q10" s="18" t="inlineStr"/>
      <c r="R10" s="18" t="n">
        <v>75</v>
      </c>
      <c r="S10" s="18" t="inlineStr"/>
      <c r="T10" s="18" t="inlineStr"/>
      <c r="U10" s="18" t="inlineStr">
        <is>
          <t>I have read the vendor rules and agree to follow them</t>
        </is>
      </c>
      <c r="V10" s="18" t="inlineStr"/>
      <c r="W10" s="18" t="inlineStr"/>
      <c r="X10" s="18" t="inlineStr"/>
      <c r="Y10" s="18" t="inlineStr"/>
      <c r="Z10" s="18" t="inlineStr"/>
      <c r="AA10" s="18" t="inlineStr"/>
      <c r="AB10" s="18" t="n">
        <v>1</v>
      </c>
      <c r="AE10" s="19" t="n"/>
      <c r="AF10" s="20" t="n"/>
      <c r="AG10" s="20" t="n"/>
      <c r="AH10" s="20" t="n"/>
      <c r="AI10" s="20" t="inlineStr"/>
      <c r="AJ10" s="20" t="inlineStr"/>
      <c r="AK10" s="20" t="inlineStr"/>
      <c r="AL10" s="21" t="inlineStr">
        <is>
          <t>Photos to come</t>
        </is>
      </c>
      <c r="AM10" s="19" t="n"/>
      <c r="AN10" s="22">
        <f>IFERROR(TRIM(INDEX($A10:$AD10,MATCH(Lists!$H$2,$A$1:$AD$1,0))&amp;""),"")</f>
        <v/>
      </c>
      <c r="AO10" s="22">
        <f>IF(AN10="","",IFERROR(TRIM(INDEX($A10:$AD10,MATCH(Lists!$H$4,$A$1:$AD$1,0))&amp;""),""))</f>
        <v/>
      </c>
      <c r="AP10" s="22">
        <f>IF(AN10="","",IFERROR(TRIM(INDEX($A10:$AD10,MATCH(Lists!$H$7,$A$1:$AD$1,0))&amp;""),""))</f>
        <v/>
      </c>
      <c r="AQ10" s="22">
        <f>IF(AN10="","",IFERROR(TRIM(INDEX($A10:$AD10,MATCH(Lists!$H$8,$A$1:$AD$1,0))&amp;""),""))</f>
        <v/>
      </c>
      <c r="AR10" s="22">
        <f>IF(AN10="","",IFERROR(TRIM(INDEX($A10:$AD10,MATCH(Lists!$H$9,$A$1:$AD$1,0))&amp;""),""))</f>
        <v/>
      </c>
      <c r="AS10" s="22">
        <f>IF(AN10="","",IFERROR(TRIM(INDEX($A10:$AD10,MATCH(Lists!$H$5,$A$1:$AD$1,0))&amp;""),""))</f>
        <v/>
      </c>
      <c r="AT10" s="22">
        <f>IF(AN10="","",IF(IFERROR(TRIM(INDEX($A10:$AD10,MATCH(Lists!$H$6,$A$1:$AD$1,0))&amp;""),"")&lt;&gt;"","Yes","No"))</f>
        <v/>
      </c>
      <c r="AU10" s="22">
        <f>IF(AN10="","",IF(IFERROR(TRIM(INDEX($A10:$AD10,MATCH(Lists!$H$11,$A$1:$AD$1,0))&amp;""),"")&lt;&gt;"","Yes","No"))</f>
        <v/>
      </c>
      <c r="AV10" s="22">
        <f>IF(AN10="","",IFERROR(IF(TRIM(INDEX($A10:$AD10,MATCH(Lists!$H$10,$A$1:$AD$1,0))&amp;"")="","",VALUE(TRIM(INDEX($A10:$AD10,MATCH(Lists!$H$10,$A$1:$AD$1,0))&amp;""))),""))</f>
        <v/>
      </c>
      <c r="AW10" s="22">
        <f>IF(AN10="","",LOWER(IFERROR(TRIM(INDEX($A10:$AD10,MATCH(Lists!$H$3,$A$1:$AD$1,0))&amp;""),"")))</f>
        <v/>
      </c>
      <c r="AX10" s="22">
        <f>IF(AN10="","",IFERROR(TRIM(INDEX($A10:$AD10,MATCH(Lists!$H$12,$A$1:$AD$1,0))&amp;""),""))</f>
        <v/>
      </c>
      <c r="AY10" s="23">
        <f>IF(OR(AX10="Paid",AX10="Partially refunded"),IFERROR(VALUE(IFERROR(TRIM(INDEX($A10:$AD10,MATCH(Lists!$H$13,$A$1:$AD$1,0))&amp;""),"")),0)-IFERROR(VALUE(IFERROR(TRIM(INDEX($A10:$AD10,MATCH(Lists!$H$14,$A$1:$AD$1,0))&amp;""),"")),0),0)</f>
        <v/>
      </c>
      <c r="AZ10" s="22">
        <f>IF(AN10="","",IF(UPPER(TRIM(AK10&amp;""))="Y","Paid another way",IF(OR(AX10="Paid",AX10="Partially refunded"),AX10,IF(AND(AW10&lt;&gt;"",COUNTIFS(Payments!$S$2:$S$301,AW10,Payments!$U$2:$U$301,1)&gt;0),"Paid",IF(AX10&lt;&gt;"",AX10,IF(AW10="","No payment yet",IFERROR(INDEX(Payments!$T$2:$T$301,MATCH(AW10,Payments!$S$2:$S$301,0)),"No payment yet")))))))</f>
        <v/>
      </c>
      <c r="BA10" s="22">
        <f>IF(OR(AZ10="Paid",AZ10="Partially refunded",AZ10="Paid another way"),1,0)</f>
        <v/>
      </c>
      <c r="BB10" s="23">
        <f>IF(AN10="","",AY10+IF(AW10="",0,SUMIF(Payments!$S$2:$S$301,AW10,Payments!$V$2:$V$301)))</f>
        <v/>
      </c>
      <c r="BC10" s="22">
        <f>IF(OR(AN10="",COUNT(AF10:AH10)=0),"",ROUND(AVERAGE(AF10:AH10),2))</f>
        <v/>
      </c>
      <c r="BD10" s="22">
        <f>IF(ISNUMBER(BC10),BC10,0)</f>
        <v/>
      </c>
      <c r="BE10" s="22">
        <f>IF(ISNUMBER(BC10),1,0)</f>
        <v/>
      </c>
      <c r="BF10" s="22">
        <f>IF(AN10="","",TRIM(AI10&amp;""))</f>
        <v/>
      </c>
      <c r="BG10" s="22">
        <f>IF(OR(AN10="",AJ10=""),"",UPPER(TRIM(AJ10&amp;"")))</f>
        <v/>
      </c>
      <c r="BH10" s="22">
        <f>IF(BG10="","",IF(COUNTIF($BG$2:$BG$301,BG10)&gt;1,"Yes","No"))</f>
        <v/>
      </c>
      <c r="BI10" s="22">
        <f>IF(AND(BF10="Accepted",BG10=""),1,0)</f>
        <v/>
      </c>
      <c r="BJ10" s="22">
        <f>IF(AND(BF10="Accepted",BA10=0),1,0)</f>
        <v/>
      </c>
      <c r="BK10" s="23">
        <f>IF(AND(BJ10=1,ISNUMBER(AV10)),AV10,0)</f>
        <v/>
      </c>
      <c r="BL10" s="22">
        <f>IF(AN10="",0,1)</f>
        <v/>
      </c>
    </row>
    <row r="11">
      <c r="A11" s="18" t="inlineStr">
        <is>
          <t>EXAMPLE-10 (delete me)</t>
        </is>
      </c>
      <c r="B11" s="18" t="inlineStr">
        <is>
          <t>2027-03-11T10:19:00.000Z</t>
        </is>
      </c>
      <c r="C11" s="18" t="inlineStr">
        <is>
          <t>2027-03-11T10:11:00.000Z</t>
        </is>
      </c>
      <c r="D11" s="18" t="inlineStr">
        <is>
          <t>Little Loom Kids</t>
        </is>
      </c>
      <c r="E11" s="18" t="inlineStr">
        <is>
          <t>Ella Fox</t>
        </is>
      </c>
      <c r="F11" s="18" t="inlineStr">
        <is>
          <t>ella@example.com</t>
        </is>
      </c>
      <c r="G11" s="18" t="inlineStr">
        <is>
          <t>555-0209</t>
        </is>
      </c>
      <c r="H11" s="18" t="inlineStr"/>
      <c r="I11" s="18" t="inlineStr">
        <is>
          <t>flyer</t>
        </is>
      </c>
      <c r="J11" s="18" t="inlineStr">
        <is>
          <t>Clothing and textiles</t>
        </is>
      </c>
      <c r="K11" s="18" t="inlineStr">
        <is>
          <t>Handmade work, prices from 10 to 80</t>
        </is>
      </c>
      <c r="L11" s="18" t="inlineStr">
        <is>
          <t>Yes, all of it</t>
        </is>
      </c>
      <c r="M11" s="18" t="inlineStr">
        <is>
          <t>photo-1.jpg, photo-2.jpg, photo-3.jpg</t>
        </is>
      </c>
      <c r="N11" s="18" t="inlineStr">
        <is>
          <t>Table only (6 ft)</t>
        </is>
      </c>
      <c r="O11" s="18" t="inlineStr">
        <is>
          <t>No</t>
        </is>
      </c>
      <c r="P11" s="18" t="inlineStr">
        <is>
          <t>No</t>
        </is>
      </c>
      <c r="Q11" s="18" t="inlineStr"/>
      <c r="R11" s="18" t="n">
        <v>40</v>
      </c>
      <c r="S11" s="18" t="inlineStr"/>
      <c r="T11" s="18" t="inlineStr">
        <is>
          <t>insurance.pdf</t>
        </is>
      </c>
      <c r="U11" s="18" t="inlineStr">
        <is>
          <t>I have read the vendor rules and agree to follow them</t>
        </is>
      </c>
      <c r="V11" s="18" t="inlineStr"/>
      <c r="W11" s="18" t="inlineStr"/>
      <c r="X11" s="18" t="inlineStr"/>
      <c r="Y11" s="18" t="inlineStr"/>
      <c r="Z11" s="18" t="inlineStr"/>
      <c r="AA11" s="18" t="inlineStr"/>
      <c r="AB11" s="18" t="n">
        <v>1</v>
      </c>
      <c r="AE11" s="19" t="n"/>
      <c r="AF11" s="20" t="n">
        <v>3</v>
      </c>
      <c r="AG11" s="20" t="n">
        <v>4</v>
      </c>
      <c r="AH11" s="20" t="n">
        <v>4</v>
      </c>
      <c r="AI11" s="20" t="inlineStr">
        <is>
          <t>Waitlist</t>
        </is>
      </c>
      <c r="AJ11" s="20" t="inlineStr"/>
      <c r="AK11" s="20" t="inlineStr"/>
      <c r="AL11" s="21" t="inlineStr"/>
      <c r="AM11" s="19" t="n"/>
      <c r="AN11" s="22">
        <f>IFERROR(TRIM(INDEX($A11:$AD11,MATCH(Lists!$H$2,$A$1:$AD$1,0))&amp;""),"")</f>
        <v/>
      </c>
      <c r="AO11" s="22">
        <f>IF(AN11="","",IFERROR(TRIM(INDEX($A11:$AD11,MATCH(Lists!$H$4,$A$1:$AD$1,0))&amp;""),""))</f>
        <v/>
      </c>
      <c r="AP11" s="22">
        <f>IF(AN11="","",IFERROR(TRIM(INDEX($A11:$AD11,MATCH(Lists!$H$7,$A$1:$AD$1,0))&amp;""),""))</f>
        <v/>
      </c>
      <c r="AQ11" s="22">
        <f>IF(AN11="","",IFERROR(TRIM(INDEX($A11:$AD11,MATCH(Lists!$H$8,$A$1:$AD$1,0))&amp;""),""))</f>
        <v/>
      </c>
      <c r="AR11" s="22">
        <f>IF(AN11="","",IFERROR(TRIM(INDEX($A11:$AD11,MATCH(Lists!$H$9,$A$1:$AD$1,0))&amp;""),""))</f>
        <v/>
      </c>
      <c r="AS11" s="22">
        <f>IF(AN11="","",IFERROR(TRIM(INDEX($A11:$AD11,MATCH(Lists!$H$5,$A$1:$AD$1,0))&amp;""),""))</f>
        <v/>
      </c>
      <c r="AT11" s="22">
        <f>IF(AN11="","",IF(IFERROR(TRIM(INDEX($A11:$AD11,MATCH(Lists!$H$6,$A$1:$AD$1,0))&amp;""),"")&lt;&gt;"","Yes","No"))</f>
        <v/>
      </c>
      <c r="AU11" s="22">
        <f>IF(AN11="","",IF(IFERROR(TRIM(INDEX($A11:$AD11,MATCH(Lists!$H$11,$A$1:$AD$1,0))&amp;""),"")&lt;&gt;"","Yes","No"))</f>
        <v/>
      </c>
      <c r="AV11" s="22">
        <f>IF(AN11="","",IFERROR(IF(TRIM(INDEX($A11:$AD11,MATCH(Lists!$H$10,$A$1:$AD$1,0))&amp;"")="","",VALUE(TRIM(INDEX($A11:$AD11,MATCH(Lists!$H$10,$A$1:$AD$1,0))&amp;""))),""))</f>
        <v/>
      </c>
      <c r="AW11" s="22">
        <f>IF(AN11="","",LOWER(IFERROR(TRIM(INDEX($A11:$AD11,MATCH(Lists!$H$3,$A$1:$AD$1,0))&amp;""),"")))</f>
        <v/>
      </c>
      <c r="AX11" s="22">
        <f>IF(AN11="","",IFERROR(TRIM(INDEX($A11:$AD11,MATCH(Lists!$H$12,$A$1:$AD$1,0))&amp;""),""))</f>
        <v/>
      </c>
      <c r="AY11" s="23">
        <f>IF(OR(AX11="Paid",AX11="Partially refunded"),IFERROR(VALUE(IFERROR(TRIM(INDEX($A11:$AD11,MATCH(Lists!$H$13,$A$1:$AD$1,0))&amp;""),"")),0)-IFERROR(VALUE(IFERROR(TRIM(INDEX($A11:$AD11,MATCH(Lists!$H$14,$A$1:$AD$1,0))&amp;""),"")),0),0)</f>
        <v/>
      </c>
      <c r="AZ11" s="22">
        <f>IF(AN11="","",IF(UPPER(TRIM(AK11&amp;""))="Y","Paid another way",IF(OR(AX11="Paid",AX11="Partially refunded"),AX11,IF(AND(AW11&lt;&gt;"",COUNTIFS(Payments!$S$2:$S$301,AW11,Payments!$U$2:$U$301,1)&gt;0),"Paid",IF(AX11&lt;&gt;"",AX11,IF(AW11="","No payment yet",IFERROR(INDEX(Payments!$T$2:$T$301,MATCH(AW11,Payments!$S$2:$S$301,0)),"No payment yet")))))))</f>
        <v/>
      </c>
      <c r="BA11" s="22">
        <f>IF(OR(AZ11="Paid",AZ11="Partially refunded",AZ11="Paid another way"),1,0)</f>
        <v/>
      </c>
      <c r="BB11" s="23">
        <f>IF(AN11="","",AY11+IF(AW11="",0,SUMIF(Payments!$S$2:$S$301,AW11,Payments!$V$2:$V$301)))</f>
        <v/>
      </c>
      <c r="BC11" s="22">
        <f>IF(OR(AN11="",COUNT(AF11:AH11)=0),"",ROUND(AVERAGE(AF11:AH11),2))</f>
        <v/>
      </c>
      <c r="BD11" s="22">
        <f>IF(ISNUMBER(BC11),BC11,0)</f>
        <v/>
      </c>
      <c r="BE11" s="22">
        <f>IF(ISNUMBER(BC11),1,0)</f>
        <v/>
      </c>
      <c r="BF11" s="22">
        <f>IF(AN11="","",TRIM(AI11&amp;""))</f>
        <v/>
      </c>
      <c r="BG11" s="22">
        <f>IF(OR(AN11="",AJ11=""),"",UPPER(TRIM(AJ11&amp;"")))</f>
        <v/>
      </c>
      <c r="BH11" s="22">
        <f>IF(BG11="","",IF(COUNTIF($BG$2:$BG$301,BG11)&gt;1,"Yes","No"))</f>
        <v/>
      </c>
      <c r="BI11" s="22">
        <f>IF(AND(BF11="Accepted",BG11=""),1,0)</f>
        <v/>
      </c>
      <c r="BJ11" s="22">
        <f>IF(AND(BF11="Accepted",BA11=0),1,0)</f>
        <v/>
      </c>
      <c r="BK11" s="23">
        <f>IF(AND(BJ11=1,ISNUMBER(AV11)),AV11,0)</f>
        <v/>
      </c>
      <c r="BL11" s="22">
        <f>IF(AN11="",0,1)</f>
        <v/>
      </c>
    </row>
    <row r="12">
      <c r="AE12" s="19" t="n"/>
      <c r="AF12" s="24" t="n"/>
      <c r="AG12" s="24" t="n"/>
      <c r="AH12" s="24" t="n"/>
      <c r="AI12" s="24" t="n"/>
      <c r="AJ12" s="24" t="n"/>
      <c r="AK12" s="24" t="n"/>
      <c r="AL12" s="25" t="n"/>
      <c r="AM12" s="19" t="n"/>
      <c r="AN12" s="22">
        <f>IFERROR(TRIM(INDEX($A12:$AD12,MATCH(Lists!$H$2,$A$1:$AD$1,0))&amp;""),"")</f>
        <v/>
      </c>
      <c r="AO12" s="22">
        <f>IF(AN12="","",IFERROR(TRIM(INDEX($A12:$AD12,MATCH(Lists!$H$4,$A$1:$AD$1,0))&amp;""),""))</f>
        <v/>
      </c>
      <c r="AP12" s="22">
        <f>IF(AN12="","",IFERROR(TRIM(INDEX($A12:$AD12,MATCH(Lists!$H$7,$A$1:$AD$1,0))&amp;""),""))</f>
        <v/>
      </c>
      <c r="AQ12" s="22">
        <f>IF(AN12="","",IFERROR(TRIM(INDEX($A12:$AD12,MATCH(Lists!$H$8,$A$1:$AD$1,0))&amp;""),""))</f>
        <v/>
      </c>
      <c r="AR12" s="22">
        <f>IF(AN12="","",IFERROR(TRIM(INDEX($A12:$AD12,MATCH(Lists!$H$9,$A$1:$AD$1,0))&amp;""),""))</f>
        <v/>
      </c>
      <c r="AS12" s="22">
        <f>IF(AN12="","",IFERROR(TRIM(INDEX($A12:$AD12,MATCH(Lists!$H$5,$A$1:$AD$1,0))&amp;""),""))</f>
        <v/>
      </c>
      <c r="AT12" s="22">
        <f>IF(AN12="","",IF(IFERROR(TRIM(INDEX($A12:$AD12,MATCH(Lists!$H$6,$A$1:$AD$1,0))&amp;""),"")&lt;&gt;"","Yes","No"))</f>
        <v/>
      </c>
      <c r="AU12" s="22">
        <f>IF(AN12="","",IF(IFERROR(TRIM(INDEX($A12:$AD12,MATCH(Lists!$H$11,$A$1:$AD$1,0))&amp;""),"")&lt;&gt;"","Yes","No"))</f>
        <v/>
      </c>
      <c r="AV12" s="22">
        <f>IF(AN12="","",IFERROR(IF(TRIM(INDEX($A12:$AD12,MATCH(Lists!$H$10,$A$1:$AD$1,0))&amp;"")="","",VALUE(TRIM(INDEX($A12:$AD12,MATCH(Lists!$H$10,$A$1:$AD$1,0))&amp;""))),""))</f>
        <v/>
      </c>
      <c r="AW12" s="22">
        <f>IF(AN12="","",LOWER(IFERROR(TRIM(INDEX($A12:$AD12,MATCH(Lists!$H$3,$A$1:$AD$1,0))&amp;""),"")))</f>
        <v/>
      </c>
      <c r="AX12" s="22">
        <f>IF(AN12="","",IFERROR(TRIM(INDEX($A12:$AD12,MATCH(Lists!$H$12,$A$1:$AD$1,0))&amp;""),""))</f>
        <v/>
      </c>
      <c r="AY12" s="23">
        <f>IF(OR(AX12="Paid",AX12="Partially refunded"),IFERROR(VALUE(IFERROR(TRIM(INDEX($A12:$AD12,MATCH(Lists!$H$13,$A$1:$AD$1,0))&amp;""),"")),0)-IFERROR(VALUE(IFERROR(TRIM(INDEX($A12:$AD12,MATCH(Lists!$H$14,$A$1:$AD$1,0))&amp;""),"")),0),0)</f>
        <v/>
      </c>
      <c r="AZ12" s="22">
        <f>IF(AN12="","",IF(UPPER(TRIM(AK12&amp;""))="Y","Paid another way",IF(OR(AX12="Paid",AX12="Partially refunded"),AX12,IF(AND(AW12&lt;&gt;"",COUNTIFS(Payments!$S$2:$S$301,AW12,Payments!$U$2:$U$301,1)&gt;0),"Paid",IF(AX12&lt;&gt;"",AX12,IF(AW12="","No payment yet",IFERROR(INDEX(Payments!$T$2:$T$301,MATCH(AW12,Payments!$S$2:$S$301,0)),"No payment yet")))))))</f>
        <v/>
      </c>
      <c r="BA12" s="22">
        <f>IF(OR(AZ12="Paid",AZ12="Partially refunded",AZ12="Paid another way"),1,0)</f>
        <v/>
      </c>
      <c r="BB12" s="23">
        <f>IF(AN12="","",AY12+IF(AW12="",0,SUMIF(Payments!$S$2:$S$301,AW12,Payments!$V$2:$V$301)))</f>
        <v/>
      </c>
      <c r="BC12" s="22">
        <f>IF(OR(AN12="",COUNT(AF12:AH12)=0),"",ROUND(AVERAGE(AF12:AH12),2))</f>
        <v/>
      </c>
      <c r="BD12" s="22">
        <f>IF(ISNUMBER(BC12),BC12,0)</f>
        <v/>
      </c>
      <c r="BE12" s="22">
        <f>IF(ISNUMBER(BC12),1,0)</f>
        <v/>
      </c>
      <c r="BF12" s="22">
        <f>IF(AN12="","",TRIM(AI12&amp;""))</f>
        <v/>
      </c>
      <c r="BG12" s="22">
        <f>IF(OR(AN12="",AJ12=""),"",UPPER(TRIM(AJ12&amp;"")))</f>
        <v/>
      </c>
      <c r="BH12" s="22">
        <f>IF(BG12="","",IF(COUNTIF($BG$2:$BG$301,BG12)&gt;1,"Yes","No"))</f>
        <v/>
      </c>
      <c r="BI12" s="22">
        <f>IF(AND(BF12="Accepted",BG12=""),1,0)</f>
        <v/>
      </c>
      <c r="BJ12" s="22">
        <f>IF(AND(BF12="Accepted",BA12=0),1,0)</f>
        <v/>
      </c>
      <c r="BK12" s="23">
        <f>IF(AND(BJ12=1,ISNUMBER(AV12)),AV12,0)</f>
        <v/>
      </c>
      <c r="BL12" s="22">
        <f>IF(AN12="",0,1)</f>
        <v/>
      </c>
    </row>
    <row r="13">
      <c r="AE13" s="19" t="n"/>
      <c r="AF13" s="24" t="n"/>
      <c r="AG13" s="24" t="n"/>
      <c r="AH13" s="24" t="n"/>
      <c r="AI13" s="24" t="n"/>
      <c r="AJ13" s="24" t="n"/>
      <c r="AK13" s="24" t="n"/>
      <c r="AL13" s="25" t="n"/>
      <c r="AM13" s="19" t="n"/>
      <c r="AN13" s="22">
        <f>IFERROR(TRIM(INDEX($A13:$AD13,MATCH(Lists!$H$2,$A$1:$AD$1,0))&amp;""),"")</f>
        <v/>
      </c>
      <c r="AO13" s="22">
        <f>IF(AN13="","",IFERROR(TRIM(INDEX($A13:$AD13,MATCH(Lists!$H$4,$A$1:$AD$1,0))&amp;""),""))</f>
        <v/>
      </c>
      <c r="AP13" s="22">
        <f>IF(AN13="","",IFERROR(TRIM(INDEX($A13:$AD13,MATCH(Lists!$H$7,$A$1:$AD$1,0))&amp;""),""))</f>
        <v/>
      </c>
      <c r="AQ13" s="22">
        <f>IF(AN13="","",IFERROR(TRIM(INDEX($A13:$AD13,MATCH(Lists!$H$8,$A$1:$AD$1,0))&amp;""),""))</f>
        <v/>
      </c>
      <c r="AR13" s="22">
        <f>IF(AN13="","",IFERROR(TRIM(INDEX($A13:$AD13,MATCH(Lists!$H$9,$A$1:$AD$1,0))&amp;""),""))</f>
        <v/>
      </c>
      <c r="AS13" s="22">
        <f>IF(AN13="","",IFERROR(TRIM(INDEX($A13:$AD13,MATCH(Lists!$H$5,$A$1:$AD$1,0))&amp;""),""))</f>
        <v/>
      </c>
      <c r="AT13" s="22">
        <f>IF(AN13="","",IF(IFERROR(TRIM(INDEX($A13:$AD13,MATCH(Lists!$H$6,$A$1:$AD$1,0))&amp;""),"")&lt;&gt;"","Yes","No"))</f>
        <v/>
      </c>
      <c r="AU13" s="22">
        <f>IF(AN13="","",IF(IFERROR(TRIM(INDEX($A13:$AD13,MATCH(Lists!$H$11,$A$1:$AD$1,0))&amp;""),"")&lt;&gt;"","Yes","No"))</f>
        <v/>
      </c>
      <c r="AV13" s="22">
        <f>IF(AN13="","",IFERROR(IF(TRIM(INDEX($A13:$AD13,MATCH(Lists!$H$10,$A$1:$AD$1,0))&amp;"")="","",VALUE(TRIM(INDEX($A13:$AD13,MATCH(Lists!$H$10,$A$1:$AD$1,0))&amp;""))),""))</f>
        <v/>
      </c>
      <c r="AW13" s="22">
        <f>IF(AN13="","",LOWER(IFERROR(TRIM(INDEX($A13:$AD13,MATCH(Lists!$H$3,$A$1:$AD$1,0))&amp;""),"")))</f>
        <v/>
      </c>
      <c r="AX13" s="22">
        <f>IF(AN13="","",IFERROR(TRIM(INDEX($A13:$AD13,MATCH(Lists!$H$12,$A$1:$AD$1,0))&amp;""),""))</f>
        <v/>
      </c>
      <c r="AY13" s="23">
        <f>IF(OR(AX13="Paid",AX13="Partially refunded"),IFERROR(VALUE(IFERROR(TRIM(INDEX($A13:$AD13,MATCH(Lists!$H$13,$A$1:$AD$1,0))&amp;""),"")),0)-IFERROR(VALUE(IFERROR(TRIM(INDEX($A13:$AD13,MATCH(Lists!$H$14,$A$1:$AD$1,0))&amp;""),"")),0),0)</f>
        <v/>
      </c>
      <c r="AZ13" s="22">
        <f>IF(AN13="","",IF(UPPER(TRIM(AK13&amp;""))="Y","Paid another way",IF(OR(AX13="Paid",AX13="Partially refunded"),AX13,IF(AND(AW13&lt;&gt;"",COUNTIFS(Payments!$S$2:$S$301,AW13,Payments!$U$2:$U$301,1)&gt;0),"Paid",IF(AX13&lt;&gt;"",AX13,IF(AW13="","No payment yet",IFERROR(INDEX(Payments!$T$2:$T$301,MATCH(AW13,Payments!$S$2:$S$301,0)),"No payment yet")))))))</f>
        <v/>
      </c>
      <c r="BA13" s="22">
        <f>IF(OR(AZ13="Paid",AZ13="Partially refunded",AZ13="Paid another way"),1,0)</f>
        <v/>
      </c>
      <c r="BB13" s="23">
        <f>IF(AN13="","",AY13+IF(AW13="",0,SUMIF(Payments!$S$2:$S$301,AW13,Payments!$V$2:$V$301)))</f>
        <v/>
      </c>
      <c r="BC13" s="22">
        <f>IF(OR(AN13="",COUNT(AF13:AH13)=0),"",ROUND(AVERAGE(AF13:AH13),2))</f>
        <v/>
      </c>
      <c r="BD13" s="22">
        <f>IF(ISNUMBER(BC13),BC13,0)</f>
        <v/>
      </c>
      <c r="BE13" s="22">
        <f>IF(ISNUMBER(BC13),1,0)</f>
        <v/>
      </c>
      <c r="BF13" s="22">
        <f>IF(AN13="","",TRIM(AI13&amp;""))</f>
        <v/>
      </c>
      <c r="BG13" s="22">
        <f>IF(OR(AN13="",AJ13=""),"",UPPER(TRIM(AJ13&amp;"")))</f>
        <v/>
      </c>
      <c r="BH13" s="22">
        <f>IF(BG13="","",IF(COUNTIF($BG$2:$BG$301,BG13)&gt;1,"Yes","No"))</f>
        <v/>
      </c>
      <c r="BI13" s="22">
        <f>IF(AND(BF13="Accepted",BG13=""),1,0)</f>
        <v/>
      </c>
      <c r="BJ13" s="22">
        <f>IF(AND(BF13="Accepted",BA13=0),1,0)</f>
        <v/>
      </c>
      <c r="BK13" s="23">
        <f>IF(AND(BJ13=1,ISNUMBER(AV13)),AV13,0)</f>
        <v/>
      </c>
      <c r="BL13" s="22">
        <f>IF(AN13="",0,1)</f>
        <v/>
      </c>
    </row>
    <row r="14">
      <c r="AE14" s="19" t="n"/>
      <c r="AF14" s="24" t="n"/>
      <c r="AG14" s="24" t="n"/>
      <c r="AH14" s="24" t="n"/>
      <c r="AI14" s="24" t="n"/>
      <c r="AJ14" s="24" t="n"/>
      <c r="AK14" s="24" t="n"/>
      <c r="AL14" s="25" t="n"/>
      <c r="AM14" s="19" t="n"/>
      <c r="AN14" s="22">
        <f>IFERROR(TRIM(INDEX($A14:$AD14,MATCH(Lists!$H$2,$A$1:$AD$1,0))&amp;""),"")</f>
        <v/>
      </c>
      <c r="AO14" s="22">
        <f>IF(AN14="","",IFERROR(TRIM(INDEX($A14:$AD14,MATCH(Lists!$H$4,$A$1:$AD$1,0))&amp;""),""))</f>
        <v/>
      </c>
      <c r="AP14" s="22">
        <f>IF(AN14="","",IFERROR(TRIM(INDEX($A14:$AD14,MATCH(Lists!$H$7,$A$1:$AD$1,0))&amp;""),""))</f>
        <v/>
      </c>
      <c r="AQ14" s="22">
        <f>IF(AN14="","",IFERROR(TRIM(INDEX($A14:$AD14,MATCH(Lists!$H$8,$A$1:$AD$1,0))&amp;""),""))</f>
        <v/>
      </c>
      <c r="AR14" s="22">
        <f>IF(AN14="","",IFERROR(TRIM(INDEX($A14:$AD14,MATCH(Lists!$H$9,$A$1:$AD$1,0))&amp;""),""))</f>
        <v/>
      </c>
      <c r="AS14" s="22">
        <f>IF(AN14="","",IFERROR(TRIM(INDEX($A14:$AD14,MATCH(Lists!$H$5,$A$1:$AD$1,0))&amp;""),""))</f>
        <v/>
      </c>
      <c r="AT14" s="22">
        <f>IF(AN14="","",IF(IFERROR(TRIM(INDEX($A14:$AD14,MATCH(Lists!$H$6,$A$1:$AD$1,0))&amp;""),"")&lt;&gt;"","Yes","No"))</f>
        <v/>
      </c>
      <c r="AU14" s="22">
        <f>IF(AN14="","",IF(IFERROR(TRIM(INDEX($A14:$AD14,MATCH(Lists!$H$11,$A$1:$AD$1,0))&amp;""),"")&lt;&gt;"","Yes","No"))</f>
        <v/>
      </c>
      <c r="AV14" s="22">
        <f>IF(AN14="","",IFERROR(IF(TRIM(INDEX($A14:$AD14,MATCH(Lists!$H$10,$A$1:$AD$1,0))&amp;"")="","",VALUE(TRIM(INDEX($A14:$AD14,MATCH(Lists!$H$10,$A$1:$AD$1,0))&amp;""))),""))</f>
        <v/>
      </c>
      <c r="AW14" s="22">
        <f>IF(AN14="","",LOWER(IFERROR(TRIM(INDEX($A14:$AD14,MATCH(Lists!$H$3,$A$1:$AD$1,0))&amp;""),"")))</f>
        <v/>
      </c>
      <c r="AX14" s="22">
        <f>IF(AN14="","",IFERROR(TRIM(INDEX($A14:$AD14,MATCH(Lists!$H$12,$A$1:$AD$1,0))&amp;""),""))</f>
        <v/>
      </c>
      <c r="AY14" s="23">
        <f>IF(OR(AX14="Paid",AX14="Partially refunded"),IFERROR(VALUE(IFERROR(TRIM(INDEX($A14:$AD14,MATCH(Lists!$H$13,$A$1:$AD$1,0))&amp;""),"")),0)-IFERROR(VALUE(IFERROR(TRIM(INDEX($A14:$AD14,MATCH(Lists!$H$14,$A$1:$AD$1,0))&amp;""),"")),0),0)</f>
        <v/>
      </c>
      <c r="AZ14" s="22">
        <f>IF(AN14="","",IF(UPPER(TRIM(AK14&amp;""))="Y","Paid another way",IF(OR(AX14="Paid",AX14="Partially refunded"),AX14,IF(AND(AW14&lt;&gt;"",COUNTIFS(Payments!$S$2:$S$301,AW14,Payments!$U$2:$U$301,1)&gt;0),"Paid",IF(AX14&lt;&gt;"",AX14,IF(AW14="","No payment yet",IFERROR(INDEX(Payments!$T$2:$T$301,MATCH(AW14,Payments!$S$2:$S$301,0)),"No payment yet")))))))</f>
        <v/>
      </c>
      <c r="BA14" s="22">
        <f>IF(OR(AZ14="Paid",AZ14="Partially refunded",AZ14="Paid another way"),1,0)</f>
        <v/>
      </c>
      <c r="BB14" s="23">
        <f>IF(AN14="","",AY14+IF(AW14="",0,SUMIF(Payments!$S$2:$S$301,AW14,Payments!$V$2:$V$301)))</f>
        <v/>
      </c>
      <c r="BC14" s="22">
        <f>IF(OR(AN14="",COUNT(AF14:AH14)=0),"",ROUND(AVERAGE(AF14:AH14),2))</f>
        <v/>
      </c>
      <c r="BD14" s="22">
        <f>IF(ISNUMBER(BC14),BC14,0)</f>
        <v/>
      </c>
      <c r="BE14" s="22">
        <f>IF(ISNUMBER(BC14),1,0)</f>
        <v/>
      </c>
      <c r="BF14" s="22">
        <f>IF(AN14="","",TRIM(AI14&amp;""))</f>
        <v/>
      </c>
      <c r="BG14" s="22">
        <f>IF(OR(AN14="",AJ14=""),"",UPPER(TRIM(AJ14&amp;"")))</f>
        <v/>
      </c>
      <c r="BH14" s="22">
        <f>IF(BG14="","",IF(COUNTIF($BG$2:$BG$301,BG14)&gt;1,"Yes","No"))</f>
        <v/>
      </c>
      <c r="BI14" s="22">
        <f>IF(AND(BF14="Accepted",BG14=""),1,0)</f>
        <v/>
      </c>
      <c r="BJ14" s="22">
        <f>IF(AND(BF14="Accepted",BA14=0),1,0)</f>
        <v/>
      </c>
      <c r="BK14" s="23">
        <f>IF(AND(BJ14=1,ISNUMBER(AV14)),AV14,0)</f>
        <v/>
      </c>
      <c r="BL14" s="22">
        <f>IF(AN14="",0,1)</f>
        <v/>
      </c>
    </row>
    <row r="15">
      <c r="AE15" s="19" t="n"/>
      <c r="AF15" s="24" t="n"/>
      <c r="AG15" s="24" t="n"/>
      <c r="AH15" s="24" t="n"/>
      <c r="AI15" s="24" t="n"/>
      <c r="AJ15" s="24" t="n"/>
      <c r="AK15" s="24" t="n"/>
      <c r="AL15" s="25" t="n"/>
      <c r="AM15" s="19" t="n"/>
      <c r="AN15" s="22">
        <f>IFERROR(TRIM(INDEX($A15:$AD15,MATCH(Lists!$H$2,$A$1:$AD$1,0))&amp;""),"")</f>
        <v/>
      </c>
      <c r="AO15" s="22">
        <f>IF(AN15="","",IFERROR(TRIM(INDEX($A15:$AD15,MATCH(Lists!$H$4,$A$1:$AD$1,0))&amp;""),""))</f>
        <v/>
      </c>
      <c r="AP15" s="22">
        <f>IF(AN15="","",IFERROR(TRIM(INDEX($A15:$AD15,MATCH(Lists!$H$7,$A$1:$AD$1,0))&amp;""),""))</f>
        <v/>
      </c>
      <c r="AQ15" s="22">
        <f>IF(AN15="","",IFERROR(TRIM(INDEX($A15:$AD15,MATCH(Lists!$H$8,$A$1:$AD$1,0))&amp;""),""))</f>
        <v/>
      </c>
      <c r="AR15" s="22">
        <f>IF(AN15="","",IFERROR(TRIM(INDEX($A15:$AD15,MATCH(Lists!$H$9,$A$1:$AD$1,0))&amp;""),""))</f>
        <v/>
      </c>
      <c r="AS15" s="22">
        <f>IF(AN15="","",IFERROR(TRIM(INDEX($A15:$AD15,MATCH(Lists!$H$5,$A$1:$AD$1,0))&amp;""),""))</f>
        <v/>
      </c>
      <c r="AT15" s="22">
        <f>IF(AN15="","",IF(IFERROR(TRIM(INDEX($A15:$AD15,MATCH(Lists!$H$6,$A$1:$AD$1,0))&amp;""),"")&lt;&gt;"","Yes","No"))</f>
        <v/>
      </c>
      <c r="AU15" s="22">
        <f>IF(AN15="","",IF(IFERROR(TRIM(INDEX($A15:$AD15,MATCH(Lists!$H$11,$A$1:$AD$1,0))&amp;""),"")&lt;&gt;"","Yes","No"))</f>
        <v/>
      </c>
      <c r="AV15" s="22">
        <f>IF(AN15="","",IFERROR(IF(TRIM(INDEX($A15:$AD15,MATCH(Lists!$H$10,$A$1:$AD$1,0))&amp;"")="","",VALUE(TRIM(INDEX($A15:$AD15,MATCH(Lists!$H$10,$A$1:$AD$1,0))&amp;""))),""))</f>
        <v/>
      </c>
      <c r="AW15" s="22">
        <f>IF(AN15="","",LOWER(IFERROR(TRIM(INDEX($A15:$AD15,MATCH(Lists!$H$3,$A$1:$AD$1,0))&amp;""),"")))</f>
        <v/>
      </c>
      <c r="AX15" s="22">
        <f>IF(AN15="","",IFERROR(TRIM(INDEX($A15:$AD15,MATCH(Lists!$H$12,$A$1:$AD$1,0))&amp;""),""))</f>
        <v/>
      </c>
      <c r="AY15" s="23">
        <f>IF(OR(AX15="Paid",AX15="Partially refunded"),IFERROR(VALUE(IFERROR(TRIM(INDEX($A15:$AD15,MATCH(Lists!$H$13,$A$1:$AD$1,0))&amp;""),"")),0)-IFERROR(VALUE(IFERROR(TRIM(INDEX($A15:$AD15,MATCH(Lists!$H$14,$A$1:$AD$1,0))&amp;""),"")),0),0)</f>
        <v/>
      </c>
      <c r="AZ15" s="22">
        <f>IF(AN15="","",IF(UPPER(TRIM(AK15&amp;""))="Y","Paid another way",IF(OR(AX15="Paid",AX15="Partially refunded"),AX15,IF(AND(AW15&lt;&gt;"",COUNTIFS(Payments!$S$2:$S$301,AW15,Payments!$U$2:$U$301,1)&gt;0),"Paid",IF(AX15&lt;&gt;"",AX15,IF(AW15="","No payment yet",IFERROR(INDEX(Payments!$T$2:$T$301,MATCH(AW15,Payments!$S$2:$S$301,0)),"No payment yet")))))))</f>
        <v/>
      </c>
      <c r="BA15" s="22">
        <f>IF(OR(AZ15="Paid",AZ15="Partially refunded",AZ15="Paid another way"),1,0)</f>
        <v/>
      </c>
      <c r="BB15" s="23">
        <f>IF(AN15="","",AY15+IF(AW15="",0,SUMIF(Payments!$S$2:$S$301,AW15,Payments!$V$2:$V$301)))</f>
        <v/>
      </c>
      <c r="BC15" s="22">
        <f>IF(OR(AN15="",COUNT(AF15:AH15)=0),"",ROUND(AVERAGE(AF15:AH15),2))</f>
        <v/>
      </c>
      <c r="BD15" s="22">
        <f>IF(ISNUMBER(BC15),BC15,0)</f>
        <v/>
      </c>
      <c r="BE15" s="22">
        <f>IF(ISNUMBER(BC15),1,0)</f>
        <v/>
      </c>
      <c r="BF15" s="22">
        <f>IF(AN15="","",TRIM(AI15&amp;""))</f>
        <v/>
      </c>
      <c r="BG15" s="22">
        <f>IF(OR(AN15="",AJ15=""),"",UPPER(TRIM(AJ15&amp;"")))</f>
        <v/>
      </c>
      <c r="BH15" s="22">
        <f>IF(BG15="","",IF(COUNTIF($BG$2:$BG$301,BG15)&gt;1,"Yes","No"))</f>
        <v/>
      </c>
      <c r="BI15" s="22">
        <f>IF(AND(BF15="Accepted",BG15=""),1,0)</f>
        <v/>
      </c>
      <c r="BJ15" s="22">
        <f>IF(AND(BF15="Accepted",BA15=0),1,0)</f>
        <v/>
      </c>
      <c r="BK15" s="23">
        <f>IF(AND(BJ15=1,ISNUMBER(AV15)),AV15,0)</f>
        <v/>
      </c>
      <c r="BL15" s="22">
        <f>IF(AN15="",0,1)</f>
        <v/>
      </c>
    </row>
    <row r="16">
      <c r="AE16" s="19" t="n"/>
      <c r="AF16" s="24" t="n"/>
      <c r="AG16" s="24" t="n"/>
      <c r="AH16" s="24" t="n"/>
      <c r="AI16" s="24" t="n"/>
      <c r="AJ16" s="24" t="n"/>
      <c r="AK16" s="24" t="n"/>
      <c r="AL16" s="25" t="n"/>
      <c r="AM16" s="19" t="n"/>
      <c r="AN16" s="22">
        <f>IFERROR(TRIM(INDEX($A16:$AD16,MATCH(Lists!$H$2,$A$1:$AD$1,0))&amp;""),"")</f>
        <v/>
      </c>
      <c r="AO16" s="22">
        <f>IF(AN16="","",IFERROR(TRIM(INDEX($A16:$AD16,MATCH(Lists!$H$4,$A$1:$AD$1,0))&amp;""),""))</f>
        <v/>
      </c>
      <c r="AP16" s="22">
        <f>IF(AN16="","",IFERROR(TRIM(INDEX($A16:$AD16,MATCH(Lists!$H$7,$A$1:$AD$1,0))&amp;""),""))</f>
        <v/>
      </c>
      <c r="AQ16" s="22">
        <f>IF(AN16="","",IFERROR(TRIM(INDEX($A16:$AD16,MATCH(Lists!$H$8,$A$1:$AD$1,0))&amp;""),""))</f>
        <v/>
      </c>
      <c r="AR16" s="22">
        <f>IF(AN16="","",IFERROR(TRIM(INDEX($A16:$AD16,MATCH(Lists!$H$9,$A$1:$AD$1,0))&amp;""),""))</f>
        <v/>
      </c>
      <c r="AS16" s="22">
        <f>IF(AN16="","",IFERROR(TRIM(INDEX($A16:$AD16,MATCH(Lists!$H$5,$A$1:$AD$1,0))&amp;""),""))</f>
        <v/>
      </c>
      <c r="AT16" s="22">
        <f>IF(AN16="","",IF(IFERROR(TRIM(INDEX($A16:$AD16,MATCH(Lists!$H$6,$A$1:$AD$1,0))&amp;""),"")&lt;&gt;"","Yes","No"))</f>
        <v/>
      </c>
      <c r="AU16" s="22">
        <f>IF(AN16="","",IF(IFERROR(TRIM(INDEX($A16:$AD16,MATCH(Lists!$H$11,$A$1:$AD$1,0))&amp;""),"")&lt;&gt;"","Yes","No"))</f>
        <v/>
      </c>
      <c r="AV16" s="22">
        <f>IF(AN16="","",IFERROR(IF(TRIM(INDEX($A16:$AD16,MATCH(Lists!$H$10,$A$1:$AD$1,0))&amp;"")="","",VALUE(TRIM(INDEX($A16:$AD16,MATCH(Lists!$H$10,$A$1:$AD$1,0))&amp;""))),""))</f>
        <v/>
      </c>
      <c r="AW16" s="22">
        <f>IF(AN16="","",LOWER(IFERROR(TRIM(INDEX($A16:$AD16,MATCH(Lists!$H$3,$A$1:$AD$1,0))&amp;""),"")))</f>
        <v/>
      </c>
      <c r="AX16" s="22">
        <f>IF(AN16="","",IFERROR(TRIM(INDEX($A16:$AD16,MATCH(Lists!$H$12,$A$1:$AD$1,0))&amp;""),""))</f>
        <v/>
      </c>
      <c r="AY16" s="23">
        <f>IF(OR(AX16="Paid",AX16="Partially refunded"),IFERROR(VALUE(IFERROR(TRIM(INDEX($A16:$AD16,MATCH(Lists!$H$13,$A$1:$AD$1,0))&amp;""),"")),0)-IFERROR(VALUE(IFERROR(TRIM(INDEX($A16:$AD16,MATCH(Lists!$H$14,$A$1:$AD$1,0))&amp;""),"")),0),0)</f>
        <v/>
      </c>
      <c r="AZ16" s="22">
        <f>IF(AN16="","",IF(UPPER(TRIM(AK16&amp;""))="Y","Paid another way",IF(OR(AX16="Paid",AX16="Partially refunded"),AX16,IF(AND(AW16&lt;&gt;"",COUNTIFS(Payments!$S$2:$S$301,AW16,Payments!$U$2:$U$301,1)&gt;0),"Paid",IF(AX16&lt;&gt;"",AX16,IF(AW16="","No payment yet",IFERROR(INDEX(Payments!$T$2:$T$301,MATCH(AW16,Payments!$S$2:$S$301,0)),"No payment yet")))))))</f>
        <v/>
      </c>
      <c r="BA16" s="22">
        <f>IF(OR(AZ16="Paid",AZ16="Partially refunded",AZ16="Paid another way"),1,0)</f>
        <v/>
      </c>
      <c r="BB16" s="23">
        <f>IF(AN16="","",AY16+IF(AW16="",0,SUMIF(Payments!$S$2:$S$301,AW16,Payments!$V$2:$V$301)))</f>
        <v/>
      </c>
      <c r="BC16" s="22">
        <f>IF(OR(AN16="",COUNT(AF16:AH16)=0),"",ROUND(AVERAGE(AF16:AH16),2))</f>
        <v/>
      </c>
      <c r="BD16" s="22">
        <f>IF(ISNUMBER(BC16),BC16,0)</f>
        <v/>
      </c>
      <c r="BE16" s="22">
        <f>IF(ISNUMBER(BC16),1,0)</f>
        <v/>
      </c>
      <c r="BF16" s="22">
        <f>IF(AN16="","",TRIM(AI16&amp;""))</f>
        <v/>
      </c>
      <c r="BG16" s="22">
        <f>IF(OR(AN16="",AJ16=""),"",UPPER(TRIM(AJ16&amp;"")))</f>
        <v/>
      </c>
      <c r="BH16" s="22">
        <f>IF(BG16="","",IF(COUNTIF($BG$2:$BG$301,BG16)&gt;1,"Yes","No"))</f>
        <v/>
      </c>
      <c r="BI16" s="22">
        <f>IF(AND(BF16="Accepted",BG16=""),1,0)</f>
        <v/>
      </c>
      <c r="BJ16" s="22">
        <f>IF(AND(BF16="Accepted",BA16=0),1,0)</f>
        <v/>
      </c>
      <c r="BK16" s="23">
        <f>IF(AND(BJ16=1,ISNUMBER(AV16)),AV16,0)</f>
        <v/>
      </c>
      <c r="BL16" s="22">
        <f>IF(AN16="",0,1)</f>
        <v/>
      </c>
    </row>
    <row r="17">
      <c r="AE17" s="19" t="n"/>
      <c r="AF17" s="24" t="n"/>
      <c r="AG17" s="24" t="n"/>
      <c r="AH17" s="24" t="n"/>
      <c r="AI17" s="24" t="n"/>
      <c r="AJ17" s="24" t="n"/>
      <c r="AK17" s="24" t="n"/>
      <c r="AL17" s="25" t="n"/>
      <c r="AM17" s="19" t="n"/>
      <c r="AN17" s="22">
        <f>IFERROR(TRIM(INDEX($A17:$AD17,MATCH(Lists!$H$2,$A$1:$AD$1,0))&amp;""),"")</f>
        <v/>
      </c>
      <c r="AO17" s="22">
        <f>IF(AN17="","",IFERROR(TRIM(INDEX($A17:$AD17,MATCH(Lists!$H$4,$A$1:$AD$1,0))&amp;""),""))</f>
        <v/>
      </c>
      <c r="AP17" s="22">
        <f>IF(AN17="","",IFERROR(TRIM(INDEX($A17:$AD17,MATCH(Lists!$H$7,$A$1:$AD$1,0))&amp;""),""))</f>
        <v/>
      </c>
      <c r="AQ17" s="22">
        <f>IF(AN17="","",IFERROR(TRIM(INDEX($A17:$AD17,MATCH(Lists!$H$8,$A$1:$AD$1,0))&amp;""),""))</f>
        <v/>
      </c>
      <c r="AR17" s="22">
        <f>IF(AN17="","",IFERROR(TRIM(INDEX($A17:$AD17,MATCH(Lists!$H$9,$A$1:$AD$1,0))&amp;""),""))</f>
        <v/>
      </c>
      <c r="AS17" s="22">
        <f>IF(AN17="","",IFERROR(TRIM(INDEX($A17:$AD17,MATCH(Lists!$H$5,$A$1:$AD$1,0))&amp;""),""))</f>
        <v/>
      </c>
      <c r="AT17" s="22">
        <f>IF(AN17="","",IF(IFERROR(TRIM(INDEX($A17:$AD17,MATCH(Lists!$H$6,$A$1:$AD$1,0))&amp;""),"")&lt;&gt;"","Yes","No"))</f>
        <v/>
      </c>
      <c r="AU17" s="22">
        <f>IF(AN17="","",IF(IFERROR(TRIM(INDEX($A17:$AD17,MATCH(Lists!$H$11,$A$1:$AD$1,0))&amp;""),"")&lt;&gt;"","Yes","No"))</f>
        <v/>
      </c>
      <c r="AV17" s="22">
        <f>IF(AN17="","",IFERROR(IF(TRIM(INDEX($A17:$AD17,MATCH(Lists!$H$10,$A$1:$AD$1,0))&amp;"")="","",VALUE(TRIM(INDEX($A17:$AD17,MATCH(Lists!$H$10,$A$1:$AD$1,0))&amp;""))),""))</f>
        <v/>
      </c>
      <c r="AW17" s="22">
        <f>IF(AN17="","",LOWER(IFERROR(TRIM(INDEX($A17:$AD17,MATCH(Lists!$H$3,$A$1:$AD$1,0))&amp;""),"")))</f>
        <v/>
      </c>
      <c r="AX17" s="22">
        <f>IF(AN17="","",IFERROR(TRIM(INDEX($A17:$AD17,MATCH(Lists!$H$12,$A$1:$AD$1,0))&amp;""),""))</f>
        <v/>
      </c>
      <c r="AY17" s="23">
        <f>IF(OR(AX17="Paid",AX17="Partially refunded"),IFERROR(VALUE(IFERROR(TRIM(INDEX($A17:$AD17,MATCH(Lists!$H$13,$A$1:$AD$1,0))&amp;""),"")),0)-IFERROR(VALUE(IFERROR(TRIM(INDEX($A17:$AD17,MATCH(Lists!$H$14,$A$1:$AD$1,0))&amp;""),"")),0),0)</f>
        <v/>
      </c>
      <c r="AZ17" s="22">
        <f>IF(AN17="","",IF(UPPER(TRIM(AK17&amp;""))="Y","Paid another way",IF(OR(AX17="Paid",AX17="Partially refunded"),AX17,IF(AND(AW17&lt;&gt;"",COUNTIFS(Payments!$S$2:$S$301,AW17,Payments!$U$2:$U$301,1)&gt;0),"Paid",IF(AX17&lt;&gt;"",AX17,IF(AW17="","No payment yet",IFERROR(INDEX(Payments!$T$2:$T$301,MATCH(AW17,Payments!$S$2:$S$301,0)),"No payment yet")))))))</f>
        <v/>
      </c>
      <c r="BA17" s="22">
        <f>IF(OR(AZ17="Paid",AZ17="Partially refunded",AZ17="Paid another way"),1,0)</f>
        <v/>
      </c>
      <c r="BB17" s="23">
        <f>IF(AN17="","",AY17+IF(AW17="",0,SUMIF(Payments!$S$2:$S$301,AW17,Payments!$V$2:$V$301)))</f>
        <v/>
      </c>
      <c r="BC17" s="22">
        <f>IF(OR(AN17="",COUNT(AF17:AH17)=0),"",ROUND(AVERAGE(AF17:AH17),2))</f>
        <v/>
      </c>
      <c r="BD17" s="22">
        <f>IF(ISNUMBER(BC17),BC17,0)</f>
        <v/>
      </c>
      <c r="BE17" s="22">
        <f>IF(ISNUMBER(BC17),1,0)</f>
        <v/>
      </c>
      <c r="BF17" s="22">
        <f>IF(AN17="","",TRIM(AI17&amp;""))</f>
        <v/>
      </c>
      <c r="BG17" s="22">
        <f>IF(OR(AN17="",AJ17=""),"",UPPER(TRIM(AJ17&amp;"")))</f>
        <v/>
      </c>
      <c r="BH17" s="22">
        <f>IF(BG17="","",IF(COUNTIF($BG$2:$BG$301,BG17)&gt;1,"Yes","No"))</f>
        <v/>
      </c>
      <c r="BI17" s="22">
        <f>IF(AND(BF17="Accepted",BG17=""),1,0)</f>
        <v/>
      </c>
      <c r="BJ17" s="22">
        <f>IF(AND(BF17="Accepted",BA17=0),1,0)</f>
        <v/>
      </c>
      <c r="BK17" s="23">
        <f>IF(AND(BJ17=1,ISNUMBER(AV17)),AV17,0)</f>
        <v/>
      </c>
      <c r="BL17" s="22">
        <f>IF(AN17="",0,1)</f>
        <v/>
      </c>
    </row>
    <row r="18">
      <c r="AE18" s="19" t="n"/>
      <c r="AF18" s="24" t="n"/>
      <c r="AG18" s="24" t="n"/>
      <c r="AH18" s="24" t="n"/>
      <c r="AI18" s="24" t="n"/>
      <c r="AJ18" s="24" t="n"/>
      <c r="AK18" s="24" t="n"/>
      <c r="AL18" s="25" t="n"/>
      <c r="AM18" s="19" t="n"/>
      <c r="AN18" s="22">
        <f>IFERROR(TRIM(INDEX($A18:$AD18,MATCH(Lists!$H$2,$A$1:$AD$1,0))&amp;""),"")</f>
        <v/>
      </c>
      <c r="AO18" s="22">
        <f>IF(AN18="","",IFERROR(TRIM(INDEX($A18:$AD18,MATCH(Lists!$H$4,$A$1:$AD$1,0))&amp;""),""))</f>
        <v/>
      </c>
      <c r="AP18" s="22">
        <f>IF(AN18="","",IFERROR(TRIM(INDEX($A18:$AD18,MATCH(Lists!$H$7,$A$1:$AD$1,0))&amp;""),""))</f>
        <v/>
      </c>
      <c r="AQ18" s="22">
        <f>IF(AN18="","",IFERROR(TRIM(INDEX($A18:$AD18,MATCH(Lists!$H$8,$A$1:$AD$1,0))&amp;""),""))</f>
        <v/>
      </c>
      <c r="AR18" s="22">
        <f>IF(AN18="","",IFERROR(TRIM(INDEX($A18:$AD18,MATCH(Lists!$H$9,$A$1:$AD$1,0))&amp;""),""))</f>
        <v/>
      </c>
      <c r="AS18" s="22">
        <f>IF(AN18="","",IFERROR(TRIM(INDEX($A18:$AD18,MATCH(Lists!$H$5,$A$1:$AD$1,0))&amp;""),""))</f>
        <v/>
      </c>
      <c r="AT18" s="22">
        <f>IF(AN18="","",IF(IFERROR(TRIM(INDEX($A18:$AD18,MATCH(Lists!$H$6,$A$1:$AD$1,0))&amp;""),"")&lt;&gt;"","Yes","No"))</f>
        <v/>
      </c>
      <c r="AU18" s="22">
        <f>IF(AN18="","",IF(IFERROR(TRIM(INDEX($A18:$AD18,MATCH(Lists!$H$11,$A$1:$AD$1,0))&amp;""),"")&lt;&gt;"","Yes","No"))</f>
        <v/>
      </c>
      <c r="AV18" s="22">
        <f>IF(AN18="","",IFERROR(IF(TRIM(INDEX($A18:$AD18,MATCH(Lists!$H$10,$A$1:$AD$1,0))&amp;"")="","",VALUE(TRIM(INDEX($A18:$AD18,MATCH(Lists!$H$10,$A$1:$AD$1,0))&amp;""))),""))</f>
        <v/>
      </c>
      <c r="AW18" s="22">
        <f>IF(AN18="","",LOWER(IFERROR(TRIM(INDEX($A18:$AD18,MATCH(Lists!$H$3,$A$1:$AD$1,0))&amp;""),"")))</f>
        <v/>
      </c>
      <c r="AX18" s="22">
        <f>IF(AN18="","",IFERROR(TRIM(INDEX($A18:$AD18,MATCH(Lists!$H$12,$A$1:$AD$1,0))&amp;""),""))</f>
        <v/>
      </c>
      <c r="AY18" s="23">
        <f>IF(OR(AX18="Paid",AX18="Partially refunded"),IFERROR(VALUE(IFERROR(TRIM(INDEX($A18:$AD18,MATCH(Lists!$H$13,$A$1:$AD$1,0))&amp;""),"")),0)-IFERROR(VALUE(IFERROR(TRIM(INDEX($A18:$AD18,MATCH(Lists!$H$14,$A$1:$AD$1,0))&amp;""),"")),0),0)</f>
        <v/>
      </c>
      <c r="AZ18" s="22">
        <f>IF(AN18="","",IF(UPPER(TRIM(AK18&amp;""))="Y","Paid another way",IF(OR(AX18="Paid",AX18="Partially refunded"),AX18,IF(AND(AW18&lt;&gt;"",COUNTIFS(Payments!$S$2:$S$301,AW18,Payments!$U$2:$U$301,1)&gt;0),"Paid",IF(AX18&lt;&gt;"",AX18,IF(AW18="","No payment yet",IFERROR(INDEX(Payments!$T$2:$T$301,MATCH(AW18,Payments!$S$2:$S$301,0)),"No payment yet")))))))</f>
        <v/>
      </c>
      <c r="BA18" s="22">
        <f>IF(OR(AZ18="Paid",AZ18="Partially refunded",AZ18="Paid another way"),1,0)</f>
        <v/>
      </c>
      <c r="BB18" s="23">
        <f>IF(AN18="","",AY18+IF(AW18="",0,SUMIF(Payments!$S$2:$S$301,AW18,Payments!$V$2:$V$301)))</f>
        <v/>
      </c>
      <c r="BC18" s="22">
        <f>IF(OR(AN18="",COUNT(AF18:AH18)=0),"",ROUND(AVERAGE(AF18:AH18),2))</f>
        <v/>
      </c>
      <c r="BD18" s="22">
        <f>IF(ISNUMBER(BC18),BC18,0)</f>
        <v/>
      </c>
      <c r="BE18" s="22">
        <f>IF(ISNUMBER(BC18),1,0)</f>
        <v/>
      </c>
      <c r="BF18" s="22">
        <f>IF(AN18="","",TRIM(AI18&amp;""))</f>
        <v/>
      </c>
      <c r="BG18" s="22">
        <f>IF(OR(AN18="",AJ18=""),"",UPPER(TRIM(AJ18&amp;"")))</f>
        <v/>
      </c>
      <c r="BH18" s="22">
        <f>IF(BG18="","",IF(COUNTIF($BG$2:$BG$301,BG18)&gt;1,"Yes","No"))</f>
        <v/>
      </c>
      <c r="BI18" s="22">
        <f>IF(AND(BF18="Accepted",BG18=""),1,0)</f>
        <v/>
      </c>
      <c r="BJ18" s="22">
        <f>IF(AND(BF18="Accepted",BA18=0),1,0)</f>
        <v/>
      </c>
      <c r="BK18" s="23">
        <f>IF(AND(BJ18=1,ISNUMBER(AV18)),AV18,0)</f>
        <v/>
      </c>
      <c r="BL18" s="22">
        <f>IF(AN18="",0,1)</f>
        <v/>
      </c>
    </row>
    <row r="19">
      <c r="AE19" s="19" t="n"/>
      <c r="AF19" s="24" t="n"/>
      <c r="AG19" s="24" t="n"/>
      <c r="AH19" s="24" t="n"/>
      <c r="AI19" s="24" t="n"/>
      <c r="AJ19" s="24" t="n"/>
      <c r="AK19" s="24" t="n"/>
      <c r="AL19" s="25" t="n"/>
      <c r="AM19" s="19" t="n"/>
      <c r="AN19" s="22">
        <f>IFERROR(TRIM(INDEX($A19:$AD19,MATCH(Lists!$H$2,$A$1:$AD$1,0))&amp;""),"")</f>
        <v/>
      </c>
      <c r="AO19" s="22">
        <f>IF(AN19="","",IFERROR(TRIM(INDEX($A19:$AD19,MATCH(Lists!$H$4,$A$1:$AD$1,0))&amp;""),""))</f>
        <v/>
      </c>
      <c r="AP19" s="22">
        <f>IF(AN19="","",IFERROR(TRIM(INDEX($A19:$AD19,MATCH(Lists!$H$7,$A$1:$AD$1,0))&amp;""),""))</f>
        <v/>
      </c>
      <c r="AQ19" s="22">
        <f>IF(AN19="","",IFERROR(TRIM(INDEX($A19:$AD19,MATCH(Lists!$H$8,$A$1:$AD$1,0))&amp;""),""))</f>
        <v/>
      </c>
      <c r="AR19" s="22">
        <f>IF(AN19="","",IFERROR(TRIM(INDEX($A19:$AD19,MATCH(Lists!$H$9,$A$1:$AD$1,0))&amp;""),""))</f>
        <v/>
      </c>
      <c r="AS19" s="22">
        <f>IF(AN19="","",IFERROR(TRIM(INDEX($A19:$AD19,MATCH(Lists!$H$5,$A$1:$AD$1,0))&amp;""),""))</f>
        <v/>
      </c>
      <c r="AT19" s="22">
        <f>IF(AN19="","",IF(IFERROR(TRIM(INDEX($A19:$AD19,MATCH(Lists!$H$6,$A$1:$AD$1,0))&amp;""),"")&lt;&gt;"","Yes","No"))</f>
        <v/>
      </c>
      <c r="AU19" s="22">
        <f>IF(AN19="","",IF(IFERROR(TRIM(INDEX($A19:$AD19,MATCH(Lists!$H$11,$A$1:$AD$1,0))&amp;""),"")&lt;&gt;"","Yes","No"))</f>
        <v/>
      </c>
      <c r="AV19" s="22">
        <f>IF(AN19="","",IFERROR(IF(TRIM(INDEX($A19:$AD19,MATCH(Lists!$H$10,$A$1:$AD$1,0))&amp;"")="","",VALUE(TRIM(INDEX($A19:$AD19,MATCH(Lists!$H$10,$A$1:$AD$1,0))&amp;""))),""))</f>
        <v/>
      </c>
      <c r="AW19" s="22">
        <f>IF(AN19="","",LOWER(IFERROR(TRIM(INDEX($A19:$AD19,MATCH(Lists!$H$3,$A$1:$AD$1,0))&amp;""),"")))</f>
        <v/>
      </c>
      <c r="AX19" s="22">
        <f>IF(AN19="","",IFERROR(TRIM(INDEX($A19:$AD19,MATCH(Lists!$H$12,$A$1:$AD$1,0))&amp;""),""))</f>
        <v/>
      </c>
      <c r="AY19" s="23">
        <f>IF(OR(AX19="Paid",AX19="Partially refunded"),IFERROR(VALUE(IFERROR(TRIM(INDEX($A19:$AD19,MATCH(Lists!$H$13,$A$1:$AD$1,0))&amp;""),"")),0)-IFERROR(VALUE(IFERROR(TRIM(INDEX($A19:$AD19,MATCH(Lists!$H$14,$A$1:$AD$1,0))&amp;""),"")),0),0)</f>
        <v/>
      </c>
      <c r="AZ19" s="22">
        <f>IF(AN19="","",IF(UPPER(TRIM(AK19&amp;""))="Y","Paid another way",IF(OR(AX19="Paid",AX19="Partially refunded"),AX19,IF(AND(AW19&lt;&gt;"",COUNTIFS(Payments!$S$2:$S$301,AW19,Payments!$U$2:$U$301,1)&gt;0),"Paid",IF(AX19&lt;&gt;"",AX19,IF(AW19="","No payment yet",IFERROR(INDEX(Payments!$T$2:$T$301,MATCH(AW19,Payments!$S$2:$S$301,0)),"No payment yet")))))))</f>
        <v/>
      </c>
      <c r="BA19" s="22">
        <f>IF(OR(AZ19="Paid",AZ19="Partially refunded",AZ19="Paid another way"),1,0)</f>
        <v/>
      </c>
      <c r="BB19" s="23">
        <f>IF(AN19="","",AY19+IF(AW19="",0,SUMIF(Payments!$S$2:$S$301,AW19,Payments!$V$2:$V$301)))</f>
        <v/>
      </c>
      <c r="BC19" s="22">
        <f>IF(OR(AN19="",COUNT(AF19:AH19)=0),"",ROUND(AVERAGE(AF19:AH19),2))</f>
        <v/>
      </c>
      <c r="BD19" s="22">
        <f>IF(ISNUMBER(BC19),BC19,0)</f>
        <v/>
      </c>
      <c r="BE19" s="22">
        <f>IF(ISNUMBER(BC19),1,0)</f>
        <v/>
      </c>
      <c r="BF19" s="22">
        <f>IF(AN19="","",TRIM(AI19&amp;""))</f>
        <v/>
      </c>
      <c r="BG19" s="22">
        <f>IF(OR(AN19="",AJ19=""),"",UPPER(TRIM(AJ19&amp;"")))</f>
        <v/>
      </c>
      <c r="BH19" s="22">
        <f>IF(BG19="","",IF(COUNTIF($BG$2:$BG$301,BG19)&gt;1,"Yes","No"))</f>
        <v/>
      </c>
      <c r="BI19" s="22">
        <f>IF(AND(BF19="Accepted",BG19=""),1,0)</f>
        <v/>
      </c>
      <c r="BJ19" s="22">
        <f>IF(AND(BF19="Accepted",BA19=0),1,0)</f>
        <v/>
      </c>
      <c r="BK19" s="23">
        <f>IF(AND(BJ19=1,ISNUMBER(AV19)),AV19,0)</f>
        <v/>
      </c>
      <c r="BL19" s="22">
        <f>IF(AN19="",0,1)</f>
        <v/>
      </c>
    </row>
    <row r="20">
      <c r="AE20" s="19" t="n"/>
      <c r="AF20" s="24" t="n"/>
      <c r="AG20" s="24" t="n"/>
      <c r="AH20" s="24" t="n"/>
      <c r="AI20" s="24" t="n"/>
      <c r="AJ20" s="24" t="n"/>
      <c r="AK20" s="24" t="n"/>
      <c r="AL20" s="25" t="n"/>
      <c r="AM20" s="19" t="n"/>
      <c r="AN20" s="22">
        <f>IFERROR(TRIM(INDEX($A20:$AD20,MATCH(Lists!$H$2,$A$1:$AD$1,0))&amp;""),"")</f>
        <v/>
      </c>
      <c r="AO20" s="22">
        <f>IF(AN20="","",IFERROR(TRIM(INDEX($A20:$AD20,MATCH(Lists!$H$4,$A$1:$AD$1,0))&amp;""),""))</f>
        <v/>
      </c>
      <c r="AP20" s="22">
        <f>IF(AN20="","",IFERROR(TRIM(INDEX($A20:$AD20,MATCH(Lists!$H$7,$A$1:$AD$1,0))&amp;""),""))</f>
        <v/>
      </c>
      <c r="AQ20" s="22">
        <f>IF(AN20="","",IFERROR(TRIM(INDEX($A20:$AD20,MATCH(Lists!$H$8,$A$1:$AD$1,0))&amp;""),""))</f>
        <v/>
      </c>
      <c r="AR20" s="22">
        <f>IF(AN20="","",IFERROR(TRIM(INDEX($A20:$AD20,MATCH(Lists!$H$9,$A$1:$AD$1,0))&amp;""),""))</f>
        <v/>
      </c>
      <c r="AS20" s="22">
        <f>IF(AN20="","",IFERROR(TRIM(INDEX($A20:$AD20,MATCH(Lists!$H$5,$A$1:$AD$1,0))&amp;""),""))</f>
        <v/>
      </c>
      <c r="AT20" s="22">
        <f>IF(AN20="","",IF(IFERROR(TRIM(INDEX($A20:$AD20,MATCH(Lists!$H$6,$A$1:$AD$1,0))&amp;""),"")&lt;&gt;"","Yes","No"))</f>
        <v/>
      </c>
      <c r="AU20" s="22">
        <f>IF(AN20="","",IF(IFERROR(TRIM(INDEX($A20:$AD20,MATCH(Lists!$H$11,$A$1:$AD$1,0))&amp;""),"")&lt;&gt;"","Yes","No"))</f>
        <v/>
      </c>
      <c r="AV20" s="22">
        <f>IF(AN20="","",IFERROR(IF(TRIM(INDEX($A20:$AD20,MATCH(Lists!$H$10,$A$1:$AD$1,0))&amp;"")="","",VALUE(TRIM(INDEX($A20:$AD20,MATCH(Lists!$H$10,$A$1:$AD$1,0))&amp;""))),""))</f>
        <v/>
      </c>
      <c r="AW20" s="22">
        <f>IF(AN20="","",LOWER(IFERROR(TRIM(INDEX($A20:$AD20,MATCH(Lists!$H$3,$A$1:$AD$1,0))&amp;""),"")))</f>
        <v/>
      </c>
      <c r="AX20" s="22">
        <f>IF(AN20="","",IFERROR(TRIM(INDEX($A20:$AD20,MATCH(Lists!$H$12,$A$1:$AD$1,0))&amp;""),""))</f>
        <v/>
      </c>
      <c r="AY20" s="23">
        <f>IF(OR(AX20="Paid",AX20="Partially refunded"),IFERROR(VALUE(IFERROR(TRIM(INDEX($A20:$AD20,MATCH(Lists!$H$13,$A$1:$AD$1,0))&amp;""),"")),0)-IFERROR(VALUE(IFERROR(TRIM(INDEX($A20:$AD20,MATCH(Lists!$H$14,$A$1:$AD$1,0))&amp;""),"")),0),0)</f>
        <v/>
      </c>
      <c r="AZ20" s="22">
        <f>IF(AN20="","",IF(UPPER(TRIM(AK20&amp;""))="Y","Paid another way",IF(OR(AX20="Paid",AX20="Partially refunded"),AX20,IF(AND(AW20&lt;&gt;"",COUNTIFS(Payments!$S$2:$S$301,AW20,Payments!$U$2:$U$301,1)&gt;0),"Paid",IF(AX20&lt;&gt;"",AX20,IF(AW20="","No payment yet",IFERROR(INDEX(Payments!$T$2:$T$301,MATCH(AW20,Payments!$S$2:$S$301,0)),"No payment yet")))))))</f>
        <v/>
      </c>
      <c r="BA20" s="22">
        <f>IF(OR(AZ20="Paid",AZ20="Partially refunded",AZ20="Paid another way"),1,0)</f>
        <v/>
      </c>
      <c r="BB20" s="23">
        <f>IF(AN20="","",AY20+IF(AW20="",0,SUMIF(Payments!$S$2:$S$301,AW20,Payments!$V$2:$V$301)))</f>
        <v/>
      </c>
      <c r="BC20" s="22">
        <f>IF(OR(AN20="",COUNT(AF20:AH20)=0),"",ROUND(AVERAGE(AF20:AH20),2))</f>
        <v/>
      </c>
      <c r="BD20" s="22">
        <f>IF(ISNUMBER(BC20),BC20,0)</f>
        <v/>
      </c>
      <c r="BE20" s="22">
        <f>IF(ISNUMBER(BC20),1,0)</f>
        <v/>
      </c>
      <c r="BF20" s="22">
        <f>IF(AN20="","",TRIM(AI20&amp;""))</f>
        <v/>
      </c>
      <c r="BG20" s="22">
        <f>IF(OR(AN20="",AJ20=""),"",UPPER(TRIM(AJ20&amp;"")))</f>
        <v/>
      </c>
      <c r="BH20" s="22">
        <f>IF(BG20="","",IF(COUNTIF($BG$2:$BG$301,BG20)&gt;1,"Yes","No"))</f>
        <v/>
      </c>
      <c r="BI20" s="22">
        <f>IF(AND(BF20="Accepted",BG20=""),1,0)</f>
        <v/>
      </c>
      <c r="BJ20" s="22">
        <f>IF(AND(BF20="Accepted",BA20=0),1,0)</f>
        <v/>
      </c>
      <c r="BK20" s="23">
        <f>IF(AND(BJ20=1,ISNUMBER(AV20)),AV20,0)</f>
        <v/>
      </c>
      <c r="BL20" s="22">
        <f>IF(AN20="",0,1)</f>
        <v/>
      </c>
    </row>
    <row r="21">
      <c r="AE21" s="19" t="n"/>
      <c r="AF21" s="24" t="n"/>
      <c r="AG21" s="24" t="n"/>
      <c r="AH21" s="24" t="n"/>
      <c r="AI21" s="24" t="n"/>
      <c r="AJ21" s="24" t="n"/>
      <c r="AK21" s="24" t="n"/>
      <c r="AL21" s="25" t="n"/>
      <c r="AM21" s="19" t="n"/>
      <c r="AN21" s="22">
        <f>IFERROR(TRIM(INDEX($A21:$AD21,MATCH(Lists!$H$2,$A$1:$AD$1,0))&amp;""),"")</f>
        <v/>
      </c>
      <c r="AO21" s="22">
        <f>IF(AN21="","",IFERROR(TRIM(INDEX($A21:$AD21,MATCH(Lists!$H$4,$A$1:$AD$1,0))&amp;""),""))</f>
        <v/>
      </c>
      <c r="AP21" s="22">
        <f>IF(AN21="","",IFERROR(TRIM(INDEX($A21:$AD21,MATCH(Lists!$H$7,$A$1:$AD$1,0))&amp;""),""))</f>
        <v/>
      </c>
      <c r="AQ21" s="22">
        <f>IF(AN21="","",IFERROR(TRIM(INDEX($A21:$AD21,MATCH(Lists!$H$8,$A$1:$AD$1,0))&amp;""),""))</f>
        <v/>
      </c>
      <c r="AR21" s="22">
        <f>IF(AN21="","",IFERROR(TRIM(INDEX($A21:$AD21,MATCH(Lists!$H$9,$A$1:$AD$1,0))&amp;""),""))</f>
        <v/>
      </c>
      <c r="AS21" s="22">
        <f>IF(AN21="","",IFERROR(TRIM(INDEX($A21:$AD21,MATCH(Lists!$H$5,$A$1:$AD$1,0))&amp;""),""))</f>
        <v/>
      </c>
      <c r="AT21" s="22">
        <f>IF(AN21="","",IF(IFERROR(TRIM(INDEX($A21:$AD21,MATCH(Lists!$H$6,$A$1:$AD$1,0))&amp;""),"")&lt;&gt;"","Yes","No"))</f>
        <v/>
      </c>
      <c r="AU21" s="22">
        <f>IF(AN21="","",IF(IFERROR(TRIM(INDEX($A21:$AD21,MATCH(Lists!$H$11,$A$1:$AD$1,0))&amp;""),"")&lt;&gt;"","Yes","No"))</f>
        <v/>
      </c>
      <c r="AV21" s="22">
        <f>IF(AN21="","",IFERROR(IF(TRIM(INDEX($A21:$AD21,MATCH(Lists!$H$10,$A$1:$AD$1,0))&amp;"")="","",VALUE(TRIM(INDEX($A21:$AD21,MATCH(Lists!$H$10,$A$1:$AD$1,0))&amp;""))),""))</f>
        <v/>
      </c>
      <c r="AW21" s="22">
        <f>IF(AN21="","",LOWER(IFERROR(TRIM(INDEX($A21:$AD21,MATCH(Lists!$H$3,$A$1:$AD$1,0))&amp;""),"")))</f>
        <v/>
      </c>
      <c r="AX21" s="22">
        <f>IF(AN21="","",IFERROR(TRIM(INDEX($A21:$AD21,MATCH(Lists!$H$12,$A$1:$AD$1,0))&amp;""),""))</f>
        <v/>
      </c>
      <c r="AY21" s="23">
        <f>IF(OR(AX21="Paid",AX21="Partially refunded"),IFERROR(VALUE(IFERROR(TRIM(INDEX($A21:$AD21,MATCH(Lists!$H$13,$A$1:$AD$1,0))&amp;""),"")),0)-IFERROR(VALUE(IFERROR(TRIM(INDEX($A21:$AD21,MATCH(Lists!$H$14,$A$1:$AD$1,0))&amp;""),"")),0),0)</f>
        <v/>
      </c>
      <c r="AZ21" s="22">
        <f>IF(AN21="","",IF(UPPER(TRIM(AK21&amp;""))="Y","Paid another way",IF(OR(AX21="Paid",AX21="Partially refunded"),AX21,IF(AND(AW21&lt;&gt;"",COUNTIFS(Payments!$S$2:$S$301,AW21,Payments!$U$2:$U$301,1)&gt;0),"Paid",IF(AX21&lt;&gt;"",AX21,IF(AW21="","No payment yet",IFERROR(INDEX(Payments!$T$2:$T$301,MATCH(AW21,Payments!$S$2:$S$301,0)),"No payment yet")))))))</f>
        <v/>
      </c>
      <c r="BA21" s="22">
        <f>IF(OR(AZ21="Paid",AZ21="Partially refunded",AZ21="Paid another way"),1,0)</f>
        <v/>
      </c>
      <c r="BB21" s="23">
        <f>IF(AN21="","",AY21+IF(AW21="",0,SUMIF(Payments!$S$2:$S$301,AW21,Payments!$V$2:$V$301)))</f>
        <v/>
      </c>
      <c r="BC21" s="22">
        <f>IF(OR(AN21="",COUNT(AF21:AH21)=0),"",ROUND(AVERAGE(AF21:AH21),2))</f>
        <v/>
      </c>
      <c r="BD21" s="22">
        <f>IF(ISNUMBER(BC21),BC21,0)</f>
        <v/>
      </c>
      <c r="BE21" s="22">
        <f>IF(ISNUMBER(BC21),1,0)</f>
        <v/>
      </c>
      <c r="BF21" s="22">
        <f>IF(AN21="","",TRIM(AI21&amp;""))</f>
        <v/>
      </c>
      <c r="BG21" s="22">
        <f>IF(OR(AN21="",AJ21=""),"",UPPER(TRIM(AJ21&amp;"")))</f>
        <v/>
      </c>
      <c r="BH21" s="22">
        <f>IF(BG21="","",IF(COUNTIF($BG$2:$BG$301,BG21)&gt;1,"Yes","No"))</f>
        <v/>
      </c>
      <c r="BI21" s="22">
        <f>IF(AND(BF21="Accepted",BG21=""),1,0)</f>
        <v/>
      </c>
      <c r="BJ21" s="22">
        <f>IF(AND(BF21="Accepted",BA21=0),1,0)</f>
        <v/>
      </c>
      <c r="BK21" s="23">
        <f>IF(AND(BJ21=1,ISNUMBER(AV21)),AV21,0)</f>
        <v/>
      </c>
      <c r="BL21" s="22">
        <f>IF(AN21="",0,1)</f>
        <v/>
      </c>
    </row>
    <row r="22">
      <c r="AE22" s="19" t="n"/>
      <c r="AF22" s="24" t="n"/>
      <c r="AG22" s="24" t="n"/>
      <c r="AH22" s="24" t="n"/>
      <c r="AI22" s="24" t="n"/>
      <c r="AJ22" s="24" t="n"/>
      <c r="AK22" s="24" t="n"/>
      <c r="AL22" s="25" t="n"/>
      <c r="AM22" s="19" t="n"/>
      <c r="AN22" s="22">
        <f>IFERROR(TRIM(INDEX($A22:$AD22,MATCH(Lists!$H$2,$A$1:$AD$1,0))&amp;""),"")</f>
        <v/>
      </c>
      <c r="AO22" s="22">
        <f>IF(AN22="","",IFERROR(TRIM(INDEX($A22:$AD22,MATCH(Lists!$H$4,$A$1:$AD$1,0))&amp;""),""))</f>
        <v/>
      </c>
      <c r="AP22" s="22">
        <f>IF(AN22="","",IFERROR(TRIM(INDEX($A22:$AD22,MATCH(Lists!$H$7,$A$1:$AD$1,0))&amp;""),""))</f>
        <v/>
      </c>
      <c r="AQ22" s="22">
        <f>IF(AN22="","",IFERROR(TRIM(INDEX($A22:$AD22,MATCH(Lists!$H$8,$A$1:$AD$1,0))&amp;""),""))</f>
        <v/>
      </c>
      <c r="AR22" s="22">
        <f>IF(AN22="","",IFERROR(TRIM(INDEX($A22:$AD22,MATCH(Lists!$H$9,$A$1:$AD$1,0))&amp;""),""))</f>
        <v/>
      </c>
      <c r="AS22" s="22">
        <f>IF(AN22="","",IFERROR(TRIM(INDEX($A22:$AD22,MATCH(Lists!$H$5,$A$1:$AD$1,0))&amp;""),""))</f>
        <v/>
      </c>
      <c r="AT22" s="22">
        <f>IF(AN22="","",IF(IFERROR(TRIM(INDEX($A22:$AD22,MATCH(Lists!$H$6,$A$1:$AD$1,0))&amp;""),"")&lt;&gt;"","Yes","No"))</f>
        <v/>
      </c>
      <c r="AU22" s="22">
        <f>IF(AN22="","",IF(IFERROR(TRIM(INDEX($A22:$AD22,MATCH(Lists!$H$11,$A$1:$AD$1,0))&amp;""),"")&lt;&gt;"","Yes","No"))</f>
        <v/>
      </c>
      <c r="AV22" s="22">
        <f>IF(AN22="","",IFERROR(IF(TRIM(INDEX($A22:$AD22,MATCH(Lists!$H$10,$A$1:$AD$1,0))&amp;"")="","",VALUE(TRIM(INDEX($A22:$AD22,MATCH(Lists!$H$10,$A$1:$AD$1,0))&amp;""))),""))</f>
        <v/>
      </c>
      <c r="AW22" s="22">
        <f>IF(AN22="","",LOWER(IFERROR(TRIM(INDEX($A22:$AD22,MATCH(Lists!$H$3,$A$1:$AD$1,0))&amp;""),"")))</f>
        <v/>
      </c>
      <c r="AX22" s="22">
        <f>IF(AN22="","",IFERROR(TRIM(INDEX($A22:$AD22,MATCH(Lists!$H$12,$A$1:$AD$1,0))&amp;""),""))</f>
        <v/>
      </c>
      <c r="AY22" s="23">
        <f>IF(OR(AX22="Paid",AX22="Partially refunded"),IFERROR(VALUE(IFERROR(TRIM(INDEX($A22:$AD22,MATCH(Lists!$H$13,$A$1:$AD$1,0))&amp;""),"")),0)-IFERROR(VALUE(IFERROR(TRIM(INDEX($A22:$AD22,MATCH(Lists!$H$14,$A$1:$AD$1,0))&amp;""),"")),0),0)</f>
        <v/>
      </c>
      <c r="AZ22" s="22">
        <f>IF(AN22="","",IF(UPPER(TRIM(AK22&amp;""))="Y","Paid another way",IF(OR(AX22="Paid",AX22="Partially refunded"),AX22,IF(AND(AW22&lt;&gt;"",COUNTIFS(Payments!$S$2:$S$301,AW22,Payments!$U$2:$U$301,1)&gt;0),"Paid",IF(AX22&lt;&gt;"",AX22,IF(AW22="","No payment yet",IFERROR(INDEX(Payments!$T$2:$T$301,MATCH(AW22,Payments!$S$2:$S$301,0)),"No payment yet")))))))</f>
        <v/>
      </c>
      <c r="BA22" s="22">
        <f>IF(OR(AZ22="Paid",AZ22="Partially refunded",AZ22="Paid another way"),1,0)</f>
        <v/>
      </c>
      <c r="BB22" s="23">
        <f>IF(AN22="","",AY22+IF(AW22="",0,SUMIF(Payments!$S$2:$S$301,AW22,Payments!$V$2:$V$301)))</f>
        <v/>
      </c>
      <c r="BC22" s="22">
        <f>IF(OR(AN22="",COUNT(AF22:AH22)=0),"",ROUND(AVERAGE(AF22:AH22),2))</f>
        <v/>
      </c>
      <c r="BD22" s="22">
        <f>IF(ISNUMBER(BC22),BC22,0)</f>
        <v/>
      </c>
      <c r="BE22" s="22">
        <f>IF(ISNUMBER(BC22),1,0)</f>
        <v/>
      </c>
      <c r="BF22" s="22">
        <f>IF(AN22="","",TRIM(AI22&amp;""))</f>
        <v/>
      </c>
      <c r="BG22" s="22">
        <f>IF(OR(AN22="",AJ22=""),"",UPPER(TRIM(AJ22&amp;"")))</f>
        <v/>
      </c>
      <c r="BH22" s="22">
        <f>IF(BG22="","",IF(COUNTIF($BG$2:$BG$301,BG22)&gt;1,"Yes","No"))</f>
        <v/>
      </c>
      <c r="BI22" s="22">
        <f>IF(AND(BF22="Accepted",BG22=""),1,0)</f>
        <v/>
      </c>
      <c r="BJ22" s="22">
        <f>IF(AND(BF22="Accepted",BA22=0),1,0)</f>
        <v/>
      </c>
      <c r="BK22" s="23">
        <f>IF(AND(BJ22=1,ISNUMBER(AV22)),AV22,0)</f>
        <v/>
      </c>
      <c r="BL22" s="22">
        <f>IF(AN22="",0,1)</f>
        <v/>
      </c>
    </row>
    <row r="23">
      <c r="AE23" s="19" t="n"/>
      <c r="AF23" s="24" t="n"/>
      <c r="AG23" s="24" t="n"/>
      <c r="AH23" s="24" t="n"/>
      <c r="AI23" s="24" t="n"/>
      <c r="AJ23" s="24" t="n"/>
      <c r="AK23" s="24" t="n"/>
      <c r="AL23" s="25" t="n"/>
      <c r="AM23" s="19" t="n"/>
      <c r="AN23" s="22">
        <f>IFERROR(TRIM(INDEX($A23:$AD23,MATCH(Lists!$H$2,$A$1:$AD$1,0))&amp;""),"")</f>
        <v/>
      </c>
      <c r="AO23" s="22">
        <f>IF(AN23="","",IFERROR(TRIM(INDEX($A23:$AD23,MATCH(Lists!$H$4,$A$1:$AD$1,0))&amp;""),""))</f>
        <v/>
      </c>
      <c r="AP23" s="22">
        <f>IF(AN23="","",IFERROR(TRIM(INDEX($A23:$AD23,MATCH(Lists!$H$7,$A$1:$AD$1,0))&amp;""),""))</f>
        <v/>
      </c>
      <c r="AQ23" s="22">
        <f>IF(AN23="","",IFERROR(TRIM(INDEX($A23:$AD23,MATCH(Lists!$H$8,$A$1:$AD$1,0))&amp;""),""))</f>
        <v/>
      </c>
      <c r="AR23" s="22">
        <f>IF(AN23="","",IFERROR(TRIM(INDEX($A23:$AD23,MATCH(Lists!$H$9,$A$1:$AD$1,0))&amp;""),""))</f>
        <v/>
      </c>
      <c r="AS23" s="22">
        <f>IF(AN23="","",IFERROR(TRIM(INDEX($A23:$AD23,MATCH(Lists!$H$5,$A$1:$AD$1,0))&amp;""),""))</f>
        <v/>
      </c>
      <c r="AT23" s="22">
        <f>IF(AN23="","",IF(IFERROR(TRIM(INDEX($A23:$AD23,MATCH(Lists!$H$6,$A$1:$AD$1,0))&amp;""),"")&lt;&gt;"","Yes","No"))</f>
        <v/>
      </c>
      <c r="AU23" s="22">
        <f>IF(AN23="","",IF(IFERROR(TRIM(INDEX($A23:$AD23,MATCH(Lists!$H$11,$A$1:$AD$1,0))&amp;""),"")&lt;&gt;"","Yes","No"))</f>
        <v/>
      </c>
      <c r="AV23" s="22">
        <f>IF(AN23="","",IFERROR(IF(TRIM(INDEX($A23:$AD23,MATCH(Lists!$H$10,$A$1:$AD$1,0))&amp;"")="","",VALUE(TRIM(INDEX($A23:$AD23,MATCH(Lists!$H$10,$A$1:$AD$1,0))&amp;""))),""))</f>
        <v/>
      </c>
      <c r="AW23" s="22">
        <f>IF(AN23="","",LOWER(IFERROR(TRIM(INDEX($A23:$AD23,MATCH(Lists!$H$3,$A$1:$AD$1,0))&amp;""),"")))</f>
        <v/>
      </c>
      <c r="AX23" s="22">
        <f>IF(AN23="","",IFERROR(TRIM(INDEX($A23:$AD23,MATCH(Lists!$H$12,$A$1:$AD$1,0))&amp;""),""))</f>
        <v/>
      </c>
      <c r="AY23" s="23">
        <f>IF(OR(AX23="Paid",AX23="Partially refunded"),IFERROR(VALUE(IFERROR(TRIM(INDEX($A23:$AD23,MATCH(Lists!$H$13,$A$1:$AD$1,0))&amp;""),"")),0)-IFERROR(VALUE(IFERROR(TRIM(INDEX($A23:$AD23,MATCH(Lists!$H$14,$A$1:$AD$1,0))&amp;""),"")),0),0)</f>
        <v/>
      </c>
      <c r="AZ23" s="22">
        <f>IF(AN23="","",IF(UPPER(TRIM(AK23&amp;""))="Y","Paid another way",IF(OR(AX23="Paid",AX23="Partially refunded"),AX23,IF(AND(AW23&lt;&gt;"",COUNTIFS(Payments!$S$2:$S$301,AW23,Payments!$U$2:$U$301,1)&gt;0),"Paid",IF(AX23&lt;&gt;"",AX23,IF(AW23="","No payment yet",IFERROR(INDEX(Payments!$T$2:$T$301,MATCH(AW23,Payments!$S$2:$S$301,0)),"No payment yet")))))))</f>
        <v/>
      </c>
      <c r="BA23" s="22">
        <f>IF(OR(AZ23="Paid",AZ23="Partially refunded",AZ23="Paid another way"),1,0)</f>
        <v/>
      </c>
      <c r="BB23" s="23">
        <f>IF(AN23="","",AY23+IF(AW23="",0,SUMIF(Payments!$S$2:$S$301,AW23,Payments!$V$2:$V$301)))</f>
        <v/>
      </c>
      <c r="BC23" s="22">
        <f>IF(OR(AN23="",COUNT(AF23:AH23)=0),"",ROUND(AVERAGE(AF23:AH23),2))</f>
        <v/>
      </c>
      <c r="BD23" s="22">
        <f>IF(ISNUMBER(BC23),BC23,0)</f>
        <v/>
      </c>
      <c r="BE23" s="22">
        <f>IF(ISNUMBER(BC23),1,0)</f>
        <v/>
      </c>
      <c r="BF23" s="22">
        <f>IF(AN23="","",TRIM(AI23&amp;""))</f>
        <v/>
      </c>
      <c r="BG23" s="22">
        <f>IF(OR(AN23="",AJ23=""),"",UPPER(TRIM(AJ23&amp;"")))</f>
        <v/>
      </c>
      <c r="BH23" s="22">
        <f>IF(BG23="","",IF(COUNTIF($BG$2:$BG$301,BG23)&gt;1,"Yes","No"))</f>
        <v/>
      </c>
      <c r="BI23" s="22">
        <f>IF(AND(BF23="Accepted",BG23=""),1,0)</f>
        <v/>
      </c>
      <c r="BJ23" s="22">
        <f>IF(AND(BF23="Accepted",BA23=0),1,0)</f>
        <v/>
      </c>
      <c r="BK23" s="23">
        <f>IF(AND(BJ23=1,ISNUMBER(AV23)),AV23,0)</f>
        <v/>
      </c>
      <c r="BL23" s="22">
        <f>IF(AN23="",0,1)</f>
        <v/>
      </c>
    </row>
    <row r="24">
      <c r="AE24" s="19" t="n"/>
      <c r="AF24" s="24" t="n"/>
      <c r="AG24" s="24" t="n"/>
      <c r="AH24" s="24" t="n"/>
      <c r="AI24" s="24" t="n"/>
      <c r="AJ24" s="24" t="n"/>
      <c r="AK24" s="24" t="n"/>
      <c r="AL24" s="25" t="n"/>
      <c r="AM24" s="19" t="n"/>
      <c r="AN24" s="22">
        <f>IFERROR(TRIM(INDEX($A24:$AD24,MATCH(Lists!$H$2,$A$1:$AD$1,0))&amp;""),"")</f>
        <v/>
      </c>
      <c r="AO24" s="22">
        <f>IF(AN24="","",IFERROR(TRIM(INDEX($A24:$AD24,MATCH(Lists!$H$4,$A$1:$AD$1,0))&amp;""),""))</f>
        <v/>
      </c>
      <c r="AP24" s="22">
        <f>IF(AN24="","",IFERROR(TRIM(INDEX($A24:$AD24,MATCH(Lists!$H$7,$A$1:$AD$1,0))&amp;""),""))</f>
        <v/>
      </c>
      <c r="AQ24" s="22">
        <f>IF(AN24="","",IFERROR(TRIM(INDEX($A24:$AD24,MATCH(Lists!$H$8,$A$1:$AD$1,0))&amp;""),""))</f>
        <v/>
      </c>
      <c r="AR24" s="22">
        <f>IF(AN24="","",IFERROR(TRIM(INDEX($A24:$AD24,MATCH(Lists!$H$9,$A$1:$AD$1,0))&amp;""),""))</f>
        <v/>
      </c>
      <c r="AS24" s="22">
        <f>IF(AN24="","",IFERROR(TRIM(INDEX($A24:$AD24,MATCH(Lists!$H$5,$A$1:$AD$1,0))&amp;""),""))</f>
        <v/>
      </c>
      <c r="AT24" s="22">
        <f>IF(AN24="","",IF(IFERROR(TRIM(INDEX($A24:$AD24,MATCH(Lists!$H$6,$A$1:$AD$1,0))&amp;""),"")&lt;&gt;"","Yes","No"))</f>
        <v/>
      </c>
      <c r="AU24" s="22">
        <f>IF(AN24="","",IF(IFERROR(TRIM(INDEX($A24:$AD24,MATCH(Lists!$H$11,$A$1:$AD$1,0))&amp;""),"")&lt;&gt;"","Yes","No"))</f>
        <v/>
      </c>
      <c r="AV24" s="22">
        <f>IF(AN24="","",IFERROR(IF(TRIM(INDEX($A24:$AD24,MATCH(Lists!$H$10,$A$1:$AD$1,0))&amp;"")="","",VALUE(TRIM(INDEX($A24:$AD24,MATCH(Lists!$H$10,$A$1:$AD$1,0))&amp;""))),""))</f>
        <v/>
      </c>
      <c r="AW24" s="22">
        <f>IF(AN24="","",LOWER(IFERROR(TRIM(INDEX($A24:$AD24,MATCH(Lists!$H$3,$A$1:$AD$1,0))&amp;""),"")))</f>
        <v/>
      </c>
      <c r="AX24" s="22">
        <f>IF(AN24="","",IFERROR(TRIM(INDEX($A24:$AD24,MATCH(Lists!$H$12,$A$1:$AD$1,0))&amp;""),""))</f>
        <v/>
      </c>
      <c r="AY24" s="23">
        <f>IF(OR(AX24="Paid",AX24="Partially refunded"),IFERROR(VALUE(IFERROR(TRIM(INDEX($A24:$AD24,MATCH(Lists!$H$13,$A$1:$AD$1,0))&amp;""),"")),0)-IFERROR(VALUE(IFERROR(TRIM(INDEX($A24:$AD24,MATCH(Lists!$H$14,$A$1:$AD$1,0))&amp;""),"")),0),0)</f>
        <v/>
      </c>
      <c r="AZ24" s="22">
        <f>IF(AN24="","",IF(UPPER(TRIM(AK24&amp;""))="Y","Paid another way",IF(OR(AX24="Paid",AX24="Partially refunded"),AX24,IF(AND(AW24&lt;&gt;"",COUNTIFS(Payments!$S$2:$S$301,AW24,Payments!$U$2:$U$301,1)&gt;0),"Paid",IF(AX24&lt;&gt;"",AX24,IF(AW24="","No payment yet",IFERROR(INDEX(Payments!$T$2:$T$301,MATCH(AW24,Payments!$S$2:$S$301,0)),"No payment yet")))))))</f>
        <v/>
      </c>
      <c r="BA24" s="22">
        <f>IF(OR(AZ24="Paid",AZ24="Partially refunded",AZ24="Paid another way"),1,0)</f>
        <v/>
      </c>
      <c r="BB24" s="23">
        <f>IF(AN24="","",AY24+IF(AW24="",0,SUMIF(Payments!$S$2:$S$301,AW24,Payments!$V$2:$V$301)))</f>
        <v/>
      </c>
      <c r="BC24" s="22">
        <f>IF(OR(AN24="",COUNT(AF24:AH24)=0),"",ROUND(AVERAGE(AF24:AH24),2))</f>
        <v/>
      </c>
      <c r="BD24" s="22">
        <f>IF(ISNUMBER(BC24),BC24,0)</f>
        <v/>
      </c>
      <c r="BE24" s="22">
        <f>IF(ISNUMBER(BC24),1,0)</f>
        <v/>
      </c>
      <c r="BF24" s="22">
        <f>IF(AN24="","",TRIM(AI24&amp;""))</f>
        <v/>
      </c>
      <c r="BG24" s="22">
        <f>IF(OR(AN24="",AJ24=""),"",UPPER(TRIM(AJ24&amp;"")))</f>
        <v/>
      </c>
      <c r="BH24" s="22">
        <f>IF(BG24="","",IF(COUNTIF($BG$2:$BG$301,BG24)&gt;1,"Yes","No"))</f>
        <v/>
      </c>
      <c r="BI24" s="22">
        <f>IF(AND(BF24="Accepted",BG24=""),1,0)</f>
        <v/>
      </c>
      <c r="BJ24" s="22">
        <f>IF(AND(BF24="Accepted",BA24=0),1,0)</f>
        <v/>
      </c>
      <c r="BK24" s="23">
        <f>IF(AND(BJ24=1,ISNUMBER(AV24)),AV24,0)</f>
        <v/>
      </c>
      <c r="BL24" s="22">
        <f>IF(AN24="",0,1)</f>
        <v/>
      </c>
    </row>
    <row r="25">
      <c r="AE25" s="19" t="n"/>
      <c r="AF25" s="24" t="n"/>
      <c r="AG25" s="24" t="n"/>
      <c r="AH25" s="24" t="n"/>
      <c r="AI25" s="24" t="n"/>
      <c r="AJ25" s="24" t="n"/>
      <c r="AK25" s="24" t="n"/>
      <c r="AL25" s="25" t="n"/>
      <c r="AM25" s="19" t="n"/>
      <c r="AN25" s="22">
        <f>IFERROR(TRIM(INDEX($A25:$AD25,MATCH(Lists!$H$2,$A$1:$AD$1,0))&amp;""),"")</f>
        <v/>
      </c>
      <c r="AO25" s="22">
        <f>IF(AN25="","",IFERROR(TRIM(INDEX($A25:$AD25,MATCH(Lists!$H$4,$A$1:$AD$1,0))&amp;""),""))</f>
        <v/>
      </c>
      <c r="AP25" s="22">
        <f>IF(AN25="","",IFERROR(TRIM(INDEX($A25:$AD25,MATCH(Lists!$H$7,$A$1:$AD$1,0))&amp;""),""))</f>
        <v/>
      </c>
      <c r="AQ25" s="22">
        <f>IF(AN25="","",IFERROR(TRIM(INDEX($A25:$AD25,MATCH(Lists!$H$8,$A$1:$AD$1,0))&amp;""),""))</f>
        <v/>
      </c>
      <c r="AR25" s="22">
        <f>IF(AN25="","",IFERROR(TRIM(INDEX($A25:$AD25,MATCH(Lists!$H$9,$A$1:$AD$1,0))&amp;""),""))</f>
        <v/>
      </c>
      <c r="AS25" s="22">
        <f>IF(AN25="","",IFERROR(TRIM(INDEX($A25:$AD25,MATCH(Lists!$H$5,$A$1:$AD$1,0))&amp;""),""))</f>
        <v/>
      </c>
      <c r="AT25" s="22">
        <f>IF(AN25="","",IF(IFERROR(TRIM(INDEX($A25:$AD25,MATCH(Lists!$H$6,$A$1:$AD$1,0))&amp;""),"")&lt;&gt;"","Yes","No"))</f>
        <v/>
      </c>
      <c r="AU25" s="22">
        <f>IF(AN25="","",IF(IFERROR(TRIM(INDEX($A25:$AD25,MATCH(Lists!$H$11,$A$1:$AD$1,0))&amp;""),"")&lt;&gt;"","Yes","No"))</f>
        <v/>
      </c>
      <c r="AV25" s="22">
        <f>IF(AN25="","",IFERROR(IF(TRIM(INDEX($A25:$AD25,MATCH(Lists!$H$10,$A$1:$AD$1,0))&amp;"")="","",VALUE(TRIM(INDEX($A25:$AD25,MATCH(Lists!$H$10,$A$1:$AD$1,0))&amp;""))),""))</f>
        <v/>
      </c>
      <c r="AW25" s="22">
        <f>IF(AN25="","",LOWER(IFERROR(TRIM(INDEX($A25:$AD25,MATCH(Lists!$H$3,$A$1:$AD$1,0))&amp;""),"")))</f>
        <v/>
      </c>
      <c r="AX25" s="22">
        <f>IF(AN25="","",IFERROR(TRIM(INDEX($A25:$AD25,MATCH(Lists!$H$12,$A$1:$AD$1,0))&amp;""),""))</f>
        <v/>
      </c>
      <c r="AY25" s="23">
        <f>IF(OR(AX25="Paid",AX25="Partially refunded"),IFERROR(VALUE(IFERROR(TRIM(INDEX($A25:$AD25,MATCH(Lists!$H$13,$A$1:$AD$1,0))&amp;""),"")),0)-IFERROR(VALUE(IFERROR(TRIM(INDEX($A25:$AD25,MATCH(Lists!$H$14,$A$1:$AD$1,0))&amp;""),"")),0),0)</f>
        <v/>
      </c>
      <c r="AZ25" s="22">
        <f>IF(AN25="","",IF(UPPER(TRIM(AK25&amp;""))="Y","Paid another way",IF(OR(AX25="Paid",AX25="Partially refunded"),AX25,IF(AND(AW25&lt;&gt;"",COUNTIFS(Payments!$S$2:$S$301,AW25,Payments!$U$2:$U$301,1)&gt;0),"Paid",IF(AX25&lt;&gt;"",AX25,IF(AW25="","No payment yet",IFERROR(INDEX(Payments!$T$2:$T$301,MATCH(AW25,Payments!$S$2:$S$301,0)),"No payment yet")))))))</f>
        <v/>
      </c>
      <c r="BA25" s="22">
        <f>IF(OR(AZ25="Paid",AZ25="Partially refunded",AZ25="Paid another way"),1,0)</f>
        <v/>
      </c>
      <c r="BB25" s="23">
        <f>IF(AN25="","",AY25+IF(AW25="",0,SUMIF(Payments!$S$2:$S$301,AW25,Payments!$V$2:$V$301)))</f>
        <v/>
      </c>
      <c r="BC25" s="22">
        <f>IF(OR(AN25="",COUNT(AF25:AH25)=0),"",ROUND(AVERAGE(AF25:AH25),2))</f>
        <v/>
      </c>
      <c r="BD25" s="22">
        <f>IF(ISNUMBER(BC25),BC25,0)</f>
        <v/>
      </c>
      <c r="BE25" s="22">
        <f>IF(ISNUMBER(BC25),1,0)</f>
        <v/>
      </c>
      <c r="BF25" s="22">
        <f>IF(AN25="","",TRIM(AI25&amp;""))</f>
        <v/>
      </c>
      <c r="BG25" s="22">
        <f>IF(OR(AN25="",AJ25=""),"",UPPER(TRIM(AJ25&amp;"")))</f>
        <v/>
      </c>
      <c r="BH25" s="22">
        <f>IF(BG25="","",IF(COUNTIF($BG$2:$BG$301,BG25)&gt;1,"Yes","No"))</f>
        <v/>
      </c>
      <c r="BI25" s="22">
        <f>IF(AND(BF25="Accepted",BG25=""),1,0)</f>
        <v/>
      </c>
      <c r="BJ25" s="22">
        <f>IF(AND(BF25="Accepted",BA25=0),1,0)</f>
        <v/>
      </c>
      <c r="BK25" s="23">
        <f>IF(AND(BJ25=1,ISNUMBER(AV25)),AV25,0)</f>
        <v/>
      </c>
      <c r="BL25" s="22">
        <f>IF(AN25="",0,1)</f>
        <v/>
      </c>
    </row>
    <row r="26">
      <c r="AE26" s="19" t="n"/>
      <c r="AF26" s="24" t="n"/>
      <c r="AG26" s="24" t="n"/>
      <c r="AH26" s="24" t="n"/>
      <c r="AI26" s="24" t="n"/>
      <c r="AJ26" s="24" t="n"/>
      <c r="AK26" s="24" t="n"/>
      <c r="AL26" s="25" t="n"/>
      <c r="AM26" s="19" t="n"/>
      <c r="AN26" s="22">
        <f>IFERROR(TRIM(INDEX($A26:$AD26,MATCH(Lists!$H$2,$A$1:$AD$1,0))&amp;""),"")</f>
        <v/>
      </c>
      <c r="AO26" s="22">
        <f>IF(AN26="","",IFERROR(TRIM(INDEX($A26:$AD26,MATCH(Lists!$H$4,$A$1:$AD$1,0))&amp;""),""))</f>
        <v/>
      </c>
      <c r="AP26" s="22">
        <f>IF(AN26="","",IFERROR(TRIM(INDEX($A26:$AD26,MATCH(Lists!$H$7,$A$1:$AD$1,0))&amp;""),""))</f>
        <v/>
      </c>
      <c r="AQ26" s="22">
        <f>IF(AN26="","",IFERROR(TRIM(INDEX($A26:$AD26,MATCH(Lists!$H$8,$A$1:$AD$1,0))&amp;""),""))</f>
        <v/>
      </c>
      <c r="AR26" s="22">
        <f>IF(AN26="","",IFERROR(TRIM(INDEX($A26:$AD26,MATCH(Lists!$H$9,$A$1:$AD$1,0))&amp;""),""))</f>
        <v/>
      </c>
      <c r="AS26" s="22">
        <f>IF(AN26="","",IFERROR(TRIM(INDEX($A26:$AD26,MATCH(Lists!$H$5,$A$1:$AD$1,0))&amp;""),""))</f>
        <v/>
      </c>
      <c r="AT26" s="22">
        <f>IF(AN26="","",IF(IFERROR(TRIM(INDEX($A26:$AD26,MATCH(Lists!$H$6,$A$1:$AD$1,0))&amp;""),"")&lt;&gt;"","Yes","No"))</f>
        <v/>
      </c>
      <c r="AU26" s="22">
        <f>IF(AN26="","",IF(IFERROR(TRIM(INDEX($A26:$AD26,MATCH(Lists!$H$11,$A$1:$AD$1,0))&amp;""),"")&lt;&gt;"","Yes","No"))</f>
        <v/>
      </c>
      <c r="AV26" s="22">
        <f>IF(AN26="","",IFERROR(IF(TRIM(INDEX($A26:$AD26,MATCH(Lists!$H$10,$A$1:$AD$1,0))&amp;"")="","",VALUE(TRIM(INDEX($A26:$AD26,MATCH(Lists!$H$10,$A$1:$AD$1,0))&amp;""))),""))</f>
        <v/>
      </c>
      <c r="AW26" s="22">
        <f>IF(AN26="","",LOWER(IFERROR(TRIM(INDEX($A26:$AD26,MATCH(Lists!$H$3,$A$1:$AD$1,0))&amp;""),"")))</f>
        <v/>
      </c>
      <c r="AX26" s="22">
        <f>IF(AN26="","",IFERROR(TRIM(INDEX($A26:$AD26,MATCH(Lists!$H$12,$A$1:$AD$1,0))&amp;""),""))</f>
        <v/>
      </c>
      <c r="AY26" s="23">
        <f>IF(OR(AX26="Paid",AX26="Partially refunded"),IFERROR(VALUE(IFERROR(TRIM(INDEX($A26:$AD26,MATCH(Lists!$H$13,$A$1:$AD$1,0))&amp;""),"")),0)-IFERROR(VALUE(IFERROR(TRIM(INDEX($A26:$AD26,MATCH(Lists!$H$14,$A$1:$AD$1,0))&amp;""),"")),0),0)</f>
        <v/>
      </c>
      <c r="AZ26" s="22">
        <f>IF(AN26="","",IF(UPPER(TRIM(AK26&amp;""))="Y","Paid another way",IF(OR(AX26="Paid",AX26="Partially refunded"),AX26,IF(AND(AW26&lt;&gt;"",COUNTIFS(Payments!$S$2:$S$301,AW26,Payments!$U$2:$U$301,1)&gt;0),"Paid",IF(AX26&lt;&gt;"",AX26,IF(AW26="","No payment yet",IFERROR(INDEX(Payments!$T$2:$T$301,MATCH(AW26,Payments!$S$2:$S$301,0)),"No payment yet")))))))</f>
        <v/>
      </c>
      <c r="BA26" s="22">
        <f>IF(OR(AZ26="Paid",AZ26="Partially refunded",AZ26="Paid another way"),1,0)</f>
        <v/>
      </c>
      <c r="BB26" s="23">
        <f>IF(AN26="","",AY26+IF(AW26="",0,SUMIF(Payments!$S$2:$S$301,AW26,Payments!$V$2:$V$301)))</f>
        <v/>
      </c>
      <c r="BC26" s="22">
        <f>IF(OR(AN26="",COUNT(AF26:AH26)=0),"",ROUND(AVERAGE(AF26:AH26),2))</f>
        <v/>
      </c>
      <c r="BD26" s="22">
        <f>IF(ISNUMBER(BC26),BC26,0)</f>
        <v/>
      </c>
      <c r="BE26" s="22">
        <f>IF(ISNUMBER(BC26),1,0)</f>
        <v/>
      </c>
      <c r="BF26" s="22">
        <f>IF(AN26="","",TRIM(AI26&amp;""))</f>
        <v/>
      </c>
      <c r="BG26" s="22">
        <f>IF(OR(AN26="",AJ26=""),"",UPPER(TRIM(AJ26&amp;"")))</f>
        <v/>
      </c>
      <c r="BH26" s="22">
        <f>IF(BG26="","",IF(COUNTIF($BG$2:$BG$301,BG26)&gt;1,"Yes","No"))</f>
        <v/>
      </c>
      <c r="BI26" s="22">
        <f>IF(AND(BF26="Accepted",BG26=""),1,0)</f>
        <v/>
      </c>
      <c r="BJ26" s="22">
        <f>IF(AND(BF26="Accepted",BA26=0),1,0)</f>
        <v/>
      </c>
      <c r="BK26" s="23">
        <f>IF(AND(BJ26=1,ISNUMBER(AV26)),AV26,0)</f>
        <v/>
      </c>
      <c r="BL26" s="22">
        <f>IF(AN26="",0,1)</f>
        <v/>
      </c>
    </row>
    <row r="27">
      <c r="AE27" s="19" t="n"/>
      <c r="AF27" s="24" t="n"/>
      <c r="AG27" s="24" t="n"/>
      <c r="AH27" s="24" t="n"/>
      <c r="AI27" s="24" t="n"/>
      <c r="AJ27" s="24" t="n"/>
      <c r="AK27" s="24" t="n"/>
      <c r="AL27" s="25" t="n"/>
      <c r="AM27" s="19" t="n"/>
      <c r="AN27" s="22">
        <f>IFERROR(TRIM(INDEX($A27:$AD27,MATCH(Lists!$H$2,$A$1:$AD$1,0))&amp;""),"")</f>
        <v/>
      </c>
      <c r="AO27" s="22">
        <f>IF(AN27="","",IFERROR(TRIM(INDEX($A27:$AD27,MATCH(Lists!$H$4,$A$1:$AD$1,0))&amp;""),""))</f>
        <v/>
      </c>
      <c r="AP27" s="22">
        <f>IF(AN27="","",IFERROR(TRIM(INDEX($A27:$AD27,MATCH(Lists!$H$7,$A$1:$AD$1,0))&amp;""),""))</f>
        <v/>
      </c>
      <c r="AQ27" s="22">
        <f>IF(AN27="","",IFERROR(TRIM(INDEX($A27:$AD27,MATCH(Lists!$H$8,$A$1:$AD$1,0))&amp;""),""))</f>
        <v/>
      </c>
      <c r="AR27" s="22">
        <f>IF(AN27="","",IFERROR(TRIM(INDEX($A27:$AD27,MATCH(Lists!$H$9,$A$1:$AD$1,0))&amp;""),""))</f>
        <v/>
      </c>
      <c r="AS27" s="22">
        <f>IF(AN27="","",IFERROR(TRIM(INDEX($A27:$AD27,MATCH(Lists!$H$5,$A$1:$AD$1,0))&amp;""),""))</f>
        <v/>
      </c>
      <c r="AT27" s="22">
        <f>IF(AN27="","",IF(IFERROR(TRIM(INDEX($A27:$AD27,MATCH(Lists!$H$6,$A$1:$AD$1,0))&amp;""),"")&lt;&gt;"","Yes","No"))</f>
        <v/>
      </c>
      <c r="AU27" s="22">
        <f>IF(AN27="","",IF(IFERROR(TRIM(INDEX($A27:$AD27,MATCH(Lists!$H$11,$A$1:$AD$1,0))&amp;""),"")&lt;&gt;"","Yes","No"))</f>
        <v/>
      </c>
      <c r="AV27" s="22">
        <f>IF(AN27="","",IFERROR(IF(TRIM(INDEX($A27:$AD27,MATCH(Lists!$H$10,$A$1:$AD$1,0))&amp;"")="","",VALUE(TRIM(INDEX($A27:$AD27,MATCH(Lists!$H$10,$A$1:$AD$1,0))&amp;""))),""))</f>
        <v/>
      </c>
      <c r="AW27" s="22">
        <f>IF(AN27="","",LOWER(IFERROR(TRIM(INDEX($A27:$AD27,MATCH(Lists!$H$3,$A$1:$AD$1,0))&amp;""),"")))</f>
        <v/>
      </c>
      <c r="AX27" s="22">
        <f>IF(AN27="","",IFERROR(TRIM(INDEX($A27:$AD27,MATCH(Lists!$H$12,$A$1:$AD$1,0))&amp;""),""))</f>
        <v/>
      </c>
      <c r="AY27" s="23">
        <f>IF(OR(AX27="Paid",AX27="Partially refunded"),IFERROR(VALUE(IFERROR(TRIM(INDEX($A27:$AD27,MATCH(Lists!$H$13,$A$1:$AD$1,0))&amp;""),"")),0)-IFERROR(VALUE(IFERROR(TRIM(INDEX($A27:$AD27,MATCH(Lists!$H$14,$A$1:$AD$1,0))&amp;""),"")),0),0)</f>
        <v/>
      </c>
      <c r="AZ27" s="22">
        <f>IF(AN27="","",IF(UPPER(TRIM(AK27&amp;""))="Y","Paid another way",IF(OR(AX27="Paid",AX27="Partially refunded"),AX27,IF(AND(AW27&lt;&gt;"",COUNTIFS(Payments!$S$2:$S$301,AW27,Payments!$U$2:$U$301,1)&gt;0),"Paid",IF(AX27&lt;&gt;"",AX27,IF(AW27="","No payment yet",IFERROR(INDEX(Payments!$T$2:$T$301,MATCH(AW27,Payments!$S$2:$S$301,0)),"No payment yet")))))))</f>
        <v/>
      </c>
      <c r="BA27" s="22">
        <f>IF(OR(AZ27="Paid",AZ27="Partially refunded",AZ27="Paid another way"),1,0)</f>
        <v/>
      </c>
      <c r="BB27" s="23">
        <f>IF(AN27="","",AY27+IF(AW27="",0,SUMIF(Payments!$S$2:$S$301,AW27,Payments!$V$2:$V$301)))</f>
        <v/>
      </c>
      <c r="BC27" s="22">
        <f>IF(OR(AN27="",COUNT(AF27:AH27)=0),"",ROUND(AVERAGE(AF27:AH27),2))</f>
        <v/>
      </c>
      <c r="BD27" s="22">
        <f>IF(ISNUMBER(BC27),BC27,0)</f>
        <v/>
      </c>
      <c r="BE27" s="22">
        <f>IF(ISNUMBER(BC27),1,0)</f>
        <v/>
      </c>
      <c r="BF27" s="22">
        <f>IF(AN27="","",TRIM(AI27&amp;""))</f>
        <v/>
      </c>
      <c r="BG27" s="22">
        <f>IF(OR(AN27="",AJ27=""),"",UPPER(TRIM(AJ27&amp;"")))</f>
        <v/>
      </c>
      <c r="BH27" s="22">
        <f>IF(BG27="","",IF(COUNTIF($BG$2:$BG$301,BG27)&gt;1,"Yes","No"))</f>
        <v/>
      </c>
      <c r="BI27" s="22">
        <f>IF(AND(BF27="Accepted",BG27=""),1,0)</f>
        <v/>
      </c>
      <c r="BJ27" s="22">
        <f>IF(AND(BF27="Accepted",BA27=0),1,0)</f>
        <v/>
      </c>
      <c r="BK27" s="23">
        <f>IF(AND(BJ27=1,ISNUMBER(AV27)),AV27,0)</f>
        <v/>
      </c>
      <c r="BL27" s="22">
        <f>IF(AN27="",0,1)</f>
        <v/>
      </c>
    </row>
    <row r="28">
      <c r="AE28" s="19" t="n"/>
      <c r="AF28" s="24" t="n"/>
      <c r="AG28" s="24" t="n"/>
      <c r="AH28" s="24" t="n"/>
      <c r="AI28" s="24" t="n"/>
      <c r="AJ28" s="24" t="n"/>
      <c r="AK28" s="24" t="n"/>
      <c r="AL28" s="25" t="n"/>
      <c r="AM28" s="19" t="n"/>
      <c r="AN28" s="22">
        <f>IFERROR(TRIM(INDEX($A28:$AD28,MATCH(Lists!$H$2,$A$1:$AD$1,0))&amp;""),"")</f>
        <v/>
      </c>
      <c r="AO28" s="22">
        <f>IF(AN28="","",IFERROR(TRIM(INDEX($A28:$AD28,MATCH(Lists!$H$4,$A$1:$AD$1,0))&amp;""),""))</f>
        <v/>
      </c>
      <c r="AP28" s="22">
        <f>IF(AN28="","",IFERROR(TRIM(INDEX($A28:$AD28,MATCH(Lists!$H$7,$A$1:$AD$1,0))&amp;""),""))</f>
        <v/>
      </c>
      <c r="AQ28" s="22">
        <f>IF(AN28="","",IFERROR(TRIM(INDEX($A28:$AD28,MATCH(Lists!$H$8,$A$1:$AD$1,0))&amp;""),""))</f>
        <v/>
      </c>
      <c r="AR28" s="22">
        <f>IF(AN28="","",IFERROR(TRIM(INDEX($A28:$AD28,MATCH(Lists!$H$9,$A$1:$AD$1,0))&amp;""),""))</f>
        <v/>
      </c>
      <c r="AS28" s="22">
        <f>IF(AN28="","",IFERROR(TRIM(INDEX($A28:$AD28,MATCH(Lists!$H$5,$A$1:$AD$1,0))&amp;""),""))</f>
        <v/>
      </c>
      <c r="AT28" s="22">
        <f>IF(AN28="","",IF(IFERROR(TRIM(INDEX($A28:$AD28,MATCH(Lists!$H$6,$A$1:$AD$1,0))&amp;""),"")&lt;&gt;"","Yes","No"))</f>
        <v/>
      </c>
      <c r="AU28" s="22">
        <f>IF(AN28="","",IF(IFERROR(TRIM(INDEX($A28:$AD28,MATCH(Lists!$H$11,$A$1:$AD$1,0))&amp;""),"")&lt;&gt;"","Yes","No"))</f>
        <v/>
      </c>
      <c r="AV28" s="22">
        <f>IF(AN28="","",IFERROR(IF(TRIM(INDEX($A28:$AD28,MATCH(Lists!$H$10,$A$1:$AD$1,0))&amp;"")="","",VALUE(TRIM(INDEX($A28:$AD28,MATCH(Lists!$H$10,$A$1:$AD$1,0))&amp;""))),""))</f>
        <v/>
      </c>
      <c r="AW28" s="22">
        <f>IF(AN28="","",LOWER(IFERROR(TRIM(INDEX($A28:$AD28,MATCH(Lists!$H$3,$A$1:$AD$1,0))&amp;""),"")))</f>
        <v/>
      </c>
      <c r="AX28" s="22">
        <f>IF(AN28="","",IFERROR(TRIM(INDEX($A28:$AD28,MATCH(Lists!$H$12,$A$1:$AD$1,0))&amp;""),""))</f>
        <v/>
      </c>
      <c r="AY28" s="23">
        <f>IF(OR(AX28="Paid",AX28="Partially refunded"),IFERROR(VALUE(IFERROR(TRIM(INDEX($A28:$AD28,MATCH(Lists!$H$13,$A$1:$AD$1,0))&amp;""),"")),0)-IFERROR(VALUE(IFERROR(TRIM(INDEX($A28:$AD28,MATCH(Lists!$H$14,$A$1:$AD$1,0))&amp;""),"")),0),0)</f>
        <v/>
      </c>
      <c r="AZ28" s="22">
        <f>IF(AN28="","",IF(UPPER(TRIM(AK28&amp;""))="Y","Paid another way",IF(OR(AX28="Paid",AX28="Partially refunded"),AX28,IF(AND(AW28&lt;&gt;"",COUNTIFS(Payments!$S$2:$S$301,AW28,Payments!$U$2:$U$301,1)&gt;0),"Paid",IF(AX28&lt;&gt;"",AX28,IF(AW28="","No payment yet",IFERROR(INDEX(Payments!$T$2:$T$301,MATCH(AW28,Payments!$S$2:$S$301,0)),"No payment yet")))))))</f>
        <v/>
      </c>
      <c r="BA28" s="22">
        <f>IF(OR(AZ28="Paid",AZ28="Partially refunded",AZ28="Paid another way"),1,0)</f>
        <v/>
      </c>
      <c r="BB28" s="23">
        <f>IF(AN28="","",AY28+IF(AW28="",0,SUMIF(Payments!$S$2:$S$301,AW28,Payments!$V$2:$V$301)))</f>
        <v/>
      </c>
      <c r="BC28" s="22">
        <f>IF(OR(AN28="",COUNT(AF28:AH28)=0),"",ROUND(AVERAGE(AF28:AH28),2))</f>
        <v/>
      </c>
      <c r="BD28" s="22">
        <f>IF(ISNUMBER(BC28),BC28,0)</f>
        <v/>
      </c>
      <c r="BE28" s="22">
        <f>IF(ISNUMBER(BC28),1,0)</f>
        <v/>
      </c>
      <c r="BF28" s="22">
        <f>IF(AN28="","",TRIM(AI28&amp;""))</f>
        <v/>
      </c>
      <c r="BG28" s="22">
        <f>IF(OR(AN28="",AJ28=""),"",UPPER(TRIM(AJ28&amp;"")))</f>
        <v/>
      </c>
      <c r="BH28" s="22">
        <f>IF(BG28="","",IF(COUNTIF($BG$2:$BG$301,BG28)&gt;1,"Yes","No"))</f>
        <v/>
      </c>
      <c r="BI28" s="22">
        <f>IF(AND(BF28="Accepted",BG28=""),1,0)</f>
        <v/>
      </c>
      <c r="BJ28" s="22">
        <f>IF(AND(BF28="Accepted",BA28=0),1,0)</f>
        <v/>
      </c>
      <c r="BK28" s="23">
        <f>IF(AND(BJ28=1,ISNUMBER(AV28)),AV28,0)</f>
        <v/>
      </c>
      <c r="BL28" s="22">
        <f>IF(AN28="",0,1)</f>
        <v/>
      </c>
    </row>
    <row r="29">
      <c r="AE29" s="19" t="n"/>
      <c r="AF29" s="24" t="n"/>
      <c r="AG29" s="24" t="n"/>
      <c r="AH29" s="24" t="n"/>
      <c r="AI29" s="24" t="n"/>
      <c r="AJ29" s="24" t="n"/>
      <c r="AK29" s="24" t="n"/>
      <c r="AL29" s="25" t="n"/>
      <c r="AM29" s="19" t="n"/>
      <c r="AN29" s="22">
        <f>IFERROR(TRIM(INDEX($A29:$AD29,MATCH(Lists!$H$2,$A$1:$AD$1,0))&amp;""),"")</f>
        <v/>
      </c>
      <c r="AO29" s="22">
        <f>IF(AN29="","",IFERROR(TRIM(INDEX($A29:$AD29,MATCH(Lists!$H$4,$A$1:$AD$1,0))&amp;""),""))</f>
        <v/>
      </c>
      <c r="AP29" s="22">
        <f>IF(AN29="","",IFERROR(TRIM(INDEX($A29:$AD29,MATCH(Lists!$H$7,$A$1:$AD$1,0))&amp;""),""))</f>
        <v/>
      </c>
      <c r="AQ29" s="22">
        <f>IF(AN29="","",IFERROR(TRIM(INDEX($A29:$AD29,MATCH(Lists!$H$8,$A$1:$AD$1,0))&amp;""),""))</f>
        <v/>
      </c>
      <c r="AR29" s="22">
        <f>IF(AN29="","",IFERROR(TRIM(INDEX($A29:$AD29,MATCH(Lists!$H$9,$A$1:$AD$1,0))&amp;""),""))</f>
        <v/>
      </c>
      <c r="AS29" s="22">
        <f>IF(AN29="","",IFERROR(TRIM(INDEX($A29:$AD29,MATCH(Lists!$H$5,$A$1:$AD$1,0))&amp;""),""))</f>
        <v/>
      </c>
      <c r="AT29" s="22">
        <f>IF(AN29="","",IF(IFERROR(TRIM(INDEX($A29:$AD29,MATCH(Lists!$H$6,$A$1:$AD$1,0))&amp;""),"")&lt;&gt;"","Yes","No"))</f>
        <v/>
      </c>
      <c r="AU29" s="22">
        <f>IF(AN29="","",IF(IFERROR(TRIM(INDEX($A29:$AD29,MATCH(Lists!$H$11,$A$1:$AD$1,0))&amp;""),"")&lt;&gt;"","Yes","No"))</f>
        <v/>
      </c>
      <c r="AV29" s="22">
        <f>IF(AN29="","",IFERROR(IF(TRIM(INDEX($A29:$AD29,MATCH(Lists!$H$10,$A$1:$AD$1,0))&amp;"")="","",VALUE(TRIM(INDEX($A29:$AD29,MATCH(Lists!$H$10,$A$1:$AD$1,0))&amp;""))),""))</f>
        <v/>
      </c>
      <c r="AW29" s="22">
        <f>IF(AN29="","",LOWER(IFERROR(TRIM(INDEX($A29:$AD29,MATCH(Lists!$H$3,$A$1:$AD$1,0))&amp;""),"")))</f>
        <v/>
      </c>
      <c r="AX29" s="22">
        <f>IF(AN29="","",IFERROR(TRIM(INDEX($A29:$AD29,MATCH(Lists!$H$12,$A$1:$AD$1,0))&amp;""),""))</f>
        <v/>
      </c>
      <c r="AY29" s="23">
        <f>IF(OR(AX29="Paid",AX29="Partially refunded"),IFERROR(VALUE(IFERROR(TRIM(INDEX($A29:$AD29,MATCH(Lists!$H$13,$A$1:$AD$1,0))&amp;""),"")),0)-IFERROR(VALUE(IFERROR(TRIM(INDEX($A29:$AD29,MATCH(Lists!$H$14,$A$1:$AD$1,0))&amp;""),"")),0),0)</f>
        <v/>
      </c>
      <c r="AZ29" s="22">
        <f>IF(AN29="","",IF(UPPER(TRIM(AK29&amp;""))="Y","Paid another way",IF(OR(AX29="Paid",AX29="Partially refunded"),AX29,IF(AND(AW29&lt;&gt;"",COUNTIFS(Payments!$S$2:$S$301,AW29,Payments!$U$2:$U$301,1)&gt;0),"Paid",IF(AX29&lt;&gt;"",AX29,IF(AW29="","No payment yet",IFERROR(INDEX(Payments!$T$2:$T$301,MATCH(AW29,Payments!$S$2:$S$301,0)),"No payment yet")))))))</f>
        <v/>
      </c>
      <c r="BA29" s="22">
        <f>IF(OR(AZ29="Paid",AZ29="Partially refunded",AZ29="Paid another way"),1,0)</f>
        <v/>
      </c>
      <c r="BB29" s="23">
        <f>IF(AN29="","",AY29+IF(AW29="",0,SUMIF(Payments!$S$2:$S$301,AW29,Payments!$V$2:$V$301)))</f>
        <v/>
      </c>
      <c r="BC29" s="22">
        <f>IF(OR(AN29="",COUNT(AF29:AH29)=0),"",ROUND(AVERAGE(AF29:AH29),2))</f>
        <v/>
      </c>
      <c r="BD29" s="22">
        <f>IF(ISNUMBER(BC29),BC29,0)</f>
        <v/>
      </c>
      <c r="BE29" s="22">
        <f>IF(ISNUMBER(BC29),1,0)</f>
        <v/>
      </c>
      <c r="BF29" s="22">
        <f>IF(AN29="","",TRIM(AI29&amp;""))</f>
        <v/>
      </c>
      <c r="BG29" s="22">
        <f>IF(OR(AN29="",AJ29=""),"",UPPER(TRIM(AJ29&amp;"")))</f>
        <v/>
      </c>
      <c r="BH29" s="22">
        <f>IF(BG29="","",IF(COUNTIF($BG$2:$BG$301,BG29)&gt;1,"Yes","No"))</f>
        <v/>
      </c>
      <c r="BI29" s="22">
        <f>IF(AND(BF29="Accepted",BG29=""),1,0)</f>
        <v/>
      </c>
      <c r="BJ29" s="22">
        <f>IF(AND(BF29="Accepted",BA29=0),1,0)</f>
        <v/>
      </c>
      <c r="BK29" s="23">
        <f>IF(AND(BJ29=1,ISNUMBER(AV29)),AV29,0)</f>
        <v/>
      </c>
      <c r="BL29" s="22">
        <f>IF(AN29="",0,1)</f>
        <v/>
      </c>
    </row>
    <row r="30">
      <c r="AE30" s="19" t="n"/>
      <c r="AF30" s="24" t="n"/>
      <c r="AG30" s="24" t="n"/>
      <c r="AH30" s="24" t="n"/>
      <c r="AI30" s="24" t="n"/>
      <c r="AJ30" s="24" t="n"/>
      <c r="AK30" s="24" t="n"/>
      <c r="AL30" s="25" t="n"/>
      <c r="AM30" s="19" t="n"/>
      <c r="AN30" s="22">
        <f>IFERROR(TRIM(INDEX($A30:$AD30,MATCH(Lists!$H$2,$A$1:$AD$1,0))&amp;""),"")</f>
        <v/>
      </c>
      <c r="AO30" s="22">
        <f>IF(AN30="","",IFERROR(TRIM(INDEX($A30:$AD30,MATCH(Lists!$H$4,$A$1:$AD$1,0))&amp;""),""))</f>
        <v/>
      </c>
      <c r="AP30" s="22">
        <f>IF(AN30="","",IFERROR(TRIM(INDEX($A30:$AD30,MATCH(Lists!$H$7,$A$1:$AD$1,0))&amp;""),""))</f>
        <v/>
      </c>
      <c r="AQ30" s="22">
        <f>IF(AN30="","",IFERROR(TRIM(INDEX($A30:$AD30,MATCH(Lists!$H$8,$A$1:$AD$1,0))&amp;""),""))</f>
        <v/>
      </c>
      <c r="AR30" s="22">
        <f>IF(AN30="","",IFERROR(TRIM(INDEX($A30:$AD30,MATCH(Lists!$H$9,$A$1:$AD$1,0))&amp;""),""))</f>
        <v/>
      </c>
      <c r="AS30" s="22">
        <f>IF(AN30="","",IFERROR(TRIM(INDEX($A30:$AD30,MATCH(Lists!$H$5,$A$1:$AD$1,0))&amp;""),""))</f>
        <v/>
      </c>
      <c r="AT30" s="22">
        <f>IF(AN30="","",IF(IFERROR(TRIM(INDEX($A30:$AD30,MATCH(Lists!$H$6,$A$1:$AD$1,0))&amp;""),"")&lt;&gt;"","Yes","No"))</f>
        <v/>
      </c>
      <c r="AU30" s="22">
        <f>IF(AN30="","",IF(IFERROR(TRIM(INDEX($A30:$AD30,MATCH(Lists!$H$11,$A$1:$AD$1,0))&amp;""),"")&lt;&gt;"","Yes","No"))</f>
        <v/>
      </c>
      <c r="AV30" s="22">
        <f>IF(AN30="","",IFERROR(IF(TRIM(INDEX($A30:$AD30,MATCH(Lists!$H$10,$A$1:$AD$1,0))&amp;"")="","",VALUE(TRIM(INDEX($A30:$AD30,MATCH(Lists!$H$10,$A$1:$AD$1,0))&amp;""))),""))</f>
        <v/>
      </c>
      <c r="AW30" s="22">
        <f>IF(AN30="","",LOWER(IFERROR(TRIM(INDEX($A30:$AD30,MATCH(Lists!$H$3,$A$1:$AD$1,0))&amp;""),"")))</f>
        <v/>
      </c>
      <c r="AX30" s="22">
        <f>IF(AN30="","",IFERROR(TRIM(INDEX($A30:$AD30,MATCH(Lists!$H$12,$A$1:$AD$1,0))&amp;""),""))</f>
        <v/>
      </c>
      <c r="AY30" s="23">
        <f>IF(OR(AX30="Paid",AX30="Partially refunded"),IFERROR(VALUE(IFERROR(TRIM(INDEX($A30:$AD30,MATCH(Lists!$H$13,$A$1:$AD$1,0))&amp;""),"")),0)-IFERROR(VALUE(IFERROR(TRIM(INDEX($A30:$AD30,MATCH(Lists!$H$14,$A$1:$AD$1,0))&amp;""),"")),0),0)</f>
        <v/>
      </c>
      <c r="AZ30" s="22">
        <f>IF(AN30="","",IF(UPPER(TRIM(AK30&amp;""))="Y","Paid another way",IF(OR(AX30="Paid",AX30="Partially refunded"),AX30,IF(AND(AW30&lt;&gt;"",COUNTIFS(Payments!$S$2:$S$301,AW30,Payments!$U$2:$U$301,1)&gt;0),"Paid",IF(AX30&lt;&gt;"",AX30,IF(AW30="","No payment yet",IFERROR(INDEX(Payments!$T$2:$T$301,MATCH(AW30,Payments!$S$2:$S$301,0)),"No payment yet")))))))</f>
        <v/>
      </c>
      <c r="BA30" s="22">
        <f>IF(OR(AZ30="Paid",AZ30="Partially refunded",AZ30="Paid another way"),1,0)</f>
        <v/>
      </c>
      <c r="BB30" s="23">
        <f>IF(AN30="","",AY30+IF(AW30="",0,SUMIF(Payments!$S$2:$S$301,AW30,Payments!$V$2:$V$301)))</f>
        <v/>
      </c>
      <c r="BC30" s="22">
        <f>IF(OR(AN30="",COUNT(AF30:AH30)=0),"",ROUND(AVERAGE(AF30:AH30),2))</f>
        <v/>
      </c>
      <c r="BD30" s="22">
        <f>IF(ISNUMBER(BC30),BC30,0)</f>
        <v/>
      </c>
      <c r="BE30" s="22">
        <f>IF(ISNUMBER(BC30),1,0)</f>
        <v/>
      </c>
      <c r="BF30" s="22">
        <f>IF(AN30="","",TRIM(AI30&amp;""))</f>
        <v/>
      </c>
      <c r="BG30" s="22">
        <f>IF(OR(AN30="",AJ30=""),"",UPPER(TRIM(AJ30&amp;"")))</f>
        <v/>
      </c>
      <c r="BH30" s="22">
        <f>IF(BG30="","",IF(COUNTIF($BG$2:$BG$301,BG30)&gt;1,"Yes","No"))</f>
        <v/>
      </c>
      <c r="BI30" s="22">
        <f>IF(AND(BF30="Accepted",BG30=""),1,0)</f>
        <v/>
      </c>
      <c r="BJ30" s="22">
        <f>IF(AND(BF30="Accepted",BA30=0),1,0)</f>
        <v/>
      </c>
      <c r="BK30" s="23">
        <f>IF(AND(BJ30=1,ISNUMBER(AV30)),AV30,0)</f>
        <v/>
      </c>
      <c r="BL30" s="22">
        <f>IF(AN30="",0,1)</f>
        <v/>
      </c>
    </row>
    <row r="31">
      <c r="AE31" s="19" t="n"/>
      <c r="AF31" s="24" t="n"/>
      <c r="AG31" s="24" t="n"/>
      <c r="AH31" s="24" t="n"/>
      <c r="AI31" s="24" t="n"/>
      <c r="AJ31" s="24" t="n"/>
      <c r="AK31" s="24" t="n"/>
      <c r="AL31" s="25" t="n"/>
      <c r="AM31" s="19" t="n"/>
      <c r="AN31" s="22">
        <f>IFERROR(TRIM(INDEX($A31:$AD31,MATCH(Lists!$H$2,$A$1:$AD$1,0))&amp;""),"")</f>
        <v/>
      </c>
      <c r="AO31" s="22">
        <f>IF(AN31="","",IFERROR(TRIM(INDEX($A31:$AD31,MATCH(Lists!$H$4,$A$1:$AD$1,0))&amp;""),""))</f>
        <v/>
      </c>
      <c r="AP31" s="22">
        <f>IF(AN31="","",IFERROR(TRIM(INDEX($A31:$AD31,MATCH(Lists!$H$7,$A$1:$AD$1,0))&amp;""),""))</f>
        <v/>
      </c>
      <c r="AQ31" s="22">
        <f>IF(AN31="","",IFERROR(TRIM(INDEX($A31:$AD31,MATCH(Lists!$H$8,$A$1:$AD$1,0))&amp;""),""))</f>
        <v/>
      </c>
      <c r="AR31" s="22">
        <f>IF(AN31="","",IFERROR(TRIM(INDEX($A31:$AD31,MATCH(Lists!$H$9,$A$1:$AD$1,0))&amp;""),""))</f>
        <v/>
      </c>
      <c r="AS31" s="22">
        <f>IF(AN31="","",IFERROR(TRIM(INDEX($A31:$AD31,MATCH(Lists!$H$5,$A$1:$AD$1,0))&amp;""),""))</f>
        <v/>
      </c>
      <c r="AT31" s="22">
        <f>IF(AN31="","",IF(IFERROR(TRIM(INDEX($A31:$AD31,MATCH(Lists!$H$6,$A$1:$AD$1,0))&amp;""),"")&lt;&gt;"","Yes","No"))</f>
        <v/>
      </c>
      <c r="AU31" s="22">
        <f>IF(AN31="","",IF(IFERROR(TRIM(INDEX($A31:$AD31,MATCH(Lists!$H$11,$A$1:$AD$1,0))&amp;""),"")&lt;&gt;"","Yes","No"))</f>
        <v/>
      </c>
      <c r="AV31" s="22">
        <f>IF(AN31="","",IFERROR(IF(TRIM(INDEX($A31:$AD31,MATCH(Lists!$H$10,$A$1:$AD$1,0))&amp;"")="","",VALUE(TRIM(INDEX($A31:$AD31,MATCH(Lists!$H$10,$A$1:$AD$1,0))&amp;""))),""))</f>
        <v/>
      </c>
      <c r="AW31" s="22">
        <f>IF(AN31="","",LOWER(IFERROR(TRIM(INDEX($A31:$AD31,MATCH(Lists!$H$3,$A$1:$AD$1,0))&amp;""),"")))</f>
        <v/>
      </c>
      <c r="AX31" s="22">
        <f>IF(AN31="","",IFERROR(TRIM(INDEX($A31:$AD31,MATCH(Lists!$H$12,$A$1:$AD$1,0))&amp;""),""))</f>
        <v/>
      </c>
      <c r="AY31" s="23">
        <f>IF(OR(AX31="Paid",AX31="Partially refunded"),IFERROR(VALUE(IFERROR(TRIM(INDEX($A31:$AD31,MATCH(Lists!$H$13,$A$1:$AD$1,0))&amp;""),"")),0)-IFERROR(VALUE(IFERROR(TRIM(INDEX($A31:$AD31,MATCH(Lists!$H$14,$A$1:$AD$1,0))&amp;""),"")),0),0)</f>
        <v/>
      </c>
      <c r="AZ31" s="22">
        <f>IF(AN31="","",IF(UPPER(TRIM(AK31&amp;""))="Y","Paid another way",IF(OR(AX31="Paid",AX31="Partially refunded"),AX31,IF(AND(AW31&lt;&gt;"",COUNTIFS(Payments!$S$2:$S$301,AW31,Payments!$U$2:$U$301,1)&gt;0),"Paid",IF(AX31&lt;&gt;"",AX31,IF(AW31="","No payment yet",IFERROR(INDEX(Payments!$T$2:$T$301,MATCH(AW31,Payments!$S$2:$S$301,0)),"No payment yet")))))))</f>
        <v/>
      </c>
      <c r="BA31" s="22">
        <f>IF(OR(AZ31="Paid",AZ31="Partially refunded",AZ31="Paid another way"),1,0)</f>
        <v/>
      </c>
      <c r="BB31" s="23">
        <f>IF(AN31="","",AY31+IF(AW31="",0,SUMIF(Payments!$S$2:$S$301,AW31,Payments!$V$2:$V$301)))</f>
        <v/>
      </c>
      <c r="BC31" s="22">
        <f>IF(OR(AN31="",COUNT(AF31:AH31)=0),"",ROUND(AVERAGE(AF31:AH31),2))</f>
        <v/>
      </c>
      <c r="BD31" s="22">
        <f>IF(ISNUMBER(BC31),BC31,0)</f>
        <v/>
      </c>
      <c r="BE31" s="22">
        <f>IF(ISNUMBER(BC31),1,0)</f>
        <v/>
      </c>
      <c r="BF31" s="22">
        <f>IF(AN31="","",TRIM(AI31&amp;""))</f>
        <v/>
      </c>
      <c r="BG31" s="22">
        <f>IF(OR(AN31="",AJ31=""),"",UPPER(TRIM(AJ31&amp;"")))</f>
        <v/>
      </c>
      <c r="BH31" s="22">
        <f>IF(BG31="","",IF(COUNTIF($BG$2:$BG$301,BG31)&gt;1,"Yes","No"))</f>
        <v/>
      </c>
      <c r="BI31" s="22">
        <f>IF(AND(BF31="Accepted",BG31=""),1,0)</f>
        <v/>
      </c>
      <c r="BJ31" s="22">
        <f>IF(AND(BF31="Accepted",BA31=0),1,0)</f>
        <v/>
      </c>
      <c r="BK31" s="23">
        <f>IF(AND(BJ31=1,ISNUMBER(AV31)),AV31,0)</f>
        <v/>
      </c>
      <c r="BL31" s="22">
        <f>IF(AN31="",0,1)</f>
        <v/>
      </c>
    </row>
    <row r="32">
      <c r="AE32" s="19" t="n"/>
      <c r="AF32" s="24" t="n"/>
      <c r="AG32" s="24" t="n"/>
      <c r="AH32" s="24" t="n"/>
      <c r="AI32" s="24" t="n"/>
      <c r="AJ32" s="24" t="n"/>
      <c r="AK32" s="24" t="n"/>
      <c r="AL32" s="25" t="n"/>
      <c r="AM32" s="19" t="n"/>
      <c r="AN32" s="22">
        <f>IFERROR(TRIM(INDEX($A32:$AD32,MATCH(Lists!$H$2,$A$1:$AD$1,0))&amp;""),"")</f>
        <v/>
      </c>
      <c r="AO32" s="22">
        <f>IF(AN32="","",IFERROR(TRIM(INDEX($A32:$AD32,MATCH(Lists!$H$4,$A$1:$AD$1,0))&amp;""),""))</f>
        <v/>
      </c>
      <c r="AP32" s="22">
        <f>IF(AN32="","",IFERROR(TRIM(INDEX($A32:$AD32,MATCH(Lists!$H$7,$A$1:$AD$1,0))&amp;""),""))</f>
        <v/>
      </c>
      <c r="AQ32" s="22">
        <f>IF(AN32="","",IFERROR(TRIM(INDEX($A32:$AD32,MATCH(Lists!$H$8,$A$1:$AD$1,0))&amp;""),""))</f>
        <v/>
      </c>
      <c r="AR32" s="22">
        <f>IF(AN32="","",IFERROR(TRIM(INDEX($A32:$AD32,MATCH(Lists!$H$9,$A$1:$AD$1,0))&amp;""),""))</f>
        <v/>
      </c>
      <c r="AS32" s="22">
        <f>IF(AN32="","",IFERROR(TRIM(INDEX($A32:$AD32,MATCH(Lists!$H$5,$A$1:$AD$1,0))&amp;""),""))</f>
        <v/>
      </c>
      <c r="AT32" s="22">
        <f>IF(AN32="","",IF(IFERROR(TRIM(INDEX($A32:$AD32,MATCH(Lists!$H$6,$A$1:$AD$1,0))&amp;""),"")&lt;&gt;"","Yes","No"))</f>
        <v/>
      </c>
      <c r="AU32" s="22">
        <f>IF(AN32="","",IF(IFERROR(TRIM(INDEX($A32:$AD32,MATCH(Lists!$H$11,$A$1:$AD$1,0))&amp;""),"")&lt;&gt;"","Yes","No"))</f>
        <v/>
      </c>
      <c r="AV32" s="22">
        <f>IF(AN32="","",IFERROR(IF(TRIM(INDEX($A32:$AD32,MATCH(Lists!$H$10,$A$1:$AD$1,0))&amp;"")="","",VALUE(TRIM(INDEX($A32:$AD32,MATCH(Lists!$H$10,$A$1:$AD$1,0))&amp;""))),""))</f>
        <v/>
      </c>
      <c r="AW32" s="22">
        <f>IF(AN32="","",LOWER(IFERROR(TRIM(INDEX($A32:$AD32,MATCH(Lists!$H$3,$A$1:$AD$1,0))&amp;""),"")))</f>
        <v/>
      </c>
      <c r="AX32" s="22">
        <f>IF(AN32="","",IFERROR(TRIM(INDEX($A32:$AD32,MATCH(Lists!$H$12,$A$1:$AD$1,0))&amp;""),""))</f>
        <v/>
      </c>
      <c r="AY32" s="23">
        <f>IF(OR(AX32="Paid",AX32="Partially refunded"),IFERROR(VALUE(IFERROR(TRIM(INDEX($A32:$AD32,MATCH(Lists!$H$13,$A$1:$AD$1,0))&amp;""),"")),0)-IFERROR(VALUE(IFERROR(TRIM(INDEX($A32:$AD32,MATCH(Lists!$H$14,$A$1:$AD$1,0))&amp;""),"")),0),0)</f>
        <v/>
      </c>
      <c r="AZ32" s="22">
        <f>IF(AN32="","",IF(UPPER(TRIM(AK32&amp;""))="Y","Paid another way",IF(OR(AX32="Paid",AX32="Partially refunded"),AX32,IF(AND(AW32&lt;&gt;"",COUNTIFS(Payments!$S$2:$S$301,AW32,Payments!$U$2:$U$301,1)&gt;0),"Paid",IF(AX32&lt;&gt;"",AX32,IF(AW32="","No payment yet",IFERROR(INDEX(Payments!$T$2:$T$301,MATCH(AW32,Payments!$S$2:$S$301,0)),"No payment yet")))))))</f>
        <v/>
      </c>
      <c r="BA32" s="22">
        <f>IF(OR(AZ32="Paid",AZ32="Partially refunded",AZ32="Paid another way"),1,0)</f>
        <v/>
      </c>
      <c r="BB32" s="23">
        <f>IF(AN32="","",AY32+IF(AW32="",0,SUMIF(Payments!$S$2:$S$301,AW32,Payments!$V$2:$V$301)))</f>
        <v/>
      </c>
      <c r="BC32" s="22">
        <f>IF(OR(AN32="",COUNT(AF32:AH32)=0),"",ROUND(AVERAGE(AF32:AH32),2))</f>
        <v/>
      </c>
      <c r="BD32" s="22">
        <f>IF(ISNUMBER(BC32),BC32,0)</f>
        <v/>
      </c>
      <c r="BE32" s="22">
        <f>IF(ISNUMBER(BC32),1,0)</f>
        <v/>
      </c>
      <c r="BF32" s="22">
        <f>IF(AN32="","",TRIM(AI32&amp;""))</f>
        <v/>
      </c>
      <c r="BG32" s="22">
        <f>IF(OR(AN32="",AJ32=""),"",UPPER(TRIM(AJ32&amp;"")))</f>
        <v/>
      </c>
      <c r="BH32" s="22">
        <f>IF(BG32="","",IF(COUNTIF($BG$2:$BG$301,BG32)&gt;1,"Yes","No"))</f>
        <v/>
      </c>
      <c r="BI32" s="22">
        <f>IF(AND(BF32="Accepted",BG32=""),1,0)</f>
        <v/>
      </c>
      <c r="BJ32" s="22">
        <f>IF(AND(BF32="Accepted",BA32=0),1,0)</f>
        <v/>
      </c>
      <c r="BK32" s="23">
        <f>IF(AND(BJ32=1,ISNUMBER(AV32)),AV32,0)</f>
        <v/>
      </c>
      <c r="BL32" s="22">
        <f>IF(AN32="",0,1)</f>
        <v/>
      </c>
    </row>
    <row r="33">
      <c r="AE33" s="19" t="n"/>
      <c r="AF33" s="24" t="n"/>
      <c r="AG33" s="24" t="n"/>
      <c r="AH33" s="24" t="n"/>
      <c r="AI33" s="24" t="n"/>
      <c r="AJ33" s="24" t="n"/>
      <c r="AK33" s="24" t="n"/>
      <c r="AL33" s="25" t="n"/>
      <c r="AM33" s="19" t="n"/>
      <c r="AN33" s="22">
        <f>IFERROR(TRIM(INDEX($A33:$AD33,MATCH(Lists!$H$2,$A$1:$AD$1,0))&amp;""),"")</f>
        <v/>
      </c>
      <c r="AO33" s="22">
        <f>IF(AN33="","",IFERROR(TRIM(INDEX($A33:$AD33,MATCH(Lists!$H$4,$A$1:$AD$1,0))&amp;""),""))</f>
        <v/>
      </c>
      <c r="AP33" s="22">
        <f>IF(AN33="","",IFERROR(TRIM(INDEX($A33:$AD33,MATCH(Lists!$H$7,$A$1:$AD$1,0))&amp;""),""))</f>
        <v/>
      </c>
      <c r="AQ33" s="22">
        <f>IF(AN33="","",IFERROR(TRIM(INDEX($A33:$AD33,MATCH(Lists!$H$8,$A$1:$AD$1,0))&amp;""),""))</f>
        <v/>
      </c>
      <c r="AR33" s="22">
        <f>IF(AN33="","",IFERROR(TRIM(INDEX($A33:$AD33,MATCH(Lists!$H$9,$A$1:$AD$1,0))&amp;""),""))</f>
        <v/>
      </c>
      <c r="AS33" s="22">
        <f>IF(AN33="","",IFERROR(TRIM(INDEX($A33:$AD33,MATCH(Lists!$H$5,$A$1:$AD$1,0))&amp;""),""))</f>
        <v/>
      </c>
      <c r="AT33" s="22">
        <f>IF(AN33="","",IF(IFERROR(TRIM(INDEX($A33:$AD33,MATCH(Lists!$H$6,$A$1:$AD$1,0))&amp;""),"")&lt;&gt;"","Yes","No"))</f>
        <v/>
      </c>
      <c r="AU33" s="22">
        <f>IF(AN33="","",IF(IFERROR(TRIM(INDEX($A33:$AD33,MATCH(Lists!$H$11,$A$1:$AD$1,0))&amp;""),"")&lt;&gt;"","Yes","No"))</f>
        <v/>
      </c>
      <c r="AV33" s="22">
        <f>IF(AN33="","",IFERROR(IF(TRIM(INDEX($A33:$AD33,MATCH(Lists!$H$10,$A$1:$AD$1,0))&amp;"")="","",VALUE(TRIM(INDEX($A33:$AD33,MATCH(Lists!$H$10,$A$1:$AD$1,0))&amp;""))),""))</f>
        <v/>
      </c>
      <c r="AW33" s="22">
        <f>IF(AN33="","",LOWER(IFERROR(TRIM(INDEX($A33:$AD33,MATCH(Lists!$H$3,$A$1:$AD$1,0))&amp;""),"")))</f>
        <v/>
      </c>
      <c r="AX33" s="22">
        <f>IF(AN33="","",IFERROR(TRIM(INDEX($A33:$AD33,MATCH(Lists!$H$12,$A$1:$AD$1,0))&amp;""),""))</f>
        <v/>
      </c>
      <c r="AY33" s="23">
        <f>IF(OR(AX33="Paid",AX33="Partially refunded"),IFERROR(VALUE(IFERROR(TRIM(INDEX($A33:$AD33,MATCH(Lists!$H$13,$A$1:$AD$1,0))&amp;""),"")),0)-IFERROR(VALUE(IFERROR(TRIM(INDEX($A33:$AD33,MATCH(Lists!$H$14,$A$1:$AD$1,0))&amp;""),"")),0),0)</f>
        <v/>
      </c>
      <c r="AZ33" s="22">
        <f>IF(AN33="","",IF(UPPER(TRIM(AK33&amp;""))="Y","Paid another way",IF(OR(AX33="Paid",AX33="Partially refunded"),AX33,IF(AND(AW33&lt;&gt;"",COUNTIFS(Payments!$S$2:$S$301,AW33,Payments!$U$2:$U$301,1)&gt;0),"Paid",IF(AX33&lt;&gt;"",AX33,IF(AW33="","No payment yet",IFERROR(INDEX(Payments!$T$2:$T$301,MATCH(AW33,Payments!$S$2:$S$301,0)),"No payment yet")))))))</f>
        <v/>
      </c>
      <c r="BA33" s="22">
        <f>IF(OR(AZ33="Paid",AZ33="Partially refunded",AZ33="Paid another way"),1,0)</f>
        <v/>
      </c>
      <c r="BB33" s="23">
        <f>IF(AN33="","",AY33+IF(AW33="",0,SUMIF(Payments!$S$2:$S$301,AW33,Payments!$V$2:$V$301)))</f>
        <v/>
      </c>
      <c r="BC33" s="22">
        <f>IF(OR(AN33="",COUNT(AF33:AH33)=0),"",ROUND(AVERAGE(AF33:AH33),2))</f>
        <v/>
      </c>
      <c r="BD33" s="22">
        <f>IF(ISNUMBER(BC33),BC33,0)</f>
        <v/>
      </c>
      <c r="BE33" s="22">
        <f>IF(ISNUMBER(BC33),1,0)</f>
        <v/>
      </c>
      <c r="BF33" s="22">
        <f>IF(AN33="","",TRIM(AI33&amp;""))</f>
        <v/>
      </c>
      <c r="BG33" s="22">
        <f>IF(OR(AN33="",AJ33=""),"",UPPER(TRIM(AJ33&amp;"")))</f>
        <v/>
      </c>
      <c r="BH33" s="22">
        <f>IF(BG33="","",IF(COUNTIF($BG$2:$BG$301,BG33)&gt;1,"Yes","No"))</f>
        <v/>
      </c>
      <c r="BI33" s="22">
        <f>IF(AND(BF33="Accepted",BG33=""),1,0)</f>
        <v/>
      </c>
      <c r="BJ33" s="22">
        <f>IF(AND(BF33="Accepted",BA33=0),1,0)</f>
        <v/>
      </c>
      <c r="BK33" s="23">
        <f>IF(AND(BJ33=1,ISNUMBER(AV33)),AV33,0)</f>
        <v/>
      </c>
      <c r="BL33" s="22">
        <f>IF(AN33="",0,1)</f>
        <v/>
      </c>
    </row>
    <row r="34">
      <c r="AE34" s="19" t="n"/>
      <c r="AF34" s="24" t="n"/>
      <c r="AG34" s="24" t="n"/>
      <c r="AH34" s="24" t="n"/>
      <c r="AI34" s="24" t="n"/>
      <c r="AJ34" s="24" t="n"/>
      <c r="AK34" s="24" t="n"/>
      <c r="AL34" s="25" t="n"/>
      <c r="AM34" s="19" t="n"/>
      <c r="AN34" s="22">
        <f>IFERROR(TRIM(INDEX($A34:$AD34,MATCH(Lists!$H$2,$A$1:$AD$1,0))&amp;""),"")</f>
        <v/>
      </c>
      <c r="AO34" s="22">
        <f>IF(AN34="","",IFERROR(TRIM(INDEX($A34:$AD34,MATCH(Lists!$H$4,$A$1:$AD$1,0))&amp;""),""))</f>
        <v/>
      </c>
      <c r="AP34" s="22">
        <f>IF(AN34="","",IFERROR(TRIM(INDEX($A34:$AD34,MATCH(Lists!$H$7,$A$1:$AD$1,0))&amp;""),""))</f>
        <v/>
      </c>
      <c r="AQ34" s="22">
        <f>IF(AN34="","",IFERROR(TRIM(INDEX($A34:$AD34,MATCH(Lists!$H$8,$A$1:$AD$1,0))&amp;""),""))</f>
        <v/>
      </c>
      <c r="AR34" s="22">
        <f>IF(AN34="","",IFERROR(TRIM(INDEX($A34:$AD34,MATCH(Lists!$H$9,$A$1:$AD$1,0))&amp;""),""))</f>
        <v/>
      </c>
      <c r="AS34" s="22">
        <f>IF(AN34="","",IFERROR(TRIM(INDEX($A34:$AD34,MATCH(Lists!$H$5,$A$1:$AD$1,0))&amp;""),""))</f>
        <v/>
      </c>
      <c r="AT34" s="22">
        <f>IF(AN34="","",IF(IFERROR(TRIM(INDEX($A34:$AD34,MATCH(Lists!$H$6,$A$1:$AD$1,0))&amp;""),"")&lt;&gt;"","Yes","No"))</f>
        <v/>
      </c>
      <c r="AU34" s="22">
        <f>IF(AN34="","",IF(IFERROR(TRIM(INDEX($A34:$AD34,MATCH(Lists!$H$11,$A$1:$AD$1,0))&amp;""),"")&lt;&gt;"","Yes","No"))</f>
        <v/>
      </c>
      <c r="AV34" s="22">
        <f>IF(AN34="","",IFERROR(IF(TRIM(INDEX($A34:$AD34,MATCH(Lists!$H$10,$A$1:$AD$1,0))&amp;"")="","",VALUE(TRIM(INDEX($A34:$AD34,MATCH(Lists!$H$10,$A$1:$AD$1,0))&amp;""))),""))</f>
        <v/>
      </c>
      <c r="AW34" s="22">
        <f>IF(AN34="","",LOWER(IFERROR(TRIM(INDEX($A34:$AD34,MATCH(Lists!$H$3,$A$1:$AD$1,0))&amp;""),"")))</f>
        <v/>
      </c>
      <c r="AX34" s="22">
        <f>IF(AN34="","",IFERROR(TRIM(INDEX($A34:$AD34,MATCH(Lists!$H$12,$A$1:$AD$1,0))&amp;""),""))</f>
        <v/>
      </c>
      <c r="AY34" s="23">
        <f>IF(OR(AX34="Paid",AX34="Partially refunded"),IFERROR(VALUE(IFERROR(TRIM(INDEX($A34:$AD34,MATCH(Lists!$H$13,$A$1:$AD$1,0))&amp;""),"")),0)-IFERROR(VALUE(IFERROR(TRIM(INDEX($A34:$AD34,MATCH(Lists!$H$14,$A$1:$AD$1,0))&amp;""),"")),0),0)</f>
        <v/>
      </c>
      <c r="AZ34" s="22">
        <f>IF(AN34="","",IF(UPPER(TRIM(AK34&amp;""))="Y","Paid another way",IF(OR(AX34="Paid",AX34="Partially refunded"),AX34,IF(AND(AW34&lt;&gt;"",COUNTIFS(Payments!$S$2:$S$301,AW34,Payments!$U$2:$U$301,1)&gt;0),"Paid",IF(AX34&lt;&gt;"",AX34,IF(AW34="","No payment yet",IFERROR(INDEX(Payments!$T$2:$T$301,MATCH(AW34,Payments!$S$2:$S$301,0)),"No payment yet")))))))</f>
        <v/>
      </c>
      <c r="BA34" s="22">
        <f>IF(OR(AZ34="Paid",AZ34="Partially refunded",AZ34="Paid another way"),1,0)</f>
        <v/>
      </c>
      <c r="BB34" s="23">
        <f>IF(AN34="","",AY34+IF(AW34="",0,SUMIF(Payments!$S$2:$S$301,AW34,Payments!$V$2:$V$301)))</f>
        <v/>
      </c>
      <c r="BC34" s="22">
        <f>IF(OR(AN34="",COUNT(AF34:AH34)=0),"",ROUND(AVERAGE(AF34:AH34),2))</f>
        <v/>
      </c>
      <c r="BD34" s="22">
        <f>IF(ISNUMBER(BC34),BC34,0)</f>
        <v/>
      </c>
      <c r="BE34" s="22">
        <f>IF(ISNUMBER(BC34),1,0)</f>
        <v/>
      </c>
      <c r="BF34" s="22">
        <f>IF(AN34="","",TRIM(AI34&amp;""))</f>
        <v/>
      </c>
      <c r="BG34" s="22">
        <f>IF(OR(AN34="",AJ34=""),"",UPPER(TRIM(AJ34&amp;"")))</f>
        <v/>
      </c>
      <c r="BH34" s="22">
        <f>IF(BG34="","",IF(COUNTIF($BG$2:$BG$301,BG34)&gt;1,"Yes","No"))</f>
        <v/>
      </c>
      <c r="BI34" s="22">
        <f>IF(AND(BF34="Accepted",BG34=""),1,0)</f>
        <v/>
      </c>
      <c r="BJ34" s="22">
        <f>IF(AND(BF34="Accepted",BA34=0),1,0)</f>
        <v/>
      </c>
      <c r="BK34" s="23">
        <f>IF(AND(BJ34=1,ISNUMBER(AV34)),AV34,0)</f>
        <v/>
      </c>
      <c r="BL34" s="22">
        <f>IF(AN34="",0,1)</f>
        <v/>
      </c>
    </row>
    <row r="35">
      <c r="AE35" s="19" t="n"/>
      <c r="AF35" s="24" t="n"/>
      <c r="AG35" s="24" t="n"/>
      <c r="AH35" s="24" t="n"/>
      <c r="AI35" s="24" t="n"/>
      <c r="AJ35" s="24" t="n"/>
      <c r="AK35" s="24" t="n"/>
      <c r="AL35" s="25" t="n"/>
      <c r="AM35" s="19" t="n"/>
      <c r="AN35" s="22">
        <f>IFERROR(TRIM(INDEX($A35:$AD35,MATCH(Lists!$H$2,$A$1:$AD$1,0))&amp;""),"")</f>
        <v/>
      </c>
      <c r="AO35" s="22">
        <f>IF(AN35="","",IFERROR(TRIM(INDEX($A35:$AD35,MATCH(Lists!$H$4,$A$1:$AD$1,0))&amp;""),""))</f>
        <v/>
      </c>
      <c r="AP35" s="22">
        <f>IF(AN35="","",IFERROR(TRIM(INDEX($A35:$AD35,MATCH(Lists!$H$7,$A$1:$AD$1,0))&amp;""),""))</f>
        <v/>
      </c>
      <c r="AQ35" s="22">
        <f>IF(AN35="","",IFERROR(TRIM(INDEX($A35:$AD35,MATCH(Lists!$H$8,$A$1:$AD$1,0))&amp;""),""))</f>
        <v/>
      </c>
      <c r="AR35" s="22">
        <f>IF(AN35="","",IFERROR(TRIM(INDEX($A35:$AD35,MATCH(Lists!$H$9,$A$1:$AD$1,0))&amp;""),""))</f>
        <v/>
      </c>
      <c r="AS35" s="22">
        <f>IF(AN35="","",IFERROR(TRIM(INDEX($A35:$AD35,MATCH(Lists!$H$5,$A$1:$AD$1,0))&amp;""),""))</f>
        <v/>
      </c>
      <c r="AT35" s="22">
        <f>IF(AN35="","",IF(IFERROR(TRIM(INDEX($A35:$AD35,MATCH(Lists!$H$6,$A$1:$AD$1,0))&amp;""),"")&lt;&gt;"","Yes","No"))</f>
        <v/>
      </c>
      <c r="AU35" s="22">
        <f>IF(AN35="","",IF(IFERROR(TRIM(INDEX($A35:$AD35,MATCH(Lists!$H$11,$A$1:$AD$1,0))&amp;""),"")&lt;&gt;"","Yes","No"))</f>
        <v/>
      </c>
      <c r="AV35" s="22">
        <f>IF(AN35="","",IFERROR(IF(TRIM(INDEX($A35:$AD35,MATCH(Lists!$H$10,$A$1:$AD$1,0))&amp;"")="","",VALUE(TRIM(INDEX($A35:$AD35,MATCH(Lists!$H$10,$A$1:$AD$1,0))&amp;""))),""))</f>
        <v/>
      </c>
      <c r="AW35" s="22">
        <f>IF(AN35="","",LOWER(IFERROR(TRIM(INDEX($A35:$AD35,MATCH(Lists!$H$3,$A$1:$AD$1,0))&amp;""),"")))</f>
        <v/>
      </c>
      <c r="AX35" s="22">
        <f>IF(AN35="","",IFERROR(TRIM(INDEX($A35:$AD35,MATCH(Lists!$H$12,$A$1:$AD$1,0))&amp;""),""))</f>
        <v/>
      </c>
      <c r="AY35" s="23">
        <f>IF(OR(AX35="Paid",AX35="Partially refunded"),IFERROR(VALUE(IFERROR(TRIM(INDEX($A35:$AD35,MATCH(Lists!$H$13,$A$1:$AD$1,0))&amp;""),"")),0)-IFERROR(VALUE(IFERROR(TRIM(INDEX($A35:$AD35,MATCH(Lists!$H$14,$A$1:$AD$1,0))&amp;""),"")),0),0)</f>
        <v/>
      </c>
      <c r="AZ35" s="22">
        <f>IF(AN35="","",IF(UPPER(TRIM(AK35&amp;""))="Y","Paid another way",IF(OR(AX35="Paid",AX35="Partially refunded"),AX35,IF(AND(AW35&lt;&gt;"",COUNTIFS(Payments!$S$2:$S$301,AW35,Payments!$U$2:$U$301,1)&gt;0),"Paid",IF(AX35&lt;&gt;"",AX35,IF(AW35="","No payment yet",IFERROR(INDEX(Payments!$T$2:$T$301,MATCH(AW35,Payments!$S$2:$S$301,0)),"No payment yet")))))))</f>
        <v/>
      </c>
      <c r="BA35" s="22">
        <f>IF(OR(AZ35="Paid",AZ35="Partially refunded",AZ35="Paid another way"),1,0)</f>
        <v/>
      </c>
      <c r="BB35" s="23">
        <f>IF(AN35="","",AY35+IF(AW35="",0,SUMIF(Payments!$S$2:$S$301,AW35,Payments!$V$2:$V$301)))</f>
        <v/>
      </c>
      <c r="BC35" s="22">
        <f>IF(OR(AN35="",COUNT(AF35:AH35)=0),"",ROUND(AVERAGE(AF35:AH35),2))</f>
        <v/>
      </c>
      <c r="BD35" s="22">
        <f>IF(ISNUMBER(BC35),BC35,0)</f>
        <v/>
      </c>
      <c r="BE35" s="22">
        <f>IF(ISNUMBER(BC35),1,0)</f>
        <v/>
      </c>
      <c r="BF35" s="22">
        <f>IF(AN35="","",TRIM(AI35&amp;""))</f>
        <v/>
      </c>
      <c r="BG35" s="22">
        <f>IF(OR(AN35="",AJ35=""),"",UPPER(TRIM(AJ35&amp;"")))</f>
        <v/>
      </c>
      <c r="BH35" s="22">
        <f>IF(BG35="","",IF(COUNTIF($BG$2:$BG$301,BG35)&gt;1,"Yes","No"))</f>
        <v/>
      </c>
      <c r="BI35" s="22">
        <f>IF(AND(BF35="Accepted",BG35=""),1,0)</f>
        <v/>
      </c>
      <c r="BJ35" s="22">
        <f>IF(AND(BF35="Accepted",BA35=0),1,0)</f>
        <v/>
      </c>
      <c r="BK35" s="23">
        <f>IF(AND(BJ35=1,ISNUMBER(AV35)),AV35,0)</f>
        <v/>
      </c>
      <c r="BL35" s="22">
        <f>IF(AN35="",0,1)</f>
        <v/>
      </c>
    </row>
    <row r="36">
      <c r="AE36" s="19" t="n"/>
      <c r="AF36" s="24" t="n"/>
      <c r="AG36" s="24" t="n"/>
      <c r="AH36" s="24" t="n"/>
      <c r="AI36" s="24" t="n"/>
      <c r="AJ36" s="24" t="n"/>
      <c r="AK36" s="24" t="n"/>
      <c r="AL36" s="25" t="n"/>
      <c r="AM36" s="19" t="n"/>
      <c r="AN36" s="22">
        <f>IFERROR(TRIM(INDEX($A36:$AD36,MATCH(Lists!$H$2,$A$1:$AD$1,0))&amp;""),"")</f>
        <v/>
      </c>
      <c r="AO36" s="22">
        <f>IF(AN36="","",IFERROR(TRIM(INDEX($A36:$AD36,MATCH(Lists!$H$4,$A$1:$AD$1,0))&amp;""),""))</f>
        <v/>
      </c>
      <c r="AP36" s="22">
        <f>IF(AN36="","",IFERROR(TRIM(INDEX($A36:$AD36,MATCH(Lists!$H$7,$A$1:$AD$1,0))&amp;""),""))</f>
        <v/>
      </c>
      <c r="AQ36" s="22">
        <f>IF(AN36="","",IFERROR(TRIM(INDEX($A36:$AD36,MATCH(Lists!$H$8,$A$1:$AD$1,0))&amp;""),""))</f>
        <v/>
      </c>
      <c r="AR36" s="22">
        <f>IF(AN36="","",IFERROR(TRIM(INDEX($A36:$AD36,MATCH(Lists!$H$9,$A$1:$AD$1,0))&amp;""),""))</f>
        <v/>
      </c>
      <c r="AS36" s="22">
        <f>IF(AN36="","",IFERROR(TRIM(INDEX($A36:$AD36,MATCH(Lists!$H$5,$A$1:$AD$1,0))&amp;""),""))</f>
        <v/>
      </c>
      <c r="AT36" s="22">
        <f>IF(AN36="","",IF(IFERROR(TRIM(INDEX($A36:$AD36,MATCH(Lists!$H$6,$A$1:$AD$1,0))&amp;""),"")&lt;&gt;"","Yes","No"))</f>
        <v/>
      </c>
      <c r="AU36" s="22">
        <f>IF(AN36="","",IF(IFERROR(TRIM(INDEX($A36:$AD36,MATCH(Lists!$H$11,$A$1:$AD$1,0))&amp;""),"")&lt;&gt;"","Yes","No"))</f>
        <v/>
      </c>
      <c r="AV36" s="22">
        <f>IF(AN36="","",IFERROR(IF(TRIM(INDEX($A36:$AD36,MATCH(Lists!$H$10,$A$1:$AD$1,0))&amp;"")="","",VALUE(TRIM(INDEX($A36:$AD36,MATCH(Lists!$H$10,$A$1:$AD$1,0))&amp;""))),""))</f>
        <v/>
      </c>
      <c r="AW36" s="22">
        <f>IF(AN36="","",LOWER(IFERROR(TRIM(INDEX($A36:$AD36,MATCH(Lists!$H$3,$A$1:$AD$1,0))&amp;""),"")))</f>
        <v/>
      </c>
      <c r="AX36" s="22">
        <f>IF(AN36="","",IFERROR(TRIM(INDEX($A36:$AD36,MATCH(Lists!$H$12,$A$1:$AD$1,0))&amp;""),""))</f>
        <v/>
      </c>
      <c r="AY36" s="23">
        <f>IF(OR(AX36="Paid",AX36="Partially refunded"),IFERROR(VALUE(IFERROR(TRIM(INDEX($A36:$AD36,MATCH(Lists!$H$13,$A$1:$AD$1,0))&amp;""),"")),0)-IFERROR(VALUE(IFERROR(TRIM(INDEX($A36:$AD36,MATCH(Lists!$H$14,$A$1:$AD$1,0))&amp;""),"")),0),0)</f>
        <v/>
      </c>
      <c r="AZ36" s="22">
        <f>IF(AN36="","",IF(UPPER(TRIM(AK36&amp;""))="Y","Paid another way",IF(OR(AX36="Paid",AX36="Partially refunded"),AX36,IF(AND(AW36&lt;&gt;"",COUNTIFS(Payments!$S$2:$S$301,AW36,Payments!$U$2:$U$301,1)&gt;0),"Paid",IF(AX36&lt;&gt;"",AX36,IF(AW36="","No payment yet",IFERROR(INDEX(Payments!$T$2:$T$301,MATCH(AW36,Payments!$S$2:$S$301,0)),"No payment yet")))))))</f>
        <v/>
      </c>
      <c r="BA36" s="22">
        <f>IF(OR(AZ36="Paid",AZ36="Partially refunded",AZ36="Paid another way"),1,0)</f>
        <v/>
      </c>
      <c r="BB36" s="23">
        <f>IF(AN36="","",AY36+IF(AW36="",0,SUMIF(Payments!$S$2:$S$301,AW36,Payments!$V$2:$V$301)))</f>
        <v/>
      </c>
      <c r="BC36" s="22">
        <f>IF(OR(AN36="",COUNT(AF36:AH36)=0),"",ROUND(AVERAGE(AF36:AH36),2))</f>
        <v/>
      </c>
      <c r="BD36" s="22">
        <f>IF(ISNUMBER(BC36),BC36,0)</f>
        <v/>
      </c>
      <c r="BE36" s="22">
        <f>IF(ISNUMBER(BC36),1,0)</f>
        <v/>
      </c>
      <c r="BF36" s="22">
        <f>IF(AN36="","",TRIM(AI36&amp;""))</f>
        <v/>
      </c>
      <c r="BG36" s="22">
        <f>IF(OR(AN36="",AJ36=""),"",UPPER(TRIM(AJ36&amp;"")))</f>
        <v/>
      </c>
      <c r="BH36" s="22">
        <f>IF(BG36="","",IF(COUNTIF($BG$2:$BG$301,BG36)&gt;1,"Yes","No"))</f>
        <v/>
      </c>
      <c r="BI36" s="22">
        <f>IF(AND(BF36="Accepted",BG36=""),1,0)</f>
        <v/>
      </c>
      <c r="BJ36" s="22">
        <f>IF(AND(BF36="Accepted",BA36=0),1,0)</f>
        <v/>
      </c>
      <c r="BK36" s="23">
        <f>IF(AND(BJ36=1,ISNUMBER(AV36)),AV36,0)</f>
        <v/>
      </c>
      <c r="BL36" s="22">
        <f>IF(AN36="",0,1)</f>
        <v/>
      </c>
    </row>
    <row r="37">
      <c r="AE37" s="19" t="n"/>
      <c r="AF37" s="24" t="n"/>
      <c r="AG37" s="24" t="n"/>
      <c r="AH37" s="24" t="n"/>
      <c r="AI37" s="24" t="n"/>
      <c r="AJ37" s="24" t="n"/>
      <c r="AK37" s="24" t="n"/>
      <c r="AL37" s="25" t="n"/>
      <c r="AM37" s="19" t="n"/>
      <c r="AN37" s="22">
        <f>IFERROR(TRIM(INDEX($A37:$AD37,MATCH(Lists!$H$2,$A$1:$AD$1,0))&amp;""),"")</f>
        <v/>
      </c>
      <c r="AO37" s="22">
        <f>IF(AN37="","",IFERROR(TRIM(INDEX($A37:$AD37,MATCH(Lists!$H$4,$A$1:$AD$1,0))&amp;""),""))</f>
        <v/>
      </c>
      <c r="AP37" s="22">
        <f>IF(AN37="","",IFERROR(TRIM(INDEX($A37:$AD37,MATCH(Lists!$H$7,$A$1:$AD$1,0))&amp;""),""))</f>
        <v/>
      </c>
      <c r="AQ37" s="22">
        <f>IF(AN37="","",IFERROR(TRIM(INDEX($A37:$AD37,MATCH(Lists!$H$8,$A$1:$AD$1,0))&amp;""),""))</f>
        <v/>
      </c>
      <c r="AR37" s="22">
        <f>IF(AN37="","",IFERROR(TRIM(INDEX($A37:$AD37,MATCH(Lists!$H$9,$A$1:$AD$1,0))&amp;""),""))</f>
        <v/>
      </c>
      <c r="AS37" s="22">
        <f>IF(AN37="","",IFERROR(TRIM(INDEX($A37:$AD37,MATCH(Lists!$H$5,$A$1:$AD$1,0))&amp;""),""))</f>
        <v/>
      </c>
      <c r="AT37" s="22">
        <f>IF(AN37="","",IF(IFERROR(TRIM(INDEX($A37:$AD37,MATCH(Lists!$H$6,$A$1:$AD$1,0))&amp;""),"")&lt;&gt;"","Yes","No"))</f>
        <v/>
      </c>
      <c r="AU37" s="22">
        <f>IF(AN37="","",IF(IFERROR(TRIM(INDEX($A37:$AD37,MATCH(Lists!$H$11,$A$1:$AD$1,0))&amp;""),"")&lt;&gt;"","Yes","No"))</f>
        <v/>
      </c>
      <c r="AV37" s="22">
        <f>IF(AN37="","",IFERROR(IF(TRIM(INDEX($A37:$AD37,MATCH(Lists!$H$10,$A$1:$AD$1,0))&amp;"")="","",VALUE(TRIM(INDEX($A37:$AD37,MATCH(Lists!$H$10,$A$1:$AD$1,0))&amp;""))),""))</f>
        <v/>
      </c>
      <c r="AW37" s="22">
        <f>IF(AN37="","",LOWER(IFERROR(TRIM(INDEX($A37:$AD37,MATCH(Lists!$H$3,$A$1:$AD$1,0))&amp;""),"")))</f>
        <v/>
      </c>
      <c r="AX37" s="22">
        <f>IF(AN37="","",IFERROR(TRIM(INDEX($A37:$AD37,MATCH(Lists!$H$12,$A$1:$AD$1,0))&amp;""),""))</f>
        <v/>
      </c>
      <c r="AY37" s="23">
        <f>IF(OR(AX37="Paid",AX37="Partially refunded"),IFERROR(VALUE(IFERROR(TRIM(INDEX($A37:$AD37,MATCH(Lists!$H$13,$A$1:$AD$1,0))&amp;""),"")),0)-IFERROR(VALUE(IFERROR(TRIM(INDEX($A37:$AD37,MATCH(Lists!$H$14,$A$1:$AD$1,0))&amp;""),"")),0),0)</f>
        <v/>
      </c>
      <c r="AZ37" s="22">
        <f>IF(AN37="","",IF(UPPER(TRIM(AK37&amp;""))="Y","Paid another way",IF(OR(AX37="Paid",AX37="Partially refunded"),AX37,IF(AND(AW37&lt;&gt;"",COUNTIFS(Payments!$S$2:$S$301,AW37,Payments!$U$2:$U$301,1)&gt;0),"Paid",IF(AX37&lt;&gt;"",AX37,IF(AW37="","No payment yet",IFERROR(INDEX(Payments!$T$2:$T$301,MATCH(AW37,Payments!$S$2:$S$301,0)),"No payment yet")))))))</f>
        <v/>
      </c>
      <c r="BA37" s="22">
        <f>IF(OR(AZ37="Paid",AZ37="Partially refunded",AZ37="Paid another way"),1,0)</f>
        <v/>
      </c>
      <c r="BB37" s="23">
        <f>IF(AN37="","",AY37+IF(AW37="",0,SUMIF(Payments!$S$2:$S$301,AW37,Payments!$V$2:$V$301)))</f>
        <v/>
      </c>
      <c r="BC37" s="22">
        <f>IF(OR(AN37="",COUNT(AF37:AH37)=0),"",ROUND(AVERAGE(AF37:AH37),2))</f>
        <v/>
      </c>
      <c r="BD37" s="22">
        <f>IF(ISNUMBER(BC37),BC37,0)</f>
        <v/>
      </c>
      <c r="BE37" s="22">
        <f>IF(ISNUMBER(BC37),1,0)</f>
        <v/>
      </c>
      <c r="BF37" s="22">
        <f>IF(AN37="","",TRIM(AI37&amp;""))</f>
        <v/>
      </c>
      <c r="BG37" s="22">
        <f>IF(OR(AN37="",AJ37=""),"",UPPER(TRIM(AJ37&amp;"")))</f>
        <v/>
      </c>
      <c r="BH37" s="22">
        <f>IF(BG37="","",IF(COUNTIF($BG$2:$BG$301,BG37)&gt;1,"Yes","No"))</f>
        <v/>
      </c>
      <c r="BI37" s="22">
        <f>IF(AND(BF37="Accepted",BG37=""),1,0)</f>
        <v/>
      </c>
      <c r="BJ37" s="22">
        <f>IF(AND(BF37="Accepted",BA37=0),1,0)</f>
        <v/>
      </c>
      <c r="BK37" s="23">
        <f>IF(AND(BJ37=1,ISNUMBER(AV37)),AV37,0)</f>
        <v/>
      </c>
      <c r="BL37" s="22">
        <f>IF(AN37="",0,1)</f>
        <v/>
      </c>
    </row>
    <row r="38">
      <c r="AE38" s="19" t="n"/>
      <c r="AF38" s="24" t="n"/>
      <c r="AG38" s="24" t="n"/>
      <c r="AH38" s="24" t="n"/>
      <c r="AI38" s="24" t="n"/>
      <c r="AJ38" s="24" t="n"/>
      <c r="AK38" s="24" t="n"/>
      <c r="AL38" s="25" t="n"/>
      <c r="AM38" s="19" t="n"/>
      <c r="AN38" s="22">
        <f>IFERROR(TRIM(INDEX($A38:$AD38,MATCH(Lists!$H$2,$A$1:$AD$1,0))&amp;""),"")</f>
        <v/>
      </c>
      <c r="AO38" s="22">
        <f>IF(AN38="","",IFERROR(TRIM(INDEX($A38:$AD38,MATCH(Lists!$H$4,$A$1:$AD$1,0))&amp;""),""))</f>
        <v/>
      </c>
      <c r="AP38" s="22">
        <f>IF(AN38="","",IFERROR(TRIM(INDEX($A38:$AD38,MATCH(Lists!$H$7,$A$1:$AD$1,0))&amp;""),""))</f>
        <v/>
      </c>
      <c r="AQ38" s="22">
        <f>IF(AN38="","",IFERROR(TRIM(INDEX($A38:$AD38,MATCH(Lists!$H$8,$A$1:$AD$1,0))&amp;""),""))</f>
        <v/>
      </c>
      <c r="AR38" s="22">
        <f>IF(AN38="","",IFERROR(TRIM(INDEX($A38:$AD38,MATCH(Lists!$H$9,$A$1:$AD$1,0))&amp;""),""))</f>
        <v/>
      </c>
      <c r="AS38" s="22">
        <f>IF(AN38="","",IFERROR(TRIM(INDEX($A38:$AD38,MATCH(Lists!$H$5,$A$1:$AD$1,0))&amp;""),""))</f>
        <v/>
      </c>
      <c r="AT38" s="22">
        <f>IF(AN38="","",IF(IFERROR(TRIM(INDEX($A38:$AD38,MATCH(Lists!$H$6,$A$1:$AD$1,0))&amp;""),"")&lt;&gt;"","Yes","No"))</f>
        <v/>
      </c>
      <c r="AU38" s="22">
        <f>IF(AN38="","",IF(IFERROR(TRIM(INDEX($A38:$AD38,MATCH(Lists!$H$11,$A$1:$AD$1,0))&amp;""),"")&lt;&gt;"","Yes","No"))</f>
        <v/>
      </c>
      <c r="AV38" s="22">
        <f>IF(AN38="","",IFERROR(IF(TRIM(INDEX($A38:$AD38,MATCH(Lists!$H$10,$A$1:$AD$1,0))&amp;"")="","",VALUE(TRIM(INDEX($A38:$AD38,MATCH(Lists!$H$10,$A$1:$AD$1,0))&amp;""))),""))</f>
        <v/>
      </c>
      <c r="AW38" s="22">
        <f>IF(AN38="","",LOWER(IFERROR(TRIM(INDEX($A38:$AD38,MATCH(Lists!$H$3,$A$1:$AD$1,0))&amp;""),"")))</f>
        <v/>
      </c>
      <c r="AX38" s="22">
        <f>IF(AN38="","",IFERROR(TRIM(INDEX($A38:$AD38,MATCH(Lists!$H$12,$A$1:$AD$1,0))&amp;""),""))</f>
        <v/>
      </c>
      <c r="AY38" s="23">
        <f>IF(OR(AX38="Paid",AX38="Partially refunded"),IFERROR(VALUE(IFERROR(TRIM(INDEX($A38:$AD38,MATCH(Lists!$H$13,$A$1:$AD$1,0))&amp;""),"")),0)-IFERROR(VALUE(IFERROR(TRIM(INDEX($A38:$AD38,MATCH(Lists!$H$14,$A$1:$AD$1,0))&amp;""),"")),0),0)</f>
        <v/>
      </c>
      <c r="AZ38" s="22">
        <f>IF(AN38="","",IF(UPPER(TRIM(AK38&amp;""))="Y","Paid another way",IF(OR(AX38="Paid",AX38="Partially refunded"),AX38,IF(AND(AW38&lt;&gt;"",COUNTIFS(Payments!$S$2:$S$301,AW38,Payments!$U$2:$U$301,1)&gt;0),"Paid",IF(AX38&lt;&gt;"",AX38,IF(AW38="","No payment yet",IFERROR(INDEX(Payments!$T$2:$T$301,MATCH(AW38,Payments!$S$2:$S$301,0)),"No payment yet")))))))</f>
        <v/>
      </c>
      <c r="BA38" s="22">
        <f>IF(OR(AZ38="Paid",AZ38="Partially refunded",AZ38="Paid another way"),1,0)</f>
        <v/>
      </c>
      <c r="BB38" s="23">
        <f>IF(AN38="","",AY38+IF(AW38="",0,SUMIF(Payments!$S$2:$S$301,AW38,Payments!$V$2:$V$301)))</f>
        <v/>
      </c>
      <c r="BC38" s="22">
        <f>IF(OR(AN38="",COUNT(AF38:AH38)=0),"",ROUND(AVERAGE(AF38:AH38),2))</f>
        <v/>
      </c>
      <c r="BD38" s="22">
        <f>IF(ISNUMBER(BC38),BC38,0)</f>
        <v/>
      </c>
      <c r="BE38" s="22">
        <f>IF(ISNUMBER(BC38),1,0)</f>
        <v/>
      </c>
      <c r="BF38" s="22">
        <f>IF(AN38="","",TRIM(AI38&amp;""))</f>
        <v/>
      </c>
      <c r="BG38" s="22">
        <f>IF(OR(AN38="",AJ38=""),"",UPPER(TRIM(AJ38&amp;"")))</f>
        <v/>
      </c>
      <c r="BH38" s="22">
        <f>IF(BG38="","",IF(COUNTIF($BG$2:$BG$301,BG38)&gt;1,"Yes","No"))</f>
        <v/>
      </c>
      <c r="BI38" s="22">
        <f>IF(AND(BF38="Accepted",BG38=""),1,0)</f>
        <v/>
      </c>
      <c r="BJ38" s="22">
        <f>IF(AND(BF38="Accepted",BA38=0),1,0)</f>
        <v/>
      </c>
      <c r="BK38" s="23">
        <f>IF(AND(BJ38=1,ISNUMBER(AV38)),AV38,0)</f>
        <v/>
      </c>
      <c r="BL38" s="22">
        <f>IF(AN38="",0,1)</f>
        <v/>
      </c>
    </row>
    <row r="39">
      <c r="AE39" s="19" t="n"/>
      <c r="AF39" s="24" t="n"/>
      <c r="AG39" s="24" t="n"/>
      <c r="AH39" s="24" t="n"/>
      <c r="AI39" s="24" t="n"/>
      <c r="AJ39" s="24" t="n"/>
      <c r="AK39" s="24" t="n"/>
      <c r="AL39" s="25" t="n"/>
      <c r="AM39" s="19" t="n"/>
      <c r="AN39" s="22">
        <f>IFERROR(TRIM(INDEX($A39:$AD39,MATCH(Lists!$H$2,$A$1:$AD$1,0))&amp;""),"")</f>
        <v/>
      </c>
      <c r="AO39" s="22">
        <f>IF(AN39="","",IFERROR(TRIM(INDEX($A39:$AD39,MATCH(Lists!$H$4,$A$1:$AD$1,0))&amp;""),""))</f>
        <v/>
      </c>
      <c r="AP39" s="22">
        <f>IF(AN39="","",IFERROR(TRIM(INDEX($A39:$AD39,MATCH(Lists!$H$7,$A$1:$AD$1,0))&amp;""),""))</f>
        <v/>
      </c>
      <c r="AQ39" s="22">
        <f>IF(AN39="","",IFERROR(TRIM(INDEX($A39:$AD39,MATCH(Lists!$H$8,$A$1:$AD$1,0))&amp;""),""))</f>
        <v/>
      </c>
      <c r="AR39" s="22">
        <f>IF(AN39="","",IFERROR(TRIM(INDEX($A39:$AD39,MATCH(Lists!$H$9,$A$1:$AD$1,0))&amp;""),""))</f>
        <v/>
      </c>
      <c r="AS39" s="22">
        <f>IF(AN39="","",IFERROR(TRIM(INDEX($A39:$AD39,MATCH(Lists!$H$5,$A$1:$AD$1,0))&amp;""),""))</f>
        <v/>
      </c>
      <c r="AT39" s="22">
        <f>IF(AN39="","",IF(IFERROR(TRIM(INDEX($A39:$AD39,MATCH(Lists!$H$6,$A$1:$AD$1,0))&amp;""),"")&lt;&gt;"","Yes","No"))</f>
        <v/>
      </c>
      <c r="AU39" s="22">
        <f>IF(AN39="","",IF(IFERROR(TRIM(INDEX($A39:$AD39,MATCH(Lists!$H$11,$A$1:$AD$1,0))&amp;""),"")&lt;&gt;"","Yes","No"))</f>
        <v/>
      </c>
      <c r="AV39" s="22">
        <f>IF(AN39="","",IFERROR(IF(TRIM(INDEX($A39:$AD39,MATCH(Lists!$H$10,$A$1:$AD$1,0))&amp;"")="","",VALUE(TRIM(INDEX($A39:$AD39,MATCH(Lists!$H$10,$A$1:$AD$1,0))&amp;""))),""))</f>
        <v/>
      </c>
      <c r="AW39" s="22">
        <f>IF(AN39="","",LOWER(IFERROR(TRIM(INDEX($A39:$AD39,MATCH(Lists!$H$3,$A$1:$AD$1,0))&amp;""),"")))</f>
        <v/>
      </c>
      <c r="AX39" s="22">
        <f>IF(AN39="","",IFERROR(TRIM(INDEX($A39:$AD39,MATCH(Lists!$H$12,$A$1:$AD$1,0))&amp;""),""))</f>
        <v/>
      </c>
      <c r="AY39" s="23">
        <f>IF(OR(AX39="Paid",AX39="Partially refunded"),IFERROR(VALUE(IFERROR(TRIM(INDEX($A39:$AD39,MATCH(Lists!$H$13,$A$1:$AD$1,0))&amp;""),"")),0)-IFERROR(VALUE(IFERROR(TRIM(INDEX($A39:$AD39,MATCH(Lists!$H$14,$A$1:$AD$1,0))&amp;""),"")),0),0)</f>
        <v/>
      </c>
      <c r="AZ39" s="22">
        <f>IF(AN39="","",IF(UPPER(TRIM(AK39&amp;""))="Y","Paid another way",IF(OR(AX39="Paid",AX39="Partially refunded"),AX39,IF(AND(AW39&lt;&gt;"",COUNTIFS(Payments!$S$2:$S$301,AW39,Payments!$U$2:$U$301,1)&gt;0),"Paid",IF(AX39&lt;&gt;"",AX39,IF(AW39="","No payment yet",IFERROR(INDEX(Payments!$T$2:$T$301,MATCH(AW39,Payments!$S$2:$S$301,0)),"No payment yet")))))))</f>
        <v/>
      </c>
      <c r="BA39" s="22">
        <f>IF(OR(AZ39="Paid",AZ39="Partially refunded",AZ39="Paid another way"),1,0)</f>
        <v/>
      </c>
      <c r="BB39" s="23">
        <f>IF(AN39="","",AY39+IF(AW39="",0,SUMIF(Payments!$S$2:$S$301,AW39,Payments!$V$2:$V$301)))</f>
        <v/>
      </c>
      <c r="BC39" s="22">
        <f>IF(OR(AN39="",COUNT(AF39:AH39)=0),"",ROUND(AVERAGE(AF39:AH39),2))</f>
        <v/>
      </c>
      <c r="BD39" s="22">
        <f>IF(ISNUMBER(BC39),BC39,0)</f>
        <v/>
      </c>
      <c r="BE39" s="22">
        <f>IF(ISNUMBER(BC39),1,0)</f>
        <v/>
      </c>
      <c r="BF39" s="22">
        <f>IF(AN39="","",TRIM(AI39&amp;""))</f>
        <v/>
      </c>
      <c r="BG39" s="22">
        <f>IF(OR(AN39="",AJ39=""),"",UPPER(TRIM(AJ39&amp;"")))</f>
        <v/>
      </c>
      <c r="BH39" s="22">
        <f>IF(BG39="","",IF(COUNTIF($BG$2:$BG$301,BG39)&gt;1,"Yes","No"))</f>
        <v/>
      </c>
      <c r="BI39" s="22">
        <f>IF(AND(BF39="Accepted",BG39=""),1,0)</f>
        <v/>
      </c>
      <c r="BJ39" s="22">
        <f>IF(AND(BF39="Accepted",BA39=0),1,0)</f>
        <v/>
      </c>
      <c r="BK39" s="23">
        <f>IF(AND(BJ39=1,ISNUMBER(AV39)),AV39,0)</f>
        <v/>
      </c>
      <c r="BL39" s="22">
        <f>IF(AN39="",0,1)</f>
        <v/>
      </c>
    </row>
    <row r="40">
      <c r="AE40" s="19" t="n"/>
      <c r="AF40" s="24" t="n"/>
      <c r="AG40" s="24" t="n"/>
      <c r="AH40" s="24" t="n"/>
      <c r="AI40" s="24" t="n"/>
      <c r="AJ40" s="24" t="n"/>
      <c r="AK40" s="24" t="n"/>
      <c r="AL40" s="25" t="n"/>
      <c r="AM40" s="19" t="n"/>
      <c r="AN40" s="22">
        <f>IFERROR(TRIM(INDEX($A40:$AD40,MATCH(Lists!$H$2,$A$1:$AD$1,0))&amp;""),"")</f>
        <v/>
      </c>
      <c r="AO40" s="22">
        <f>IF(AN40="","",IFERROR(TRIM(INDEX($A40:$AD40,MATCH(Lists!$H$4,$A$1:$AD$1,0))&amp;""),""))</f>
        <v/>
      </c>
      <c r="AP40" s="22">
        <f>IF(AN40="","",IFERROR(TRIM(INDEX($A40:$AD40,MATCH(Lists!$H$7,$A$1:$AD$1,0))&amp;""),""))</f>
        <v/>
      </c>
      <c r="AQ40" s="22">
        <f>IF(AN40="","",IFERROR(TRIM(INDEX($A40:$AD40,MATCH(Lists!$H$8,$A$1:$AD$1,0))&amp;""),""))</f>
        <v/>
      </c>
      <c r="AR40" s="22">
        <f>IF(AN40="","",IFERROR(TRIM(INDEX($A40:$AD40,MATCH(Lists!$H$9,$A$1:$AD$1,0))&amp;""),""))</f>
        <v/>
      </c>
      <c r="AS40" s="22">
        <f>IF(AN40="","",IFERROR(TRIM(INDEX($A40:$AD40,MATCH(Lists!$H$5,$A$1:$AD$1,0))&amp;""),""))</f>
        <v/>
      </c>
      <c r="AT40" s="22">
        <f>IF(AN40="","",IF(IFERROR(TRIM(INDEX($A40:$AD40,MATCH(Lists!$H$6,$A$1:$AD$1,0))&amp;""),"")&lt;&gt;"","Yes","No"))</f>
        <v/>
      </c>
      <c r="AU40" s="22">
        <f>IF(AN40="","",IF(IFERROR(TRIM(INDEX($A40:$AD40,MATCH(Lists!$H$11,$A$1:$AD$1,0))&amp;""),"")&lt;&gt;"","Yes","No"))</f>
        <v/>
      </c>
      <c r="AV40" s="22">
        <f>IF(AN40="","",IFERROR(IF(TRIM(INDEX($A40:$AD40,MATCH(Lists!$H$10,$A$1:$AD$1,0))&amp;"")="","",VALUE(TRIM(INDEX($A40:$AD40,MATCH(Lists!$H$10,$A$1:$AD$1,0))&amp;""))),""))</f>
        <v/>
      </c>
      <c r="AW40" s="22">
        <f>IF(AN40="","",LOWER(IFERROR(TRIM(INDEX($A40:$AD40,MATCH(Lists!$H$3,$A$1:$AD$1,0))&amp;""),"")))</f>
        <v/>
      </c>
      <c r="AX40" s="22">
        <f>IF(AN40="","",IFERROR(TRIM(INDEX($A40:$AD40,MATCH(Lists!$H$12,$A$1:$AD$1,0))&amp;""),""))</f>
        <v/>
      </c>
      <c r="AY40" s="23">
        <f>IF(OR(AX40="Paid",AX40="Partially refunded"),IFERROR(VALUE(IFERROR(TRIM(INDEX($A40:$AD40,MATCH(Lists!$H$13,$A$1:$AD$1,0))&amp;""),"")),0)-IFERROR(VALUE(IFERROR(TRIM(INDEX($A40:$AD40,MATCH(Lists!$H$14,$A$1:$AD$1,0))&amp;""),"")),0),0)</f>
        <v/>
      </c>
      <c r="AZ40" s="22">
        <f>IF(AN40="","",IF(UPPER(TRIM(AK40&amp;""))="Y","Paid another way",IF(OR(AX40="Paid",AX40="Partially refunded"),AX40,IF(AND(AW40&lt;&gt;"",COUNTIFS(Payments!$S$2:$S$301,AW40,Payments!$U$2:$U$301,1)&gt;0),"Paid",IF(AX40&lt;&gt;"",AX40,IF(AW40="","No payment yet",IFERROR(INDEX(Payments!$T$2:$T$301,MATCH(AW40,Payments!$S$2:$S$301,0)),"No payment yet")))))))</f>
        <v/>
      </c>
      <c r="BA40" s="22">
        <f>IF(OR(AZ40="Paid",AZ40="Partially refunded",AZ40="Paid another way"),1,0)</f>
        <v/>
      </c>
      <c r="BB40" s="23">
        <f>IF(AN40="","",AY40+IF(AW40="",0,SUMIF(Payments!$S$2:$S$301,AW40,Payments!$V$2:$V$301)))</f>
        <v/>
      </c>
      <c r="BC40" s="22">
        <f>IF(OR(AN40="",COUNT(AF40:AH40)=0),"",ROUND(AVERAGE(AF40:AH40),2))</f>
        <v/>
      </c>
      <c r="BD40" s="22">
        <f>IF(ISNUMBER(BC40),BC40,0)</f>
        <v/>
      </c>
      <c r="BE40" s="22">
        <f>IF(ISNUMBER(BC40),1,0)</f>
        <v/>
      </c>
      <c r="BF40" s="22">
        <f>IF(AN40="","",TRIM(AI40&amp;""))</f>
        <v/>
      </c>
      <c r="BG40" s="22">
        <f>IF(OR(AN40="",AJ40=""),"",UPPER(TRIM(AJ40&amp;"")))</f>
        <v/>
      </c>
      <c r="BH40" s="22">
        <f>IF(BG40="","",IF(COUNTIF($BG$2:$BG$301,BG40)&gt;1,"Yes","No"))</f>
        <v/>
      </c>
      <c r="BI40" s="22">
        <f>IF(AND(BF40="Accepted",BG40=""),1,0)</f>
        <v/>
      </c>
      <c r="BJ40" s="22">
        <f>IF(AND(BF40="Accepted",BA40=0),1,0)</f>
        <v/>
      </c>
      <c r="BK40" s="23">
        <f>IF(AND(BJ40=1,ISNUMBER(AV40)),AV40,0)</f>
        <v/>
      </c>
      <c r="BL40" s="22">
        <f>IF(AN40="",0,1)</f>
        <v/>
      </c>
    </row>
    <row r="41">
      <c r="AE41" s="19" t="n"/>
      <c r="AF41" s="24" t="n"/>
      <c r="AG41" s="24" t="n"/>
      <c r="AH41" s="24" t="n"/>
      <c r="AI41" s="24" t="n"/>
      <c r="AJ41" s="24" t="n"/>
      <c r="AK41" s="24" t="n"/>
      <c r="AL41" s="25" t="n"/>
      <c r="AM41" s="19" t="n"/>
      <c r="AN41" s="22">
        <f>IFERROR(TRIM(INDEX($A41:$AD41,MATCH(Lists!$H$2,$A$1:$AD$1,0))&amp;""),"")</f>
        <v/>
      </c>
      <c r="AO41" s="22">
        <f>IF(AN41="","",IFERROR(TRIM(INDEX($A41:$AD41,MATCH(Lists!$H$4,$A$1:$AD$1,0))&amp;""),""))</f>
        <v/>
      </c>
      <c r="AP41" s="22">
        <f>IF(AN41="","",IFERROR(TRIM(INDEX($A41:$AD41,MATCH(Lists!$H$7,$A$1:$AD$1,0))&amp;""),""))</f>
        <v/>
      </c>
      <c r="AQ41" s="22">
        <f>IF(AN41="","",IFERROR(TRIM(INDEX($A41:$AD41,MATCH(Lists!$H$8,$A$1:$AD$1,0))&amp;""),""))</f>
        <v/>
      </c>
      <c r="AR41" s="22">
        <f>IF(AN41="","",IFERROR(TRIM(INDEX($A41:$AD41,MATCH(Lists!$H$9,$A$1:$AD$1,0))&amp;""),""))</f>
        <v/>
      </c>
      <c r="AS41" s="22">
        <f>IF(AN41="","",IFERROR(TRIM(INDEX($A41:$AD41,MATCH(Lists!$H$5,$A$1:$AD$1,0))&amp;""),""))</f>
        <v/>
      </c>
      <c r="AT41" s="22">
        <f>IF(AN41="","",IF(IFERROR(TRIM(INDEX($A41:$AD41,MATCH(Lists!$H$6,$A$1:$AD$1,0))&amp;""),"")&lt;&gt;"","Yes","No"))</f>
        <v/>
      </c>
      <c r="AU41" s="22">
        <f>IF(AN41="","",IF(IFERROR(TRIM(INDEX($A41:$AD41,MATCH(Lists!$H$11,$A$1:$AD$1,0))&amp;""),"")&lt;&gt;"","Yes","No"))</f>
        <v/>
      </c>
      <c r="AV41" s="22">
        <f>IF(AN41="","",IFERROR(IF(TRIM(INDEX($A41:$AD41,MATCH(Lists!$H$10,$A$1:$AD$1,0))&amp;"")="","",VALUE(TRIM(INDEX($A41:$AD41,MATCH(Lists!$H$10,$A$1:$AD$1,0))&amp;""))),""))</f>
        <v/>
      </c>
      <c r="AW41" s="22">
        <f>IF(AN41="","",LOWER(IFERROR(TRIM(INDEX($A41:$AD41,MATCH(Lists!$H$3,$A$1:$AD$1,0))&amp;""),"")))</f>
        <v/>
      </c>
      <c r="AX41" s="22">
        <f>IF(AN41="","",IFERROR(TRIM(INDEX($A41:$AD41,MATCH(Lists!$H$12,$A$1:$AD$1,0))&amp;""),""))</f>
        <v/>
      </c>
      <c r="AY41" s="23">
        <f>IF(OR(AX41="Paid",AX41="Partially refunded"),IFERROR(VALUE(IFERROR(TRIM(INDEX($A41:$AD41,MATCH(Lists!$H$13,$A$1:$AD$1,0))&amp;""),"")),0)-IFERROR(VALUE(IFERROR(TRIM(INDEX($A41:$AD41,MATCH(Lists!$H$14,$A$1:$AD$1,0))&amp;""),"")),0),0)</f>
        <v/>
      </c>
      <c r="AZ41" s="22">
        <f>IF(AN41="","",IF(UPPER(TRIM(AK41&amp;""))="Y","Paid another way",IF(OR(AX41="Paid",AX41="Partially refunded"),AX41,IF(AND(AW41&lt;&gt;"",COUNTIFS(Payments!$S$2:$S$301,AW41,Payments!$U$2:$U$301,1)&gt;0),"Paid",IF(AX41&lt;&gt;"",AX41,IF(AW41="","No payment yet",IFERROR(INDEX(Payments!$T$2:$T$301,MATCH(AW41,Payments!$S$2:$S$301,0)),"No payment yet")))))))</f>
        <v/>
      </c>
      <c r="BA41" s="22">
        <f>IF(OR(AZ41="Paid",AZ41="Partially refunded",AZ41="Paid another way"),1,0)</f>
        <v/>
      </c>
      <c r="BB41" s="23">
        <f>IF(AN41="","",AY41+IF(AW41="",0,SUMIF(Payments!$S$2:$S$301,AW41,Payments!$V$2:$V$301)))</f>
        <v/>
      </c>
      <c r="BC41" s="22">
        <f>IF(OR(AN41="",COUNT(AF41:AH41)=0),"",ROUND(AVERAGE(AF41:AH41),2))</f>
        <v/>
      </c>
      <c r="BD41" s="22">
        <f>IF(ISNUMBER(BC41),BC41,0)</f>
        <v/>
      </c>
      <c r="BE41" s="22">
        <f>IF(ISNUMBER(BC41),1,0)</f>
        <v/>
      </c>
      <c r="BF41" s="22">
        <f>IF(AN41="","",TRIM(AI41&amp;""))</f>
        <v/>
      </c>
      <c r="BG41" s="22">
        <f>IF(OR(AN41="",AJ41=""),"",UPPER(TRIM(AJ41&amp;"")))</f>
        <v/>
      </c>
      <c r="BH41" s="22">
        <f>IF(BG41="","",IF(COUNTIF($BG$2:$BG$301,BG41)&gt;1,"Yes","No"))</f>
        <v/>
      </c>
      <c r="BI41" s="22">
        <f>IF(AND(BF41="Accepted",BG41=""),1,0)</f>
        <v/>
      </c>
      <c r="BJ41" s="22">
        <f>IF(AND(BF41="Accepted",BA41=0),1,0)</f>
        <v/>
      </c>
      <c r="BK41" s="23">
        <f>IF(AND(BJ41=1,ISNUMBER(AV41)),AV41,0)</f>
        <v/>
      </c>
      <c r="BL41" s="22">
        <f>IF(AN41="",0,1)</f>
        <v/>
      </c>
    </row>
    <row r="42">
      <c r="AE42" s="19" t="n"/>
      <c r="AF42" s="24" t="n"/>
      <c r="AG42" s="24" t="n"/>
      <c r="AH42" s="24" t="n"/>
      <c r="AI42" s="24" t="n"/>
      <c r="AJ42" s="24" t="n"/>
      <c r="AK42" s="24" t="n"/>
      <c r="AL42" s="25" t="n"/>
      <c r="AM42" s="19" t="n"/>
      <c r="AN42" s="22">
        <f>IFERROR(TRIM(INDEX($A42:$AD42,MATCH(Lists!$H$2,$A$1:$AD$1,0))&amp;""),"")</f>
        <v/>
      </c>
      <c r="AO42" s="22">
        <f>IF(AN42="","",IFERROR(TRIM(INDEX($A42:$AD42,MATCH(Lists!$H$4,$A$1:$AD$1,0))&amp;""),""))</f>
        <v/>
      </c>
      <c r="AP42" s="22">
        <f>IF(AN42="","",IFERROR(TRIM(INDEX($A42:$AD42,MATCH(Lists!$H$7,$A$1:$AD$1,0))&amp;""),""))</f>
        <v/>
      </c>
      <c r="AQ42" s="22">
        <f>IF(AN42="","",IFERROR(TRIM(INDEX($A42:$AD42,MATCH(Lists!$H$8,$A$1:$AD$1,0))&amp;""),""))</f>
        <v/>
      </c>
      <c r="AR42" s="22">
        <f>IF(AN42="","",IFERROR(TRIM(INDEX($A42:$AD42,MATCH(Lists!$H$9,$A$1:$AD$1,0))&amp;""),""))</f>
        <v/>
      </c>
      <c r="AS42" s="22">
        <f>IF(AN42="","",IFERROR(TRIM(INDEX($A42:$AD42,MATCH(Lists!$H$5,$A$1:$AD$1,0))&amp;""),""))</f>
        <v/>
      </c>
      <c r="AT42" s="22">
        <f>IF(AN42="","",IF(IFERROR(TRIM(INDEX($A42:$AD42,MATCH(Lists!$H$6,$A$1:$AD$1,0))&amp;""),"")&lt;&gt;"","Yes","No"))</f>
        <v/>
      </c>
      <c r="AU42" s="22">
        <f>IF(AN42="","",IF(IFERROR(TRIM(INDEX($A42:$AD42,MATCH(Lists!$H$11,$A$1:$AD$1,0))&amp;""),"")&lt;&gt;"","Yes","No"))</f>
        <v/>
      </c>
      <c r="AV42" s="22">
        <f>IF(AN42="","",IFERROR(IF(TRIM(INDEX($A42:$AD42,MATCH(Lists!$H$10,$A$1:$AD$1,0))&amp;"")="","",VALUE(TRIM(INDEX($A42:$AD42,MATCH(Lists!$H$10,$A$1:$AD$1,0))&amp;""))),""))</f>
        <v/>
      </c>
      <c r="AW42" s="22">
        <f>IF(AN42="","",LOWER(IFERROR(TRIM(INDEX($A42:$AD42,MATCH(Lists!$H$3,$A$1:$AD$1,0))&amp;""),"")))</f>
        <v/>
      </c>
      <c r="AX42" s="22">
        <f>IF(AN42="","",IFERROR(TRIM(INDEX($A42:$AD42,MATCH(Lists!$H$12,$A$1:$AD$1,0))&amp;""),""))</f>
        <v/>
      </c>
      <c r="AY42" s="23">
        <f>IF(OR(AX42="Paid",AX42="Partially refunded"),IFERROR(VALUE(IFERROR(TRIM(INDEX($A42:$AD42,MATCH(Lists!$H$13,$A$1:$AD$1,0))&amp;""),"")),0)-IFERROR(VALUE(IFERROR(TRIM(INDEX($A42:$AD42,MATCH(Lists!$H$14,$A$1:$AD$1,0))&amp;""),"")),0),0)</f>
        <v/>
      </c>
      <c r="AZ42" s="22">
        <f>IF(AN42="","",IF(UPPER(TRIM(AK42&amp;""))="Y","Paid another way",IF(OR(AX42="Paid",AX42="Partially refunded"),AX42,IF(AND(AW42&lt;&gt;"",COUNTIFS(Payments!$S$2:$S$301,AW42,Payments!$U$2:$U$301,1)&gt;0),"Paid",IF(AX42&lt;&gt;"",AX42,IF(AW42="","No payment yet",IFERROR(INDEX(Payments!$T$2:$T$301,MATCH(AW42,Payments!$S$2:$S$301,0)),"No payment yet")))))))</f>
        <v/>
      </c>
      <c r="BA42" s="22">
        <f>IF(OR(AZ42="Paid",AZ42="Partially refunded",AZ42="Paid another way"),1,0)</f>
        <v/>
      </c>
      <c r="BB42" s="23">
        <f>IF(AN42="","",AY42+IF(AW42="",0,SUMIF(Payments!$S$2:$S$301,AW42,Payments!$V$2:$V$301)))</f>
        <v/>
      </c>
      <c r="BC42" s="22">
        <f>IF(OR(AN42="",COUNT(AF42:AH42)=0),"",ROUND(AVERAGE(AF42:AH42),2))</f>
        <v/>
      </c>
      <c r="BD42" s="22">
        <f>IF(ISNUMBER(BC42),BC42,0)</f>
        <v/>
      </c>
      <c r="BE42" s="22">
        <f>IF(ISNUMBER(BC42),1,0)</f>
        <v/>
      </c>
      <c r="BF42" s="22">
        <f>IF(AN42="","",TRIM(AI42&amp;""))</f>
        <v/>
      </c>
      <c r="BG42" s="22">
        <f>IF(OR(AN42="",AJ42=""),"",UPPER(TRIM(AJ42&amp;"")))</f>
        <v/>
      </c>
      <c r="BH42" s="22">
        <f>IF(BG42="","",IF(COUNTIF($BG$2:$BG$301,BG42)&gt;1,"Yes","No"))</f>
        <v/>
      </c>
      <c r="BI42" s="22">
        <f>IF(AND(BF42="Accepted",BG42=""),1,0)</f>
        <v/>
      </c>
      <c r="BJ42" s="22">
        <f>IF(AND(BF42="Accepted",BA42=0),1,0)</f>
        <v/>
      </c>
      <c r="BK42" s="23">
        <f>IF(AND(BJ42=1,ISNUMBER(AV42)),AV42,0)</f>
        <v/>
      </c>
      <c r="BL42" s="22">
        <f>IF(AN42="",0,1)</f>
        <v/>
      </c>
    </row>
    <row r="43">
      <c r="AE43" s="19" t="n"/>
      <c r="AF43" s="24" t="n"/>
      <c r="AG43" s="24" t="n"/>
      <c r="AH43" s="24" t="n"/>
      <c r="AI43" s="24" t="n"/>
      <c r="AJ43" s="24" t="n"/>
      <c r="AK43" s="24" t="n"/>
      <c r="AL43" s="25" t="n"/>
      <c r="AM43" s="19" t="n"/>
      <c r="AN43" s="22">
        <f>IFERROR(TRIM(INDEX($A43:$AD43,MATCH(Lists!$H$2,$A$1:$AD$1,0))&amp;""),"")</f>
        <v/>
      </c>
      <c r="AO43" s="22">
        <f>IF(AN43="","",IFERROR(TRIM(INDEX($A43:$AD43,MATCH(Lists!$H$4,$A$1:$AD$1,0))&amp;""),""))</f>
        <v/>
      </c>
      <c r="AP43" s="22">
        <f>IF(AN43="","",IFERROR(TRIM(INDEX($A43:$AD43,MATCH(Lists!$H$7,$A$1:$AD$1,0))&amp;""),""))</f>
        <v/>
      </c>
      <c r="AQ43" s="22">
        <f>IF(AN43="","",IFERROR(TRIM(INDEX($A43:$AD43,MATCH(Lists!$H$8,$A$1:$AD$1,0))&amp;""),""))</f>
        <v/>
      </c>
      <c r="AR43" s="22">
        <f>IF(AN43="","",IFERROR(TRIM(INDEX($A43:$AD43,MATCH(Lists!$H$9,$A$1:$AD$1,0))&amp;""),""))</f>
        <v/>
      </c>
      <c r="AS43" s="22">
        <f>IF(AN43="","",IFERROR(TRIM(INDEX($A43:$AD43,MATCH(Lists!$H$5,$A$1:$AD$1,0))&amp;""),""))</f>
        <v/>
      </c>
      <c r="AT43" s="22">
        <f>IF(AN43="","",IF(IFERROR(TRIM(INDEX($A43:$AD43,MATCH(Lists!$H$6,$A$1:$AD$1,0))&amp;""),"")&lt;&gt;"","Yes","No"))</f>
        <v/>
      </c>
      <c r="AU43" s="22">
        <f>IF(AN43="","",IF(IFERROR(TRIM(INDEX($A43:$AD43,MATCH(Lists!$H$11,$A$1:$AD$1,0))&amp;""),"")&lt;&gt;"","Yes","No"))</f>
        <v/>
      </c>
      <c r="AV43" s="22">
        <f>IF(AN43="","",IFERROR(IF(TRIM(INDEX($A43:$AD43,MATCH(Lists!$H$10,$A$1:$AD$1,0))&amp;"")="","",VALUE(TRIM(INDEX($A43:$AD43,MATCH(Lists!$H$10,$A$1:$AD$1,0))&amp;""))),""))</f>
        <v/>
      </c>
      <c r="AW43" s="22">
        <f>IF(AN43="","",LOWER(IFERROR(TRIM(INDEX($A43:$AD43,MATCH(Lists!$H$3,$A$1:$AD$1,0))&amp;""),"")))</f>
        <v/>
      </c>
      <c r="AX43" s="22">
        <f>IF(AN43="","",IFERROR(TRIM(INDEX($A43:$AD43,MATCH(Lists!$H$12,$A$1:$AD$1,0))&amp;""),""))</f>
        <v/>
      </c>
      <c r="AY43" s="23">
        <f>IF(OR(AX43="Paid",AX43="Partially refunded"),IFERROR(VALUE(IFERROR(TRIM(INDEX($A43:$AD43,MATCH(Lists!$H$13,$A$1:$AD$1,0))&amp;""),"")),0)-IFERROR(VALUE(IFERROR(TRIM(INDEX($A43:$AD43,MATCH(Lists!$H$14,$A$1:$AD$1,0))&amp;""),"")),0),0)</f>
        <v/>
      </c>
      <c r="AZ43" s="22">
        <f>IF(AN43="","",IF(UPPER(TRIM(AK43&amp;""))="Y","Paid another way",IF(OR(AX43="Paid",AX43="Partially refunded"),AX43,IF(AND(AW43&lt;&gt;"",COUNTIFS(Payments!$S$2:$S$301,AW43,Payments!$U$2:$U$301,1)&gt;0),"Paid",IF(AX43&lt;&gt;"",AX43,IF(AW43="","No payment yet",IFERROR(INDEX(Payments!$T$2:$T$301,MATCH(AW43,Payments!$S$2:$S$301,0)),"No payment yet")))))))</f>
        <v/>
      </c>
      <c r="BA43" s="22">
        <f>IF(OR(AZ43="Paid",AZ43="Partially refunded",AZ43="Paid another way"),1,0)</f>
        <v/>
      </c>
      <c r="BB43" s="23">
        <f>IF(AN43="","",AY43+IF(AW43="",0,SUMIF(Payments!$S$2:$S$301,AW43,Payments!$V$2:$V$301)))</f>
        <v/>
      </c>
      <c r="BC43" s="22">
        <f>IF(OR(AN43="",COUNT(AF43:AH43)=0),"",ROUND(AVERAGE(AF43:AH43),2))</f>
        <v/>
      </c>
      <c r="BD43" s="22">
        <f>IF(ISNUMBER(BC43),BC43,0)</f>
        <v/>
      </c>
      <c r="BE43" s="22">
        <f>IF(ISNUMBER(BC43),1,0)</f>
        <v/>
      </c>
      <c r="BF43" s="22">
        <f>IF(AN43="","",TRIM(AI43&amp;""))</f>
        <v/>
      </c>
      <c r="BG43" s="22">
        <f>IF(OR(AN43="",AJ43=""),"",UPPER(TRIM(AJ43&amp;"")))</f>
        <v/>
      </c>
      <c r="BH43" s="22">
        <f>IF(BG43="","",IF(COUNTIF($BG$2:$BG$301,BG43)&gt;1,"Yes","No"))</f>
        <v/>
      </c>
      <c r="BI43" s="22">
        <f>IF(AND(BF43="Accepted",BG43=""),1,0)</f>
        <v/>
      </c>
      <c r="BJ43" s="22">
        <f>IF(AND(BF43="Accepted",BA43=0),1,0)</f>
        <v/>
      </c>
      <c r="BK43" s="23">
        <f>IF(AND(BJ43=1,ISNUMBER(AV43)),AV43,0)</f>
        <v/>
      </c>
      <c r="BL43" s="22">
        <f>IF(AN43="",0,1)</f>
        <v/>
      </c>
    </row>
    <row r="44">
      <c r="AE44" s="19" t="n"/>
      <c r="AF44" s="24" t="n"/>
      <c r="AG44" s="24" t="n"/>
      <c r="AH44" s="24" t="n"/>
      <c r="AI44" s="24" t="n"/>
      <c r="AJ44" s="24" t="n"/>
      <c r="AK44" s="24" t="n"/>
      <c r="AL44" s="25" t="n"/>
      <c r="AM44" s="19" t="n"/>
      <c r="AN44" s="22">
        <f>IFERROR(TRIM(INDEX($A44:$AD44,MATCH(Lists!$H$2,$A$1:$AD$1,0))&amp;""),"")</f>
        <v/>
      </c>
      <c r="AO44" s="22">
        <f>IF(AN44="","",IFERROR(TRIM(INDEX($A44:$AD44,MATCH(Lists!$H$4,$A$1:$AD$1,0))&amp;""),""))</f>
        <v/>
      </c>
      <c r="AP44" s="22">
        <f>IF(AN44="","",IFERROR(TRIM(INDEX($A44:$AD44,MATCH(Lists!$H$7,$A$1:$AD$1,0))&amp;""),""))</f>
        <v/>
      </c>
      <c r="AQ44" s="22">
        <f>IF(AN44="","",IFERROR(TRIM(INDEX($A44:$AD44,MATCH(Lists!$H$8,$A$1:$AD$1,0))&amp;""),""))</f>
        <v/>
      </c>
      <c r="AR44" s="22">
        <f>IF(AN44="","",IFERROR(TRIM(INDEX($A44:$AD44,MATCH(Lists!$H$9,$A$1:$AD$1,0))&amp;""),""))</f>
        <v/>
      </c>
      <c r="AS44" s="22">
        <f>IF(AN44="","",IFERROR(TRIM(INDEX($A44:$AD44,MATCH(Lists!$H$5,$A$1:$AD$1,0))&amp;""),""))</f>
        <v/>
      </c>
      <c r="AT44" s="22">
        <f>IF(AN44="","",IF(IFERROR(TRIM(INDEX($A44:$AD44,MATCH(Lists!$H$6,$A$1:$AD$1,0))&amp;""),"")&lt;&gt;"","Yes","No"))</f>
        <v/>
      </c>
      <c r="AU44" s="22">
        <f>IF(AN44="","",IF(IFERROR(TRIM(INDEX($A44:$AD44,MATCH(Lists!$H$11,$A$1:$AD$1,0))&amp;""),"")&lt;&gt;"","Yes","No"))</f>
        <v/>
      </c>
      <c r="AV44" s="22">
        <f>IF(AN44="","",IFERROR(IF(TRIM(INDEX($A44:$AD44,MATCH(Lists!$H$10,$A$1:$AD$1,0))&amp;"")="","",VALUE(TRIM(INDEX($A44:$AD44,MATCH(Lists!$H$10,$A$1:$AD$1,0))&amp;""))),""))</f>
        <v/>
      </c>
      <c r="AW44" s="22">
        <f>IF(AN44="","",LOWER(IFERROR(TRIM(INDEX($A44:$AD44,MATCH(Lists!$H$3,$A$1:$AD$1,0))&amp;""),"")))</f>
        <v/>
      </c>
      <c r="AX44" s="22">
        <f>IF(AN44="","",IFERROR(TRIM(INDEX($A44:$AD44,MATCH(Lists!$H$12,$A$1:$AD$1,0))&amp;""),""))</f>
        <v/>
      </c>
      <c r="AY44" s="23">
        <f>IF(OR(AX44="Paid",AX44="Partially refunded"),IFERROR(VALUE(IFERROR(TRIM(INDEX($A44:$AD44,MATCH(Lists!$H$13,$A$1:$AD$1,0))&amp;""),"")),0)-IFERROR(VALUE(IFERROR(TRIM(INDEX($A44:$AD44,MATCH(Lists!$H$14,$A$1:$AD$1,0))&amp;""),"")),0),0)</f>
        <v/>
      </c>
      <c r="AZ44" s="22">
        <f>IF(AN44="","",IF(UPPER(TRIM(AK44&amp;""))="Y","Paid another way",IF(OR(AX44="Paid",AX44="Partially refunded"),AX44,IF(AND(AW44&lt;&gt;"",COUNTIFS(Payments!$S$2:$S$301,AW44,Payments!$U$2:$U$301,1)&gt;0),"Paid",IF(AX44&lt;&gt;"",AX44,IF(AW44="","No payment yet",IFERROR(INDEX(Payments!$T$2:$T$301,MATCH(AW44,Payments!$S$2:$S$301,0)),"No payment yet")))))))</f>
        <v/>
      </c>
      <c r="BA44" s="22">
        <f>IF(OR(AZ44="Paid",AZ44="Partially refunded",AZ44="Paid another way"),1,0)</f>
        <v/>
      </c>
      <c r="BB44" s="23">
        <f>IF(AN44="","",AY44+IF(AW44="",0,SUMIF(Payments!$S$2:$S$301,AW44,Payments!$V$2:$V$301)))</f>
        <v/>
      </c>
      <c r="BC44" s="22">
        <f>IF(OR(AN44="",COUNT(AF44:AH44)=0),"",ROUND(AVERAGE(AF44:AH44),2))</f>
        <v/>
      </c>
      <c r="BD44" s="22">
        <f>IF(ISNUMBER(BC44),BC44,0)</f>
        <v/>
      </c>
      <c r="BE44" s="22">
        <f>IF(ISNUMBER(BC44),1,0)</f>
        <v/>
      </c>
      <c r="BF44" s="22">
        <f>IF(AN44="","",TRIM(AI44&amp;""))</f>
        <v/>
      </c>
      <c r="BG44" s="22">
        <f>IF(OR(AN44="",AJ44=""),"",UPPER(TRIM(AJ44&amp;"")))</f>
        <v/>
      </c>
      <c r="BH44" s="22">
        <f>IF(BG44="","",IF(COUNTIF($BG$2:$BG$301,BG44)&gt;1,"Yes","No"))</f>
        <v/>
      </c>
      <c r="BI44" s="22">
        <f>IF(AND(BF44="Accepted",BG44=""),1,0)</f>
        <v/>
      </c>
      <c r="BJ44" s="22">
        <f>IF(AND(BF44="Accepted",BA44=0),1,0)</f>
        <v/>
      </c>
      <c r="BK44" s="23">
        <f>IF(AND(BJ44=1,ISNUMBER(AV44)),AV44,0)</f>
        <v/>
      </c>
      <c r="BL44" s="22">
        <f>IF(AN44="",0,1)</f>
        <v/>
      </c>
    </row>
    <row r="45">
      <c r="AE45" s="19" t="n"/>
      <c r="AF45" s="24" t="n"/>
      <c r="AG45" s="24" t="n"/>
      <c r="AH45" s="24" t="n"/>
      <c r="AI45" s="24" t="n"/>
      <c r="AJ45" s="24" t="n"/>
      <c r="AK45" s="24" t="n"/>
      <c r="AL45" s="25" t="n"/>
      <c r="AM45" s="19" t="n"/>
      <c r="AN45" s="22">
        <f>IFERROR(TRIM(INDEX($A45:$AD45,MATCH(Lists!$H$2,$A$1:$AD$1,0))&amp;""),"")</f>
        <v/>
      </c>
      <c r="AO45" s="22">
        <f>IF(AN45="","",IFERROR(TRIM(INDEX($A45:$AD45,MATCH(Lists!$H$4,$A$1:$AD$1,0))&amp;""),""))</f>
        <v/>
      </c>
      <c r="AP45" s="22">
        <f>IF(AN45="","",IFERROR(TRIM(INDEX($A45:$AD45,MATCH(Lists!$H$7,$A$1:$AD$1,0))&amp;""),""))</f>
        <v/>
      </c>
      <c r="AQ45" s="22">
        <f>IF(AN45="","",IFERROR(TRIM(INDEX($A45:$AD45,MATCH(Lists!$H$8,$A$1:$AD$1,0))&amp;""),""))</f>
        <v/>
      </c>
      <c r="AR45" s="22">
        <f>IF(AN45="","",IFERROR(TRIM(INDEX($A45:$AD45,MATCH(Lists!$H$9,$A$1:$AD$1,0))&amp;""),""))</f>
        <v/>
      </c>
      <c r="AS45" s="22">
        <f>IF(AN45="","",IFERROR(TRIM(INDEX($A45:$AD45,MATCH(Lists!$H$5,$A$1:$AD$1,0))&amp;""),""))</f>
        <v/>
      </c>
      <c r="AT45" s="22">
        <f>IF(AN45="","",IF(IFERROR(TRIM(INDEX($A45:$AD45,MATCH(Lists!$H$6,$A$1:$AD$1,0))&amp;""),"")&lt;&gt;"","Yes","No"))</f>
        <v/>
      </c>
      <c r="AU45" s="22">
        <f>IF(AN45="","",IF(IFERROR(TRIM(INDEX($A45:$AD45,MATCH(Lists!$H$11,$A$1:$AD$1,0))&amp;""),"")&lt;&gt;"","Yes","No"))</f>
        <v/>
      </c>
      <c r="AV45" s="22">
        <f>IF(AN45="","",IFERROR(IF(TRIM(INDEX($A45:$AD45,MATCH(Lists!$H$10,$A$1:$AD$1,0))&amp;"")="","",VALUE(TRIM(INDEX($A45:$AD45,MATCH(Lists!$H$10,$A$1:$AD$1,0))&amp;""))),""))</f>
        <v/>
      </c>
      <c r="AW45" s="22">
        <f>IF(AN45="","",LOWER(IFERROR(TRIM(INDEX($A45:$AD45,MATCH(Lists!$H$3,$A$1:$AD$1,0))&amp;""),"")))</f>
        <v/>
      </c>
      <c r="AX45" s="22">
        <f>IF(AN45="","",IFERROR(TRIM(INDEX($A45:$AD45,MATCH(Lists!$H$12,$A$1:$AD$1,0))&amp;""),""))</f>
        <v/>
      </c>
      <c r="AY45" s="23">
        <f>IF(OR(AX45="Paid",AX45="Partially refunded"),IFERROR(VALUE(IFERROR(TRIM(INDEX($A45:$AD45,MATCH(Lists!$H$13,$A$1:$AD$1,0))&amp;""),"")),0)-IFERROR(VALUE(IFERROR(TRIM(INDEX($A45:$AD45,MATCH(Lists!$H$14,$A$1:$AD$1,0))&amp;""),"")),0),0)</f>
        <v/>
      </c>
      <c r="AZ45" s="22">
        <f>IF(AN45="","",IF(UPPER(TRIM(AK45&amp;""))="Y","Paid another way",IF(OR(AX45="Paid",AX45="Partially refunded"),AX45,IF(AND(AW45&lt;&gt;"",COUNTIFS(Payments!$S$2:$S$301,AW45,Payments!$U$2:$U$301,1)&gt;0),"Paid",IF(AX45&lt;&gt;"",AX45,IF(AW45="","No payment yet",IFERROR(INDEX(Payments!$T$2:$T$301,MATCH(AW45,Payments!$S$2:$S$301,0)),"No payment yet")))))))</f>
        <v/>
      </c>
      <c r="BA45" s="22">
        <f>IF(OR(AZ45="Paid",AZ45="Partially refunded",AZ45="Paid another way"),1,0)</f>
        <v/>
      </c>
      <c r="BB45" s="23">
        <f>IF(AN45="","",AY45+IF(AW45="",0,SUMIF(Payments!$S$2:$S$301,AW45,Payments!$V$2:$V$301)))</f>
        <v/>
      </c>
      <c r="BC45" s="22">
        <f>IF(OR(AN45="",COUNT(AF45:AH45)=0),"",ROUND(AVERAGE(AF45:AH45),2))</f>
        <v/>
      </c>
      <c r="BD45" s="22">
        <f>IF(ISNUMBER(BC45),BC45,0)</f>
        <v/>
      </c>
      <c r="BE45" s="22">
        <f>IF(ISNUMBER(BC45),1,0)</f>
        <v/>
      </c>
      <c r="BF45" s="22">
        <f>IF(AN45="","",TRIM(AI45&amp;""))</f>
        <v/>
      </c>
      <c r="BG45" s="22">
        <f>IF(OR(AN45="",AJ45=""),"",UPPER(TRIM(AJ45&amp;"")))</f>
        <v/>
      </c>
      <c r="BH45" s="22">
        <f>IF(BG45="","",IF(COUNTIF($BG$2:$BG$301,BG45)&gt;1,"Yes","No"))</f>
        <v/>
      </c>
      <c r="BI45" s="22">
        <f>IF(AND(BF45="Accepted",BG45=""),1,0)</f>
        <v/>
      </c>
      <c r="BJ45" s="22">
        <f>IF(AND(BF45="Accepted",BA45=0),1,0)</f>
        <v/>
      </c>
      <c r="BK45" s="23">
        <f>IF(AND(BJ45=1,ISNUMBER(AV45)),AV45,0)</f>
        <v/>
      </c>
      <c r="BL45" s="22">
        <f>IF(AN45="",0,1)</f>
        <v/>
      </c>
    </row>
    <row r="46">
      <c r="AE46" s="19" t="n"/>
      <c r="AF46" s="24" t="n"/>
      <c r="AG46" s="24" t="n"/>
      <c r="AH46" s="24" t="n"/>
      <c r="AI46" s="24" t="n"/>
      <c r="AJ46" s="24" t="n"/>
      <c r="AK46" s="24" t="n"/>
      <c r="AL46" s="25" t="n"/>
      <c r="AM46" s="19" t="n"/>
      <c r="AN46" s="22">
        <f>IFERROR(TRIM(INDEX($A46:$AD46,MATCH(Lists!$H$2,$A$1:$AD$1,0))&amp;""),"")</f>
        <v/>
      </c>
      <c r="AO46" s="22">
        <f>IF(AN46="","",IFERROR(TRIM(INDEX($A46:$AD46,MATCH(Lists!$H$4,$A$1:$AD$1,0))&amp;""),""))</f>
        <v/>
      </c>
      <c r="AP46" s="22">
        <f>IF(AN46="","",IFERROR(TRIM(INDEX($A46:$AD46,MATCH(Lists!$H$7,$A$1:$AD$1,0))&amp;""),""))</f>
        <v/>
      </c>
      <c r="AQ46" s="22">
        <f>IF(AN46="","",IFERROR(TRIM(INDEX($A46:$AD46,MATCH(Lists!$H$8,$A$1:$AD$1,0))&amp;""),""))</f>
        <v/>
      </c>
      <c r="AR46" s="22">
        <f>IF(AN46="","",IFERROR(TRIM(INDEX($A46:$AD46,MATCH(Lists!$H$9,$A$1:$AD$1,0))&amp;""),""))</f>
        <v/>
      </c>
      <c r="AS46" s="22">
        <f>IF(AN46="","",IFERROR(TRIM(INDEX($A46:$AD46,MATCH(Lists!$H$5,$A$1:$AD$1,0))&amp;""),""))</f>
        <v/>
      </c>
      <c r="AT46" s="22">
        <f>IF(AN46="","",IF(IFERROR(TRIM(INDEX($A46:$AD46,MATCH(Lists!$H$6,$A$1:$AD$1,0))&amp;""),"")&lt;&gt;"","Yes","No"))</f>
        <v/>
      </c>
      <c r="AU46" s="22">
        <f>IF(AN46="","",IF(IFERROR(TRIM(INDEX($A46:$AD46,MATCH(Lists!$H$11,$A$1:$AD$1,0))&amp;""),"")&lt;&gt;"","Yes","No"))</f>
        <v/>
      </c>
      <c r="AV46" s="22">
        <f>IF(AN46="","",IFERROR(IF(TRIM(INDEX($A46:$AD46,MATCH(Lists!$H$10,$A$1:$AD$1,0))&amp;"")="","",VALUE(TRIM(INDEX($A46:$AD46,MATCH(Lists!$H$10,$A$1:$AD$1,0))&amp;""))),""))</f>
        <v/>
      </c>
      <c r="AW46" s="22">
        <f>IF(AN46="","",LOWER(IFERROR(TRIM(INDEX($A46:$AD46,MATCH(Lists!$H$3,$A$1:$AD$1,0))&amp;""),"")))</f>
        <v/>
      </c>
      <c r="AX46" s="22">
        <f>IF(AN46="","",IFERROR(TRIM(INDEX($A46:$AD46,MATCH(Lists!$H$12,$A$1:$AD$1,0))&amp;""),""))</f>
        <v/>
      </c>
      <c r="AY46" s="23">
        <f>IF(OR(AX46="Paid",AX46="Partially refunded"),IFERROR(VALUE(IFERROR(TRIM(INDEX($A46:$AD46,MATCH(Lists!$H$13,$A$1:$AD$1,0))&amp;""),"")),0)-IFERROR(VALUE(IFERROR(TRIM(INDEX($A46:$AD46,MATCH(Lists!$H$14,$A$1:$AD$1,0))&amp;""),"")),0),0)</f>
        <v/>
      </c>
      <c r="AZ46" s="22">
        <f>IF(AN46="","",IF(UPPER(TRIM(AK46&amp;""))="Y","Paid another way",IF(OR(AX46="Paid",AX46="Partially refunded"),AX46,IF(AND(AW46&lt;&gt;"",COUNTIFS(Payments!$S$2:$S$301,AW46,Payments!$U$2:$U$301,1)&gt;0),"Paid",IF(AX46&lt;&gt;"",AX46,IF(AW46="","No payment yet",IFERROR(INDEX(Payments!$T$2:$T$301,MATCH(AW46,Payments!$S$2:$S$301,0)),"No payment yet")))))))</f>
        <v/>
      </c>
      <c r="BA46" s="22">
        <f>IF(OR(AZ46="Paid",AZ46="Partially refunded",AZ46="Paid another way"),1,0)</f>
        <v/>
      </c>
      <c r="BB46" s="23">
        <f>IF(AN46="","",AY46+IF(AW46="",0,SUMIF(Payments!$S$2:$S$301,AW46,Payments!$V$2:$V$301)))</f>
        <v/>
      </c>
      <c r="BC46" s="22">
        <f>IF(OR(AN46="",COUNT(AF46:AH46)=0),"",ROUND(AVERAGE(AF46:AH46),2))</f>
        <v/>
      </c>
      <c r="BD46" s="22">
        <f>IF(ISNUMBER(BC46),BC46,0)</f>
        <v/>
      </c>
      <c r="BE46" s="22">
        <f>IF(ISNUMBER(BC46),1,0)</f>
        <v/>
      </c>
      <c r="BF46" s="22">
        <f>IF(AN46="","",TRIM(AI46&amp;""))</f>
        <v/>
      </c>
      <c r="BG46" s="22">
        <f>IF(OR(AN46="",AJ46=""),"",UPPER(TRIM(AJ46&amp;"")))</f>
        <v/>
      </c>
      <c r="BH46" s="22">
        <f>IF(BG46="","",IF(COUNTIF($BG$2:$BG$301,BG46)&gt;1,"Yes","No"))</f>
        <v/>
      </c>
      <c r="BI46" s="22">
        <f>IF(AND(BF46="Accepted",BG46=""),1,0)</f>
        <v/>
      </c>
      <c r="BJ46" s="22">
        <f>IF(AND(BF46="Accepted",BA46=0),1,0)</f>
        <v/>
      </c>
      <c r="BK46" s="23">
        <f>IF(AND(BJ46=1,ISNUMBER(AV46)),AV46,0)</f>
        <v/>
      </c>
      <c r="BL46" s="22">
        <f>IF(AN46="",0,1)</f>
        <v/>
      </c>
    </row>
    <row r="47">
      <c r="AE47" s="19" t="n"/>
      <c r="AF47" s="24" t="n"/>
      <c r="AG47" s="24" t="n"/>
      <c r="AH47" s="24" t="n"/>
      <c r="AI47" s="24" t="n"/>
      <c r="AJ47" s="24" t="n"/>
      <c r="AK47" s="24" t="n"/>
      <c r="AL47" s="25" t="n"/>
      <c r="AM47" s="19" t="n"/>
      <c r="AN47" s="22">
        <f>IFERROR(TRIM(INDEX($A47:$AD47,MATCH(Lists!$H$2,$A$1:$AD$1,0))&amp;""),"")</f>
        <v/>
      </c>
      <c r="AO47" s="22">
        <f>IF(AN47="","",IFERROR(TRIM(INDEX($A47:$AD47,MATCH(Lists!$H$4,$A$1:$AD$1,0))&amp;""),""))</f>
        <v/>
      </c>
      <c r="AP47" s="22">
        <f>IF(AN47="","",IFERROR(TRIM(INDEX($A47:$AD47,MATCH(Lists!$H$7,$A$1:$AD$1,0))&amp;""),""))</f>
        <v/>
      </c>
      <c r="AQ47" s="22">
        <f>IF(AN47="","",IFERROR(TRIM(INDEX($A47:$AD47,MATCH(Lists!$H$8,$A$1:$AD$1,0))&amp;""),""))</f>
        <v/>
      </c>
      <c r="AR47" s="22">
        <f>IF(AN47="","",IFERROR(TRIM(INDEX($A47:$AD47,MATCH(Lists!$H$9,$A$1:$AD$1,0))&amp;""),""))</f>
        <v/>
      </c>
      <c r="AS47" s="22">
        <f>IF(AN47="","",IFERROR(TRIM(INDEX($A47:$AD47,MATCH(Lists!$H$5,$A$1:$AD$1,0))&amp;""),""))</f>
        <v/>
      </c>
      <c r="AT47" s="22">
        <f>IF(AN47="","",IF(IFERROR(TRIM(INDEX($A47:$AD47,MATCH(Lists!$H$6,$A$1:$AD$1,0))&amp;""),"")&lt;&gt;"","Yes","No"))</f>
        <v/>
      </c>
      <c r="AU47" s="22">
        <f>IF(AN47="","",IF(IFERROR(TRIM(INDEX($A47:$AD47,MATCH(Lists!$H$11,$A$1:$AD$1,0))&amp;""),"")&lt;&gt;"","Yes","No"))</f>
        <v/>
      </c>
      <c r="AV47" s="22">
        <f>IF(AN47="","",IFERROR(IF(TRIM(INDEX($A47:$AD47,MATCH(Lists!$H$10,$A$1:$AD$1,0))&amp;"")="","",VALUE(TRIM(INDEX($A47:$AD47,MATCH(Lists!$H$10,$A$1:$AD$1,0))&amp;""))),""))</f>
        <v/>
      </c>
      <c r="AW47" s="22">
        <f>IF(AN47="","",LOWER(IFERROR(TRIM(INDEX($A47:$AD47,MATCH(Lists!$H$3,$A$1:$AD$1,0))&amp;""),"")))</f>
        <v/>
      </c>
      <c r="AX47" s="22">
        <f>IF(AN47="","",IFERROR(TRIM(INDEX($A47:$AD47,MATCH(Lists!$H$12,$A$1:$AD$1,0))&amp;""),""))</f>
        <v/>
      </c>
      <c r="AY47" s="23">
        <f>IF(OR(AX47="Paid",AX47="Partially refunded"),IFERROR(VALUE(IFERROR(TRIM(INDEX($A47:$AD47,MATCH(Lists!$H$13,$A$1:$AD$1,0))&amp;""),"")),0)-IFERROR(VALUE(IFERROR(TRIM(INDEX($A47:$AD47,MATCH(Lists!$H$14,$A$1:$AD$1,0))&amp;""),"")),0),0)</f>
        <v/>
      </c>
      <c r="AZ47" s="22">
        <f>IF(AN47="","",IF(UPPER(TRIM(AK47&amp;""))="Y","Paid another way",IF(OR(AX47="Paid",AX47="Partially refunded"),AX47,IF(AND(AW47&lt;&gt;"",COUNTIFS(Payments!$S$2:$S$301,AW47,Payments!$U$2:$U$301,1)&gt;0),"Paid",IF(AX47&lt;&gt;"",AX47,IF(AW47="","No payment yet",IFERROR(INDEX(Payments!$T$2:$T$301,MATCH(AW47,Payments!$S$2:$S$301,0)),"No payment yet")))))))</f>
        <v/>
      </c>
      <c r="BA47" s="22">
        <f>IF(OR(AZ47="Paid",AZ47="Partially refunded",AZ47="Paid another way"),1,0)</f>
        <v/>
      </c>
      <c r="BB47" s="23">
        <f>IF(AN47="","",AY47+IF(AW47="",0,SUMIF(Payments!$S$2:$S$301,AW47,Payments!$V$2:$V$301)))</f>
        <v/>
      </c>
      <c r="BC47" s="22">
        <f>IF(OR(AN47="",COUNT(AF47:AH47)=0),"",ROUND(AVERAGE(AF47:AH47),2))</f>
        <v/>
      </c>
      <c r="BD47" s="22">
        <f>IF(ISNUMBER(BC47),BC47,0)</f>
        <v/>
      </c>
      <c r="BE47" s="22">
        <f>IF(ISNUMBER(BC47),1,0)</f>
        <v/>
      </c>
      <c r="BF47" s="22">
        <f>IF(AN47="","",TRIM(AI47&amp;""))</f>
        <v/>
      </c>
      <c r="BG47" s="22">
        <f>IF(OR(AN47="",AJ47=""),"",UPPER(TRIM(AJ47&amp;"")))</f>
        <v/>
      </c>
      <c r="BH47" s="22">
        <f>IF(BG47="","",IF(COUNTIF($BG$2:$BG$301,BG47)&gt;1,"Yes","No"))</f>
        <v/>
      </c>
      <c r="BI47" s="22">
        <f>IF(AND(BF47="Accepted",BG47=""),1,0)</f>
        <v/>
      </c>
      <c r="BJ47" s="22">
        <f>IF(AND(BF47="Accepted",BA47=0),1,0)</f>
        <v/>
      </c>
      <c r="BK47" s="23">
        <f>IF(AND(BJ47=1,ISNUMBER(AV47)),AV47,0)</f>
        <v/>
      </c>
      <c r="BL47" s="22">
        <f>IF(AN47="",0,1)</f>
        <v/>
      </c>
    </row>
    <row r="48">
      <c r="AE48" s="19" t="n"/>
      <c r="AF48" s="24" t="n"/>
      <c r="AG48" s="24" t="n"/>
      <c r="AH48" s="24" t="n"/>
      <c r="AI48" s="24" t="n"/>
      <c r="AJ48" s="24" t="n"/>
      <c r="AK48" s="24" t="n"/>
      <c r="AL48" s="25" t="n"/>
      <c r="AM48" s="19" t="n"/>
      <c r="AN48" s="22">
        <f>IFERROR(TRIM(INDEX($A48:$AD48,MATCH(Lists!$H$2,$A$1:$AD$1,0))&amp;""),"")</f>
        <v/>
      </c>
      <c r="AO48" s="22">
        <f>IF(AN48="","",IFERROR(TRIM(INDEX($A48:$AD48,MATCH(Lists!$H$4,$A$1:$AD$1,0))&amp;""),""))</f>
        <v/>
      </c>
      <c r="AP48" s="22">
        <f>IF(AN48="","",IFERROR(TRIM(INDEX($A48:$AD48,MATCH(Lists!$H$7,$A$1:$AD$1,0))&amp;""),""))</f>
        <v/>
      </c>
      <c r="AQ48" s="22">
        <f>IF(AN48="","",IFERROR(TRIM(INDEX($A48:$AD48,MATCH(Lists!$H$8,$A$1:$AD$1,0))&amp;""),""))</f>
        <v/>
      </c>
      <c r="AR48" s="22">
        <f>IF(AN48="","",IFERROR(TRIM(INDEX($A48:$AD48,MATCH(Lists!$H$9,$A$1:$AD$1,0))&amp;""),""))</f>
        <v/>
      </c>
      <c r="AS48" s="22">
        <f>IF(AN48="","",IFERROR(TRIM(INDEX($A48:$AD48,MATCH(Lists!$H$5,$A$1:$AD$1,0))&amp;""),""))</f>
        <v/>
      </c>
      <c r="AT48" s="22">
        <f>IF(AN48="","",IF(IFERROR(TRIM(INDEX($A48:$AD48,MATCH(Lists!$H$6,$A$1:$AD$1,0))&amp;""),"")&lt;&gt;"","Yes","No"))</f>
        <v/>
      </c>
      <c r="AU48" s="22">
        <f>IF(AN48="","",IF(IFERROR(TRIM(INDEX($A48:$AD48,MATCH(Lists!$H$11,$A$1:$AD$1,0))&amp;""),"")&lt;&gt;"","Yes","No"))</f>
        <v/>
      </c>
      <c r="AV48" s="22">
        <f>IF(AN48="","",IFERROR(IF(TRIM(INDEX($A48:$AD48,MATCH(Lists!$H$10,$A$1:$AD$1,0))&amp;"")="","",VALUE(TRIM(INDEX($A48:$AD48,MATCH(Lists!$H$10,$A$1:$AD$1,0))&amp;""))),""))</f>
        <v/>
      </c>
      <c r="AW48" s="22">
        <f>IF(AN48="","",LOWER(IFERROR(TRIM(INDEX($A48:$AD48,MATCH(Lists!$H$3,$A$1:$AD$1,0))&amp;""),"")))</f>
        <v/>
      </c>
      <c r="AX48" s="22">
        <f>IF(AN48="","",IFERROR(TRIM(INDEX($A48:$AD48,MATCH(Lists!$H$12,$A$1:$AD$1,0))&amp;""),""))</f>
        <v/>
      </c>
      <c r="AY48" s="23">
        <f>IF(OR(AX48="Paid",AX48="Partially refunded"),IFERROR(VALUE(IFERROR(TRIM(INDEX($A48:$AD48,MATCH(Lists!$H$13,$A$1:$AD$1,0))&amp;""),"")),0)-IFERROR(VALUE(IFERROR(TRIM(INDEX($A48:$AD48,MATCH(Lists!$H$14,$A$1:$AD$1,0))&amp;""),"")),0),0)</f>
        <v/>
      </c>
      <c r="AZ48" s="22">
        <f>IF(AN48="","",IF(UPPER(TRIM(AK48&amp;""))="Y","Paid another way",IF(OR(AX48="Paid",AX48="Partially refunded"),AX48,IF(AND(AW48&lt;&gt;"",COUNTIFS(Payments!$S$2:$S$301,AW48,Payments!$U$2:$U$301,1)&gt;0),"Paid",IF(AX48&lt;&gt;"",AX48,IF(AW48="","No payment yet",IFERROR(INDEX(Payments!$T$2:$T$301,MATCH(AW48,Payments!$S$2:$S$301,0)),"No payment yet")))))))</f>
        <v/>
      </c>
      <c r="BA48" s="22">
        <f>IF(OR(AZ48="Paid",AZ48="Partially refunded",AZ48="Paid another way"),1,0)</f>
        <v/>
      </c>
      <c r="BB48" s="23">
        <f>IF(AN48="","",AY48+IF(AW48="",0,SUMIF(Payments!$S$2:$S$301,AW48,Payments!$V$2:$V$301)))</f>
        <v/>
      </c>
      <c r="BC48" s="22">
        <f>IF(OR(AN48="",COUNT(AF48:AH48)=0),"",ROUND(AVERAGE(AF48:AH48),2))</f>
        <v/>
      </c>
      <c r="BD48" s="22">
        <f>IF(ISNUMBER(BC48),BC48,0)</f>
        <v/>
      </c>
      <c r="BE48" s="22">
        <f>IF(ISNUMBER(BC48),1,0)</f>
        <v/>
      </c>
      <c r="BF48" s="22">
        <f>IF(AN48="","",TRIM(AI48&amp;""))</f>
        <v/>
      </c>
      <c r="BG48" s="22">
        <f>IF(OR(AN48="",AJ48=""),"",UPPER(TRIM(AJ48&amp;"")))</f>
        <v/>
      </c>
      <c r="BH48" s="22">
        <f>IF(BG48="","",IF(COUNTIF($BG$2:$BG$301,BG48)&gt;1,"Yes","No"))</f>
        <v/>
      </c>
      <c r="BI48" s="22">
        <f>IF(AND(BF48="Accepted",BG48=""),1,0)</f>
        <v/>
      </c>
      <c r="BJ48" s="22">
        <f>IF(AND(BF48="Accepted",BA48=0),1,0)</f>
        <v/>
      </c>
      <c r="BK48" s="23">
        <f>IF(AND(BJ48=1,ISNUMBER(AV48)),AV48,0)</f>
        <v/>
      </c>
      <c r="BL48" s="22">
        <f>IF(AN48="",0,1)</f>
        <v/>
      </c>
    </row>
    <row r="49">
      <c r="AE49" s="19" t="n"/>
      <c r="AF49" s="24" t="n"/>
      <c r="AG49" s="24" t="n"/>
      <c r="AH49" s="24" t="n"/>
      <c r="AI49" s="24" t="n"/>
      <c r="AJ49" s="24" t="n"/>
      <c r="AK49" s="24" t="n"/>
      <c r="AL49" s="25" t="n"/>
      <c r="AM49" s="19" t="n"/>
      <c r="AN49" s="22">
        <f>IFERROR(TRIM(INDEX($A49:$AD49,MATCH(Lists!$H$2,$A$1:$AD$1,0))&amp;""),"")</f>
        <v/>
      </c>
      <c r="AO49" s="22">
        <f>IF(AN49="","",IFERROR(TRIM(INDEX($A49:$AD49,MATCH(Lists!$H$4,$A$1:$AD$1,0))&amp;""),""))</f>
        <v/>
      </c>
      <c r="AP49" s="22">
        <f>IF(AN49="","",IFERROR(TRIM(INDEX($A49:$AD49,MATCH(Lists!$H$7,$A$1:$AD$1,0))&amp;""),""))</f>
        <v/>
      </c>
      <c r="AQ49" s="22">
        <f>IF(AN49="","",IFERROR(TRIM(INDEX($A49:$AD49,MATCH(Lists!$H$8,$A$1:$AD$1,0))&amp;""),""))</f>
        <v/>
      </c>
      <c r="AR49" s="22">
        <f>IF(AN49="","",IFERROR(TRIM(INDEX($A49:$AD49,MATCH(Lists!$H$9,$A$1:$AD$1,0))&amp;""),""))</f>
        <v/>
      </c>
      <c r="AS49" s="22">
        <f>IF(AN49="","",IFERROR(TRIM(INDEX($A49:$AD49,MATCH(Lists!$H$5,$A$1:$AD$1,0))&amp;""),""))</f>
        <v/>
      </c>
      <c r="AT49" s="22">
        <f>IF(AN49="","",IF(IFERROR(TRIM(INDEX($A49:$AD49,MATCH(Lists!$H$6,$A$1:$AD$1,0))&amp;""),"")&lt;&gt;"","Yes","No"))</f>
        <v/>
      </c>
      <c r="AU49" s="22">
        <f>IF(AN49="","",IF(IFERROR(TRIM(INDEX($A49:$AD49,MATCH(Lists!$H$11,$A$1:$AD$1,0))&amp;""),"")&lt;&gt;"","Yes","No"))</f>
        <v/>
      </c>
      <c r="AV49" s="22">
        <f>IF(AN49="","",IFERROR(IF(TRIM(INDEX($A49:$AD49,MATCH(Lists!$H$10,$A$1:$AD$1,0))&amp;"")="","",VALUE(TRIM(INDEX($A49:$AD49,MATCH(Lists!$H$10,$A$1:$AD$1,0))&amp;""))),""))</f>
        <v/>
      </c>
      <c r="AW49" s="22">
        <f>IF(AN49="","",LOWER(IFERROR(TRIM(INDEX($A49:$AD49,MATCH(Lists!$H$3,$A$1:$AD$1,0))&amp;""),"")))</f>
        <v/>
      </c>
      <c r="AX49" s="22">
        <f>IF(AN49="","",IFERROR(TRIM(INDEX($A49:$AD49,MATCH(Lists!$H$12,$A$1:$AD$1,0))&amp;""),""))</f>
        <v/>
      </c>
      <c r="AY49" s="23">
        <f>IF(OR(AX49="Paid",AX49="Partially refunded"),IFERROR(VALUE(IFERROR(TRIM(INDEX($A49:$AD49,MATCH(Lists!$H$13,$A$1:$AD$1,0))&amp;""),"")),0)-IFERROR(VALUE(IFERROR(TRIM(INDEX($A49:$AD49,MATCH(Lists!$H$14,$A$1:$AD$1,0))&amp;""),"")),0),0)</f>
        <v/>
      </c>
      <c r="AZ49" s="22">
        <f>IF(AN49="","",IF(UPPER(TRIM(AK49&amp;""))="Y","Paid another way",IF(OR(AX49="Paid",AX49="Partially refunded"),AX49,IF(AND(AW49&lt;&gt;"",COUNTIFS(Payments!$S$2:$S$301,AW49,Payments!$U$2:$U$301,1)&gt;0),"Paid",IF(AX49&lt;&gt;"",AX49,IF(AW49="","No payment yet",IFERROR(INDEX(Payments!$T$2:$T$301,MATCH(AW49,Payments!$S$2:$S$301,0)),"No payment yet")))))))</f>
        <v/>
      </c>
      <c r="BA49" s="22">
        <f>IF(OR(AZ49="Paid",AZ49="Partially refunded",AZ49="Paid another way"),1,0)</f>
        <v/>
      </c>
      <c r="BB49" s="23">
        <f>IF(AN49="","",AY49+IF(AW49="",0,SUMIF(Payments!$S$2:$S$301,AW49,Payments!$V$2:$V$301)))</f>
        <v/>
      </c>
      <c r="BC49" s="22">
        <f>IF(OR(AN49="",COUNT(AF49:AH49)=0),"",ROUND(AVERAGE(AF49:AH49),2))</f>
        <v/>
      </c>
      <c r="BD49" s="22">
        <f>IF(ISNUMBER(BC49),BC49,0)</f>
        <v/>
      </c>
      <c r="BE49" s="22">
        <f>IF(ISNUMBER(BC49),1,0)</f>
        <v/>
      </c>
      <c r="BF49" s="22">
        <f>IF(AN49="","",TRIM(AI49&amp;""))</f>
        <v/>
      </c>
      <c r="BG49" s="22">
        <f>IF(OR(AN49="",AJ49=""),"",UPPER(TRIM(AJ49&amp;"")))</f>
        <v/>
      </c>
      <c r="BH49" s="22">
        <f>IF(BG49="","",IF(COUNTIF($BG$2:$BG$301,BG49)&gt;1,"Yes","No"))</f>
        <v/>
      </c>
      <c r="BI49" s="22">
        <f>IF(AND(BF49="Accepted",BG49=""),1,0)</f>
        <v/>
      </c>
      <c r="BJ49" s="22">
        <f>IF(AND(BF49="Accepted",BA49=0),1,0)</f>
        <v/>
      </c>
      <c r="BK49" s="23">
        <f>IF(AND(BJ49=1,ISNUMBER(AV49)),AV49,0)</f>
        <v/>
      </c>
      <c r="BL49" s="22">
        <f>IF(AN49="",0,1)</f>
        <v/>
      </c>
    </row>
    <row r="50">
      <c r="AE50" s="19" t="n"/>
      <c r="AF50" s="24" t="n"/>
      <c r="AG50" s="24" t="n"/>
      <c r="AH50" s="24" t="n"/>
      <c r="AI50" s="24" t="n"/>
      <c r="AJ50" s="24" t="n"/>
      <c r="AK50" s="24" t="n"/>
      <c r="AL50" s="25" t="n"/>
      <c r="AM50" s="19" t="n"/>
      <c r="AN50" s="22">
        <f>IFERROR(TRIM(INDEX($A50:$AD50,MATCH(Lists!$H$2,$A$1:$AD$1,0))&amp;""),"")</f>
        <v/>
      </c>
      <c r="AO50" s="22">
        <f>IF(AN50="","",IFERROR(TRIM(INDEX($A50:$AD50,MATCH(Lists!$H$4,$A$1:$AD$1,0))&amp;""),""))</f>
        <v/>
      </c>
      <c r="AP50" s="22">
        <f>IF(AN50="","",IFERROR(TRIM(INDEX($A50:$AD50,MATCH(Lists!$H$7,$A$1:$AD$1,0))&amp;""),""))</f>
        <v/>
      </c>
      <c r="AQ50" s="22">
        <f>IF(AN50="","",IFERROR(TRIM(INDEX($A50:$AD50,MATCH(Lists!$H$8,$A$1:$AD$1,0))&amp;""),""))</f>
        <v/>
      </c>
      <c r="AR50" s="22">
        <f>IF(AN50="","",IFERROR(TRIM(INDEX($A50:$AD50,MATCH(Lists!$H$9,$A$1:$AD$1,0))&amp;""),""))</f>
        <v/>
      </c>
      <c r="AS50" s="22">
        <f>IF(AN50="","",IFERROR(TRIM(INDEX($A50:$AD50,MATCH(Lists!$H$5,$A$1:$AD$1,0))&amp;""),""))</f>
        <v/>
      </c>
      <c r="AT50" s="22">
        <f>IF(AN50="","",IF(IFERROR(TRIM(INDEX($A50:$AD50,MATCH(Lists!$H$6,$A$1:$AD$1,0))&amp;""),"")&lt;&gt;"","Yes","No"))</f>
        <v/>
      </c>
      <c r="AU50" s="22">
        <f>IF(AN50="","",IF(IFERROR(TRIM(INDEX($A50:$AD50,MATCH(Lists!$H$11,$A$1:$AD$1,0))&amp;""),"")&lt;&gt;"","Yes","No"))</f>
        <v/>
      </c>
      <c r="AV50" s="22">
        <f>IF(AN50="","",IFERROR(IF(TRIM(INDEX($A50:$AD50,MATCH(Lists!$H$10,$A$1:$AD$1,0))&amp;"")="","",VALUE(TRIM(INDEX($A50:$AD50,MATCH(Lists!$H$10,$A$1:$AD$1,0))&amp;""))),""))</f>
        <v/>
      </c>
      <c r="AW50" s="22">
        <f>IF(AN50="","",LOWER(IFERROR(TRIM(INDEX($A50:$AD50,MATCH(Lists!$H$3,$A$1:$AD$1,0))&amp;""),"")))</f>
        <v/>
      </c>
      <c r="AX50" s="22">
        <f>IF(AN50="","",IFERROR(TRIM(INDEX($A50:$AD50,MATCH(Lists!$H$12,$A$1:$AD$1,0))&amp;""),""))</f>
        <v/>
      </c>
      <c r="AY50" s="23">
        <f>IF(OR(AX50="Paid",AX50="Partially refunded"),IFERROR(VALUE(IFERROR(TRIM(INDEX($A50:$AD50,MATCH(Lists!$H$13,$A$1:$AD$1,0))&amp;""),"")),0)-IFERROR(VALUE(IFERROR(TRIM(INDEX($A50:$AD50,MATCH(Lists!$H$14,$A$1:$AD$1,0))&amp;""),"")),0),0)</f>
        <v/>
      </c>
      <c r="AZ50" s="22">
        <f>IF(AN50="","",IF(UPPER(TRIM(AK50&amp;""))="Y","Paid another way",IF(OR(AX50="Paid",AX50="Partially refunded"),AX50,IF(AND(AW50&lt;&gt;"",COUNTIFS(Payments!$S$2:$S$301,AW50,Payments!$U$2:$U$301,1)&gt;0),"Paid",IF(AX50&lt;&gt;"",AX50,IF(AW50="","No payment yet",IFERROR(INDEX(Payments!$T$2:$T$301,MATCH(AW50,Payments!$S$2:$S$301,0)),"No payment yet")))))))</f>
        <v/>
      </c>
      <c r="BA50" s="22">
        <f>IF(OR(AZ50="Paid",AZ50="Partially refunded",AZ50="Paid another way"),1,0)</f>
        <v/>
      </c>
      <c r="BB50" s="23">
        <f>IF(AN50="","",AY50+IF(AW50="",0,SUMIF(Payments!$S$2:$S$301,AW50,Payments!$V$2:$V$301)))</f>
        <v/>
      </c>
      <c r="BC50" s="22">
        <f>IF(OR(AN50="",COUNT(AF50:AH50)=0),"",ROUND(AVERAGE(AF50:AH50),2))</f>
        <v/>
      </c>
      <c r="BD50" s="22">
        <f>IF(ISNUMBER(BC50),BC50,0)</f>
        <v/>
      </c>
      <c r="BE50" s="22">
        <f>IF(ISNUMBER(BC50),1,0)</f>
        <v/>
      </c>
      <c r="BF50" s="22">
        <f>IF(AN50="","",TRIM(AI50&amp;""))</f>
        <v/>
      </c>
      <c r="BG50" s="22">
        <f>IF(OR(AN50="",AJ50=""),"",UPPER(TRIM(AJ50&amp;"")))</f>
        <v/>
      </c>
      <c r="BH50" s="22">
        <f>IF(BG50="","",IF(COUNTIF($BG$2:$BG$301,BG50)&gt;1,"Yes","No"))</f>
        <v/>
      </c>
      <c r="BI50" s="22">
        <f>IF(AND(BF50="Accepted",BG50=""),1,0)</f>
        <v/>
      </c>
      <c r="BJ50" s="22">
        <f>IF(AND(BF50="Accepted",BA50=0),1,0)</f>
        <v/>
      </c>
      <c r="BK50" s="23">
        <f>IF(AND(BJ50=1,ISNUMBER(AV50)),AV50,0)</f>
        <v/>
      </c>
      <c r="BL50" s="22">
        <f>IF(AN50="",0,1)</f>
        <v/>
      </c>
    </row>
    <row r="51">
      <c r="AE51" s="19" t="n"/>
      <c r="AF51" s="24" t="n"/>
      <c r="AG51" s="24" t="n"/>
      <c r="AH51" s="24" t="n"/>
      <c r="AI51" s="24" t="n"/>
      <c r="AJ51" s="24" t="n"/>
      <c r="AK51" s="24" t="n"/>
      <c r="AL51" s="25" t="n"/>
      <c r="AM51" s="19" t="n"/>
      <c r="AN51" s="22">
        <f>IFERROR(TRIM(INDEX($A51:$AD51,MATCH(Lists!$H$2,$A$1:$AD$1,0))&amp;""),"")</f>
        <v/>
      </c>
      <c r="AO51" s="22">
        <f>IF(AN51="","",IFERROR(TRIM(INDEX($A51:$AD51,MATCH(Lists!$H$4,$A$1:$AD$1,0))&amp;""),""))</f>
        <v/>
      </c>
      <c r="AP51" s="22">
        <f>IF(AN51="","",IFERROR(TRIM(INDEX($A51:$AD51,MATCH(Lists!$H$7,$A$1:$AD$1,0))&amp;""),""))</f>
        <v/>
      </c>
      <c r="AQ51" s="22">
        <f>IF(AN51="","",IFERROR(TRIM(INDEX($A51:$AD51,MATCH(Lists!$H$8,$A$1:$AD$1,0))&amp;""),""))</f>
        <v/>
      </c>
      <c r="AR51" s="22">
        <f>IF(AN51="","",IFERROR(TRIM(INDEX($A51:$AD51,MATCH(Lists!$H$9,$A$1:$AD$1,0))&amp;""),""))</f>
        <v/>
      </c>
      <c r="AS51" s="22">
        <f>IF(AN51="","",IFERROR(TRIM(INDEX($A51:$AD51,MATCH(Lists!$H$5,$A$1:$AD$1,0))&amp;""),""))</f>
        <v/>
      </c>
      <c r="AT51" s="22">
        <f>IF(AN51="","",IF(IFERROR(TRIM(INDEX($A51:$AD51,MATCH(Lists!$H$6,$A$1:$AD$1,0))&amp;""),"")&lt;&gt;"","Yes","No"))</f>
        <v/>
      </c>
      <c r="AU51" s="22">
        <f>IF(AN51="","",IF(IFERROR(TRIM(INDEX($A51:$AD51,MATCH(Lists!$H$11,$A$1:$AD$1,0))&amp;""),"")&lt;&gt;"","Yes","No"))</f>
        <v/>
      </c>
      <c r="AV51" s="22">
        <f>IF(AN51="","",IFERROR(IF(TRIM(INDEX($A51:$AD51,MATCH(Lists!$H$10,$A$1:$AD$1,0))&amp;"")="","",VALUE(TRIM(INDEX($A51:$AD51,MATCH(Lists!$H$10,$A$1:$AD$1,0))&amp;""))),""))</f>
        <v/>
      </c>
      <c r="AW51" s="22">
        <f>IF(AN51="","",LOWER(IFERROR(TRIM(INDEX($A51:$AD51,MATCH(Lists!$H$3,$A$1:$AD$1,0))&amp;""),"")))</f>
        <v/>
      </c>
      <c r="AX51" s="22">
        <f>IF(AN51="","",IFERROR(TRIM(INDEX($A51:$AD51,MATCH(Lists!$H$12,$A$1:$AD$1,0))&amp;""),""))</f>
        <v/>
      </c>
      <c r="AY51" s="23">
        <f>IF(OR(AX51="Paid",AX51="Partially refunded"),IFERROR(VALUE(IFERROR(TRIM(INDEX($A51:$AD51,MATCH(Lists!$H$13,$A$1:$AD$1,0))&amp;""),"")),0)-IFERROR(VALUE(IFERROR(TRIM(INDEX($A51:$AD51,MATCH(Lists!$H$14,$A$1:$AD$1,0))&amp;""),"")),0),0)</f>
        <v/>
      </c>
      <c r="AZ51" s="22">
        <f>IF(AN51="","",IF(UPPER(TRIM(AK51&amp;""))="Y","Paid another way",IF(OR(AX51="Paid",AX51="Partially refunded"),AX51,IF(AND(AW51&lt;&gt;"",COUNTIFS(Payments!$S$2:$S$301,AW51,Payments!$U$2:$U$301,1)&gt;0),"Paid",IF(AX51&lt;&gt;"",AX51,IF(AW51="","No payment yet",IFERROR(INDEX(Payments!$T$2:$T$301,MATCH(AW51,Payments!$S$2:$S$301,0)),"No payment yet")))))))</f>
        <v/>
      </c>
      <c r="BA51" s="22">
        <f>IF(OR(AZ51="Paid",AZ51="Partially refunded",AZ51="Paid another way"),1,0)</f>
        <v/>
      </c>
      <c r="BB51" s="23">
        <f>IF(AN51="","",AY51+IF(AW51="",0,SUMIF(Payments!$S$2:$S$301,AW51,Payments!$V$2:$V$301)))</f>
        <v/>
      </c>
      <c r="BC51" s="22">
        <f>IF(OR(AN51="",COUNT(AF51:AH51)=0),"",ROUND(AVERAGE(AF51:AH51),2))</f>
        <v/>
      </c>
      <c r="BD51" s="22">
        <f>IF(ISNUMBER(BC51),BC51,0)</f>
        <v/>
      </c>
      <c r="BE51" s="22">
        <f>IF(ISNUMBER(BC51),1,0)</f>
        <v/>
      </c>
      <c r="BF51" s="22">
        <f>IF(AN51="","",TRIM(AI51&amp;""))</f>
        <v/>
      </c>
      <c r="BG51" s="22">
        <f>IF(OR(AN51="",AJ51=""),"",UPPER(TRIM(AJ51&amp;"")))</f>
        <v/>
      </c>
      <c r="BH51" s="22">
        <f>IF(BG51="","",IF(COUNTIF($BG$2:$BG$301,BG51)&gt;1,"Yes","No"))</f>
        <v/>
      </c>
      <c r="BI51" s="22">
        <f>IF(AND(BF51="Accepted",BG51=""),1,0)</f>
        <v/>
      </c>
      <c r="BJ51" s="22">
        <f>IF(AND(BF51="Accepted",BA51=0),1,0)</f>
        <v/>
      </c>
      <c r="BK51" s="23">
        <f>IF(AND(BJ51=1,ISNUMBER(AV51)),AV51,0)</f>
        <v/>
      </c>
      <c r="BL51" s="22">
        <f>IF(AN51="",0,1)</f>
        <v/>
      </c>
    </row>
    <row r="52">
      <c r="AE52" s="19" t="n"/>
      <c r="AF52" s="24" t="n"/>
      <c r="AG52" s="24" t="n"/>
      <c r="AH52" s="24" t="n"/>
      <c r="AI52" s="24" t="n"/>
      <c r="AJ52" s="24" t="n"/>
      <c r="AK52" s="24" t="n"/>
      <c r="AL52" s="25" t="n"/>
      <c r="AM52" s="19" t="n"/>
      <c r="AN52" s="22">
        <f>IFERROR(TRIM(INDEX($A52:$AD52,MATCH(Lists!$H$2,$A$1:$AD$1,0))&amp;""),"")</f>
        <v/>
      </c>
      <c r="AO52" s="22">
        <f>IF(AN52="","",IFERROR(TRIM(INDEX($A52:$AD52,MATCH(Lists!$H$4,$A$1:$AD$1,0))&amp;""),""))</f>
        <v/>
      </c>
      <c r="AP52" s="22">
        <f>IF(AN52="","",IFERROR(TRIM(INDEX($A52:$AD52,MATCH(Lists!$H$7,$A$1:$AD$1,0))&amp;""),""))</f>
        <v/>
      </c>
      <c r="AQ52" s="22">
        <f>IF(AN52="","",IFERROR(TRIM(INDEX($A52:$AD52,MATCH(Lists!$H$8,$A$1:$AD$1,0))&amp;""),""))</f>
        <v/>
      </c>
      <c r="AR52" s="22">
        <f>IF(AN52="","",IFERROR(TRIM(INDEX($A52:$AD52,MATCH(Lists!$H$9,$A$1:$AD$1,0))&amp;""),""))</f>
        <v/>
      </c>
      <c r="AS52" s="22">
        <f>IF(AN52="","",IFERROR(TRIM(INDEX($A52:$AD52,MATCH(Lists!$H$5,$A$1:$AD$1,0))&amp;""),""))</f>
        <v/>
      </c>
      <c r="AT52" s="22">
        <f>IF(AN52="","",IF(IFERROR(TRIM(INDEX($A52:$AD52,MATCH(Lists!$H$6,$A$1:$AD$1,0))&amp;""),"")&lt;&gt;"","Yes","No"))</f>
        <v/>
      </c>
      <c r="AU52" s="22">
        <f>IF(AN52="","",IF(IFERROR(TRIM(INDEX($A52:$AD52,MATCH(Lists!$H$11,$A$1:$AD$1,0))&amp;""),"")&lt;&gt;"","Yes","No"))</f>
        <v/>
      </c>
      <c r="AV52" s="22">
        <f>IF(AN52="","",IFERROR(IF(TRIM(INDEX($A52:$AD52,MATCH(Lists!$H$10,$A$1:$AD$1,0))&amp;"")="","",VALUE(TRIM(INDEX($A52:$AD52,MATCH(Lists!$H$10,$A$1:$AD$1,0))&amp;""))),""))</f>
        <v/>
      </c>
      <c r="AW52" s="22">
        <f>IF(AN52="","",LOWER(IFERROR(TRIM(INDEX($A52:$AD52,MATCH(Lists!$H$3,$A$1:$AD$1,0))&amp;""),"")))</f>
        <v/>
      </c>
      <c r="AX52" s="22">
        <f>IF(AN52="","",IFERROR(TRIM(INDEX($A52:$AD52,MATCH(Lists!$H$12,$A$1:$AD$1,0))&amp;""),""))</f>
        <v/>
      </c>
      <c r="AY52" s="23">
        <f>IF(OR(AX52="Paid",AX52="Partially refunded"),IFERROR(VALUE(IFERROR(TRIM(INDEX($A52:$AD52,MATCH(Lists!$H$13,$A$1:$AD$1,0))&amp;""),"")),0)-IFERROR(VALUE(IFERROR(TRIM(INDEX($A52:$AD52,MATCH(Lists!$H$14,$A$1:$AD$1,0))&amp;""),"")),0),0)</f>
        <v/>
      </c>
      <c r="AZ52" s="22">
        <f>IF(AN52="","",IF(UPPER(TRIM(AK52&amp;""))="Y","Paid another way",IF(OR(AX52="Paid",AX52="Partially refunded"),AX52,IF(AND(AW52&lt;&gt;"",COUNTIFS(Payments!$S$2:$S$301,AW52,Payments!$U$2:$U$301,1)&gt;0),"Paid",IF(AX52&lt;&gt;"",AX52,IF(AW52="","No payment yet",IFERROR(INDEX(Payments!$T$2:$T$301,MATCH(AW52,Payments!$S$2:$S$301,0)),"No payment yet")))))))</f>
        <v/>
      </c>
      <c r="BA52" s="22">
        <f>IF(OR(AZ52="Paid",AZ52="Partially refunded",AZ52="Paid another way"),1,0)</f>
        <v/>
      </c>
      <c r="BB52" s="23">
        <f>IF(AN52="","",AY52+IF(AW52="",0,SUMIF(Payments!$S$2:$S$301,AW52,Payments!$V$2:$V$301)))</f>
        <v/>
      </c>
      <c r="BC52" s="22">
        <f>IF(OR(AN52="",COUNT(AF52:AH52)=0),"",ROUND(AVERAGE(AF52:AH52),2))</f>
        <v/>
      </c>
      <c r="BD52" s="22">
        <f>IF(ISNUMBER(BC52),BC52,0)</f>
        <v/>
      </c>
      <c r="BE52" s="22">
        <f>IF(ISNUMBER(BC52),1,0)</f>
        <v/>
      </c>
      <c r="BF52" s="22">
        <f>IF(AN52="","",TRIM(AI52&amp;""))</f>
        <v/>
      </c>
      <c r="BG52" s="22">
        <f>IF(OR(AN52="",AJ52=""),"",UPPER(TRIM(AJ52&amp;"")))</f>
        <v/>
      </c>
      <c r="BH52" s="22">
        <f>IF(BG52="","",IF(COUNTIF($BG$2:$BG$301,BG52)&gt;1,"Yes","No"))</f>
        <v/>
      </c>
      <c r="BI52" s="22">
        <f>IF(AND(BF52="Accepted",BG52=""),1,0)</f>
        <v/>
      </c>
      <c r="BJ52" s="22">
        <f>IF(AND(BF52="Accepted",BA52=0),1,0)</f>
        <v/>
      </c>
      <c r="BK52" s="23">
        <f>IF(AND(BJ52=1,ISNUMBER(AV52)),AV52,0)</f>
        <v/>
      </c>
      <c r="BL52" s="22">
        <f>IF(AN52="",0,1)</f>
        <v/>
      </c>
    </row>
    <row r="53">
      <c r="AE53" s="19" t="n"/>
      <c r="AF53" s="24" t="n"/>
      <c r="AG53" s="24" t="n"/>
      <c r="AH53" s="24" t="n"/>
      <c r="AI53" s="24" t="n"/>
      <c r="AJ53" s="24" t="n"/>
      <c r="AK53" s="24" t="n"/>
      <c r="AL53" s="25" t="n"/>
      <c r="AM53" s="19" t="n"/>
      <c r="AN53" s="22">
        <f>IFERROR(TRIM(INDEX($A53:$AD53,MATCH(Lists!$H$2,$A$1:$AD$1,0))&amp;""),"")</f>
        <v/>
      </c>
      <c r="AO53" s="22">
        <f>IF(AN53="","",IFERROR(TRIM(INDEX($A53:$AD53,MATCH(Lists!$H$4,$A$1:$AD$1,0))&amp;""),""))</f>
        <v/>
      </c>
      <c r="AP53" s="22">
        <f>IF(AN53="","",IFERROR(TRIM(INDEX($A53:$AD53,MATCH(Lists!$H$7,$A$1:$AD$1,0))&amp;""),""))</f>
        <v/>
      </c>
      <c r="AQ53" s="22">
        <f>IF(AN53="","",IFERROR(TRIM(INDEX($A53:$AD53,MATCH(Lists!$H$8,$A$1:$AD$1,0))&amp;""),""))</f>
        <v/>
      </c>
      <c r="AR53" s="22">
        <f>IF(AN53="","",IFERROR(TRIM(INDEX($A53:$AD53,MATCH(Lists!$H$9,$A$1:$AD$1,0))&amp;""),""))</f>
        <v/>
      </c>
      <c r="AS53" s="22">
        <f>IF(AN53="","",IFERROR(TRIM(INDEX($A53:$AD53,MATCH(Lists!$H$5,$A$1:$AD$1,0))&amp;""),""))</f>
        <v/>
      </c>
      <c r="AT53" s="22">
        <f>IF(AN53="","",IF(IFERROR(TRIM(INDEX($A53:$AD53,MATCH(Lists!$H$6,$A$1:$AD$1,0))&amp;""),"")&lt;&gt;"","Yes","No"))</f>
        <v/>
      </c>
      <c r="AU53" s="22">
        <f>IF(AN53="","",IF(IFERROR(TRIM(INDEX($A53:$AD53,MATCH(Lists!$H$11,$A$1:$AD$1,0))&amp;""),"")&lt;&gt;"","Yes","No"))</f>
        <v/>
      </c>
      <c r="AV53" s="22">
        <f>IF(AN53="","",IFERROR(IF(TRIM(INDEX($A53:$AD53,MATCH(Lists!$H$10,$A$1:$AD$1,0))&amp;"")="","",VALUE(TRIM(INDEX($A53:$AD53,MATCH(Lists!$H$10,$A$1:$AD$1,0))&amp;""))),""))</f>
        <v/>
      </c>
      <c r="AW53" s="22">
        <f>IF(AN53="","",LOWER(IFERROR(TRIM(INDEX($A53:$AD53,MATCH(Lists!$H$3,$A$1:$AD$1,0))&amp;""),"")))</f>
        <v/>
      </c>
      <c r="AX53" s="22">
        <f>IF(AN53="","",IFERROR(TRIM(INDEX($A53:$AD53,MATCH(Lists!$H$12,$A$1:$AD$1,0))&amp;""),""))</f>
        <v/>
      </c>
      <c r="AY53" s="23">
        <f>IF(OR(AX53="Paid",AX53="Partially refunded"),IFERROR(VALUE(IFERROR(TRIM(INDEX($A53:$AD53,MATCH(Lists!$H$13,$A$1:$AD$1,0))&amp;""),"")),0)-IFERROR(VALUE(IFERROR(TRIM(INDEX($A53:$AD53,MATCH(Lists!$H$14,$A$1:$AD$1,0))&amp;""),"")),0),0)</f>
        <v/>
      </c>
      <c r="AZ53" s="22">
        <f>IF(AN53="","",IF(UPPER(TRIM(AK53&amp;""))="Y","Paid another way",IF(OR(AX53="Paid",AX53="Partially refunded"),AX53,IF(AND(AW53&lt;&gt;"",COUNTIFS(Payments!$S$2:$S$301,AW53,Payments!$U$2:$U$301,1)&gt;0),"Paid",IF(AX53&lt;&gt;"",AX53,IF(AW53="","No payment yet",IFERROR(INDEX(Payments!$T$2:$T$301,MATCH(AW53,Payments!$S$2:$S$301,0)),"No payment yet")))))))</f>
        <v/>
      </c>
      <c r="BA53" s="22">
        <f>IF(OR(AZ53="Paid",AZ53="Partially refunded",AZ53="Paid another way"),1,0)</f>
        <v/>
      </c>
      <c r="BB53" s="23">
        <f>IF(AN53="","",AY53+IF(AW53="",0,SUMIF(Payments!$S$2:$S$301,AW53,Payments!$V$2:$V$301)))</f>
        <v/>
      </c>
      <c r="BC53" s="22">
        <f>IF(OR(AN53="",COUNT(AF53:AH53)=0),"",ROUND(AVERAGE(AF53:AH53),2))</f>
        <v/>
      </c>
      <c r="BD53" s="22">
        <f>IF(ISNUMBER(BC53),BC53,0)</f>
        <v/>
      </c>
      <c r="BE53" s="22">
        <f>IF(ISNUMBER(BC53),1,0)</f>
        <v/>
      </c>
      <c r="BF53" s="22">
        <f>IF(AN53="","",TRIM(AI53&amp;""))</f>
        <v/>
      </c>
      <c r="BG53" s="22">
        <f>IF(OR(AN53="",AJ53=""),"",UPPER(TRIM(AJ53&amp;"")))</f>
        <v/>
      </c>
      <c r="BH53" s="22">
        <f>IF(BG53="","",IF(COUNTIF($BG$2:$BG$301,BG53)&gt;1,"Yes","No"))</f>
        <v/>
      </c>
      <c r="BI53" s="22">
        <f>IF(AND(BF53="Accepted",BG53=""),1,0)</f>
        <v/>
      </c>
      <c r="BJ53" s="22">
        <f>IF(AND(BF53="Accepted",BA53=0),1,0)</f>
        <v/>
      </c>
      <c r="BK53" s="23">
        <f>IF(AND(BJ53=1,ISNUMBER(AV53)),AV53,0)</f>
        <v/>
      </c>
      <c r="BL53" s="22">
        <f>IF(AN53="",0,1)</f>
        <v/>
      </c>
    </row>
    <row r="54">
      <c r="AE54" s="19" t="n"/>
      <c r="AF54" s="24" t="n"/>
      <c r="AG54" s="24" t="n"/>
      <c r="AH54" s="24" t="n"/>
      <c r="AI54" s="24" t="n"/>
      <c r="AJ54" s="24" t="n"/>
      <c r="AK54" s="24" t="n"/>
      <c r="AL54" s="25" t="n"/>
      <c r="AM54" s="19" t="n"/>
      <c r="AN54" s="22">
        <f>IFERROR(TRIM(INDEX($A54:$AD54,MATCH(Lists!$H$2,$A$1:$AD$1,0))&amp;""),"")</f>
        <v/>
      </c>
      <c r="AO54" s="22">
        <f>IF(AN54="","",IFERROR(TRIM(INDEX($A54:$AD54,MATCH(Lists!$H$4,$A$1:$AD$1,0))&amp;""),""))</f>
        <v/>
      </c>
      <c r="AP54" s="22">
        <f>IF(AN54="","",IFERROR(TRIM(INDEX($A54:$AD54,MATCH(Lists!$H$7,$A$1:$AD$1,0))&amp;""),""))</f>
        <v/>
      </c>
      <c r="AQ54" s="22">
        <f>IF(AN54="","",IFERROR(TRIM(INDEX($A54:$AD54,MATCH(Lists!$H$8,$A$1:$AD$1,0))&amp;""),""))</f>
        <v/>
      </c>
      <c r="AR54" s="22">
        <f>IF(AN54="","",IFERROR(TRIM(INDEX($A54:$AD54,MATCH(Lists!$H$9,$A$1:$AD$1,0))&amp;""),""))</f>
        <v/>
      </c>
      <c r="AS54" s="22">
        <f>IF(AN54="","",IFERROR(TRIM(INDEX($A54:$AD54,MATCH(Lists!$H$5,$A$1:$AD$1,0))&amp;""),""))</f>
        <v/>
      </c>
      <c r="AT54" s="22">
        <f>IF(AN54="","",IF(IFERROR(TRIM(INDEX($A54:$AD54,MATCH(Lists!$H$6,$A$1:$AD$1,0))&amp;""),"")&lt;&gt;"","Yes","No"))</f>
        <v/>
      </c>
      <c r="AU54" s="22">
        <f>IF(AN54="","",IF(IFERROR(TRIM(INDEX($A54:$AD54,MATCH(Lists!$H$11,$A$1:$AD$1,0))&amp;""),"")&lt;&gt;"","Yes","No"))</f>
        <v/>
      </c>
      <c r="AV54" s="22">
        <f>IF(AN54="","",IFERROR(IF(TRIM(INDEX($A54:$AD54,MATCH(Lists!$H$10,$A$1:$AD$1,0))&amp;"")="","",VALUE(TRIM(INDEX($A54:$AD54,MATCH(Lists!$H$10,$A$1:$AD$1,0))&amp;""))),""))</f>
        <v/>
      </c>
      <c r="AW54" s="22">
        <f>IF(AN54="","",LOWER(IFERROR(TRIM(INDEX($A54:$AD54,MATCH(Lists!$H$3,$A$1:$AD$1,0))&amp;""),"")))</f>
        <v/>
      </c>
      <c r="AX54" s="22">
        <f>IF(AN54="","",IFERROR(TRIM(INDEX($A54:$AD54,MATCH(Lists!$H$12,$A$1:$AD$1,0))&amp;""),""))</f>
        <v/>
      </c>
      <c r="AY54" s="23">
        <f>IF(OR(AX54="Paid",AX54="Partially refunded"),IFERROR(VALUE(IFERROR(TRIM(INDEX($A54:$AD54,MATCH(Lists!$H$13,$A$1:$AD$1,0))&amp;""),"")),0)-IFERROR(VALUE(IFERROR(TRIM(INDEX($A54:$AD54,MATCH(Lists!$H$14,$A$1:$AD$1,0))&amp;""),"")),0),0)</f>
        <v/>
      </c>
      <c r="AZ54" s="22">
        <f>IF(AN54="","",IF(UPPER(TRIM(AK54&amp;""))="Y","Paid another way",IF(OR(AX54="Paid",AX54="Partially refunded"),AX54,IF(AND(AW54&lt;&gt;"",COUNTIFS(Payments!$S$2:$S$301,AW54,Payments!$U$2:$U$301,1)&gt;0),"Paid",IF(AX54&lt;&gt;"",AX54,IF(AW54="","No payment yet",IFERROR(INDEX(Payments!$T$2:$T$301,MATCH(AW54,Payments!$S$2:$S$301,0)),"No payment yet")))))))</f>
        <v/>
      </c>
      <c r="BA54" s="22">
        <f>IF(OR(AZ54="Paid",AZ54="Partially refunded",AZ54="Paid another way"),1,0)</f>
        <v/>
      </c>
      <c r="BB54" s="23">
        <f>IF(AN54="","",AY54+IF(AW54="",0,SUMIF(Payments!$S$2:$S$301,AW54,Payments!$V$2:$V$301)))</f>
        <v/>
      </c>
      <c r="BC54" s="22">
        <f>IF(OR(AN54="",COUNT(AF54:AH54)=0),"",ROUND(AVERAGE(AF54:AH54),2))</f>
        <v/>
      </c>
      <c r="BD54" s="22">
        <f>IF(ISNUMBER(BC54),BC54,0)</f>
        <v/>
      </c>
      <c r="BE54" s="22">
        <f>IF(ISNUMBER(BC54),1,0)</f>
        <v/>
      </c>
      <c r="BF54" s="22">
        <f>IF(AN54="","",TRIM(AI54&amp;""))</f>
        <v/>
      </c>
      <c r="BG54" s="22">
        <f>IF(OR(AN54="",AJ54=""),"",UPPER(TRIM(AJ54&amp;"")))</f>
        <v/>
      </c>
      <c r="BH54" s="22">
        <f>IF(BG54="","",IF(COUNTIF($BG$2:$BG$301,BG54)&gt;1,"Yes","No"))</f>
        <v/>
      </c>
      <c r="BI54" s="22">
        <f>IF(AND(BF54="Accepted",BG54=""),1,0)</f>
        <v/>
      </c>
      <c r="BJ54" s="22">
        <f>IF(AND(BF54="Accepted",BA54=0),1,0)</f>
        <v/>
      </c>
      <c r="BK54" s="23">
        <f>IF(AND(BJ54=1,ISNUMBER(AV54)),AV54,0)</f>
        <v/>
      </c>
      <c r="BL54" s="22">
        <f>IF(AN54="",0,1)</f>
        <v/>
      </c>
    </row>
    <row r="55">
      <c r="AE55" s="19" t="n"/>
      <c r="AF55" s="24" t="n"/>
      <c r="AG55" s="24" t="n"/>
      <c r="AH55" s="24" t="n"/>
      <c r="AI55" s="24" t="n"/>
      <c r="AJ55" s="24" t="n"/>
      <c r="AK55" s="24" t="n"/>
      <c r="AL55" s="25" t="n"/>
      <c r="AM55" s="19" t="n"/>
      <c r="AN55" s="22">
        <f>IFERROR(TRIM(INDEX($A55:$AD55,MATCH(Lists!$H$2,$A$1:$AD$1,0))&amp;""),"")</f>
        <v/>
      </c>
      <c r="AO55" s="22">
        <f>IF(AN55="","",IFERROR(TRIM(INDEX($A55:$AD55,MATCH(Lists!$H$4,$A$1:$AD$1,0))&amp;""),""))</f>
        <v/>
      </c>
      <c r="AP55" s="22">
        <f>IF(AN55="","",IFERROR(TRIM(INDEX($A55:$AD55,MATCH(Lists!$H$7,$A$1:$AD$1,0))&amp;""),""))</f>
        <v/>
      </c>
      <c r="AQ55" s="22">
        <f>IF(AN55="","",IFERROR(TRIM(INDEX($A55:$AD55,MATCH(Lists!$H$8,$A$1:$AD$1,0))&amp;""),""))</f>
        <v/>
      </c>
      <c r="AR55" s="22">
        <f>IF(AN55="","",IFERROR(TRIM(INDEX($A55:$AD55,MATCH(Lists!$H$9,$A$1:$AD$1,0))&amp;""),""))</f>
        <v/>
      </c>
      <c r="AS55" s="22">
        <f>IF(AN55="","",IFERROR(TRIM(INDEX($A55:$AD55,MATCH(Lists!$H$5,$A$1:$AD$1,0))&amp;""),""))</f>
        <v/>
      </c>
      <c r="AT55" s="22">
        <f>IF(AN55="","",IF(IFERROR(TRIM(INDEX($A55:$AD55,MATCH(Lists!$H$6,$A$1:$AD$1,0))&amp;""),"")&lt;&gt;"","Yes","No"))</f>
        <v/>
      </c>
      <c r="AU55" s="22">
        <f>IF(AN55="","",IF(IFERROR(TRIM(INDEX($A55:$AD55,MATCH(Lists!$H$11,$A$1:$AD$1,0))&amp;""),"")&lt;&gt;"","Yes","No"))</f>
        <v/>
      </c>
      <c r="AV55" s="22">
        <f>IF(AN55="","",IFERROR(IF(TRIM(INDEX($A55:$AD55,MATCH(Lists!$H$10,$A$1:$AD$1,0))&amp;"")="","",VALUE(TRIM(INDEX($A55:$AD55,MATCH(Lists!$H$10,$A$1:$AD$1,0))&amp;""))),""))</f>
        <v/>
      </c>
      <c r="AW55" s="22">
        <f>IF(AN55="","",LOWER(IFERROR(TRIM(INDEX($A55:$AD55,MATCH(Lists!$H$3,$A$1:$AD$1,0))&amp;""),"")))</f>
        <v/>
      </c>
      <c r="AX55" s="22">
        <f>IF(AN55="","",IFERROR(TRIM(INDEX($A55:$AD55,MATCH(Lists!$H$12,$A$1:$AD$1,0))&amp;""),""))</f>
        <v/>
      </c>
      <c r="AY55" s="23">
        <f>IF(OR(AX55="Paid",AX55="Partially refunded"),IFERROR(VALUE(IFERROR(TRIM(INDEX($A55:$AD55,MATCH(Lists!$H$13,$A$1:$AD$1,0))&amp;""),"")),0)-IFERROR(VALUE(IFERROR(TRIM(INDEX($A55:$AD55,MATCH(Lists!$H$14,$A$1:$AD$1,0))&amp;""),"")),0),0)</f>
        <v/>
      </c>
      <c r="AZ55" s="22">
        <f>IF(AN55="","",IF(UPPER(TRIM(AK55&amp;""))="Y","Paid another way",IF(OR(AX55="Paid",AX55="Partially refunded"),AX55,IF(AND(AW55&lt;&gt;"",COUNTIFS(Payments!$S$2:$S$301,AW55,Payments!$U$2:$U$301,1)&gt;0),"Paid",IF(AX55&lt;&gt;"",AX55,IF(AW55="","No payment yet",IFERROR(INDEX(Payments!$T$2:$T$301,MATCH(AW55,Payments!$S$2:$S$301,0)),"No payment yet")))))))</f>
        <v/>
      </c>
      <c r="BA55" s="22">
        <f>IF(OR(AZ55="Paid",AZ55="Partially refunded",AZ55="Paid another way"),1,0)</f>
        <v/>
      </c>
      <c r="BB55" s="23">
        <f>IF(AN55="","",AY55+IF(AW55="",0,SUMIF(Payments!$S$2:$S$301,AW55,Payments!$V$2:$V$301)))</f>
        <v/>
      </c>
      <c r="BC55" s="22">
        <f>IF(OR(AN55="",COUNT(AF55:AH55)=0),"",ROUND(AVERAGE(AF55:AH55),2))</f>
        <v/>
      </c>
      <c r="BD55" s="22">
        <f>IF(ISNUMBER(BC55),BC55,0)</f>
        <v/>
      </c>
      <c r="BE55" s="22">
        <f>IF(ISNUMBER(BC55),1,0)</f>
        <v/>
      </c>
      <c r="BF55" s="22">
        <f>IF(AN55="","",TRIM(AI55&amp;""))</f>
        <v/>
      </c>
      <c r="BG55" s="22">
        <f>IF(OR(AN55="",AJ55=""),"",UPPER(TRIM(AJ55&amp;"")))</f>
        <v/>
      </c>
      <c r="BH55" s="22">
        <f>IF(BG55="","",IF(COUNTIF($BG$2:$BG$301,BG55)&gt;1,"Yes","No"))</f>
        <v/>
      </c>
      <c r="BI55" s="22">
        <f>IF(AND(BF55="Accepted",BG55=""),1,0)</f>
        <v/>
      </c>
      <c r="BJ55" s="22">
        <f>IF(AND(BF55="Accepted",BA55=0),1,0)</f>
        <v/>
      </c>
      <c r="BK55" s="23">
        <f>IF(AND(BJ55=1,ISNUMBER(AV55)),AV55,0)</f>
        <v/>
      </c>
      <c r="BL55" s="22">
        <f>IF(AN55="",0,1)</f>
        <v/>
      </c>
    </row>
    <row r="56">
      <c r="AE56" s="19" t="n"/>
      <c r="AF56" s="24" t="n"/>
      <c r="AG56" s="24" t="n"/>
      <c r="AH56" s="24" t="n"/>
      <c r="AI56" s="24" t="n"/>
      <c r="AJ56" s="24" t="n"/>
      <c r="AK56" s="24" t="n"/>
      <c r="AL56" s="25" t="n"/>
      <c r="AM56" s="19" t="n"/>
      <c r="AN56" s="22">
        <f>IFERROR(TRIM(INDEX($A56:$AD56,MATCH(Lists!$H$2,$A$1:$AD$1,0))&amp;""),"")</f>
        <v/>
      </c>
      <c r="AO56" s="22">
        <f>IF(AN56="","",IFERROR(TRIM(INDEX($A56:$AD56,MATCH(Lists!$H$4,$A$1:$AD$1,0))&amp;""),""))</f>
        <v/>
      </c>
      <c r="AP56" s="22">
        <f>IF(AN56="","",IFERROR(TRIM(INDEX($A56:$AD56,MATCH(Lists!$H$7,$A$1:$AD$1,0))&amp;""),""))</f>
        <v/>
      </c>
      <c r="AQ56" s="22">
        <f>IF(AN56="","",IFERROR(TRIM(INDEX($A56:$AD56,MATCH(Lists!$H$8,$A$1:$AD$1,0))&amp;""),""))</f>
        <v/>
      </c>
      <c r="AR56" s="22">
        <f>IF(AN56="","",IFERROR(TRIM(INDEX($A56:$AD56,MATCH(Lists!$H$9,$A$1:$AD$1,0))&amp;""),""))</f>
        <v/>
      </c>
      <c r="AS56" s="22">
        <f>IF(AN56="","",IFERROR(TRIM(INDEX($A56:$AD56,MATCH(Lists!$H$5,$A$1:$AD$1,0))&amp;""),""))</f>
        <v/>
      </c>
      <c r="AT56" s="22">
        <f>IF(AN56="","",IF(IFERROR(TRIM(INDEX($A56:$AD56,MATCH(Lists!$H$6,$A$1:$AD$1,0))&amp;""),"")&lt;&gt;"","Yes","No"))</f>
        <v/>
      </c>
      <c r="AU56" s="22">
        <f>IF(AN56="","",IF(IFERROR(TRIM(INDEX($A56:$AD56,MATCH(Lists!$H$11,$A$1:$AD$1,0))&amp;""),"")&lt;&gt;"","Yes","No"))</f>
        <v/>
      </c>
      <c r="AV56" s="22">
        <f>IF(AN56="","",IFERROR(IF(TRIM(INDEX($A56:$AD56,MATCH(Lists!$H$10,$A$1:$AD$1,0))&amp;"")="","",VALUE(TRIM(INDEX($A56:$AD56,MATCH(Lists!$H$10,$A$1:$AD$1,0))&amp;""))),""))</f>
        <v/>
      </c>
      <c r="AW56" s="22">
        <f>IF(AN56="","",LOWER(IFERROR(TRIM(INDEX($A56:$AD56,MATCH(Lists!$H$3,$A$1:$AD$1,0))&amp;""),"")))</f>
        <v/>
      </c>
      <c r="AX56" s="22">
        <f>IF(AN56="","",IFERROR(TRIM(INDEX($A56:$AD56,MATCH(Lists!$H$12,$A$1:$AD$1,0))&amp;""),""))</f>
        <v/>
      </c>
      <c r="AY56" s="23">
        <f>IF(OR(AX56="Paid",AX56="Partially refunded"),IFERROR(VALUE(IFERROR(TRIM(INDEX($A56:$AD56,MATCH(Lists!$H$13,$A$1:$AD$1,0))&amp;""),"")),0)-IFERROR(VALUE(IFERROR(TRIM(INDEX($A56:$AD56,MATCH(Lists!$H$14,$A$1:$AD$1,0))&amp;""),"")),0),0)</f>
        <v/>
      </c>
      <c r="AZ56" s="22">
        <f>IF(AN56="","",IF(UPPER(TRIM(AK56&amp;""))="Y","Paid another way",IF(OR(AX56="Paid",AX56="Partially refunded"),AX56,IF(AND(AW56&lt;&gt;"",COUNTIFS(Payments!$S$2:$S$301,AW56,Payments!$U$2:$U$301,1)&gt;0),"Paid",IF(AX56&lt;&gt;"",AX56,IF(AW56="","No payment yet",IFERROR(INDEX(Payments!$T$2:$T$301,MATCH(AW56,Payments!$S$2:$S$301,0)),"No payment yet")))))))</f>
        <v/>
      </c>
      <c r="BA56" s="22">
        <f>IF(OR(AZ56="Paid",AZ56="Partially refunded",AZ56="Paid another way"),1,0)</f>
        <v/>
      </c>
      <c r="BB56" s="23">
        <f>IF(AN56="","",AY56+IF(AW56="",0,SUMIF(Payments!$S$2:$S$301,AW56,Payments!$V$2:$V$301)))</f>
        <v/>
      </c>
      <c r="BC56" s="22">
        <f>IF(OR(AN56="",COUNT(AF56:AH56)=0),"",ROUND(AVERAGE(AF56:AH56),2))</f>
        <v/>
      </c>
      <c r="BD56" s="22">
        <f>IF(ISNUMBER(BC56),BC56,0)</f>
        <v/>
      </c>
      <c r="BE56" s="22">
        <f>IF(ISNUMBER(BC56),1,0)</f>
        <v/>
      </c>
      <c r="BF56" s="22">
        <f>IF(AN56="","",TRIM(AI56&amp;""))</f>
        <v/>
      </c>
      <c r="BG56" s="22">
        <f>IF(OR(AN56="",AJ56=""),"",UPPER(TRIM(AJ56&amp;"")))</f>
        <v/>
      </c>
      <c r="BH56" s="22">
        <f>IF(BG56="","",IF(COUNTIF($BG$2:$BG$301,BG56)&gt;1,"Yes","No"))</f>
        <v/>
      </c>
      <c r="BI56" s="22">
        <f>IF(AND(BF56="Accepted",BG56=""),1,0)</f>
        <v/>
      </c>
      <c r="BJ56" s="22">
        <f>IF(AND(BF56="Accepted",BA56=0),1,0)</f>
        <v/>
      </c>
      <c r="BK56" s="23">
        <f>IF(AND(BJ56=1,ISNUMBER(AV56)),AV56,0)</f>
        <v/>
      </c>
      <c r="BL56" s="22">
        <f>IF(AN56="",0,1)</f>
        <v/>
      </c>
    </row>
    <row r="57">
      <c r="AE57" s="19" t="n"/>
      <c r="AF57" s="24" t="n"/>
      <c r="AG57" s="24" t="n"/>
      <c r="AH57" s="24" t="n"/>
      <c r="AI57" s="24" t="n"/>
      <c r="AJ57" s="24" t="n"/>
      <c r="AK57" s="24" t="n"/>
      <c r="AL57" s="25" t="n"/>
      <c r="AM57" s="19" t="n"/>
      <c r="AN57" s="22">
        <f>IFERROR(TRIM(INDEX($A57:$AD57,MATCH(Lists!$H$2,$A$1:$AD$1,0))&amp;""),"")</f>
        <v/>
      </c>
      <c r="AO57" s="22">
        <f>IF(AN57="","",IFERROR(TRIM(INDEX($A57:$AD57,MATCH(Lists!$H$4,$A$1:$AD$1,0))&amp;""),""))</f>
        <v/>
      </c>
      <c r="AP57" s="22">
        <f>IF(AN57="","",IFERROR(TRIM(INDEX($A57:$AD57,MATCH(Lists!$H$7,$A$1:$AD$1,0))&amp;""),""))</f>
        <v/>
      </c>
      <c r="AQ57" s="22">
        <f>IF(AN57="","",IFERROR(TRIM(INDEX($A57:$AD57,MATCH(Lists!$H$8,$A$1:$AD$1,0))&amp;""),""))</f>
        <v/>
      </c>
      <c r="AR57" s="22">
        <f>IF(AN57="","",IFERROR(TRIM(INDEX($A57:$AD57,MATCH(Lists!$H$9,$A$1:$AD$1,0))&amp;""),""))</f>
        <v/>
      </c>
      <c r="AS57" s="22">
        <f>IF(AN57="","",IFERROR(TRIM(INDEX($A57:$AD57,MATCH(Lists!$H$5,$A$1:$AD$1,0))&amp;""),""))</f>
        <v/>
      </c>
      <c r="AT57" s="22">
        <f>IF(AN57="","",IF(IFERROR(TRIM(INDEX($A57:$AD57,MATCH(Lists!$H$6,$A$1:$AD$1,0))&amp;""),"")&lt;&gt;"","Yes","No"))</f>
        <v/>
      </c>
      <c r="AU57" s="22">
        <f>IF(AN57="","",IF(IFERROR(TRIM(INDEX($A57:$AD57,MATCH(Lists!$H$11,$A$1:$AD$1,0))&amp;""),"")&lt;&gt;"","Yes","No"))</f>
        <v/>
      </c>
      <c r="AV57" s="22">
        <f>IF(AN57="","",IFERROR(IF(TRIM(INDEX($A57:$AD57,MATCH(Lists!$H$10,$A$1:$AD$1,0))&amp;"")="","",VALUE(TRIM(INDEX($A57:$AD57,MATCH(Lists!$H$10,$A$1:$AD$1,0))&amp;""))),""))</f>
        <v/>
      </c>
      <c r="AW57" s="22">
        <f>IF(AN57="","",LOWER(IFERROR(TRIM(INDEX($A57:$AD57,MATCH(Lists!$H$3,$A$1:$AD$1,0))&amp;""),"")))</f>
        <v/>
      </c>
      <c r="AX57" s="22">
        <f>IF(AN57="","",IFERROR(TRIM(INDEX($A57:$AD57,MATCH(Lists!$H$12,$A$1:$AD$1,0))&amp;""),""))</f>
        <v/>
      </c>
      <c r="AY57" s="23">
        <f>IF(OR(AX57="Paid",AX57="Partially refunded"),IFERROR(VALUE(IFERROR(TRIM(INDEX($A57:$AD57,MATCH(Lists!$H$13,$A$1:$AD$1,0))&amp;""),"")),0)-IFERROR(VALUE(IFERROR(TRIM(INDEX($A57:$AD57,MATCH(Lists!$H$14,$A$1:$AD$1,0))&amp;""),"")),0),0)</f>
        <v/>
      </c>
      <c r="AZ57" s="22">
        <f>IF(AN57="","",IF(UPPER(TRIM(AK57&amp;""))="Y","Paid another way",IF(OR(AX57="Paid",AX57="Partially refunded"),AX57,IF(AND(AW57&lt;&gt;"",COUNTIFS(Payments!$S$2:$S$301,AW57,Payments!$U$2:$U$301,1)&gt;0),"Paid",IF(AX57&lt;&gt;"",AX57,IF(AW57="","No payment yet",IFERROR(INDEX(Payments!$T$2:$T$301,MATCH(AW57,Payments!$S$2:$S$301,0)),"No payment yet")))))))</f>
        <v/>
      </c>
      <c r="BA57" s="22">
        <f>IF(OR(AZ57="Paid",AZ57="Partially refunded",AZ57="Paid another way"),1,0)</f>
        <v/>
      </c>
      <c r="BB57" s="23">
        <f>IF(AN57="","",AY57+IF(AW57="",0,SUMIF(Payments!$S$2:$S$301,AW57,Payments!$V$2:$V$301)))</f>
        <v/>
      </c>
      <c r="BC57" s="22">
        <f>IF(OR(AN57="",COUNT(AF57:AH57)=0),"",ROUND(AVERAGE(AF57:AH57),2))</f>
        <v/>
      </c>
      <c r="BD57" s="22">
        <f>IF(ISNUMBER(BC57),BC57,0)</f>
        <v/>
      </c>
      <c r="BE57" s="22">
        <f>IF(ISNUMBER(BC57),1,0)</f>
        <v/>
      </c>
      <c r="BF57" s="22">
        <f>IF(AN57="","",TRIM(AI57&amp;""))</f>
        <v/>
      </c>
      <c r="BG57" s="22">
        <f>IF(OR(AN57="",AJ57=""),"",UPPER(TRIM(AJ57&amp;"")))</f>
        <v/>
      </c>
      <c r="BH57" s="22">
        <f>IF(BG57="","",IF(COUNTIF($BG$2:$BG$301,BG57)&gt;1,"Yes","No"))</f>
        <v/>
      </c>
      <c r="BI57" s="22">
        <f>IF(AND(BF57="Accepted",BG57=""),1,0)</f>
        <v/>
      </c>
      <c r="BJ57" s="22">
        <f>IF(AND(BF57="Accepted",BA57=0),1,0)</f>
        <v/>
      </c>
      <c r="BK57" s="23">
        <f>IF(AND(BJ57=1,ISNUMBER(AV57)),AV57,0)</f>
        <v/>
      </c>
      <c r="BL57" s="22">
        <f>IF(AN57="",0,1)</f>
        <v/>
      </c>
    </row>
    <row r="58">
      <c r="AE58" s="19" t="n"/>
      <c r="AF58" s="24" t="n"/>
      <c r="AG58" s="24" t="n"/>
      <c r="AH58" s="24" t="n"/>
      <c r="AI58" s="24" t="n"/>
      <c r="AJ58" s="24" t="n"/>
      <c r="AK58" s="24" t="n"/>
      <c r="AL58" s="25" t="n"/>
      <c r="AM58" s="19" t="n"/>
      <c r="AN58" s="22">
        <f>IFERROR(TRIM(INDEX($A58:$AD58,MATCH(Lists!$H$2,$A$1:$AD$1,0))&amp;""),"")</f>
        <v/>
      </c>
      <c r="AO58" s="22">
        <f>IF(AN58="","",IFERROR(TRIM(INDEX($A58:$AD58,MATCH(Lists!$H$4,$A$1:$AD$1,0))&amp;""),""))</f>
        <v/>
      </c>
      <c r="AP58" s="22">
        <f>IF(AN58="","",IFERROR(TRIM(INDEX($A58:$AD58,MATCH(Lists!$H$7,$A$1:$AD$1,0))&amp;""),""))</f>
        <v/>
      </c>
      <c r="AQ58" s="22">
        <f>IF(AN58="","",IFERROR(TRIM(INDEX($A58:$AD58,MATCH(Lists!$H$8,$A$1:$AD$1,0))&amp;""),""))</f>
        <v/>
      </c>
      <c r="AR58" s="22">
        <f>IF(AN58="","",IFERROR(TRIM(INDEX($A58:$AD58,MATCH(Lists!$H$9,$A$1:$AD$1,0))&amp;""),""))</f>
        <v/>
      </c>
      <c r="AS58" s="22">
        <f>IF(AN58="","",IFERROR(TRIM(INDEX($A58:$AD58,MATCH(Lists!$H$5,$A$1:$AD$1,0))&amp;""),""))</f>
        <v/>
      </c>
      <c r="AT58" s="22">
        <f>IF(AN58="","",IF(IFERROR(TRIM(INDEX($A58:$AD58,MATCH(Lists!$H$6,$A$1:$AD$1,0))&amp;""),"")&lt;&gt;"","Yes","No"))</f>
        <v/>
      </c>
      <c r="AU58" s="22">
        <f>IF(AN58="","",IF(IFERROR(TRIM(INDEX($A58:$AD58,MATCH(Lists!$H$11,$A$1:$AD$1,0))&amp;""),"")&lt;&gt;"","Yes","No"))</f>
        <v/>
      </c>
      <c r="AV58" s="22">
        <f>IF(AN58="","",IFERROR(IF(TRIM(INDEX($A58:$AD58,MATCH(Lists!$H$10,$A$1:$AD$1,0))&amp;"")="","",VALUE(TRIM(INDEX($A58:$AD58,MATCH(Lists!$H$10,$A$1:$AD$1,0))&amp;""))),""))</f>
        <v/>
      </c>
      <c r="AW58" s="22">
        <f>IF(AN58="","",LOWER(IFERROR(TRIM(INDEX($A58:$AD58,MATCH(Lists!$H$3,$A$1:$AD$1,0))&amp;""),"")))</f>
        <v/>
      </c>
      <c r="AX58" s="22">
        <f>IF(AN58="","",IFERROR(TRIM(INDEX($A58:$AD58,MATCH(Lists!$H$12,$A$1:$AD$1,0))&amp;""),""))</f>
        <v/>
      </c>
      <c r="AY58" s="23">
        <f>IF(OR(AX58="Paid",AX58="Partially refunded"),IFERROR(VALUE(IFERROR(TRIM(INDEX($A58:$AD58,MATCH(Lists!$H$13,$A$1:$AD$1,0))&amp;""),"")),0)-IFERROR(VALUE(IFERROR(TRIM(INDEX($A58:$AD58,MATCH(Lists!$H$14,$A$1:$AD$1,0))&amp;""),"")),0),0)</f>
        <v/>
      </c>
      <c r="AZ58" s="22">
        <f>IF(AN58="","",IF(UPPER(TRIM(AK58&amp;""))="Y","Paid another way",IF(OR(AX58="Paid",AX58="Partially refunded"),AX58,IF(AND(AW58&lt;&gt;"",COUNTIFS(Payments!$S$2:$S$301,AW58,Payments!$U$2:$U$301,1)&gt;0),"Paid",IF(AX58&lt;&gt;"",AX58,IF(AW58="","No payment yet",IFERROR(INDEX(Payments!$T$2:$T$301,MATCH(AW58,Payments!$S$2:$S$301,0)),"No payment yet")))))))</f>
        <v/>
      </c>
      <c r="BA58" s="22">
        <f>IF(OR(AZ58="Paid",AZ58="Partially refunded",AZ58="Paid another way"),1,0)</f>
        <v/>
      </c>
      <c r="BB58" s="23">
        <f>IF(AN58="","",AY58+IF(AW58="",0,SUMIF(Payments!$S$2:$S$301,AW58,Payments!$V$2:$V$301)))</f>
        <v/>
      </c>
      <c r="BC58" s="22">
        <f>IF(OR(AN58="",COUNT(AF58:AH58)=0),"",ROUND(AVERAGE(AF58:AH58),2))</f>
        <v/>
      </c>
      <c r="BD58" s="22">
        <f>IF(ISNUMBER(BC58),BC58,0)</f>
        <v/>
      </c>
      <c r="BE58" s="22">
        <f>IF(ISNUMBER(BC58),1,0)</f>
        <v/>
      </c>
      <c r="BF58" s="22">
        <f>IF(AN58="","",TRIM(AI58&amp;""))</f>
        <v/>
      </c>
      <c r="BG58" s="22">
        <f>IF(OR(AN58="",AJ58=""),"",UPPER(TRIM(AJ58&amp;"")))</f>
        <v/>
      </c>
      <c r="BH58" s="22">
        <f>IF(BG58="","",IF(COUNTIF($BG$2:$BG$301,BG58)&gt;1,"Yes","No"))</f>
        <v/>
      </c>
      <c r="BI58" s="22">
        <f>IF(AND(BF58="Accepted",BG58=""),1,0)</f>
        <v/>
      </c>
      <c r="BJ58" s="22">
        <f>IF(AND(BF58="Accepted",BA58=0),1,0)</f>
        <v/>
      </c>
      <c r="BK58" s="23">
        <f>IF(AND(BJ58=1,ISNUMBER(AV58)),AV58,0)</f>
        <v/>
      </c>
      <c r="BL58" s="22">
        <f>IF(AN58="",0,1)</f>
        <v/>
      </c>
    </row>
    <row r="59">
      <c r="AE59" s="19" t="n"/>
      <c r="AF59" s="24" t="n"/>
      <c r="AG59" s="24" t="n"/>
      <c r="AH59" s="24" t="n"/>
      <c r="AI59" s="24" t="n"/>
      <c r="AJ59" s="24" t="n"/>
      <c r="AK59" s="24" t="n"/>
      <c r="AL59" s="25" t="n"/>
      <c r="AM59" s="19" t="n"/>
      <c r="AN59" s="22">
        <f>IFERROR(TRIM(INDEX($A59:$AD59,MATCH(Lists!$H$2,$A$1:$AD$1,0))&amp;""),"")</f>
        <v/>
      </c>
      <c r="AO59" s="22">
        <f>IF(AN59="","",IFERROR(TRIM(INDEX($A59:$AD59,MATCH(Lists!$H$4,$A$1:$AD$1,0))&amp;""),""))</f>
        <v/>
      </c>
      <c r="AP59" s="22">
        <f>IF(AN59="","",IFERROR(TRIM(INDEX($A59:$AD59,MATCH(Lists!$H$7,$A$1:$AD$1,0))&amp;""),""))</f>
        <v/>
      </c>
      <c r="AQ59" s="22">
        <f>IF(AN59="","",IFERROR(TRIM(INDEX($A59:$AD59,MATCH(Lists!$H$8,$A$1:$AD$1,0))&amp;""),""))</f>
        <v/>
      </c>
      <c r="AR59" s="22">
        <f>IF(AN59="","",IFERROR(TRIM(INDEX($A59:$AD59,MATCH(Lists!$H$9,$A$1:$AD$1,0))&amp;""),""))</f>
        <v/>
      </c>
      <c r="AS59" s="22">
        <f>IF(AN59="","",IFERROR(TRIM(INDEX($A59:$AD59,MATCH(Lists!$H$5,$A$1:$AD$1,0))&amp;""),""))</f>
        <v/>
      </c>
      <c r="AT59" s="22">
        <f>IF(AN59="","",IF(IFERROR(TRIM(INDEX($A59:$AD59,MATCH(Lists!$H$6,$A$1:$AD$1,0))&amp;""),"")&lt;&gt;"","Yes","No"))</f>
        <v/>
      </c>
      <c r="AU59" s="22">
        <f>IF(AN59="","",IF(IFERROR(TRIM(INDEX($A59:$AD59,MATCH(Lists!$H$11,$A$1:$AD$1,0))&amp;""),"")&lt;&gt;"","Yes","No"))</f>
        <v/>
      </c>
      <c r="AV59" s="22">
        <f>IF(AN59="","",IFERROR(IF(TRIM(INDEX($A59:$AD59,MATCH(Lists!$H$10,$A$1:$AD$1,0))&amp;"")="","",VALUE(TRIM(INDEX($A59:$AD59,MATCH(Lists!$H$10,$A$1:$AD$1,0))&amp;""))),""))</f>
        <v/>
      </c>
      <c r="AW59" s="22">
        <f>IF(AN59="","",LOWER(IFERROR(TRIM(INDEX($A59:$AD59,MATCH(Lists!$H$3,$A$1:$AD$1,0))&amp;""),"")))</f>
        <v/>
      </c>
      <c r="AX59" s="22">
        <f>IF(AN59="","",IFERROR(TRIM(INDEX($A59:$AD59,MATCH(Lists!$H$12,$A$1:$AD$1,0))&amp;""),""))</f>
        <v/>
      </c>
      <c r="AY59" s="23">
        <f>IF(OR(AX59="Paid",AX59="Partially refunded"),IFERROR(VALUE(IFERROR(TRIM(INDEX($A59:$AD59,MATCH(Lists!$H$13,$A$1:$AD$1,0))&amp;""),"")),0)-IFERROR(VALUE(IFERROR(TRIM(INDEX($A59:$AD59,MATCH(Lists!$H$14,$A$1:$AD$1,0))&amp;""),"")),0),0)</f>
        <v/>
      </c>
      <c r="AZ59" s="22">
        <f>IF(AN59="","",IF(UPPER(TRIM(AK59&amp;""))="Y","Paid another way",IF(OR(AX59="Paid",AX59="Partially refunded"),AX59,IF(AND(AW59&lt;&gt;"",COUNTIFS(Payments!$S$2:$S$301,AW59,Payments!$U$2:$U$301,1)&gt;0),"Paid",IF(AX59&lt;&gt;"",AX59,IF(AW59="","No payment yet",IFERROR(INDEX(Payments!$T$2:$T$301,MATCH(AW59,Payments!$S$2:$S$301,0)),"No payment yet")))))))</f>
        <v/>
      </c>
      <c r="BA59" s="22">
        <f>IF(OR(AZ59="Paid",AZ59="Partially refunded",AZ59="Paid another way"),1,0)</f>
        <v/>
      </c>
      <c r="BB59" s="23">
        <f>IF(AN59="","",AY59+IF(AW59="",0,SUMIF(Payments!$S$2:$S$301,AW59,Payments!$V$2:$V$301)))</f>
        <v/>
      </c>
      <c r="BC59" s="22">
        <f>IF(OR(AN59="",COUNT(AF59:AH59)=0),"",ROUND(AVERAGE(AF59:AH59),2))</f>
        <v/>
      </c>
      <c r="BD59" s="22">
        <f>IF(ISNUMBER(BC59),BC59,0)</f>
        <v/>
      </c>
      <c r="BE59" s="22">
        <f>IF(ISNUMBER(BC59),1,0)</f>
        <v/>
      </c>
      <c r="BF59" s="22">
        <f>IF(AN59="","",TRIM(AI59&amp;""))</f>
        <v/>
      </c>
      <c r="BG59" s="22">
        <f>IF(OR(AN59="",AJ59=""),"",UPPER(TRIM(AJ59&amp;"")))</f>
        <v/>
      </c>
      <c r="BH59" s="22">
        <f>IF(BG59="","",IF(COUNTIF($BG$2:$BG$301,BG59)&gt;1,"Yes","No"))</f>
        <v/>
      </c>
      <c r="BI59" s="22">
        <f>IF(AND(BF59="Accepted",BG59=""),1,0)</f>
        <v/>
      </c>
      <c r="BJ59" s="22">
        <f>IF(AND(BF59="Accepted",BA59=0),1,0)</f>
        <v/>
      </c>
      <c r="BK59" s="23">
        <f>IF(AND(BJ59=1,ISNUMBER(AV59)),AV59,0)</f>
        <v/>
      </c>
      <c r="BL59" s="22">
        <f>IF(AN59="",0,1)</f>
        <v/>
      </c>
    </row>
    <row r="60">
      <c r="AE60" s="19" t="n"/>
      <c r="AF60" s="24" t="n"/>
      <c r="AG60" s="24" t="n"/>
      <c r="AH60" s="24" t="n"/>
      <c r="AI60" s="24" t="n"/>
      <c r="AJ60" s="24" t="n"/>
      <c r="AK60" s="24" t="n"/>
      <c r="AL60" s="25" t="n"/>
      <c r="AM60" s="19" t="n"/>
      <c r="AN60" s="22">
        <f>IFERROR(TRIM(INDEX($A60:$AD60,MATCH(Lists!$H$2,$A$1:$AD$1,0))&amp;""),"")</f>
        <v/>
      </c>
      <c r="AO60" s="22">
        <f>IF(AN60="","",IFERROR(TRIM(INDEX($A60:$AD60,MATCH(Lists!$H$4,$A$1:$AD$1,0))&amp;""),""))</f>
        <v/>
      </c>
      <c r="AP60" s="22">
        <f>IF(AN60="","",IFERROR(TRIM(INDEX($A60:$AD60,MATCH(Lists!$H$7,$A$1:$AD$1,0))&amp;""),""))</f>
        <v/>
      </c>
      <c r="AQ60" s="22">
        <f>IF(AN60="","",IFERROR(TRIM(INDEX($A60:$AD60,MATCH(Lists!$H$8,$A$1:$AD$1,0))&amp;""),""))</f>
        <v/>
      </c>
      <c r="AR60" s="22">
        <f>IF(AN60="","",IFERROR(TRIM(INDEX($A60:$AD60,MATCH(Lists!$H$9,$A$1:$AD$1,0))&amp;""),""))</f>
        <v/>
      </c>
      <c r="AS60" s="22">
        <f>IF(AN60="","",IFERROR(TRIM(INDEX($A60:$AD60,MATCH(Lists!$H$5,$A$1:$AD$1,0))&amp;""),""))</f>
        <v/>
      </c>
      <c r="AT60" s="22">
        <f>IF(AN60="","",IF(IFERROR(TRIM(INDEX($A60:$AD60,MATCH(Lists!$H$6,$A$1:$AD$1,0))&amp;""),"")&lt;&gt;"","Yes","No"))</f>
        <v/>
      </c>
      <c r="AU60" s="22">
        <f>IF(AN60="","",IF(IFERROR(TRIM(INDEX($A60:$AD60,MATCH(Lists!$H$11,$A$1:$AD$1,0))&amp;""),"")&lt;&gt;"","Yes","No"))</f>
        <v/>
      </c>
      <c r="AV60" s="22">
        <f>IF(AN60="","",IFERROR(IF(TRIM(INDEX($A60:$AD60,MATCH(Lists!$H$10,$A$1:$AD$1,0))&amp;"")="","",VALUE(TRIM(INDEX($A60:$AD60,MATCH(Lists!$H$10,$A$1:$AD$1,0))&amp;""))),""))</f>
        <v/>
      </c>
      <c r="AW60" s="22">
        <f>IF(AN60="","",LOWER(IFERROR(TRIM(INDEX($A60:$AD60,MATCH(Lists!$H$3,$A$1:$AD$1,0))&amp;""),"")))</f>
        <v/>
      </c>
      <c r="AX60" s="22">
        <f>IF(AN60="","",IFERROR(TRIM(INDEX($A60:$AD60,MATCH(Lists!$H$12,$A$1:$AD$1,0))&amp;""),""))</f>
        <v/>
      </c>
      <c r="AY60" s="23">
        <f>IF(OR(AX60="Paid",AX60="Partially refunded"),IFERROR(VALUE(IFERROR(TRIM(INDEX($A60:$AD60,MATCH(Lists!$H$13,$A$1:$AD$1,0))&amp;""),"")),0)-IFERROR(VALUE(IFERROR(TRIM(INDEX($A60:$AD60,MATCH(Lists!$H$14,$A$1:$AD$1,0))&amp;""),"")),0),0)</f>
        <v/>
      </c>
      <c r="AZ60" s="22">
        <f>IF(AN60="","",IF(UPPER(TRIM(AK60&amp;""))="Y","Paid another way",IF(OR(AX60="Paid",AX60="Partially refunded"),AX60,IF(AND(AW60&lt;&gt;"",COUNTIFS(Payments!$S$2:$S$301,AW60,Payments!$U$2:$U$301,1)&gt;0),"Paid",IF(AX60&lt;&gt;"",AX60,IF(AW60="","No payment yet",IFERROR(INDEX(Payments!$T$2:$T$301,MATCH(AW60,Payments!$S$2:$S$301,0)),"No payment yet")))))))</f>
        <v/>
      </c>
      <c r="BA60" s="22">
        <f>IF(OR(AZ60="Paid",AZ60="Partially refunded",AZ60="Paid another way"),1,0)</f>
        <v/>
      </c>
      <c r="BB60" s="23">
        <f>IF(AN60="","",AY60+IF(AW60="",0,SUMIF(Payments!$S$2:$S$301,AW60,Payments!$V$2:$V$301)))</f>
        <v/>
      </c>
      <c r="BC60" s="22">
        <f>IF(OR(AN60="",COUNT(AF60:AH60)=0),"",ROUND(AVERAGE(AF60:AH60),2))</f>
        <v/>
      </c>
      <c r="BD60" s="22">
        <f>IF(ISNUMBER(BC60),BC60,0)</f>
        <v/>
      </c>
      <c r="BE60" s="22">
        <f>IF(ISNUMBER(BC60),1,0)</f>
        <v/>
      </c>
      <c r="BF60" s="22">
        <f>IF(AN60="","",TRIM(AI60&amp;""))</f>
        <v/>
      </c>
      <c r="BG60" s="22">
        <f>IF(OR(AN60="",AJ60=""),"",UPPER(TRIM(AJ60&amp;"")))</f>
        <v/>
      </c>
      <c r="BH60" s="22">
        <f>IF(BG60="","",IF(COUNTIF($BG$2:$BG$301,BG60)&gt;1,"Yes","No"))</f>
        <v/>
      </c>
      <c r="BI60" s="22">
        <f>IF(AND(BF60="Accepted",BG60=""),1,0)</f>
        <v/>
      </c>
      <c r="BJ60" s="22">
        <f>IF(AND(BF60="Accepted",BA60=0),1,0)</f>
        <v/>
      </c>
      <c r="BK60" s="23">
        <f>IF(AND(BJ60=1,ISNUMBER(AV60)),AV60,0)</f>
        <v/>
      </c>
      <c r="BL60" s="22">
        <f>IF(AN60="",0,1)</f>
        <v/>
      </c>
    </row>
    <row r="61">
      <c r="AE61" s="19" t="n"/>
      <c r="AF61" s="24" t="n"/>
      <c r="AG61" s="24" t="n"/>
      <c r="AH61" s="24" t="n"/>
      <c r="AI61" s="24" t="n"/>
      <c r="AJ61" s="24" t="n"/>
      <c r="AK61" s="24" t="n"/>
      <c r="AL61" s="25" t="n"/>
      <c r="AM61" s="19" t="n"/>
      <c r="AN61" s="22">
        <f>IFERROR(TRIM(INDEX($A61:$AD61,MATCH(Lists!$H$2,$A$1:$AD$1,0))&amp;""),"")</f>
        <v/>
      </c>
      <c r="AO61" s="22">
        <f>IF(AN61="","",IFERROR(TRIM(INDEX($A61:$AD61,MATCH(Lists!$H$4,$A$1:$AD$1,0))&amp;""),""))</f>
        <v/>
      </c>
      <c r="AP61" s="22">
        <f>IF(AN61="","",IFERROR(TRIM(INDEX($A61:$AD61,MATCH(Lists!$H$7,$A$1:$AD$1,0))&amp;""),""))</f>
        <v/>
      </c>
      <c r="AQ61" s="22">
        <f>IF(AN61="","",IFERROR(TRIM(INDEX($A61:$AD61,MATCH(Lists!$H$8,$A$1:$AD$1,0))&amp;""),""))</f>
        <v/>
      </c>
      <c r="AR61" s="22">
        <f>IF(AN61="","",IFERROR(TRIM(INDEX($A61:$AD61,MATCH(Lists!$H$9,$A$1:$AD$1,0))&amp;""),""))</f>
        <v/>
      </c>
      <c r="AS61" s="22">
        <f>IF(AN61="","",IFERROR(TRIM(INDEX($A61:$AD61,MATCH(Lists!$H$5,$A$1:$AD$1,0))&amp;""),""))</f>
        <v/>
      </c>
      <c r="AT61" s="22">
        <f>IF(AN61="","",IF(IFERROR(TRIM(INDEX($A61:$AD61,MATCH(Lists!$H$6,$A$1:$AD$1,0))&amp;""),"")&lt;&gt;"","Yes","No"))</f>
        <v/>
      </c>
      <c r="AU61" s="22">
        <f>IF(AN61="","",IF(IFERROR(TRIM(INDEX($A61:$AD61,MATCH(Lists!$H$11,$A$1:$AD$1,0))&amp;""),"")&lt;&gt;"","Yes","No"))</f>
        <v/>
      </c>
      <c r="AV61" s="22">
        <f>IF(AN61="","",IFERROR(IF(TRIM(INDEX($A61:$AD61,MATCH(Lists!$H$10,$A$1:$AD$1,0))&amp;"")="","",VALUE(TRIM(INDEX($A61:$AD61,MATCH(Lists!$H$10,$A$1:$AD$1,0))&amp;""))),""))</f>
        <v/>
      </c>
      <c r="AW61" s="22">
        <f>IF(AN61="","",LOWER(IFERROR(TRIM(INDEX($A61:$AD61,MATCH(Lists!$H$3,$A$1:$AD$1,0))&amp;""),"")))</f>
        <v/>
      </c>
      <c r="AX61" s="22">
        <f>IF(AN61="","",IFERROR(TRIM(INDEX($A61:$AD61,MATCH(Lists!$H$12,$A$1:$AD$1,0))&amp;""),""))</f>
        <v/>
      </c>
      <c r="AY61" s="23">
        <f>IF(OR(AX61="Paid",AX61="Partially refunded"),IFERROR(VALUE(IFERROR(TRIM(INDEX($A61:$AD61,MATCH(Lists!$H$13,$A$1:$AD$1,0))&amp;""),"")),0)-IFERROR(VALUE(IFERROR(TRIM(INDEX($A61:$AD61,MATCH(Lists!$H$14,$A$1:$AD$1,0))&amp;""),"")),0),0)</f>
        <v/>
      </c>
      <c r="AZ61" s="22">
        <f>IF(AN61="","",IF(UPPER(TRIM(AK61&amp;""))="Y","Paid another way",IF(OR(AX61="Paid",AX61="Partially refunded"),AX61,IF(AND(AW61&lt;&gt;"",COUNTIFS(Payments!$S$2:$S$301,AW61,Payments!$U$2:$U$301,1)&gt;0),"Paid",IF(AX61&lt;&gt;"",AX61,IF(AW61="","No payment yet",IFERROR(INDEX(Payments!$T$2:$T$301,MATCH(AW61,Payments!$S$2:$S$301,0)),"No payment yet")))))))</f>
        <v/>
      </c>
      <c r="BA61" s="22">
        <f>IF(OR(AZ61="Paid",AZ61="Partially refunded",AZ61="Paid another way"),1,0)</f>
        <v/>
      </c>
      <c r="BB61" s="23">
        <f>IF(AN61="","",AY61+IF(AW61="",0,SUMIF(Payments!$S$2:$S$301,AW61,Payments!$V$2:$V$301)))</f>
        <v/>
      </c>
      <c r="BC61" s="22">
        <f>IF(OR(AN61="",COUNT(AF61:AH61)=0),"",ROUND(AVERAGE(AF61:AH61),2))</f>
        <v/>
      </c>
      <c r="BD61" s="22">
        <f>IF(ISNUMBER(BC61),BC61,0)</f>
        <v/>
      </c>
      <c r="BE61" s="22">
        <f>IF(ISNUMBER(BC61),1,0)</f>
        <v/>
      </c>
      <c r="BF61" s="22">
        <f>IF(AN61="","",TRIM(AI61&amp;""))</f>
        <v/>
      </c>
      <c r="BG61" s="22">
        <f>IF(OR(AN61="",AJ61=""),"",UPPER(TRIM(AJ61&amp;"")))</f>
        <v/>
      </c>
      <c r="BH61" s="22">
        <f>IF(BG61="","",IF(COUNTIF($BG$2:$BG$301,BG61)&gt;1,"Yes","No"))</f>
        <v/>
      </c>
      <c r="BI61" s="22">
        <f>IF(AND(BF61="Accepted",BG61=""),1,0)</f>
        <v/>
      </c>
      <c r="BJ61" s="22">
        <f>IF(AND(BF61="Accepted",BA61=0),1,0)</f>
        <v/>
      </c>
      <c r="BK61" s="23">
        <f>IF(AND(BJ61=1,ISNUMBER(AV61)),AV61,0)</f>
        <v/>
      </c>
      <c r="BL61" s="22">
        <f>IF(AN61="",0,1)</f>
        <v/>
      </c>
    </row>
    <row r="62">
      <c r="AE62" s="19" t="n"/>
      <c r="AF62" s="24" t="n"/>
      <c r="AG62" s="24" t="n"/>
      <c r="AH62" s="24" t="n"/>
      <c r="AI62" s="24" t="n"/>
      <c r="AJ62" s="24" t="n"/>
      <c r="AK62" s="24" t="n"/>
      <c r="AL62" s="25" t="n"/>
      <c r="AM62" s="19" t="n"/>
      <c r="AN62" s="22">
        <f>IFERROR(TRIM(INDEX($A62:$AD62,MATCH(Lists!$H$2,$A$1:$AD$1,0))&amp;""),"")</f>
        <v/>
      </c>
      <c r="AO62" s="22">
        <f>IF(AN62="","",IFERROR(TRIM(INDEX($A62:$AD62,MATCH(Lists!$H$4,$A$1:$AD$1,0))&amp;""),""))</f>
        <v/>
      </c>
      <c r="AP62" s="22">
        <f>IF(AN62="","",IFERROR(TRIM(INDEX($A62:$AD62,MATCH(Lists!$H$7,$A$1:$AD$1,0))&amp;""),""))</f>
        <v/>
      </c>
      <c r="AQ62" s="22">
        <f>IF(AN62="","",IFERROR(TRIM(INDEX($A62:$AD62,MATCH(Lists!$H$8,$A$1:$AD$1,0))&amp;""),""))</f>
        <v/>
      </c>
      <c r="AR62" s="22">
        <f>IF(AN62="","",IFERROR(TRIM(INDEX($A62:$AD62,MATCH(Lists!$H$9,$A$1:$AD$1,0))&amp;""),""))</f>
        <v/>
      </c>
      <c r="AS62" s="22">
        <f>IF(AN62="","",IFERROR(TRIM(INDEX($A62:$AD62,MATCH(Lists!$H$5,$A$1:$AD$1,0))&amp;""),""))</f>
        <v/>
      </c>
      <c r="AT62" s="22">
        <f>IF(AN62="","",IF(IFERROR(TRIM(INDEX($A62:$AD62,MATCH(Lists!$H$6,$A$1:$AD$1,0))&amp;""),"")&lt;&gt;"","Yes","No"))</f>
        <v/>
      </c>
      <c r="AU62" s="22">
        <f>IF(AN62="","",IF(IFERROR(TRIM(INDEX($A62:$AD62,MATCH(Lists!$H$11,$A$1:$AD$1,0))&amp;""),"")&lt;&gt;"","Yes","No"))</f>
        <v/>
      </c>
      <c r="AV62" s="22">
        <f>IF(AN62="","",IFERROR(IF(TRIM(INDEX($A62:$AD62,MATCH(Lists!$H$10,$A$1:$AD$1,0))&amp;"")="","",VALUE(TRIM(INDEX($A62:$AD62,MATCH(Lists!$H$10,$A$1:$AD$1,0))&amp;""))),""))</f>
        <v/>
      </c>
      <c r="AW62" s="22">
        <f>IF(AN62="","",LOWER(IFERROR(TRIM(INDEX($A62:$AD62,MATCH(Lists!$H$3,$A$1:$AD$1,0))&amp;""),"")))</f>
        <v/>
      </c>
      <c r="AX62" s="22">
        <f>IF(AN62="","",IFERROR(TRIM(INDEX($A62:$AD62,MATCH(Lists!$H$12,$A$1:$AD$1,0))&amp;""),""))</f>
        <v/>
      </c>
      <c r="AY62" s="23">
        <f>IF(OR(AX62="Paid",AX62="Partially refunded"),IFERROR(VALUE(IFERROR(TRIM(INDEX($A62:$AD62,MATCH(Lists!$H$13,$A$1:$AD$1,0))&amp;""),"")),0)-IFERROR(VALUE(IFERROR(TRIM(INDEX($A62:$AD62,MATCH(Lists!$H$14,$A$1:$AD$1,0))&amp;""),"")),0),0)</f>
        <v/>
      </c>
      <c r="AZ62" s="22">
        <f>IF(AN62="","",IF(UPPER(TRIM(AK62&amp;""))="Y","Paid another way",IF(OR(AX62="Paid",AX62="Partially refunded"),AX62,IF(AND(AW62&lt;&gt;"",COUNTIFS(Payments!$S$2:$S$301,AW62,Payments!$U$2:$U$301,1)&gt;0),"Paid",IF(AX62&lt;&gt;"",AX62,IF(AW62="","No payment yet",IFERROR(INDEX(Payments!$T$2:$T$301,MATCH(AW62,Payments!$S$2:$S$301,0)),"No payment yet")))))))</f>
        <v/>
      </c>
      <c r="BA62" s="22">
        <f>IF(OR(AZ62="Paid",AZ62="Partially refunded",AZ62="Paid another way"),1,0)</f>
        <v/>
      </c>
      <c r="BB62" s="23">
        <f>IF(AN62="","",AY62+IF(AW62="",0,SUMIF(Payments!$S$2:$S$301,AW62,Payments!$V$2:$V$301)))</f>
        <v/>
      </c>
      <c r="BC62" s="22">
        <f>IF(OR(AN62="",COUNT(AF62:AH62)=0),"",ROUND(AVERAGE(AF62:AH62),2))</f>
        <v/>
      </c>
      <c r="BD62" s="22">
        <f>IF(ISNUMBER(BC62),BC62,0)</f>
        <v/>
      </c>
      <c r="BE62" s="22">
        <f>IF(ISNUMBER(BC62),1,0)</f>
        <v/>
      </c>
      <c r="BF62" s="22">
        <f>IF(AN62="","",TRIM(AI62&amp;""))</f>
        <v/>
      </c>
      <c r="BG62" s="22">
        <f>IF(OR(AN62="",AJ62=""),"",UPPER(TRIM(AJ62&amp;"")))</f>
        <v/>
      </c>
      <c r="BH62" s="22">
        <f>IF(BG62="","",IF(COUNTIF($BG$2:$BG$301,BG62)&gt;1,"Yes","No"))</f>
        <v/>
      </c>
      <c r="BI62" s="22">
        <f>IF(AND(BF62="Accepted",BG62=""),1,0)</f>
        <v/>
      </c>
      <c r="BJ62" s="22">
        <f>IF(AND(BF62="Accepted",BA62=0),1,0)</f>
        <v/>
      </c>
      <c r="BK62" s="23">
        <f>IF(AND(BJ62=1,ISNUMBER(AV62)),AV62,0)</f>
        <v/>
      </c>
      <c r="BL62" s="22">
        <f>IF(AN62="",0,1)</f>
        <v/>
      </c>
    </row>
    <row r="63">
      <c r="AE63" s="19" t="n"/>
      <c r="AF63" s="24" t="n"/>
      <c r="AG63" s="24" t="n"/>
      <c r="AH63" s="24" t="n"/>
      <c r="AI63" s="24" t="n"/>
      <c r="AJ63" s="24" t="n"/>
      <c r="AK63" s="24" t="n"/>
      <c r="AL63" s="25" t="n"/>
      <c r="AM63" s="19" t="n"/>
      <c r="AN63" s="22">
        <f>IFERROR(TRIM(INDEX($A63:$AD63,MATCH(Lists!$H$2,$A$1:$AD$1,0))&amp;""),"")</f>
        <v/>
      </c>
      <c r="AO63" s="22">
        <f>IF(AN63="","",IFERROR(TRIM(INDEX($A63:$AD63,MATCH(Lists!$H$4,$A$1:$AD$1,0))&amp;""),""))</f>
        <v/>
      </c>
      <c r="AP63" s="22">
        <f>IF(AN63="","",IFERROR(TRIM(INDEX($A63:$AD63,MATCH(Lists!$H$7,$A$1:$AD$1,0))&amp;""),""))</f>
        <v/>
      </c>
      <c r="AQ63" s="22">
        <f>IF(AN63="","",IFERROR(TRIM(INDEX($A63:$AD63,MATCH(Lists!$H$8,$A$1:$AD$1,0))&amp;""),""))</f>
        <v/>
      </c>
      <c r="AR63" s="22">
        <f>IF(AN63="","",IFERROR(TRIM(INDEX($A63:$AD63,MATCH(Lists!$H$9,$A$1:$AD$1,0))&amp;""),""))</f>
        <v/>
      </c>
      <c r="AS63" s="22">
        <f>IF(AN63="","",IFERROR(TRIM(INDEX($A63:$AD63,MATCH(Lists!$H$5,$A$1:$AD$1,0))&amp;""),""))</f>
        <v/>
      </c>
      <c r="AT63" s="22">
        <f>IF(AN63="","",IF(IFERROR(TRIM(INDEX($A63:$AD63,MATCH(Lists!$H$6,$A$1:$AD$1,0))&amp;""),"")&lt;&gt;"","Yes","No"))</f>
        <v/>
      </c>
      <c r="AU63" s="22">
        <f>IF(AN63="","",IF(IFERROR(TRIM(INDEX($A63:$AD63,MATCH(Lists!$H$11,$A$1:$AD$1,0))&amp;""),"")&lt;&gt;"","Yes","No"))</f>
        <v/>
      </c>
      <c r="AV63" s="22">
        <f>IF(AN63="","",IFERROR(IF(TRIM(INDEX($A63:$AD63,MATCH(Lists!$H$10,$A$1:$AD$1,0))&amp;"")="","",VALUE(TRIM(INDEX($A63:$AD63,MATCH(Lists!$H$10,$A$1:$AD$1,0))&amp;""))),""))</f>
        <v/>
      </c>
      <c r="AW63" s="22">
        <f>IF(AN63="","",LOWER(IFERROR(TRIM(INDEX($A63:$AD63,MATCH(Lists!$H$3,$A$1:$AD$1,0))&amp;""),"")))</f>
        <v/>
      </c>
      <c r="AX63" s="22">
        <f>IF(AN63="","",IFERROR(TRIM(INDEX($A63:$AD63,MATCH(Lists!$H$12,$A$1:$AD$1,0))&amp;""),""))</f>
        <v/>
      </c>
      <c r="AY63" s="23">
        <f>IF(OR(AX63="Paid",AX63="Partially refunded"),IFERROR(VALUE(IFERROR(TRIM(INDEX($A63:$AD63,MATCH(Lists!$H$13,$A$1:$AD$1,0))&amp;""),"")),0)-IFERROR(VALUE(IFERROR(TRIM(INDEX($A63:$AD63,MATCH(Lists!$H$14,$A$1:$AD$1,0))&amp;""),"")),0),0)</f>
        <v/>
      </c>
      <c r="AZ63" s="22">
        <f>IF(AN63="","",IF(UPPER(TRIM(AK63&amp;""))="Y","Paid another way",IF(OR(AX63="Paid",AX63="Partially refunded"),AX63,IF(AND(AW63&lt;&gt;"",COUNTIFS(Payments!$S$2:$S$301,AW63,Payments!$U$2:$U$301,1)&gt;0),"Paid",IF(AX63&lt;&gt;"",AX63,IF(AW63="","No payment yet",IFERROR(INDEX(Payments!$T$2:$T$301,MATCH(AW63,Payments!$S$2:$S$301,0)),"No payment yet")))))))</f>
        <v/>
      </c>
      <c r="BA63" s="22">
        <f>IF(OR(AZ63="Paid",AZ63="Partially refunded",AZ63="Paid another way"),1,0)</f>
        <v/>
      </c>
      <c r="BB63" s="23">
        <f>IF(AN63="","",AY63+IF(AW63="",0,SUMIF(Payments!$S$2:$S$301,AW63,Payments!$V$2:$V$301)))</f>
        <v/>
      </c>
      <c r="BC63" s="22">
        <f>IF(OR(AN63="",COUNT(AF63:AH63)=0),"",ROUND(AVERAGE(AF63:AH63),2))</f>
        <v/>
      </c>
      <c r="BD63" s="22">
        <f>IF(ISNUMBER(BC63),BC63,0)</f>
        <v/>
      </c>
      <c r="BE63" s="22">
        <f>IF(ISNUMBER(BC63),1,0)</f>
        <v/>
      </c>
      <c r="BF63" s="22">
        <f>IF(AN63="","",TRIM(AI63&amp;""))</f>
        <v/>
      </c>
      <c r="BG63" s="22">
        <f>IF(OR(AN63="",AJ63=""),"",UPPER(TRIM(AJ63&amp;"")))</f>
        <v/>
      </c>
      <c r="BH63" s="22">
        <f>IF(BG63="","",IF(COUNTIF($BG$2:$BG$301,BG63)&gt;1,"Yes","No"))</f>
        <v/>
      </c>
      <c r="BI63" s="22">
        <f>IF(AND(BF63="Accepted",BG63=""),1,0)</f>
        <v/>
      </c>
      <c r="BJ63" s="22">
        <f>IF(AND(BF63="Accepted",BA63=0),1,0)</f>
        <v/>
      </c>
      <c r="BK63" s="23">
        <f>IF(AND(BJ63=1,ISNUMBER(AV63)),AV63,0)</f>
        <v/>
      </c>
      <c r="BL63" s="22">
        <f>IF(AN63="",0,1)</f>
        <v/>
      </c>
    </row>
    <row r="64">
      <c r="AE64" s="19" t="n"/>
      <c r="AF64" s="24" t="n"/>
      <c r="AG64" s="24" t="n"/>
      <c r="AH64" s="24" t="n"/>
      <c r="AI64" s="24" t="n"/>
      <c r="AJ64" s="24" t="n"/>
      <c r="AK64" s="24" t="n"/>
      <c r="AL64" s="25" t="n"/>
      <c r="AM64" s="19" t="n"/>
      <c r="AN64" s="22">
        <f>IFERROR(TRIM(INDEX($A64:$AD64,MATCH(Lists!$H$2,$A$1:$AD$1,0))&amp;""),"")</f>
        <v/>
      </c>
      <c r="AO64" s="22">
        <f>IF(AN64="","",IFERROR(TRIM(INDEX($A64:$AD64,MATCH(Lists!$H$4,$A$1:$AD$1,0))&amp;""),""))</f>
        <v/>
      </c>
      <c r="AP64" s="22">
        <f>IF(AN64="","",IFERROR(TRIM(INDEX($A64:$AD64,MATCH(Lists!$H$7,$A$1:$AD$1,0))&amp;""),""))</f>
        <v/>
      </c>
      <c r="AQ64" s="22">
        <f>IF(AN64="","",IFERROR(TRIM(INDEX($A64:$AD64,MATCH(Lists!$H$8,$A$1:$AD$1,0))&amp;""),""))</f>
        <v/>
      </c>
      <c r="AR64" s="22">
        <f>IF(AN64="","",IFERROR(TRIM(INDEX($A64:$AD64,MATCH(Lists!$H$9,$A$1:$AD$1,0))&amp;""),""))</f>
        <v/>
      </c>
      <c r="AS64" s="22">
        <f>IF(AN64="","",IFERROR(TRIM(INDEX($A64:$AD64,MATCH(Lists!$H$5,$A$1:$AD$1,0))&amp;""),""))</f>
        <v/>
      </c>
      <c r="AT64" s="22">
        <f>IF(AN64="","",IF(IFERROR(TRIM(INDEX($A64:$AD64,MATCH(Lists!$H$6,$A$1:$AD$1,0))&amp;""),"")&lt;&gt;"","Yes","No"))</f>
        <v/>
      </c>
      <c r="AU64" s="22">
        <f>IF(AN64="","",IF(IFERROR(TRIM(INDEX($A64:$AD64,MATCH(Lists!$H$11,$A$1:$AD$1,0))&amp;""),"")&lt;&gt;"","Yes","No"))</f>
        <v/>
      </c>
      <c r="AV64" s="22">
        <f>IF(AN64="","",IFERROR(IF(TRIM(INDEX($A64:$AD64,MATCH(Lists!$H$10,$A$1:$AD$1,0))&amp;"")="","",VALUE(TRIM(INDEX($A64:$AD64,MATCH(Lists!$H$10,$A$1:$AD$1,0))&amp;""))),""))</f>
        <v/>
      </c>
      <c r="AW64" s="22">
        <f>IF(AN64="","",LOWER(IFERROR(TRIM(INDEX($A64:$AD64,MATCH(Lists!$H$3,$A$1:$AD$1,0))&amp;""),"")))</f>
        <v/>
      </c>
      <c r="AX64" s="22">
        <f>IF(AN64="","",IFERROR(TRIM(INDEX($A64:$AD64,MATCH(Lists!$H$12,$A$1:$AD$1,0))&amp;""),""))</f>
        <v/>
      </c>
      <c r="AY64" s="23">
        <f>IF(OR(AX64="Paid",AX64="Partially refunded"),IFERROR(VALUE(IFERROR(TRIM(INDEX($A64:$AD64,MATCH(Lists!$H$13,$A$1:$AD$1,0))&amp;""),"")),0)-IFERROR(VALUE(IFERROR(TRIM(INDEX($A64:$AD64,MATCH(Lists!$H$14,$A$1:$AD$1,0))&amp;""),"")),0),0)</f>
        <v/>
      </c>
      <c r="AZ64" s="22">
        <f>IF(AN64="","",IF(UPPER(TRIM(AK64&amp;""))="Y","Paid another way",IF(OR(AX64="Paid",AX64="Partially refunded"),AX64,IF(AND(AW64&lt;&gt;"",COUNTIFS(Payments!$S$2:$S$301,AW64,Payments!$U$2:$U$301,1)&gt;0),"Paid",IF(AX64&lt;&gt;"",AX64,IF(AW64="","No payment yet",IFERROR(INDEX(Payments!$T$2:$T$301,MATCH(AW64,Payments!$S$2:$S$301,0)),"No payment yet")))))))</f>
        <v/>
      </c>
      <c r="BA64" s="22">
        <f>IF(OR(AZ64="Paid",AZ64="Partially refunded",AZ64="Paid another way"),1,0)</f>
        <v/>
      </c>
      <c r="BB64" s="23">
        <f>IF(AN64="","",AY64+IF(AW64="",0,SUMIF(Payments!$S$2:$S$301,AW64,Payments!$V$2:$V$301)))</f>
        <v/>
      </c>
      <c r="BC64" s="22">
        <f>IF(OR(AN64="",COUNT(AF64:AH64)=0),"",ROUND(AVERAGE(AF64:AH64),2))</f>
        <v/>
      </c>
      <c r="BD64" s="22">
        <f>IF(ISNUMBER(BC64),BC64,0)</f>
        <v/>
      </c>
      <c r="BE64" s="22">
        <f>IF(ISNUMBER(BC64),1,0)</f>
        <v/>
      </c>
      <c r="BF64" s="22">
        <f>IF(AN64="","",TRIM(AI64&amp;""))</f>
        <v/>
      </c>
      <c r="BG64" s="22">
        <f>IF(OR(AN64="",AJ64=""),"",UPPER(TRIM(AJ64&amp;"")))</f>
        <v/>
      </c>
      <c r="BH64" s="22">
        <f>IF(BG64="","",IF(COUNTIF($BG$2:$BG$301,BG64)&gt;1,"Yes","No"))</f>
        <v/>
      </c>
      <c r="BI64" s="22">
        <f>IF(AND(BF64="Accepted",BG64=""),1,0)</f>
        <v/>
      </c>
      <c r="BJ64" s="22">
        <f>IF(AND(BF64="Accepted",BA64=0),1,0)</f>
        <v/>
      </c>
      <c r="BK64" s="23">
        <f>IF(AND(BJ64=1,ISNUMBER(AV64)),AV64,0)</f>
        <v/>
      </c>
      <c r="BL64" s="22">
        <f>IF(AN64="",0,1)</f>
        <v/>
      </c>
    </row>
    <row r="65">
      <c r="AE65" s="19" t="n"/>
      <c r="AF65" s="24" t="n"/>
      <c r="AG65" s="24" t="n"/>
      <c r="AH65" s="24" t="n"/>
      <c r="AI65" s="24" t="n"/>
      <c r="AJ65" s="24" t="n"/>
      <c r="AK65" s="24" t="n"/>
      <c r="AL65" s="25" t="n"/>
      <c r="AM65" s="19" t="n"/>
      <c r="AN65" s="22">
        <f>IFERROR(TRIM(INDEX($A65:$AD65,MATCH(Lists!$H$2,$A$1:$AD$1,0))&amp;""),"")</f>
        <v/>
      </c>
      <c r="AO65" s="22">
        <f>IF(AN65="","",IFERROR(TRIM(INDEX($A65:$AD65,MATCH(Lists!$H$4,$A$1:$AD$1,0))&amp;""),""))</f>
        <v/>
      </c>
      <c r="AP65" s="22">
        <f>IF(AN65="","",IFERROR(TRIM(INDEX($A65:$AD65,MATCH(Lists!$H$7,$A$1:$AD$1,0))&amp;""),""))</f>
        <v/>
      </c>
      <c r="AQ65" s="22">
        <f>IF(AN65="","",IFERROR(TRIM(INDEX($A65:$AD65,MATCH(Lists!$H$8,$A$1:$AD$1,0))&amp;""),""))</f>
        <v/>
      </c>
      <c r="AR65" s="22">
        <f>IF(AN65="","",IFERROR(TRIM(INDEX($A65:$AD65,MATCH(Lists!$H$9,$A$1:$AD$1,0))&amp;""),""))</f>
        <v/>
      </c>
      <c r="AS65" s="22">
        <f>IF(AN65="","",IFERROR(TRIM(INDEX($A65:$AD65,MATCH(Lists!$H$5,$A$1:$AD$1,0))&amp;""),""))</f>
        <v/>
      </c>
      <c r="AT65" s="22">
        <f>IF(AN65="","",IF(IFERROR(TRIM(INDEX($A65:$AD65,MATCH(Lists!$H$6,$A$1:$AD$1,0))&amp;""),"")&lt;&gt;"","Yes","No"))</f>
        <v/>
      </c>
      <c r="AU65" s="22">
        <f>IF(AN65="","",IF(IFERROR(TRIM(INDEX($A65:$AD65,MATCH(Lists!$H$11,$A$1:$AD$1,0))&amp;""),"")&lt;&gt;"","Yes","No"))</f>
        <v/>
      </c>
      <c r="AV65" s="22">
        <f>IF(AN65="","",IFERROR(IF(TRIM(INDEX($A65:$AD65,MATCH(Lists!$H$10,$A$1:$AD$1,0))&amp;"")="","",VALUE(TRIM(INDEX($A65:$AD65,MATCH(Lists!$H$10,$A$1:$AD$1,0))&amp;""))),""))</f>
        <v/>
      </c>
      <c r="AW65" s="22">
        <f>IF(AN65="","",LOWER(IFERROR(TRIM(INDEX($A65:$AD65,MATCH(Lists!$H$3,$A$1:$AD$1,0))&amp;""),"")))</f>
        <v/>
      </c>
      <c r="AX65" s="22">
        <f>IF(AN65="","",IFERROR(TRIM(INDEX($A65:$AD65,MATCH(Lists!$H$12,$A$1:$AD$1,0))&amp;""),""))</f>
        <v/>
      </c>
      <c r="AY65" s="23">
        <f>IF(OR(AX65="Paid",AX65="Partially refunded"),IFERROR(VALUE(IFERROR(TRIM(INDEX($A65:$AD65,MATCH(Lists!$H$13,$A$1:$AD$1,0))&amp;""),"")),0)-IFERROR(VALUE(IFERROR(TRIM(INDEX($A65:$AD65,MATCH(Lists!$H$14,$A$1:$AD$1,0))&amp;""),"")),0),0)</f>
        <v/>
      </c>
      <c r="AZ65" s="22">
        <f>IF(AN65="","",IF(UPPER(TRIM(AK65&amp;""))="Y","Paid another way",IF(OR(AX65="Paid",AX65="Partially refunded"),AX65,IF(AND(AW65&lt;&gt;"",COUNTIFS(Payments!$S$2:$S$301,AW65,Payments!$U$2:$U$301,1)&gt;0),"Paid",IF(AX65&lt;&gt;"",AX65,IF(AW65="","No payment yet",IFERROR(INDEX(Payments!$T$2:$T$301,MATCH(AW65,Payments!$S$2:$S$301,0)),"No payment yet")))))))</f>
        <v/>
      </c>
      <c r="BA65" s="22">
        <f>IF(OR(AZ65="Paid",AZ65="Partially refunded",AZ65="Paid another way"),1,0)</f>
        <v/>
      </c>
      <c r="BB65" s="23">
        <f>IF(AN65="","",AY65+IF(AW65="",0,SUMIF(Payments!$S$2:$S$301,AW65,Payments!$V$2:$V$301)))</f>
        <v/>
      </c>
      <c r="BC65" s="22">
        <f>IF(OR(AN65="",COUNT(AF65:AH65)=0),"",ROUND(AVERAGE(AF65:AH65),2))</f>
        <v/>
      </c>
      <c r="BD65" s="22">
        <f>IF(ISNUMBER(BC65),BC65,0)</f>
        <v/>
      </c>
      <c r="BE65" s="22">
        <f>IF(ISNUMBER(BC65),1,0)</f>
        <v/>
      </c>
      <c r="BF65" s="22">
        <f>IF(AN65="","",TRIM(AI65&amp;""))</f>
        <v/>
      </c>
      <c r="BG65" s="22">
        <f>IF(OR(AN65="",AJ65=""),"",UPPER(TRIM(AJ65&amp;"")))</f>
        <v/>
      </c>
      <c r="BH65" s="22">
        <f>IF(BG65="","",IF(COUNTIF($BG$2:$BG$301,BG65)&gt;1,"Yes","No"))</f>
        <v/>
      </c>
      <c r="BI65" s="22">
        <f>IF(AND(BF65="Accepted",BG65=""),1,0)</f>
        <v/>
      </c>
      <c r="BJ65" s="22">
        <f>IF(AND(BF65="Accepted",BA65=0),1,0)</f>
        <v/>
      </c>
      <c r="BK65" s="23">
        <f>IF(AND(BJ65=1,ISNUMBER(AV65)),AV65,0)</f>
        <v/>
      </c>
      <c r="BL65" s="22">
        <f>IF(AN65="",0,1)</f>
        <v/>
      </c>
    </row>
    <row r="66">
      <c r="AE66" s="19" t="n"/>
      <c r="AF66" s="24" t="n"/>
      <c r="AG66" s="24" t="n"/>
      <c r="AH66" s="24" t="n"/>
      <c r="AI66" s="24" t="n"/>
      <c r="AJ66" s="24" t="n"/>
      <c r="AK66" s="24" t="n"/>
      <c r="AL66" s="25" t="n"/>
      <c r="AM66" s="19" t="n"/>
      <c r="AN66" s="22">
        <f>IFERROR(TRIM(INDEX($A66:$AD66,MATCH(Lists!$H$2,$A$1:$AD$1,0))&amp;""),"")</f>
        <v/>
      </c>
      <c r="AO66" s="22">
        <f>IF(AN66="","",IFERROR(TRIM(INDEX($A66:$AD66,MATCH(Lists!$H$4,$A$1:$AD$1,0))&amp;""),""))</f>
        <v/>
      </c>
      <c r="AP66" s="22">
        <f>IF(AN66="","",IFERROR(TRIM(INDEX($A66:$AD66,MATCH(Lists!$H$7,$A$1:$AD$1,0))&amp;""),""))</f>
        <v/>
      </c>
      <c r="AQ66" s="22">
        <f>IF(AN66="","",IFERROR(TRIM(INDEX($A66:$AD66,MATCH(Lists!$H$8,$A$1:$AD$1,0))&amp;""),""))</f>
        <v/>
      </c>
      <c r="AR66" s="22">
        <f>IF(AN66="","",IFERROR(TRIM(INDEX($A66:$AD66,MATCH(Lists!$H$9,$A$1:$AD$1,0))&amp;""),""))</f>
        <v/>
      </c>
      <c r="AS66" s="22">
        <f>IF(AN66="","",IFERROR(TRIM(INDEX($A66:$AD66,MATCH(Lists!$H$5,$A$1:$AD$1,0))&amp;""),""))</f>
        <v/>
      </c>
      <c r="AT66" s="22">
        <f>IF(AN66="","",IF(IFERROR(TRIM(INDEX($A66:$AD66,MATCH(Lists!$H$6,$A$1:$AD$1,0))&amp;""),"")&lt;&gt;"","Yes","No"))</f>
        <v/>
      </c>
      <c r="AU66" s="22">
        <f>IF(AN66="","",IF(IFERROR(TRIM(INDEX($A66:$AD66,MATCH(Lists!$H$11,$A$1:$AD$1,0))&amp;""),"")&lt;&gt;"","Yes","No"))</f>
        <v/>
      </c>
      <c r="AV66" s="22">
        <f>IF(AN66="","",IFERROR(IF(TRIM(INDEX($A66:$AD66,MATCH(Lists!$H$10,$A$1:$AD$1,0))&amp;"")="","",VALUE(TRIM(INDEX($A66:$AD66,MATCH(Lists!$H$10,$A$1:$AD$1,0))&amp;""))),""))</f>
        <v/>
      </c>
      <c r="AW66" s="22">
        <f>IF(AN66="","",LOWER(IFERROR(TRIM(INDEX($A66:$AD66,MATCH(Lists!$H$3,$A$1:$AD$1,0))&amp;""),"")))</f>
        <v/>
      </c>
      <c r="AX66" s="22">
        <f>IF(AN66="","",IFERROR(TRIM(INDEX($A66:$AD66,MATCH(Lists!$H$12,$A$1:$AD$1,0))&amp;""),""))</f>
        <v/>
      </c>
      <c r="AY66" s="23">
        <f>IF(OR(AX66="Paid",AX66="Partially refunded"),IFERROR(VALUE(IFERROR(TRIM(INDEX($A66:$AD66,MATCH(Lists!$H$13,$A$1:$AD$1,0))&amp;""),"")),0)-IFERROR(VALUE(IFERROR(TRIM(INDEX($A66:$AD66,MATCH(Lists!$H$14,$A$1:$AD$1,0))&amp;""),"")),0),0)</f>
        <v/>
      </c>
      <c r="AZ66" s="22">
        <f>IF(AN66="","",IF(UPPER(TRIM(AK66&amp;""))="Y","Paid another way",IF(OR(AX66="Paid",AX66="Partially refunded"),AX66,IF(AND(AW66&lt;&gt;"",COUNTIFS(Payments!$S$2:$S$301,AW66,Payments!$U$2:$U$301,1)&gt;0),"Paid",IF(AX66&lt;&gt;"",AX66,IF(AW66="","No payment yet",IFERROR(INDEX(Payments!$T$2:$T$301,MATCH(AW66,Payments!$S$2:$S$301,0)),"No payment yet")))))))</f>
        <v/>
      </c>
      <c r="BA66" s="22">
        <f>IF(OR(AZ66="Paid",AZ66="Partially refunded",AZ66="Paid another way"),1,0)</f>
        <v/>
      </c>
      <c r="BB66" s="23">
        <f>IF(AN66="","",AY66+IF(AW66="",0,SUMIF(Payments!$S$2:$S$301,AW66,Payments!$V$2:$V$301)))</f>
        <v/>
      </c>
      <c r="BC66" s="22">
        <f>IF(OR(AN66="",COUNT(AF66:AH66)=0),"",ROUND(AVERAGE(AF66:AH66),2))</f>
        <v/>
      </c>
      <c r="BD66" s="22">
        <f>IF(ISNUMBER(BC66),BC66,0)</f>
        <v/>
      </c>
      <c r="BE66" s="22">
        <f>IF(ISNUMBER(BC66),1,0)</f>
        <v/>
      </c>
      <c r="BF66" s="22">
        <f>IF(AN66="","",TRIM(AI66&amp;""))</f>
        <v/>
      </c>
      <c r="BG66" s="22">
        <f>IF(OR(AN66="",AJ66=""),"",UPPER(TRIM(AJ66&amp;"")))</f>
        <v/>
      </c>
      <c r="BH66" s="22">
        <f>IF(BG66="","",IF(COUNTIF($BG$2:$BG$301,BG66)&gt;1,"Yes","No"))</f>
        <v/>
      </c>
      <c r="BI66" s="22">
        <f>IF(AND(BF66="Accepted",BG66=""),1,0)</f>
        <v/>
      </c>
      <c r="BJ66" s="22">
        <f>IF(AND(BF66="Accepted",BA66=0),1,0)</f>
        <v/>
      </c>
      <c r="BK66" s="23">
        <f>IF(AND(BJ66=1,ISNUMBER(AV66)),AV66,0)</f>
        <v/>
      </c>
      <c r="BL66" s="22">
        <f>IF(AN66="",0,1)</f>
        <v/>
      </c>
    </row>
    <row r="67">
      <c r="AE67" s="19" t="n"/>
      <c r="AF67" s="24" t="n"/>
      <c r="AG67" s="24" t="n"/>
      <c r="AH67" s="24" t="n"/>
      <c r="AI67" s="24" t="n"/>
      <c r="AJ67" s="24" t="n"/>
      <c r="AK67" s="24" t="n"/>
      <c r="AL67" s="25" t="n"/>
      <c r="AM67" s="19" t="n"/>
      <c r="AN67" s="22">
        <f>IFERROR(TRIM(INDEX($A67:$AD67,MATCH(Lists!$H$2,$A$1:$AD$1,0))&amp;""),"")</f>
        <v/>
      </c>
      <c r="AO67" s="22">
        <f>IF(AN67="","",IFERROR(TRIM(INDEX($A67:$AD67,MATCH(Lists!$H$4,$A$1:$AD$1,0))&amp;""),""))</f>
        <v/>
      </c>
      <c r="AP67" s="22">
        <f>IF(AN67="","",IFERROR(TRIM(INDEX($A67:$AD67,MATCH(Lists!$H$7,$A$1:$AD$1,0))&amp;""),""))</f>
        <v/>
      </c>
      <c r="AQ67" s="22">
        <f>IF(AN67="","",IFERROR(TRIM(INDEX($A67:$AD67,MATCH(Lists!$H$8,$A$1:$AD$1,0))&amp;""),""))</f>
        <v/>
      </c>
      <c r="AR67" s="22">
        <f>IF(AN67="","",IFERROR(TRIM(INDEX($A67:$AD67,MATCH(Lists!$H$9,$A$1:$AD$1,0))&amp;""),""))</f>
        <v/>
      </c>
      <c r="AS67" s="22">
        <f>IF(AN67="","",IFERROR(TRIM(INDEX($A67:$AD67,MATCH(Lists!$H$5,$A$1:$AD$1,0))&amp;""),""))</f>
        <v/>
      </c>
      <c r="AT67" s="22">
        <f>IF(AN67="","",IF(IFERROR(TRIM(INDEX($A67:$AD67,MATCH(Lists!$H$6,$A$1:$AD$1,0))&amp;""),"")&lt;&gt;"","Yes","No"))</f>
        <v/>
      </c>
      <c r="AU67" s="22">
        <f>IF(AN67="","",IF(IFERROR(TRIM(INDEX($A67:$AD67,MATCH(Lists!$H$11,$A$1:$AD$1,0))&amp;""),"")&lt;&gt;"","Yes","No"))</f>
        <v/>
      </c>
      <c r="AV67" s="22">
        <f>IF(AN67="","",IFERROR(IF(TRIM(INDEX($A67:$AD67,MATCH(Lists!$H$10,$A$1:$AD$1,0))&amp;"")="","",VALUE(TRIM(INDEX($A67:$AD67,MATCH(Lists!$H$10,$A$1:$AD$1,0))&amp;""))),""))</f>
        <v/>
      </c>
      <c r="AW67" s="22">
        <f>IF(AN67="","",LOWER(IFERROR(TRIM(INDEX($A67:$AD67,MATCH(Lists!$H$3,$A$1:$AD$1,0))&amp;""),"")))</f>
        <v/>
      </c>
      <c r="AX67" s="22">
        <f>IF(AN67="","",IFERROR(TRIM(INDEX($A67:$AD67,MATCH(Lists!$H$12,$A$1:$AD$1,0))&amp;""),""))</f>
        <v/>
      </c>
      <c r="AY67" s="23">
        <f>IF(OR(AX67="Paid",AX67="Partially refunded"),IFERROR(VALUE(IFERROR(TRIM(INDEX($A67:$AD67,MATCH(Lists!$H$13,$A$1:$AD$1,0))&amp;""),"")),0)-IFERROR(VALUE(IFERROR(TRIM(INDEX($A67:$AD67,MATCH(Lists!$H$14,$A$1:$AD$1,0))&amp;""),"")),0),0)</f>
        <v/>
      </c>
      <c r="AZ67" s="22">
        <f>IF(AN67="","",IF(UPPER(TRIM(AK67&amp;""))="Y","Paid another way",IF(OR(AX67="Paid",AX67="Partially refunded"),AX67,IF(AND(AW67&lt;&gt;"",COUNTIFS(Payments!$S$2:$S$301,AW67,Payments!$U$2:$U$301,1)&gt;0),"Paid",IF(AX67&lt;&gt;"",AX67,IF(AW67="","No payment yet",IFERROR(INDEX(Payments!$T$2:$T$301,MATCH(AW67,Payments!$S$2:$S$301,0)),"No payment yet")))))))</f>
        <v/>
      </c>
      <c r="BA67" s="22">
        <f>IF(OR(AZ67="Paid",AZ67="Partially refunded",AZ67="Paid another way"),1,0)</f>
        <v/>
      </c>
      <c r="BB67" s="23">
        <f>IF(AN67="","",AY67+IF(AW67="",0,SUMIF(Payments!$S$2:$S$301,AW67,Payments!$V$2:$V$301)))</f>
        <v/>
      </c>
      <c r="BC67" s="22">
        <f>IF(OR(AN67="",COUNT(AF67:AH67)=0),"",ROUND(AVERAGE(AF67:AH67),2))</f>
        <v/>
      </c>
      <c r="BD67" s="22">
        <f>IF(ISNUMBER(BC67),BC67,0)</f>
        <v/>
      </c>
      <c r="BE67" s="22">
        <f>IF(ISNUMBER(BC67),1,0)</f>
        <v/>
      </c>
      <c r="BF67" s="22">
        <f>IF(AN67="","",TRIM(AI67&amp;""))</f>
        <v/>
      </c>
      <c r="BG67" s="22">
        <f>IF(OR(AN67="",AJ67=""),"",UPPER(TRIM(AJ67&amp;"")))</f>
        <v/>
      </c>
      <c r="BH67" s="22">
        <f>IF(BG67="","",IF(COUNTIF($BG$2:$BG$301,BG67)&gt;1,"Yes","No"))</f>
        <v/>
      </c>
      <c r="BI67" s="22">
        <f>IF(AND(BF67="Accepted",BG67=""),1,0)</f>
        <v/>
      </c>
      <c r="BJ67" s="22">
        <f>IF(AND(BF67="Accepted",BA67=0),1,0)</f>
        <v/>
      </c>
      <c r="BK67" s="23">
        <f>IF(AND(BJ67=1,ISNUMBER(AV67)),AV67,0)</f>
        <v/>
      </c>
      <c r="BL67" s="22">
        <f>IF(AN67="",0,1)</f>
        <v/>
      </c>
    </row>
    <row r="68">
      <c r="AE68" s="19" t="n"/>
      <c r="AF68" s="24" t="n"/>
      <c r="AG68" s="24" t="n"/>
      <c r="AH68" s="24" t="n"/>
      <c r="AI68" s="24" t="n"/>
      <c r="AJ68" s="24" t="n"/>
      <c r="AK68" s="24" t="n"/>
      <c r="AL68" s="25" t="n"/>
      <c r="AM68" s="19" t="n"/>
      <c r="AN68" s="22">
        <f>IFERROR(TRIM(INDEX($A68:$AD68,MATCH(Lists!$H$2,$A$1:$AD$1,0))&amp;""),"")</f>
        <v/>
      </c>
      <c r="AO68" s="22">
        <f>IF(AN68="","",IFERROR(TRIM(INDEX($A68:$AD68,MATCH(Lists!$H$4,$A$1:$AD$1,0))&amp;""),""))</f>
        <v/>
      </c>
      <c r="AP68" s="22">
        <f>IF(AN68="","",IFERROR(TRIM(INDEX($A68:$AD68,MATCH(Lists!$H$7,$A$1:$AD$1,0))&amp;""),""))</f>
        <v/>
      </c>
      <c r="AQ68" s="22">
        <f>IF(AN68="","",IFERROR(TRIM(INDEX($A68:$AD68,MATCH(Lists!$H$8,$A$1:$AD$1,0))&amp;""),""))</f>
        <v/>
      </c>
      <c r="AR68" s="22">
        <f>IF(AN68="","",IFERROR(TRIM(INDEX($A68:$AD68,MATCH(Lists!$H$9,$A$1:$AD$1,0))&amp;""),""))</f>
        <v/>
      </c>
      <c r="AS68" s="22">
        <f>IF(AN68="","",IFERROR(TRIM(INDEX($A68:$AD68,MATCH(Lists!$H$5,$A$1:$AD$1,0))&amp;""),""))</f>
        <v/>
      </c>
      <c r="AT68" s="22">
        <f>IF(AN68="","",IF(IFERROR(TRIM(INDEX($A68:$AD68,MATCH(Lists!$H$6,$A$1:$AD$1,0))&amp;""),"")&lt;&gt;"","Yes","No"))</f>
        <v/>
      </c>
      <c r="AU68" s="22">
        <f>IF(AN68="","",IF(IFERROR(TRIM(INDEX($A68:$AD68,MATCH(Lists!$H$11,$A$1:$AD$1,0))&amp;""),"")&lt;&gt;"","Yes","No"))</f>
        <v/>
      </c>
      <c r="AV68" s="22">
        <f>IF(AN68="","",IFERROR(IF(TRIM(INDEX($A68:$AD68,MATCH(Lists!$H$10,$A$1:$AD$1,0))&amp;"")="","",VALUE(TRIM(INDEX($A68:$AD68,MATCH(Lists!$H$10,$A$1:$AD$1,0))&amp;""))),""))</f>
        <v/>
      </c>
      <c r="AW68" s="22">
        <f>IF(AN68="","",LOWER(IFERROR(TRIM(INDEX($A68:$AD68,MATCH(Lists!$H$3,$A$1:$AD$1,0))&amp;""),"")))</f>
        <v/>
      </c>
      <c r="AX68" s="22">
        <f>IF(AN68="","",IFERROR(TRIM(INDEX($A68:$AD68,MATCH(Lists!$H$12,$A$1:$AD$1,0))&amp;""),""))</f>
        <v/>
      </c>
      <c r="AY68" s="23">
        <f>IF(OR(AX68="Paid",AX68="Partially refunded"),IFERROR(VALUE(IFERROR(TRIM(INDEX($A68:$AD68,MATCH(Lists!$H$13,$A$1:$AD$1,0))&amp;""),"")),0)-IFERROR(VALUE(IFERROR(TRIM(INDEX($A68:$AD68,MATCH(Lists!$H$14,$A$1:$AD$1,0))&amp;""),"")),0),0)</f>
        <v/>
      </c>
      <c r="AZ68" s="22">
        <f>IF(AN68="","",IF(UPPER(TRIM(AK68&amp;""))="Y","Paid another way",IF(OR(AX68="Paid",AX68="Partially refunded"),AX68,IF(AND(AW68&lt;&gt;"",COUNTIFS(Payments!$S$2:$S$301,AW68,Payments!$U$2:$U$301,1)&gt;0),"Paid",IF(AX68&lt;&gt;"",AX68,IF(AW68="","No payment yet",IFERROR(INDEX(Payments!$T$2:$T$301,MATCH(AW68,Payments!$S$2:$S$301,0)),"No payment yet")))))))</f>
        <v/>
      </c>
      <c r="BA68" s="22">
        <f>IF(OR(AZ68="Paid",AZ68="Partially refunded",AZ68="Paid another way"),1,0)</f>
        <v/>
      </c>
      <c r="BB68" s="23">
        <f>IF(AN68="","",AY68+IF(AW68="",0,SUMIF(Payments!$S$2:$S$301,AW68,Payments!$V$2:$V$301)))</f>
        <v/>
      </c>
      <c r="BC68" s="22">
        <f>IF(OR(AN68="",COUNT(AF68:AH68)=0),"",ROUND(AVERAGE(AF68:AH68),2))</f>
        <v/>
      </c>
      <c r="BD68" s="22">
        <f>IF(ISNUMBER(BC68),BC68,0)</f>
        <v/>
      </c>
      <c r="BE68" s="22">
        <f>IF(ISNUMBER(BC68),1,0)</f>
        <v/>
      </c>
      <c r="BF68" s="22">
        <f>IF(AN68="","",TRIM(AI68&amp;""))</f>
        <v/>
      </c>
      <c r="BG68" s="22">
        <f>IF(OR(AN68="",AJ68=""),"",UPPER(TRIM(AJ68&amp;"")))</f>
        <v/>
      </c>
      <c r="BH68" s="22">
        <f>IF(BG68="","",IF(COUNTIF($BG$2:$BG$301,BG68)&gt;1,"Yes","No"))</f>
        <v/>
      </c>
      <c r="BI68" s="22">
        <f>IF(AND(BF68="Accepted",BG68=""),1,0)</f>
        <v/>
      </c>
      <c r="BJ68" s="22">
        <f>IF(AND(BF68="Accepted",BA68=0),1,0)</f>
        <v/>
      </c>
      <c r="BK68" s="23">
        <f>IF(AND(BJ68=1,ISNUMBER(AV68)),AV68,0)</f>
        <v/>
      </c>
      <c r="BL68" s="22">
        <f>IF(AN68="",0,1)</f>
        <v/>
      </c>
    </row>
    <row r="69">
      <c r="AE69" s="19" t="n"/>
      <c r="AF69" s="24" t="n"/>
      <c r="AG69" s="24" t="n"/>
      <c r="AH69" s="24" t="n"/>
      <c r="AI69" s="24" t="n"/>
      <c r="AJ69" s="24" t="n"/>
      <c r="AK69" s="24" t="n"/>
      <c r="AL69" s="25" t="n"/>
      <c r="AM69" s="19" t="n"/>
      <c r="AN69" s="22">
        <f>IFERROR(TRIM(INDEX($A69:$AD69,MATCH(Lists!$H$2,$A$1:$AD$1,0))&amp;""),"")</f>
        <v/>
      </c>
      <c r="AO69" s="22">
        <f>IF(AN69="","",IFERROR(TRIM(INDEX($A69:$AD69,MATCH(Lists!$H$4,$A$1:$AD$1,0))&amp;""),""))</f>
        <v/>
      </c>
      <c r="AP69" s="22">
        <f>IF(AN69="","",IFERROR(TRIM(INDEX($A69:$AD69,MATCH(Lists!$H$7,$A$1:$AD$1,0))&amp;""),""))</f>
        <v/>
      </c>
      <c r="AQ69" s="22">
        <f>IF(AN69="","",IFERROR(TRIM(INDEX($A69:$AD69,MATCH(Lists!$H$8,$A$1:$AD$1,0))&amp;""),""))</f>
        <v/>
      </c>
      <c r="AR69" s="22">
        <f>IF(AN69="","",IFERROR(TRIM(INDEX($A69:$AD69,MATCH(Lists!$H$9,$A$1:$AD$1,0))&amp;""),""))</f>
        <v/>
      </c>
      <c r="AS69" s="22">
        <f>IF(AN69="","",IFERROR(TRIM(INDEX($A69:$AD69,MATCH(Lists!$H$5,$A$1:$AD$1,0))&amp;""),""))</f>
        <v/>
      </c>
      <c r="AT69" s="22">
        <f>IF(AN69="","",IF(IFERROR(TRIM(INDEX($A69:$AD69,MATCH(Lists!$H$6,$A$1:$AD$1,0))&amp;""),"")&lt;&gt;"","Yes","No"))</f>
        <v/>
      </c>
      <c r="AU69" s="22">
        <f>IF(AN69="","",IF(IFERROR(TRIM(INDEX($A69:$AD69,MATCH(Lists!$H$11,$A$1:$AD$1,0))&amp;""),"")&lt;&gt;"","Yes","No"))</f>
        <v/>
      </c>
      <c r="AV69" s="22">
        <f>IF(AN69="","",IFERROR(IF(TRIM(INDEX($A69:$AD69,MATCH(Lists!$H$10,$A$1:$AD$1,0))&amp;"")="","",VALUE(TRIM(INDEX($A69:$AD69,MATCH(Lists!$H$10,$A$1:$AD$1,0))&amp;""))),""))</f>
        <v/>
      </c>
      <c r="AW69" s="22">
        <f>IF(AN69="","",LOWER(IFERROR(TRIM(INDEX($A69:$AD69,MATCH(Lists!$H$3,$A$1:$AD$1,0))&amp;""),"")))</f>
        <v/>
      </c>
      <c r="AX69" s="22">
        <f>IF(AN69="","",IFERROR(TRIM(INDEX($A69:$AD69,MATCH(Lists!$H$12,$A$1:$AD$1,0))&amp;""),""))</f>
        <v/>
      </c>
      <c r="AY69" s="23">
        <f>IF(OR(AX69="Paid",AX69="Partially refunded"),IFERROR(VALUE(IFERROR(TRIM(INDEX($A69:$AD69,MATCH(Lists!$H$13,$A$1:$AD$1,0))&amp;""),"")),0)-IFERROR(VALUE(IFERROR(TRIM(INDEX($A69:$AD69,MATCH(Lists!$H$14,$A$1:$AD$1,0))&amp;""),"")),0),0)</f>
        <v/>
      </c>
      <c r="AZ69" s="22">
        <f>IF(AN69="","",IF(UPPER(TRIM(AK69&amp;""))="Y","Paid another way",IF(OR(AX69="Paid",AX69="Partially refunded"),AX69,IF(AND(AW69&lt;&gt;"",COUNTIFS(Payments!$S$2:$S$301,AW69,Payments!$U$2:$U$301,1)&gt;0),"Paid",IF(AX69&lt;&gt;"",AX69,IF(AW69="","No payment yet",IFERROR(INDEX(Payments!$T$2:$T$301,MATCH(AW69,Payments!$S$2:$S$301,0)),"No payment yet")))))))</f>
        <v/>
      </c>
      <c r="BA69" s="22">
        <f>IF(OR(AZ69="Paid",AZ69="Partially refunded",AZ69="Paid another way"),1,0)</f>
        <v/>
      </c>
      <c r="BB69" s="23">
        <f>IF(AN69="","",AY69+IF(AW69="",0,SUMIF(Payments!$S$2:$S$301,AW69,Payments!$V$2:$V$301)))</f>
        <v/>
      </c>
      <c r="BC69" s="22">
        <f>IF(OR(AN69="",COUNT(AF69:AH69)=0),"",ROUND(AVERAGE(AF69:AH69),2))</f>
        <v/>
      </c>
      <c r="BD69" s="22">
        <f>IF(ISNUMBER(BC69),BC69,0)</f>
        <v/>
      </c>
      <c r="BE69" s="22">
        <f>IF(ISNUMBER(BC69),1,0)</f>
        <v/>
      </c>
      <c r="BF69" s="22">
        <f>IF(AN69="","",TRIM(AI69&amp;""))</f>
        <v/>
      </c>
      <c r="BG69" s="22">
        <f>IF(OR(AN69="",AJ69=""),"",UPPER(TRIM(AJ69&amp;"")))</f>
        <v/>
      </c>
      <c r="BH69" s="22">
        <f>IF(BG69="","",IF(COUNTIF($BG$2:$BG$301,BG69)&gt;1,"Yes","No"))</f>
        <v/>
      </c>
      <c r="BI69" s="22">
        <f>IF(AND(BF69="Accepted",BG69=""),1,0)</f>
        <v/>
      </c>
      <c r="BJ69" s="22">
        <f>IF(AND(BF69="Accepted",BA69=0),1,0)</f>
        <v/>
      </c>
      <c r="BK69" s="23">
        <f>IF(AND(BJ69=1,ISNUMBER(AV69)),AV69,0)</f>
        <v/>
      </c>
      <c r="BL69" s="22">
        <f>IF(AN69="",0,1)</f>
        <v/>
      </c>
    </row>
    <row r="70">
      <c r="AE70" s="19" t="n"/>
      <c r="AF70" s="24" t="n"/>
      <c r="AG70" s="24" t="n"/>
      <c r="AH70" s="24" t="n"/>
      <c r="AI70" s="24" t="n"/>
      <c r="AJ70" s="24" t="n"/>
      <c r="AK70" s="24" t="n"/>
      <c r="AL70" s="25" t="n"/>
      <c r="AM70" s="19" t="n"/>
      <c r="AN70" s="22">
        <f>IFERROR(TRIM(INDEX($A70:$AD70,MATCH(Lists!$H$2,$A$1:$AD$1,0))&amp;""),"")</f>
        <v/>
      </c>
      <c r="AO70" s="22">
        <f>IF(AN70="","",IFERROR(TRIM(INDEX($A70:$AD70,MATCH(Lists!$H$4,$A$1:$AD$1,0))&amp;""),""))</f>
        <v/>
      </c>
      <c r="AP70" s="22">
        <f>IF(AN70="","",IFERROR(TRIM(INDEX($A70:$AD70,MATCH(Lists!$H$7,$A$1:$AD$1,0))&amp;""),""))</f>
        <v/>
      </c>
      <c r="AQ70" s="22">
        <f>IF(AN70="","",IFERROR(TRIM(INDEX($A70:$AD70,MATCH(Lists!$H$8,$A$1:$AD$1,0))&amp;""),""))</f>
        <v/>
      </c>
      <c r="AR70" s="22">
        <f>IF(AN70="","",IFERROR(TRIM(INDEX($A70:$AD70,MATCH(Lists!$H$9,$A$1:$AD$1,0))&amp;""),""))</f>
        <v/>
      </c>
      <c r="AS70" s="22">
        <f>IF(AN70="","",IFERROR(TRIM(INDEX($A70:$AD70,MATCH(Lists!$H$5,$A$1:$AD$1,0))&amp;""),""))</f>
        <v/>
      </c>
      <c r="AT70" s="22">
        <f>IF(AN70="","",IF(IFERROR(TRIM(INDEX($A70:$AD70,MATCH(Lists!$H$6,$A$1:$AD$1,0))&amp;""),"")&lt;&gt;"","Yes","No"))</f>
        <v/>
      </c>
      <c r="AU70" s="22">
        <f>IF(AN70="","",IF(IFERROR(TRIM(INDEX($A70:$AD70,MATCH(Lists!$H$11,$A$1:$AD$1,0))&amp;""),"")&lt;&gt;"","Yes","No"))</f>
        <v/>
      </c>
      <c r="AV70" s="22">
        <f>IF(AN70="","",IFERROR(IF(TRIM(INDEX($A70:$AD70,MATCH(Lists!$H$10,$A$1:$AD$1,0))&amp;"")="","",VALUE(TRIM(INDEX($A70:$AD70,MATCH(Lists!$H$10,$A$1:$AD$1,0))&amp;""))),""))</f>
        <v/>
      </c>
      <c r="AW70" s="22">
        <f>IF(AN70="","",LOWER(IFERROR(TRIM(INDEX($A70:$AD70,MATCH(Lists!$H$3,$A$1:$AD$1,0))&amp;""),"")))</f>
        <v/>
      </c>
      <c r="AX70" s="22">
        <f>IF(AN70="","",IFERROR(TRIM(INDEX($A70:$AD70,MATCH(Lists!$H$12,$A$1:$AD$1,0))&amp;""),""))</f>
        <v/>
      </c>
      <c r="AY70" s="23">
        <f>IF(OR(AX70="Paid",AX70="Partially refunded"),IFERROR(VALUE(IFERROR(TRIM(INDEX($A70:$AD70,MATCH(Lists!$H$13,$A$1:$AD$1,0))&amp;""),"")),0)-IFERROR(VALUE(IFERROR(TRIM(INDEX($A70:$AD70,MATCH(Lists!$H$14,$A$1:$AD$1,0))&amp;""),"")),0),0)</f>
        <v/>
      </c>
      <c r="AZ70" s="22">
        <f>IF(AN70="","",IF(UPPER(TRIM(AK70&amp;""))="Y","Paid another way",IF(OR(AX70="Paid",AX70="Partially refunded"),AX70,IF(AND(AW70&lt;&gt;"",COUNTIFS(Payments!$S$2:$S$301,AW70,Payments!$U$2:$U$301,1)&gt;0),"Paid",IF(AX70&lt;&gt;"",AX70,IF(AW70="","No payment yet",IFERROR(INDEX(Payments!$T$2:$T$301,MATCH(AW70,Payments!$S$2:$S$301,0)),"No payment yet")))))))</f>
        <v/>
      </c>
      <c r="BA70" s="22">
        <f>IF(OR(AZ70="Paid",AZ70="Partially refunded",AZ70="Paid another way"),1,0)</f>
        <v/>
      </c>
      <c r="BB70" s="23">
        <f>IF(AN70="","",AY70+IF(AW70="",0,SUMIF(Payments!$S$2:$S$301,AW70,Payments!$V$2:$V$301)))</f>
        <v/>
      </c>
      <c r="BC70" s="22">
        <f>IF(OR(AN70="",COUNT(AF70:AH70)=0),"",ROUND(AVERAGE(AF70:AH70),2))</f>
        <v/>
      </c>
      <c r="BD70" s="22">
        <f>IF(ISNUMBER(BC70),BC70,0)</f>
        <v/>
      </c>
      <c r="BE70" s="22">
        <f>IF(ISNUMBER(BC70),1,0)</f>
        <v/>
      </c>
      <c r="BF70" s="22">
        <f>IF(AN70="","",TRIM(AI70&amp;""))</f>
        <v/>
      </c>
      <c r="BG70" s="22">
        <f>IF(OR(AN70="",AJ70=""),"",UPPER(TRIM(AJ70&amp;"")))</f>
        <v/>
      </c>
      <c r="BH70" s="22">
        <f>IF(BG70="","",IF(COUNTIF($BG$2:$BG$301,BG70)&gt;1,"Yes","No"))</f>
        <v/>
      </c>
      <c r="BI70" s="22">
        <f>IF(AND(BF70="Accepted",BG70=""),1,0)</f>
        <v/>
      </c>
      <c r="BJ70" s="22">
        <f>IF(AND(BF70="Accepted",BA70=0),1,0)</f>
        <v/>
      </c>
      <c r="BK70" s="23">
        <f>IF(AND(BJ70=1,ISNUMBER(AV70)),AV70,0)</f>
        <v/>
      </c>
      <c r="BL70" s="22">
        <f>IF(AN70="",0,1)</f>
        <v/>
      </c>
    </row>
    <row r="71">
      <c r="AE71" s="19" t="n"/>
      <c r="AF71" s="24" t="n"/>
      <c r="AG71" s="24" t="n"/>
      <c r="AH71" s="24" t="n"/>
      <c r="AI71" s="24" t="n"/>
      <c r="AJ71" s="24" t="n"/>
      <c r="AK71" s="24" t="n"/>
      <c r="AL71" s="25" t="n"/>
      <c r="AM71" s="19" t="n"/>
      <c r="AN71" s="22">
        <f>IFERROR(TRIM(INDEX($A71:$AD71,MATCH(Lists!$H$2,$A$1:$AD$1,0))&amp;""),"")</f>
        <v/>
      </c>
      <c r="AO71" s="22">
        <f>IF(AN71="","",IFERROR(TRIM(INDEX($A71:$AD71,MATCH(Lists!$H$4,$A$1:$AD$1,0))&amp;""),""))</f>
        <v/>
      </c>
      <c r="AP71" s="22">
        <f>IF(AN71="","",IFERROR(TRIM(INDEX($A71:$AD71,MATCH(Lists!$H$7,$A$1:$AD$1,0))&amp;""),""))</f>
        <v/>
      </c>
      <c r="AQ71" s="22">
        <f>IF(AN71="","",IFERROR(TRIM(INDEX($A71:$AD71,MATCH(Lists!$H$8,$A$1:$AD$1,0))&amp;""),""))</f>
        <v/>
      </c>
      <c r="AR71" s="22">
        <f>IF(AN71="","",IFERROR(TRIM(INDEX($A71:$AD71,MATCH(Lists!$H$9,$A$1:$AD$1,0))&amp;""),""))</f>
        <v/>
      </c>
      <c r="AS71" s="22">
        <f>IF(AN71="","",IFERROR(TRIM(INDEX($A71:$AD71,MATCH(Lists!$H$5,$A$1:$AD$1,0))&amp;""),""))</f>
        <v/>
      </c>
      <c r="AT71" s="22">
        <f>IF(AN71="","",IF(IFERROR(TRIM(INDEX($A71:$AD71,MATCH(Lists!$H$6,$A$1:$AD$1,0))&amp;""),"")&lt;&gt;"","Yes","No"))</f>
        <v/>
      </c>
      <c r="AU71" s="22">
        <f>IF(AN71="","",IF(IFERROR(TRIM(INDEX($A71:$AD71,MATCH(Lists!$H$11,$A$1:$AD$1,0))&amp;""),"")&lt;&gt;"","Yes","No"))</f>
        <v/>
      </c>
      <c r="AV71" s="22">
        <f>IF(AN71="","",IFERROR(IF(TRIM(INDEX($A71:$AD71,MATCH(Lists!$H$10,$A$1:$AD$1,0))&amp;"")="","",VALUE(TRIM(INDEX($A71:$AD71,MATCH(Lists!$H$10,$A$1:$AD$1,0))&amp;""))),""))</f>
        <v/>
      </c>
      <c r="AW71" s="22">
        <f>IF(AN71="","",LOWER(IFERROR(TRIM(INDEX($A71:$AD71,MATCH(Lists!$H$3,$A$1:$AD$1,0))&amp;""),"")))</f>
        <v/>
      </c>
      <c r="AX71" s="22">
        <f>IF(AN71="","",IFERROR(TRIM(INDEX($A71:$AD71,MATCH(Lists!$H$12,$A$1:$AD$1,0))&amp;""),""))</f>
        <v/>
      </c>
      <c r="AY71" s="23">
        <f>IF(OR(AX71="Paid",AX71="Partially refunded"),IFERROR(VALUE(IFERROR(TRIM(INDEX($A71:$AD71,MATCH(Lists!$H$13,$A$1:$AD$1,0))&amp;""),"")),0)-IFERROR(VALUE(IFERROR(TRIM(INDEX($A71:$AD71,MATCH(Lists!$H$14,$A$1:$AD$1,0))&amp;""),"")),0),0)</f>
        <v/>
      </c>
      <c r="AZ71" s="22">
        <f>IF(AN71="","",IF(UPPER(TRIM(AK71&amp;""))="Y","Paid another way",IF(OR(AX71="Paid",AX71="Partially refunded"),AX71,IF(AND(AW71&lt;&gt;"",COUNTIFS(Payments!$S$2:$S$301,AW71,Payments!$U$2:$U$301,1)&gt;0),"Paid",IF(AX71&lt;&gt;"",AX71,IF(AW71="","No payment yet",IFERROR(INDEX(Payments!$T$2:$T$301,MATCH(AW71,Payments!$S$2:$S$301,0)),"No payment yet")))))))</f>
        <v/>
      </c>
      <c r="BA71" s="22">
        <f>IF(OR(AZ71="Paid",AZ71="Partially refunded",AZ71="Paid another way"),1,0)</f>
        <v/>
      </c>
      <c r="BB71" s="23">
        <f>IF(AN71="","",AY71+IF(AW71="",0,SUMIF(Payments!$S$2:$S$301,AW71,Payments!$V$2:$V$301)))</f>
        <v/>
      </c>
      <c r="BC71" s="22">
        <f>IF(OR(AN71="",COUNT(AF71:AH71)=0),"",ROUND(AVERAGE(AF71:AH71),2))</f>
        <v/>
      </c>
      <c r="BD71" s="22">
        <f>IF(ISNUMBER(BC71),BC71,0)</f>
        <v/>
      </c>
      <c r="BE71" s="22">
        <f>IF(ISNUMBER(BC71),1,0)</f>
        <v/>
      </c>
      <c r="BF71" s="22">
        <f>IF(AN71="","",TRIM(AI71&amp;""))</f>
        <v/>
      </c>
      <c r="BG71" s="22">
        <f>IF(OR(AN71="",AJ71=""),"",UPPER(TRIM(AJ71&amp;"")))</f>
        <v/>
      </c>
      <c r="BH71" s="22">
        <f>IF(BG71="","",IF(COUNTIF($BG$2:$BG$301,BG71)&gt;1,"Yes","No"))</f>
        <v/>
      </c>
      <c r="BI71" s="22">
        <f>IF(AND(BF71="Accepted",BG71=""),1,0)</f>
        <v/>
      </c>
      <c r="BJ71" s="22">
        <f>IF(AND(BF71="Accepted",BA71=0),1,0)</f>
        <v/>
      </c>
      <c r="BK71" s="23">
        <f>IF(AND(BJ71=1,ISNUMBER(AV71)),AV71,0)</f>
        <v/>
      </c>
      <c r="BL71" s="22">
        <f>IF(AN71="",0,1)</f>
        <v/>
      </c>
    </row>
    <row r="72">
      <c r="AE72" s="19" t="n"/>
      <c r="AF72" s="24" t="n"/>
      <c r="AG72" s="24" t="n"/>
      <c r="AH72" s="24" t="n"/>
      <c r="AI72" s="24" t="n"/>
      <c r="AJ72" s="24" t="n"/>
      <c r="AK72" s="24" t="n"/>
      <c r="AL72" s="25" t="n"/>
      <c r="AM72" s="19" t="n"/>
      <c r="AN72" s="22">
        <f>IFERROR(TRIM(INDEX($A72:$AD72,MATCH(Lists!$H$2,$A$1:$AD$1,0))&amp;""),"")</f>
        <v/>
      </c>
      <c r="AO72" s="22">
        <f>IF(AN72="","",IFERROR(TRIM(INDEX($A72:$AD72,MATCH(Lists!$H$4,$A$1:$AD$1,0))&amp;""),""))</f>
        <v/>
      </c>
      <c r="AP72" s="22">
        <f>IF(AN72="","",IFERROR(TRIM(INDEX($A72:$AD72,MATCH(Lists!$H$7,$A$1:$AD$1,0))&amp;""),""))</f>
        <v/>
      </c>
      <c r="AQ72" s="22">
        <f>IF(AN72="","",IFERROR(TRIM(INDEX($A72:$AD72,MATCH(Lists!$H$8,$A$1:$AD$1,0))&amp;""),""))</f>
        <v/>
      </c>
      <c r="AR72" s="22">
        <f>IF(AN72="","",IFERROR(TRIM(INDEX($A72:$AD72,MATCH(Lists!$H$9,$A$1:$AD$1,0))&amp;""),""))</f>
        <v/>
      </c>
      <c r="AS72" s="22">
        <f>IF(AN72="","",IFERROR(TRIM(INDEX($A72:$AD72,MATCH(Lists!$H$5,$A$1:$AD$1,0))&amp;""),""))</f>
        <v/>
      </c>
      <c r="AT72" s="22">
        <f>IF(AN72="","",IF(IFERROR(TRIM(INDEX($A72:$AD72,MATCH(Lists!$H$6,$A$1:$AD$1,0))&amp;""),"")&lt;&gt;"","Yes","No"))</f>
        <v/>
      </c>
      <c r="AU72" s="22">
        <f>IF(AN72="","",IF(IFERROR(TRIM(INDEX($A72:$AD72,MATCH(Lists!$H$11,$A$1:$AD$1,0))&amp;""),"")&lt;&gt;"","Yes","No"))</f>
        <v/>
      </c>
      <c r="AV72" s="22">
        <f>IF(AN72="","",IFERROR(IF(TRIM(INDEX($A72:$AD72,MATCH(Lists!$H$10,$A$1:$AD$1,0))&amp;"")="","",VALUE(TRIM(INDEX($A72:$AD72,MATCH(Lists!$H$10,$A$1:$AD$1,0))&amp;""))),""))</f>
        <v/>
      </c>
      <c r="AW72" s="22">
        <f>IF(AN72="","",LOWER(IFERROR(TRIM(INDEX($A72:$AD72,MATCH(Lists!$H$3,$A$1:$AD$1,0))&amp;""),"")))</f>
        <v/>
      </c>
      <c r="AX72" s="22">
        <f>IF(AN72="","",IFERROR(TRIM(INDEX($A72:$AD72,MATCH(Lists!$H$12,$A$1:$AD$1,0))&amp;""),""))</f>
        <v/>
      </c>
      <c r="AY72" s="23">
        <f>IF(OR(AX72="Paid",AX72="Partially refunded"),IFERROR(VALUE(IFERROR(TRIM(INDEX($A72:$AD72,MATCH(Lists!$H$13,$A$1:$AD$1,0))&amp;""),"")),0)-IFERROR(VALUE(IFERROR(TRIM(INDEX($A72:$AD72,MATCH(Lists!$H$14,$A$1:$AD$1,0))&amp;""),"")),0),0)</f>
        <v/>
      </c>
      <c r="AZ72" s="22">
        <f>IF(AN72="","",IF(UPPER(TRIM(AK72&amp;""))="Y","Paid another way",IF(OR(AX72="Paid",AX72="Partially refunded"),AX72,IF(AND(AW72&lt;&gt;"",COUNTIFS(Payments!$S$2:$S$301,AW72,Payments!$U$2:$U$301,1)&gt;0),"Paid",IF(AX72&lt;&gt;"",AX72,IF(AW72="","No payment yet",IFERROR(INDEX(Payments!$T$2:$T$301,MATCH(AW72,Payments!$S$2:$S$301,0)),"No payment yet")))))))</f>
        <v/>
      </c>
      <c r="BA72" s="22">
        <f>IF(OR(AZ72="Paid",AZ72="Partially refunded",AZ72="Paid another way"),1,0)</f>
        <v/>
      </c>
      <c r="BB72" s="23">
        <f>IF(AN72="","",AY72+IF(AW72="",0,SUMIF(Payments!$S$2:$S$301,AW72,Payments!$V$2:$V$301)))</f>
        <v/>
      </c>
      <c r="BC72" s="22">
        <f>IF(OR(AN72="",COUNT(AF72:AH72)=0),"",ROUND(AVERAGE(AF72:AH72),2))</f>
        <v/>
      </c>
      <c r="BD72" s="22">
        <f>IF(ISNUMBER(BC72),BC72,0)</f>
        <v/>
      </c>
      <c r="BE72" s="22">
        <f>IF(ISNUMBER(BC72),1,0)</f>
        <v/>
      </c>
      <c r="BF72" s="22">
        <f>IF(AN72="","",TRIM(AI72&amp;""))</f>
        <v/>
      </c>
      <c r="BG72" s="22">
        <f>IF(OR(AN72="",AJ72=""),"",UPPER(TRIM(AJ72&amp;"")))</f>
        <v/>
      </c>
      <c r="BH72" s="22">
        <f>IF(BG72="","",IF(COUNTIF($BG$2:$BG$301,BG72)&gt;1,"Yes","No"))</f>
        <v/>
      </c>
      <c r="BI72" s="22">
        <f>IF(AND(BF72="Accepted",BG72=""),1,0)</f>
        <v/>
      </c>
      <c r="BJ72" s="22">
        <f>IF(AND(BF72="Accepted",BA72=0),1,0)</f>
        <v/>
      </c>
      <c r="BK72" s="23">
        <f>IF(AND(BJ72=1,ISNUMBER(AV72)),AV72,0)</f>
        <v/>
      </c>
      <c r="BL72" s="22">
        <f>IF(AN72="",0,1)</f>
        <v/>
      </c>
    </row>
    <row r="73">
      <c r="AE73" s="19" t="n"/>
      <c r="AF73" s="24" t="n"/>
      <c r="AG73" s="24" t="n"/>
      <c r="AH73" s="24" t="n"/>
      <c r="AI73" s="24" t="n"/>
      <c r="AJ73" s="24" t="n"/>
      <c r="AK73" s="24" t="n"/>
      <c r="AL73" s="25" t="n"/>
      <c r="AM73" s="19" t="n"/>
      <c r="AN73" s="22">
        <f>IFERROR(TRIM(INDEX($A73:$AD73,MATCH(Lists!$H$2,$A$1:$AD$1,0))&amp;""),"")</f>
        <v/>
      </c>
      <c r="AO73" s="22">
        <f>IF(AN73="","",IFERROR(TRIM(INDEX($A73:$AD73,MATCH(Lists!$H$4,$A$1:$AD$1,0))&amp;""),""))</f>
        <v/>
      </c>
      <c r="AP73" s="22">
        <f>IF(AN73="","",IFERROR(TRIM(INDEX($A73:$AD73,MATCH(Lists!$H$7,$A$1:$AD$1,0))&amp;""),""))</f>
        <v/>
      </c>
      <c r="AQ73" s="22">
        <f>IF(AN73="","",IFERROR(TRIM(INDEX($A73:$AD73,MATCH(Lists!$H$8,$A$1:$AD$1,0))&amp;""),""))</f>
        <v/>
      </c>
      <c r="AR73" s="22">
        <f>IF(AN73="","",IFERROR(TRIM(INDEX($A73:$AD73,MATCH(Lists!$H$9,$A$1:$AD$1,0))&amp;""),""))</f>
        <v/>
      </c>
      <c r="AS73" s="22">
        <f>IF(AN73="","",IFERROR(TRIM(INDEX($A73:$AD73,MATCH(Lists!$H$5,$A$1:$AD$1,0))&amp;""),""))</f>
        <v/>
      </c>
      <c r="AT73" s="22">
        <f>IF(AN73="","",IF(IFERROR(TRIM(INDEX($A73:$AD73,MATCH(Lists!$H$6,$A$1:$AD$1,0))&amp;""),"")&lt;&gt;"","Yes","No"))</f>
        <v/>
      </c>
      <c r="AU73" s="22">
        <f>IF(AN73="","",IF(IFERROR(TRIM(INDEX($A73:$AD73,MATCH(Lists!$H$11,$A$1:$AD$1,0))&amp;""),"")&lt;&gt;"","Yes","No"))</f>
        <v/>
      </c>
      <c r="AV73" s="22">
        <f>IF(AN73="","",IFERROR(IF(TRIM(INDEX($A73:$AD73,MATCH(Lists!$H$10,$A$1:$AD$1,0))&amp;"")="","",VALUE(TRIM(INDEX($A73:$AD73,MATCH(Lists!$H$10,$A$1:$AD$1,0))&amp;""))),""))</f>
        <v/>
      </c>
      <c r="AW73" s="22">
        <f>IF(AN73="","",LOWER(IFERROR(TRIM(INDEX($A73:$AD73,MATCH(Lists!$H$3,$A$1:$AD$1,0))&amp;""),"")))</f>
        <v/>
      </c>
      <c r="AX73" s="22">
        <f>IF(AN73="","",IFERROR(TRIM(INDEX($A73:$AD73,MATCH(Lists!$H$12,$A$1:$AD$1,0))&amp;""),""))</f>
        <v/>
      </c>
      <c r="AY73" s="23">
        <f>IF(OR(AX73="Paid",AX73="Partially refunded"),IFERROR(VALUE(IFERROR(TRIM(INDEX($A73:$AD73,MATCH(Lists!$H$13,$A$1:$AD$1,0))&amp;""),"")),0)-IFERROR(VALUE(IFERROR(TRIM(INDEX($A73:$AD73,MATCH(Lists!$H$14,$A$1:$AD$1,0))&amp;""),"")),0),0)</f>
        <v/>
      </c>
      <c r="AZ73" s="22">
        <f>IF(AN73="","",IF(UPPER(TRIM(AK73&amp;""))="Y","Paid another way",IF(OR(AX73="Paid",AX73="Partially refunded"),AX73,IF(AND(AW73&lt;&gt;"",COUNTIFS(Payments!$S$2:$S$301,AW73,Payments!$U$2:$U$301,1)&gt;0),"Paid",IF(AX73&lt;&gt;"",AX73,IF(AW73="","No payment yet",IFERROR(INDEX(Payments!$T$2:$T$301,MATCH(AW73,Payments!$S$2:$S$301,0)),"No payment yet")))))))</f>
        <v/>
      </c>
      <c r="BA73" s="22">
        <f>IF(OR(AZ73="Paid",AZ73="Partially refunded",AZ73="Paid another way"),1,0)</f>
        <v/>
      </c>
      <c r="BB73" s="23">
        <f>IF(AN73="","",AY73+IF(AW73="",0,SUMIF(Payments!$S$2:$S$301,AW73,Payments!$V$2:$V$301)))</f>
        <v/>
      </c>
      <c r="BC73" s="22">
        <f>IF(OR(AN73="",COUNT(AF73:AH73)=0),"",ROUND(AVERAGE(AF73:AH73),2))</f>
        <v/>
      </c>
      <c r="BD73" s="22">
        <f>IF(ISNUMBER(BC73),BC73,0)</f>
        <v/>
      </c>
      <c r="BE73" s="22">
        <f>IF(ISNUMBER(BC73),1,0)</f>
        <v/>
      </c>
      <c r="BF73" s="22">
        <f>IF(AN73="","",TRIM(AI73&amp;""))</f>
        <v/>
      </c>
      <c r="BG73" s="22">
        <f>IF(OR(AN73="",AJ73=""),"",UPPER(TRIM(AJ73&amp;"")))</f>
        <v/>
      </c>
      <c r="BH73" s="22">
        <f>IF(BG73="","",IF(COUNTIF($BG$2:$BG$301,BG73)&gt;1,"Yes","No"))</f>
        <v/>
      </c>
      <c r="BI73" s="22">
        <f>IF(AND(BF73="Accepted",BG73=""),1,0)</f>
        <v/>
      </c>
      <c r="BJ73" s="22">
        <f>IF(AND(BF73="Accepted",BA73=0),1,0)</f>
        <v/>
      </c>
      <c r="BK73" s="23">
        <f>IF(AND(BJ73=1,ISNUMBER(AV73)),AV73,0)</f>
        <v/>
      </c>
      <c r="BL73" s="22">
        <f>IF(AN73="",0,1)</f>
        <v/>
      </c>
    </row>
    <row r="74">
      <c r="AE74" s="19" t="n"/>
      <c r="AF74" s="24" t="n"/>
      <c r="AG74" s="24" t="n"/>
      <c r="AH74" s="24" t="n"/>
      <c r="AI74" s="24" t="n"/>
      <c r="AJ74" s="24" t="n"/>
      <c r="AK74" s="24" t="n"/>
      <c r="AL74" s="25" t="n"/>
      <c r="AM74" s="19" t="n"/>
      <c r="AN74" s="22">
        <f>IFERROR(TRIM(INDEX($A74:$AD74,MATCH(Lists!$H$2,$A$1:$AD$1,0))&amp;""),"")</f>
        <v/>
      </c>
      <c r="AO74" s="22">
        <f>IF(AN74="","",IFERROR(TRIM(INDEX($A74:$AD74,MATCH(Lists!$H$4,$A$1:$AD$1,0))&amp;""),""))</f>
        <v/>
      </c>
      <c r="AP74" s="22">
        <f>IF(AN74="","",IFERROR(TRIM(INDEX($A74:$AD74,MATCH(Lists!$H$7,$A$1:$AD$1,0))&amp;""),""))</f>
        <v/>
      </c>
      <c r="AQ74" s="22">
        <f>IF(AN74="","",IFERROR(TRIM(INDEX($A74:$AD74,MATCH(Lists!$H$8,$A$1:$AD$1,0))&amp;""),""))</f>
        <v/>
      </c>
      <c r="AR74" s="22">
        <f>IF(AN74="","",IFERROR(TRIM(INDEX($A74:$AD74,MATCH(Lists!$H$9,$A$1:$AD$1,0))&amp;""),""))</f>
        <v/>
      </c>
      <c r="AS74" s="22">
        <f>IF(AN74="","",IFERROR(TRIM(INDEX($A74:$AD74,MATCH(Lists!$H$5,$A$1:$AD$1,0))&amp;""),""))</f>
        <v/>
      </c>
      <c r="AT74" s="22">
        <f>IF(AN74="","",IF(IFERROR(TRIM(INDEX($A74:$AD74,MATCH(Lists!$H$6,$A$1:$AD$1,0))&amp;""),"")&lt;&gt;"","Yes","No"))</f>
        <v/>
      </c>
      <c r="AU74" s="22">
        <f>IF(AN74="","",IF(IFERROR(TRIM(INDEX($A74:$AD74,MATCH(Lists!$H$11,$A$1:$AD$1,0))&amp;""),"")&lt;&gt;"","Yes","No"))</f>
        <v/>
      </c>
      <c r="AV74" s="22">
        <f>IF(AN74="","",IFERROR(IF(TRIM(INDEX($A74:$AD74,MATCH(Lists!$H$10,$A$1:$AD$1,0))&amp;"")="","",VALUE(TRIM(INDEX($A74:$AD74,MATCH(Lists!$H$10,$A$1:$AD$1,0))&amp;""))),""))</f>
        <v/>
      </c>
      <c r="AW74" s="22">
        <f>IF(AN74="","",LOWER(IFERROR(TRIM(INDEX($A74:$AD74,MATCH(Lists!$H$3,$A$1:$AD$1,0))&amp;""),"")))</f>
        <v/>
      </c>
      <c r="AX74" s="22">
        <f>IF(AN74="","",IFERROR(TRIM(INDEX($A74:$AD74,MATCH(Lists!$H$12,$A$1:$AD$1,0))&amp;""),""))</f>
        <v/>
      </c>
      <c r="AY74" s="23">
        <f>IF(OR(AX74="Paid",AX74="Partially refunded"),IFERROR(VALUE(IFERROR(TRIM(INDEX($A74:$AD74,MATCH(Lists!$H$13,$A$1:$AD$1,0))&amp;""),"")),0)-IFERROR(VALUE(IFERROR(TRIM(INDEX($A74:$AD74,MATCH(Lists!$H$14,$A$1:$AD$1,0))&amp;""),"")),0),0)</f>
        <v/>
      </c>
      <c r="AZ74" s="22">
        <f>IF(AN74="","",IF(UPPER(TRIM(AK74&amp;""))="Y","Paid another way",IF(OR(AX74="Paid",AX74="Partially refunded"),AX74,IF(AND(AW74&lt;&gt;"",COUNTIFS(Payments!$S$2:$S$301,AW74,Payments!$U$2:$U$301,1)&gt;0),"Paid",IF(AX74&lt;&gt;"",AX74,IF(AW74="","No payment yet",IFERROR(INDEX(Payments!$T$2:$T$301,MATCH(AW74,Payments!$S$2:$S$301,0)),"No payment yet")))))))</f>
        <v/>
      </c>
      <c r="BA74" s="22">
        <f>IF(OR(AZ74="Paid",AZ74="Partially refunded",AZ74="Paid another way"),1,0)</f>
        <v/>
      </c>
      <c r="BB74" s="23">
        <f>IF(AN74="","",AY74+IF(AW74="",0,SUMIF(Payments!$S$2:$S$301,AW74,Payments!$V$2:$V$301)))</f>
        <v/>
      </c>
      <c r="BC74" s="22">
        <f>IF(OR(AN74="",COUNT(AF74:AH74)=0),"",ROUND(AVERAGE(AF74:AH74),2))</f>
        <v/>
      </c>
      <c r="BD74" s="22">
        <f>IF(ISNUMBER(BC74),BC74,0)</f>
        <v/>
      </c>
      <c r="BE74" s="22">
        <f>IF(ISNUMBER(BC74),1,0)</f>
        <v/>
      </c>
      <c r="BF74" s="22">
        <f>IF(AN74="","",TRIM(AI74&amp;""))</f>
        <v/>
      </c>
      <c r="BG74" s="22">
        <f>IF(OR(AN74="",AJ74=""),"",UPPER(TRIM(AJ74&amp;"")))</f>
        <v/>
      </c>
      <c r="BH74" s="22">
        <f>IF(BG74="","",IF(COUNTIF($BG$2:$BG$301,BG74)&gt;1,"Yes","No"))</f>
        <v/>
      </c>
      <c r="BI74" s="22">
        <f>IF(AND(BF74="Accepted",BG74=""),1,0)</f>
        <v/>
      </c>
      <c r="BJ74" s="22">
        <f>IF(AND(BF74="Accepted",BA74=0),1,0)</f>
        <v/>
      </c>
      <c r="BK74" s="23">
        <f>IF(AND(BJ74=1,ISNUMBER(AV74)),AV74,0)</f>
        <v/>
      </c>
      <c r="BL74" s="22">
        <f>IF(AN74="",0,1)</f>
        <v/>
      </c>
    </row>
    <row r="75">
      <c r="AE75" s="19" t="n"/>
      <c r="AF75" s="24" t="n"/>
      <c r="AG75" s="24" t="n"/>
      <c r="AH75" s="24" t="n"/>
      <c r="AI75" s="24" t="n"/>
      <c r="AJ75" s="24" t="n"/>
      <c r="AK75" s="24" t="n"/>
      <c r="AL75" s="25" t="n"/>
      <c r="AM75" s="19" t="n"/>
      <c r="AN75" s="22">
        <f>IFERROR(TRIM(INDEX($A75:$AD75,MATCH(Lists!$H$2,$A$1:$AD$1,0))&amp;""),"")</f>
        <v/>
      </c>
      <c r="AO75" s="22">
        <f>IF(AN75="","",IFERROR(TRIM(INDEX($A75:$AD75,MATCH(Lists!$H$4,$A$1:$AD$1,0))&amp;""),""))</f>
        <v/>
      </c>
      <c r="AP75" s="22">
        <f>IF(AN75="","",IFERROR(TRIM(INDEX($A75:$AD75,MATCH(Lists!$H$7,$A$1:$AD$1,0))&amp;""),""))</f>
        <v/>
      </c>
      <c r="AQ75" s="22">
        <f>IF(AN75="","",IFERROR(TRIM(INDEX($A75:$AD75,MATCH(Lists!$H$8,$A$1:$AD$1,0))&amp;""),""))</f>
        <v/>
      </c>
      <c r="AR75" s="22">
        <f>IF(AN75="","",IFERROR(TRIM(INDEX($A75:$AD75,MATCH(Lists!$H$9,$A$1:$AD$1,0))&amp;""),""))</f>
        <v/>
      </c>
      <c r="AS75" s="22">
        <f>IF(AN75="","",IFERROR(TRIM(INDEX($A75:$AD75,MATCH(Lists!$H$5,$A$1:$AD$1,0))&amp;""),""))</f>
        <v/>
      </c>
      <c r="AT75" s="22">
        <f>IF(AN75="","",IF(IFERROR(TRIM(INDEX($A75:$AD75,MATCH(Lists!$H$6,$A$1:$AD$1,0))&amp;""),"")&lt;&gt;"","Yes","No"))</f>
        <v/>
      </c>
      <c r="AU75" s="22">
        <f>IF(AN75="","",IF(IFERROR(TRIM(INDEX($A75:$AD75,MATCH(Lists!$H$11,$A$1:$AD$1,0))&amp;""),"")&lt;&gt;"","Yes","No"))</f>
        <v/>
      </c>
      <c r="AV75" s="22">
        <f>IF(AN75="","",IFERROR(IF(TRIM(INDEX($A75:$AD75,MATCH(Lists!$H$10,$A$1:$AD$1,0))&amp;"")="","",VALUE(TRIM(INDEX($A75:$AD75,MATCH(Lists!$H$10,$A$1:$AD$1,0))&amp;""))),""))</f>
        <v/>
      </c>
      <c r="AW75" s="22">
        <f>IF(AN75="","",LOWER(IFERROR(TRIM(INDEX($A75:$AD75,MATCH(Lists!$H$3,$A$1:$AD$1,0))&amp;""),"")))</f>
        <v/>
      </c>
      <c r="AX75" s="22">
        <f>IF(AN75="","",IFERROR(TRIM(INDEX($A75:$AD75,MATCH(Lists!$H$12,$A$1:$AD$1,0))&amp;""),""))</f>
        <v/>
      </c>
      <c r="AY75" s="23">
        <f>IF(OR(AX75="Paid",AX75="Partially refunded"),IFERROR(VALUE(IFERROR(TRIM(INDEX($A75:$AD75,MATCH(Lists!$H$13,$A$1:$AD$1,0))&amp;""),"")),0)-IFERROR(VALUE(IFERROR(TRIM(INDEX($A75:$AD75,MATCH(Lists!$H$14,$A$1:$AD$1,0))&amp;""),"")),0),0)</f>
        <v/>
      </c>
      <c r="AZ75" s="22">
        <f>IF(AN75="","",IF(UPPER(TRIM(AK75&amp;""))="Y","Paid another way",IF(OR(AX75="Paid",AX75="Partially refunded"),AX75,IF(AND(AW75&lt;&gt;"",COUNTIFS(Payments!$S$2:$S$301,AW75,Payments!$U$2:$U$301,1)&gt;0),"Paid",IF(AX75&lt;&gt;"",AX75,IF(AW75="","No payment yet",IFERROR(INDEX(Payments!$T$2:$T$301,MATCH(AW75,Payments!$S$2:$S$301,0)),"No payment yet")))))))</f>
        <v/>
      </c>
      <c r="BA75" s="22">
        <f>IF(OR(AZ75="Paid",AZ75="Partially refunded",AZ75="Paid another way"),1,0)</f>
        <v/>
      </c>
      <c r="BB75" s="23">
        <f>IF(AN75="","",AY75+IF(AW75="",0,SUMIF(Payments!$S$2:$S$301,AW75,Payments!$V$2:$V$301)))</f>
        <v/>
      </c>
      <c r="BC75" s="22">
        <f>IF(OR(AN75="",COUNT(AF75:AH75)=0),"",ROUND(AVERAGE(AF75:AH75),2))</f>
        <v/>
      </c>
      <c r="BD75" s="22">
        <f>IF(ISNUMBER(BC75),BC75,0)</f>
        <v/>
      </c>
      <c r="BE75" s="22">
        <f>IF(ISNUMBER(BC75),1,0)</f>
        <v/>
      </c>
      <c r="BF75" s="22">
        <f>IF(AN75="","",TRIM(AI75&amp;""))</f>
        <v/>
      </c>
      <c r="BG75" s="22">
        <f>IF(OR(AN75="",AJ75=""),"",UPPER(TRIM(AJ75&amp;"")))</f>
        <v/>
      </c>
      <c r="BH75" s="22">
        <f>IF(BG75="","",IF(COUNTIF($BG$2:$BG$301,BG75)&gt;1,"Yes","No"))</f>
        <v/>
      </c>
      <c r="BI75" s="22">
        <f>IF(AND(BF75="Accepted",BG75=""),1,0)</f>
        <v/>
      </c>
      <c r="BJ75" s="22">
        <f>IF(AND(BF75="Accepted",BA75=0),1,0)</f>
        <v/>
      </c>
      <c r="BK75" s="23">
        <f>IF(AND(BJ75=1,ISNUMBER(AV75)),AV75,0)</f>
        <v/>
      </c>
      <c r="BL75" s="22">
        <f>IF(AN75="",0,1)</f>
        <v/>
      </c>
    </row>
    <row r="76">
      <c r="AE76" s="19" t="n"/>
      <c r="AF76" s="24" t="n"/>
      <c r="AG76" s="24" t="n"/>
      <c r="AH76" s="24" t="n"/>
      <c r="AI76" s="24" t="n"/>
      <c r="AJ76" s="24" t="n"/>
      <c r="AK76" s="24" t="n"/>
      <c r="AL76" s="25" t="n"/>
      <c r="AM76" s="19" t="n"/>
      <c r="AN76" s="22">
        <f>IFERROR(TRIM(INDEX($A76:$AD76,MATCH(Lists!$H$2,$A$1:$AD$1,0))&amp;""),"")</f>
        <v/>
      </c>
      <c r="AO76" s="22">
        <f>IF(AN76="","",IFERROR(TRIM(INDEX($A76:$AD76,MATCH(Lists!$H$4,$A$1:$AD$1,0))&amp;""),""))</f>
        <v/>
      </c>
      <c r="AP76" s="22">
        <f>IF(AN76="","",IFERROR(TRIM(INDEX($A76:$AD76,MATCH(Lists!$H$7,$A$1:$AD$1,0))&amp;""),""))</f>
        <v/>
      </c>
      <c r="AQ76" s="22">
        <f>IF(AN76="","",IFERROR(TRIM(INDEX($A76:$AD76,MATCH(Lists!$H$8,$A$1:$AD$1,0))&amp;""),""))</f>
        <v/>
      </c>
      <c r="AR76" s="22">
        <f>IF(AN76="","",IFERROR(TRIM(INDEX($A76:$AD76,MATCH(Lists!$H$9,$A$1:$AD$1,0))&amp;""),""))</f>
        <v/>
      </c>
      <c r="AS76" s="22">
        <f>IF(AN76="","",IFERROR(TRIM(INDEX($A76:$AD76,MATCH(Lists!$H$5,$A$1:$AD$1,0))&amp;""),""))</f>
        <v/>
      </c>
      <c r="AT76" s="22">
        <f>IF(AN76="","",IF(IFERROR(TRIM(INDEX($A76:$AD76,MATCH(Lists!$H$6,$A$1:$AD$1,0))&amp;""),"")&lt;&gt;"","Yes","No"))</f>
        <v/>
      </c>
      <c r="AU76" s="22">
        <f>IF(AN76="","",IF(IFERROR(TRIM(INDEX($A76:$AD76,MATCH(Lists!$H$11,$A$1:$AD$1,0))&amp;""),"")&lt;&gt;"","Yes","No"))</f>
        <v/>
      </c>
      <c r="AV76" s="22">
        <f>IF(AN76="","",IFERROR(IF(TRIM(INDEX($A76:$AD76,MATCH(Lists!$H$10,$A$1:$AD$1,0))&amp;"")="","",VALUE(TRIM(INDEX($A76:$AD76,MATCH(Lists!$H$10,$A$1:$AD$1,0))&amp;""))),""))</f>
        <v/>
      </c>
      <c r="AW76" s="22">
        <f>IF(AN76="","",LOWER(IFERROR(TRIM(INDEX($A76:$AD76,MATCH(Lists!$H$3,$A$1:$AD$1,0))&amp;""),"")))</f>
        <v/>
      </c>
      <c r="AX76" s="22">
        <f>IF(AN76="","",IFERROR(TRIM(INDEX($A76:$AD76,MATCH(Lists!$H$12,$A$1:$AD$1,0))&amp;""),""))</f>
        <v/>
      </c>
      <c r="AY76" s="23">
        <f>IF(OR(AX76="Paid",AX76="Partially refunded"),IFERROR(VALUE(IFERROR(TRIM(INDEX($A76:$AD76,MATCH(Lists!$H$13,$A$1:$AD$1,0))&amp;""),"")),0)-IFERROR(VALUE(IFERROR(TRIM(INDEX($A76:$AD76,MATCH(Lists!$H$14,$A$1:$AD$1,0))&amp;""),"")),0),0)</f>
        <v/>
      </c>
      <c r="AZ76" s="22">
        <f>IF(AN76="","",IF(UPPER(TRIM(AK76&amp;""))="Y","Paid another way",IF(OR(AX76="Paid",AX76="Partially refunded"),AX76,IF(AND(AW76&lt;&gt;"",COUNTIFS(Payments!$S$2:$S$301,AW76,Payments!$U$2:$U$301,1)&gt;0),"Paid",IF(AX76&lt;&gt;"",AX76,IF(AW76="","No payment yet",IFERROR(INDEX(Payments!$T$2:$T$301,MATCH(AW76,Payments!$S$2:$S$301,0)),"No payment yet")))))))</f>
        <v/>
      </c>
      <c r="BA76" s="22">
        <f>IF(OR(AZ76="Paid",AZ76="Partially refunded",AZ76="Paid another way"),1,0)</f>
        <v/>
      </c>
      <c r="BB76" s="23">
        <f>IF(AN76="","",AY76+IF(AW76="",0,SUMIF(Payments!$S$2:$S$301,AW76,Payments!$V$2:$V$301)))</f>
        <v/>
      </c>
      <c r="BC76" s="22">
        <f>IF(OR(AN76="",COUNT(AF76:AH76)=0),"",ROUND(AVERAGE(AF76:AH76),2))</f>
        <v/>
      </c>
      <c r="BD76" s="22">
        <f>IF(ISNUMBER(BC76),BC76,0)</f>
        <v/>
      </c>
      <c r="BE76" s="22">
        <f>IF(ISNUMBER(BC76),1,0)</f>
        <v/>
      </c>
      <c r="BF76" s="22">
        <f>IF(AN76="","",TRIM(AI76&amp;""))</f>
        <v/>
      </c>
      <c r="BG76" s="22">
        <f>IF(OR(AN76="",AJ76=""),"",UPPER(TRIM(AJ76&amp;"")))</f>
        <v/>
      </c>
      <c r="BH76" s="22">
        <f>IF(BG76="","",IF(COUNTIF($BG$2:$BG$301,BG76)&gt;1,"Yes","No"))</f>
        <v/>
      </c>
      <c r="BI76" s="22">
        <f>IF(AND(BF76="Accepted",BG76=""),1,0)</f>
        <v/>
      </c>
      <c r="BJ76" s="22">
        <f>IF(AND(BF76="Accepted",BA76=0),1,0)</f>
        <v/>
      </c>
      <c r="BK76" s="23">
        <f>IF(AND(BJ76=1,ISNUMBER(AV76)),AV76,0)</f>
        <v/>
      </c>
      <c r="BL76" s="22">
        <f>IF(AN76="",0,1)</f>
        <v/>
      </c>
    </row>
    <row r="77">
      <c r="AE77" s="19" t="n"/>
      <c r="AF77" s="24" t="n"/>
      <c r="AG77" s="24" t="n"/>
      <c r="AH77" s="24" t="n"/>
      <c r="AI77" s="24" t="n"/>
      <c r="AJ77" s="24" t="n"/>
      <c r="AK77" s="24" t="n"/>
      <c r="AL77" s="25" t="n"/>
      <c r="AM77" s="19" t="n"/>
      <c r="AN77" s="22">
        <f>IFERROR(TRIM(INDEX($A77:$AD77,MATCH(Lists!$H$2,$A$1:$AD$1,0))&amp;""),"")</f>
        <v/>
      </c>
      <c r="AO77" s="22">
        <f>IF(AN77="","",IFERROR(TRIM(INDEX($A77:$AD77,MATCH(Lists!$H$4,$A$1:$AD$1,0))&amp;""),""))</f>
        <v/>
      </c>
      <c r="AP77" s="22">
        <f>IF(AN77="","",IFERROR(TRIM(INDEX($A77:$AD77,MATCH(Lists!$H$7,$A$1:$AD$1,0))&amp;""),""))</f>
        <v/>
      </c>
      <c r="AQ77" s="22">
        <f>IF(AN77="","",IFERROR(TRIM(INDEX($A77:$AD77,MATCH(Lists!$H$8,$A$1:$AD$1,0))&amp;""),""))</f>
        <v/>
      </c>
      <c r="AR77" s="22">
        <f>IF(AN77="","",IFERROR(TRIM(INDEX($A77:$AD77,MATCH(Lists!$H$9,$A$1:$AD$1,0))&amp;""),""))</f>
        <v/>
      </c>
      <c r="AS77" s="22">
        <f>IF(AN77="","",IFERROR(TRIM(INDEX($A77:$AD77,MATCH(Lists!$H$5,$A$1:$AD$1,0))&amp;""),""))</f>
        <v/>
      </c>
      <c r="AT77" s="22">
        <f>IF(AN77="","",IF(IFERROR(TRIM(INDEX($A77:$AD77,MATCH(Lists!$H$6,$A$1:$AD$1,0))&amp;""),"")&lt;&gt;"","Yes","No"))</f>
        <v/>
      </c>
      <c r="AU77" s="22">
        <f>IF(AN77="","",IF(IFERROR(TRIM(INDEX($A77:$AD77,MATCH(Lists!$H$11,$A$1:$AD$1,0))&amp;""),"")&lt;&gt;"","Yes","No"))</f>
        <v/>
      </c>
      <c r="AV77" s="22">
        <f>IF(AN77="","",IFERROR(IF(TRIM(INDEX($A77:$AD77,MATCH(Lists!$H$10,$A$1:$AD$1,0))&amp;"")="","",VALUE(TRIM(INDEX($A77:$AD77,MATCH(Lists!$H$10,$A$1:$AD$1,0))&amp;""))),""))</f>
        <v/>
      </c>
      <c r="AW77" s="22">
        <f>IF(AN77="","",LOWER(IFERROR(TRIM(INDEX($A77:$AD77,MATCH(Lists!$H$3,$A$1:$AD$1,0))&amp;""),"")))</f>
        <v/>
      </c>
      <c r="AX77" s="22">
        <f>IF(AN77="","",IFERROR(TRIM(INDEX($A77:$AD77,MATCH(Lists!$H$12,$A$1:$AD$1,0))&amp;""),""))</f>
        <v/>
      </c>
      <c r="AY77" s="23">
        <f>IF(OR(AX77="Paid",AX77="Partially refunded"),IFERROR(VALUE(IFERROR(TRIM(INDEX($A77:$AD77,MATCH(Lists!$H$13,$A$1:$AD$1,0))&amp;""),"")),0)-IFERROR(VALUE(IFERROR(TRIM(INDEX($A77:$AD77,MATCH(Lists!$H$14,$A$1:$AD$1,0))&amp;""),"")),0),0)</f>
        <v/>
      </c>
      <c r="AZ77" s="22">
        <f>IF(AN77="","",IF(UPPER(TRIM(AK77&amp;""))="Y","Paid another way",IF(OR(AX77="Paid",AX77="Partially refunded"),AX77,IF(AND(AW77&lt;&gt;"",COUNTIFS(Payments!$S$2:$S$301,AW77,Payments!$U$2:$U$301,1)&gt;0),"Paid",IF(AX77&lt;&gt;"",AX77,IF(AW77="","No payment yet",IFERROR(INDEX(Payments!$T$2:$T$301,MATCH(AW77,Payments!$S$2:$S$301,0)),"No payment yet")))))))</f>
        <v/>
      </c>
      <c r="BA77" s="22">
        <f>IF(OR(AZ77="Paid",AZ77="Partially refunded",AZ77="Paid another way"),1,0)</f>
        <v/>
      </c>
      <c r="BB77" s="23">
        <f>IF(AN77="","",AY77+IF(AW77="",0,SUMIF(Payments!$S$2:$S$301,AW77,Payments!$V$2:$V$301)))</f>
        <v/>
      </c>
      <c r="BC77" s="22">
        <f>IF(OR(AN77="",COUNT(AF77:AH77)=0),"",ROUND(AVERAGE(AF77:AH77),2))</f>
        <v/>
      </c>
      <c r="BD77" s="22">
        <f>IF(ISNUMBER(BC77),BC77,0)</f>
        <v/>
      </c>
      <c r="BE77" s="22">
        <f>IF(ISNUMBER(BC77),1,0)</f>
        <v/>
      </c>
      <c r="BF77" s="22">
        <f>IF(AN77="","",TRIM(AI77&amp;""))</f>
        <v/>
      </c>
      <c r="BG77" s="22">
        <f>IF(OR(AN77="",AJ77=""),"",UPPER(TRIM(AJ77&amp;"")))</f>
        <v/>
      </c>
      <c r="BH77" s="22">
        <f>IF(BG77="","",IF(COUNTIF($BG$2:$BG$301,BG77)&gt;1,"Yes","No"))</f>
        <v/>
      </c>
      <c r="BI77" s="22">
        <f>IF(AND(BF77="Accepted",BG77=""),1,0)</f>
        <v/>
      </c>
      <c r="BJ77" s="22">
        <f>IF(AND(BF77="Accepted",BA77=0),1,0)</f>
        <v/>
      </c>
      <c r="BK77" s="23">
        <f>IF(AND(BJ77=1,ISNUMBER(AV77)),AV77,0)</f>
        <v/>
      </c>
      <c r="BL77" s="22">
        <f>IF(AN77="",0,1)</f>
        <v/>
      </c>
    </row>
    <row r="78">
      <c r="AE78" s="19" t="n"/>
      <c r="AF78" s="24" t="n"/>
      <c r="AG78" s="24" t="n"/>
      <c r="AH78" s="24" t="n"/>
      <c r="AI78" s="24" t="n"/>
      <c r="AJ78" s="24" t="n"/>
      <c r="AK78" s="24" t="n"/>
      <c r="AL78" s="25" t="n"/>
      <c r="AM78" s="19" t="n"/>
      <c r="AN78" s="22">
        <f>IFERROR(TRIM(INDEX($A78:$AD78,MATCH(Lists!$H$2,$A$1:$AD$1,0))&amp;""),"")</f>
        <v/>
      </c>
      <c r="AO78" s="22">
        <f>IF(AN78="","",IFERROR(TRIM(INDEX($A78:$AD78,MATCH(Lists!$H$4,$A$1:$AD$1,0))&amp;""),""))</f>
        <v/>
      </c>
      <c r="AP78" s="22">
        <f>IF(AN78="","",IFERROR(TRIM(INDEX($A78:$AD78,MATCH(Lists!$H$7,$A$1:$AD$1,0))&amp;""),""))</f>
        <v/>
      </c>
      <c r="AQ78" s="22">
        <f>IF(AN78="","",IFERROR(TRIM(INDEX($A78:$AD78,MATCH(Lists!$H$8,$A$1:$AD$1,0))&amp;""),""))</f>
        <v/>
      </c>
      <c r="AR78" s="22">
        <f>IF(AN78="","",IFERROR(TRIM(INDEX($A78:$AD78,MATCH(Lists!$H$9,$A$1:$AD$1,0))&amp;""),""))</f>
        <v/>
      </c>
      <c r="AS78" s="22">
        <f>IF(AN78="","",IFERROR(TRIM(INDEX($A78:$AD78,MATCH(Lists!$H$5,$A$1:$AD$1,0))&amp;""),""))</f>
        <v/>
      </c>
      <c r="AT78" s="22">
        <f>IF(AN78="","",IF(IFERROR(TRIM(INDEX($A78:$AD78,MATCH(Lists!$H$6,$A$1:$AD$1,0))&amp;""),"")&lt;&gt;"","Yes","No"))</f>
        <v/>
      </c>
      <c r="AU78" s="22">
        <f>IF(AN78="","",IF(IFERROR(TRIM(INDEX($A78:$AD78,MATCH(Lists!$H$11,$A$1:$AD$1,0))&amp;""),"")&lt;&gt;"","Yes","No"))</f>
        <v/>
      </c>
      <c r="AV78" s="22">
        <f>IF(AN78="","",IFERROR(IF(TRIM(INDEX($A78:$AD78,MATCH(Lists!$H$10,$A$1:$AD$1,0))&amp;"")="","",VALUE(TRIM(INDEX($A78:$AD78,MATCH(Lists!$H$10,$A$1:$AD$1,0))&amp;""))),""))</f>
        <v/>
      </c>
      <c r="AW78" s="22">
        <f>IF(AN78="","",LOWER(IFERROR(TRIM(INDEX($A78:$AD78,MATCH(Lists!$H$3,$A$1:$AD$1,0))&amp;""),"")))</f>
        <v/>
      </c>
      <c r="AX78" s="22">
        <f>IF(AN78="","",IFERROR(TRIM(INDEX($A78:$AD78,MATCH(Lists!$H$12,$A$1:$AD$1,0))&amp;""),""))</f>
        <v/>
      </c>
      <c r="AY78" s="23">
        <f>IF(OR(AX78="Paid",AX78="Partially refunded"),IFERROR(VALUE(IFERROR(TRIM(INDEX($A78:$AD78,MATCH(Lists!$H$13,$A$1:$AD$1,0))&amp;""),"")),0)-IFERROR(VALUE(IFERROR(TRIM(INDEX($A78:$AD78,MATCH(Lists!$H$14,$A$1:$AD$1,0))&amp;""),"")),0),0)</f>
        <v/>
      </c>
      <c r="AZ78" s="22">
        <f>IF(AN78="","",IF(UPPER(TRIM(AK78&amp;""))="Y","Paid another way",IF(OR(AX78="Paid",AX78="Partially refunded"),AX78,IF(AND(AW78&lt;&gt;"",COUNTIFS(Payments!$S$2:$S$301,AW78,Payments!$U$2:$U$301,1)&gt;0),"Paid",IF(AX78&lt;&gt;"",AX78,IF(AW78="","No payment yet",IFERROR(INDEX(Payments!$T$2:$T$301,MATCH(AW78,Payments!$S$2:$S$301,0)),"No payment yet")))))))</f>
        <v/>
      </c>
      <c r="BA78" s="22">
        <f>IF(OR(AZ78="Paid",AZ78="Partially refunded",AZ78="Paid another way"),1,0)</f>
        <v/>
      </c>
      <c r="BB78" s="23">
        <f>IF(AN78="","",AY78+IF(AW78="",0,SUMIF(Payments!$S$2:$S$301,AW78,Payments!$V$2:$V$301)))</f>
        <v/>
      </c>
      <c r="BC78" s="22">
        <f>IF(OR(AN78="",COUNT(AF78:AH78)=0),"",ROUND(AVERAGE(AF78:AH78),2))</f>
        <v/>
      </c>
      <c r="BD78" s="22">
        <f>IF(ISNUMBER(BC78),BC78,0)</f>
        <v/>
      </c>
      <c r="BE78" s="22">
        <f>IF(ISNUMBER(BC78),1,0)</f>
        <v/>
      </c>
      <c r="BF78" s="22">
        <f>IF(AN78="","",TRIM(AI78&amp;""))</f>
        <v/>
      </c>
      <c r="BG78" s="22">
        <f>IF(OR(AN78="",AJ78=""),"",UPPER(TRIM(AJ78&amp;"")))</f>
        <v/>
      </c>
      <c r="BH78" s="22">
        <f>IF(BG78="","",IF(COUNTIF($BG$2:$BG$301,BG78)&gt;1,"Yes","No"))</f>
        <v/>
      </c>
      <c r="BI78" s="22">
        <f>IF(AND(BF78="Accepted",BG78=""),1,0)</f>
        <v/>
      </c>
      <c r="BJ78" s="22">
        <f>IF(AND(BF78="Accepted",BA78=0),1,0)</f>
        <v/>
      </c>
      <c r="BK78" s="23">
        <f>IF(AND(BJ78=1,ISNUMBER(AV78)),AV78,0)</f>
        <v/>
      </c>
      <c r="BL78" s="22">
        <f>IF(AN78="",0,1)</f>
        <v/>
      </c>
    </row>
    <row r="79">
      <c r="AE79" s="19" t="n"/>
      <c r="AF79" s="24" t="n"/>
      <c r="AG79" s="24" t="n"/>
      <c r="AH79" s="24" t="n"/>
      <c r="AI79" s="24" t="n"/>
      <c r="AJ79" s="24" t="n"/>
      <c r="AK79" s="24" t="n"/>
      <c r="AL79" s="25" t="n"/>
      <c r="AM79" s="19" t="n"/>
      <c r="AN79" s="22">
        <f>IFERROR(TRIM(INDEX($A79:$AD79,MATCH(Lists!$H$2,$A$1:$AD$1,0))&amp;""),"")</f>
        <v/>
      </c>
      <c r="AO79" s="22">
        <f>IF(AN79="","",IFERROR(TRIM(INDEX($A79:$AD79,MATCH(Lists!$H$4,$A$1:$AD$1,0))&amp;""),""))</f>
        <v/>
      </c>
      <c r="AP79" s="22">
        <f>IF(AN79="","",IFERROR(TRIM(INDEX($A79:$AD79,MATCH(Lists!$H$7,$A$1:$AD$1,0))&amp;""),""))</f>
        <v/>
      </c>
      <c r="AQ79" s="22">
        <f>IF(AN79="","",IFERROR(TRIM(INDEX($A79:$AD79,MATCH(Lists!$H$8,$A$1:$AD$1,0))&amp;""),""))</f>
        <v/>
      </c>
      <c r="AR79" s="22">
        <f>IF(AN79="","",IFERROR(TRIM(INDEX($A79:$AD79,MATCH(Lists!$H$9,$A$1:$AD$1,0))&amp;""),""))</f>
        <v/>
      </c>
      <c r="AS79" s="22">
        <f>IF(AN79="","",IFERROR(TRIM(INDEX($A79:$AD79,MATCH(Lists!$H$5,$A$1:$AD$1,0))&amp;""),""))</f>
        <v/>
      </c>
      <c r="AT79" s="22">
        <f>IF(AN79="","",IF(IFERROR(TRIM(INDEX($A79:$AD79,MATCH(Lists!$H$6,$A$1:$AD$1,0))&amp;""),"")&lt;&gt;"","Yes","No"))</f>
        <v/>
      </c>
      <c r="AU79" s="22">
        <f>IF(AN79="","",IF(IFERROR(TRIM(INDEX($A79:$AD79,MATCH(Lists!$H$11,$A$1:$AD$1,0))&amp;""),"")&lt;&gt;"","Yes","No"))</f>
        <v/>
      </c>
      <c r="AV79" s="22">
        <f>IF(AN79="","",IFERROR(IF(TRIM(INDEX($A79:$AD79,MATCH(Lists!$H$10,$A$1:$AD$1,0))&amp;"")="","",VALUE(TRIM(INDEX($A79:$AD79,MATCH(Lists!$H$10,$A$1:$AD$1,0))&amp;""))),""))</f>
        <v/>
      </c>
      <c r="AW79" s="22">
        <f>IF(AN79="","",LOWER(IFERROR(TRIM(INDEX($A79:$AD79,MATCH(Lists!$H$3,$A$1:$AD$1,0))&amp;""),"")))</f>
        <v/>
      </c>
      <c r="AX79" s="22">
        <f>IF(AN79="","",IFERROR(TRIM(INDEX($A79:$AD79,MATCH(Lists!$H$12,$A$1:$AD$1,0))&amp;""),""))</f>
        <v/>
      </c>
      <c r="AY79" s="23">
        <f>IF(OR(AX79="Paid",AX79="Partially refunded"),IFERROR(VALUE(IFERROR(TRIM(INDEX($A79:$AD79,MATCH(Lists!$H$13,$A$1:$AD$1,0))&amp;""),"")),0)-IFERROR(VALUE(IFERROR(TRIM(INDEX($A79:$AD79,MATCH(Lists!$H$14,$A$1:$AD$1,0))&amp;""),"")),0),0)</f>
        <v/>
      </c>
      <c r="AZ79" s="22">
        <f>IF(AN79="","",IF(UPPER(TRIM(AK79&amp;""))="Y","Paid another way",IF(OR(AX79="Paid",AX79="Partially refunded"),AX79,IF(AND(AW79&lt;&gt;"",COUNTIFS(Payments!$S$2:$S$301,AW79,Payments!$U$2:$U$301,1)&gt;0),"Paid",IF(AX79&lt;&gt;"",AX79,IF(AW79="","No payment yet",IFERROR(INDEX(Payments!$T$2:$T$301,MATCH(AW79,Payments!$S$2:$S$301,0)),"No payment yet")))))))</f>
        <v/>
      </c>
      <c r="BA79" s="22">
        <f>IF(OR(AZ79="Paid",AZ79="Partially refunded",AZ79="Paid another way"),1,0)</f>
        <v/>
      </c>
      <c r="BB79" s="23">
        <f>IF(AN79="","",AY79+IF(AW79="",0,SUMIF(Payments!$S$2:$S$301,AW79,Payments!$V$2:$V$301)))</f>
        <v/>
      </c>
      <c r="BC79" s="22">
        <f>IF(OR(AN79="",COUNT(AF79:AH79)=0),"",ROUND(AVERAGE(AF79:AH79),2))</f>
        <v/>
      </c>
      <c r="BD79" s="22">
        <f>IF(ISNUMBER(BC79),BC79,0)</f>
        <v/>
      </c>
      <c r="BE79" s="22">
        <f>IF(ISNUMBER(BC79),1,0)</f>
        <v/>
      </c>
      <c r="BF79" s="22">
        <f>IF(AN79="","",TRIM(AI79&amp;""))</f>
        <v/>
      </c>
      <c r="BG79" s="22">
        <f>IF(OR(AN79="",AJ79=""),"",UPPER(TRIM(AJ79&amp;"")))</f>
        <v/>
      </c>
      <c r="BH79" s="22">
        <f>IF(BG79="","",IF(COUNTIF($BG$2:$BG$301,BG79)&gt;1,"Yes","No"))</f>
        <v/>
      </c>
      <c r="BI79" s="22">
        <f>IF(AND(BF79="Accepted",BG79=""),1,0)</f>
        <v/>
      </c>
      <c r="BJ79" s="22">
        <f>IF(AND(BF79="Accepted",BA79=0),1,0)</f>
        <v/>
      </c>
      <c r="BK79" s="23">
        <f>IF(AND(BJ79=1,ISNUMBER(AV79)),AV79,0)</f>
        <v/>
      </c>
      <c r="BL79" s="22">
        <f>IF(AN79="",0,1)</f>
        <v/>
      </c>
    </row>
    <row r="80">
      <c r="AE80" s="19" t="n"/>
      <c r="AF80" s="24" t="n"/>
      <c r="AG80" s="24" t="n"/>
      <c r="AH80" s="24" t="n"/>
      <c r="AI80" s="24" t="n"/>
      <c r="AJ80" s="24" t="n"/>
      <c r="AK80" s="24" t="n"/>
      <c r="AL80" s="25" t="n"/>
      <c r="AM80" s="19" t="n"/>
      <c r="AN80" s="22">
        <f>IFERROR(TRIM(INDEX($A80:$AD80,MATCH(Lists!$H$2,$A$1:$AD$1,0))&amp;""),"")</f>
        <v/>
      </c>
      <c r="AO80" s="22">
        <f>IF(AN80="","",IFERROR(TRIM(INDEX($A80:$AD80,MATCH(Lists!$H$4,$A$1:$AD$1,0))&amp;""),""))</f>
        <v/>
      </c>
      <c r="AP80" s="22">
        <f>IF(AN80="","",IFERROR(TRIM(INDEX($A80:$AD80,MATCH(Lists!$H$7,$A$1:$AD$1,0))&amp;""),""))</f>
        <v/>
      </c>
      <c r="AQ80" s="22">
        <f>IF(AN80="","",IFERROR(TRIM(INDEX($A80:$AD80,MATCH(Lists!$H$8,$A$1:$AD$1,0))&amp;""),""))</f>
        <v/>
      </c>
      <c r="AR80" s="22">
        <f>IF(AN80="","",IFERROR(TRIM(INDEX($A80:$AD80,MATCH(Lists!$H$9,$A$1:$AD$1,0))&amp;""),""))</f>
        <v/>
      </c>
      <c r="AS80" s="22">
        <f>IF(AN80="","",IFERROR(TRIM(INDEX($A80:$AD80,MATCH(Lists!$H$5,$A$1:$AD$1,0))&amp;""),""))</f>
        <v/>
      </c>
      <c r="AT80" s="22">
        <f>IF(AN80="","",IF(IFERROR(TRIM(INDEX($A80:$AD80,MATCH(Lists!$H$6,$A$1:$AD$1,0))&amp;""),"")&lt;&gt;"","Yes","No"))</f>
        <v/>
      </c>
      <c r="AU80" s="22">
        <f>IF(AN80="","",IF(IFERROR(TRIM(INDEX($A80:$AD80,MATCH(Lists!$H$11,$A$1:$AD$1,0))&amp;""),"")&lt;&gt;"","Yes","No"))</f>
        <v/>
      </c>
      <c r="AV80" s="22">
        <f>IF(AN80="","",IFERROR(IF(TRIM(INDEX($A80:$AD80,MATCH(Lists!$H$10,$A$1:$AD$1,0))&amp;"")="","",VALUE(TRIM(INDEX($A80:$AD80,MATCH(Lists!$H$10,$A$1:$AD$1,0))&amp;""))),""))</f>
        <v/>
      </c>
      <c r="AW80" s="22">
        <f>IF(AN80="","",LOWER(IFERROR(TRIM(INDEX($A80:$AD80,MATCH(Lists!$H$3,$A$1:$AD$1,0))&amp;""),"")))</f>
        <v/>
      </c>
      <c r="AX80" s="22">
        <f>IF(AN80="","",IFERROR(TRIM(INDEX($A80:$AD80,MATCH(Lists!$H$12,$A$1:$AD$1,0))&amp;""),""))</f>
        <v/>
      </c>
      <c r="AY80" s="23">
        <f>IF(OR(AX80="Paid",AX80="Partially refunded"),IFERROR(VALUE(IFERROR(TRIM(INDEX($A80:$AD80,MATCH(Lists!$H$13,$A$1:$AD$1,0))&amp;""),"")),0)-IFERROR(VALUE(IFERROR(TRIM(INDEX($A80:$AD80,MATCH(Lists!$H$14,$A$1:$AD$1,0))&amp;""),"")),0),0)</f>
        <v/>
      </c>
      <c r="AZ80" s="22">
        <f>IF(AN80="","",IF(UPPER(TRIM(AK80&amp;""))="Y","Paid another way",IF(OR(AX80="Paid",AX80="Partially refunded"),AX80,IF(AND(AW80&lt;&gt;"",COUNTIFS(Payments!$S$2:$S$301,AW80,Payments!$U$2:$U$301,1)&gt;0),"Paid",IF(AX80&lt;&gt;"",AX80,IF(AW80="","No payment yet",IFERROR(INDEX(Payments!$T$2:$T$301,MATCH(AW80,Payments!$S$2:$S$301,0)),"No payment yet")))))))</f>
        <v/>
      </c>
      <c r="BA80" s="22">
        <f>IF(OR(AZ80="Paid",AZ80="Partially refunded",AZ80="Paid another way"),1,0)</f>
        <v/>
      </c>
      <c r="BB80" s="23">
        <f>IF(AN80="","",AY80+IF(AW80="",0,SUMIF(Payments!$S$2:$S$301,AW80,Payments!$V$2:$V$301)))</f>
        <v/>
      </c>
      <c r="BC80" s="22">
        <f>IF(OR(AN80="",COUNT(AF80:AH80)=0),"",ROUND(AVERAGE(AF80:AH80),2))</f>
        <v/>
      </c>
      <c r="BD80" s="22">
        <f>IF(ISNUMBER(BC80),BC80,0)</f>
        <v/>
      </c>
      <c r="BE80" s="22">
        <f>IF(ISNUMBER(BC80),1,0)</f>
        <v/>
      </c>
      <c r="BF80" s="22">
        <f>IF(AN80="","",TRIM(AI80&amp;""))</f>
        <v/>
      </c>
      <c r="BG80" s="22">
        <f>IF(OR(AN80="",AJ80=""),"",UPPER(TRIM(AJ80&amp;"")))</f>
        <v/>
      </c>
      <c r="BH80" s="22">
        <f>IF(BG80="","",IF(COUNTIF($BG$2:$BG$301,BG80)&gt;1,"Yes","No"))</f>
        <v/>
      </c>
      <c r="BI80" s="22">
        <f>IF(AND(BF80="Accepted",BG80=""),1,0)</f>
        <v/>
      </c>
      <c r="BJ80" s="22">
        <f>IF(AND(BF80="Accepted",BA80=0),1,0)</f>
        <v/>
      </c>
      <c r="BK80" s="23">
        <f>IF(AND(BJ80=1,ISNUMBER(AV80)),AV80,0)</f>
        <v/>
      </c>
      <c r="BL80" s="22">
        <f>IF(AN80="",0,1)</f>
        <v/>
      </c>
    </row>
    <row r="81">
      <c r="AE81" s="19" t="n"/>
      <c r="AF81" s="24" t="n"/>
      <c r="AG81" s="24" t="n"/>
      <c r="AH81" s="24" t="n"/>
      <c r="AI81" s="24" t="n"/>
      <c r="AJ81" s="24" t="n"/>
      <c r="AK81" s="24" t="n"/>
      <c r="AL81" s="25" t="n"/>
      <c r="AM81" s="19" t="n"/>
      <c r="AN81" s="22">
        <f>IFERROR(TRIM(INDEX($A81:$AD81,MATCH(Lists!$H$2,$A$1:$AD$1,0))&amp;""),"")</f>
        <v/>
      </c>
      <c r="AO81" s="22">
        <f>IF(AN81="","",IFERROR(TRIM(INDEX($A81:$AD81,MATCH(Lists!$H$4,$A$1:$AD$1,0))&amp;""),""))</f>
        <v/>
      </c>
      <c r="AP81" s="22">
        <f>IF(AN81="","",IFERROR(TRIM(INDEX($A81:$AD81,MATCH(Lists!$H$7,$A$1:$AD$1,0))&amp;""),""))</f>
        <v/>
      </c>
      <c r="AQ81" s="22">
        <f>IF(AN81="","",IFERROR(TRIM(INDEX($A81:$AD81,MATCH(Lists!$H$8,$A$1:$AD$1,0))&amp;""),""))</f>
        <v/>
      </c>
      <c r="AR81" s="22">
        <f>IF(AN81="","",IFERROR(TRIM(INDEX($A81:$AD81,MATCH(Lists!$H$9,$A$1:$AD$1,0))&amp;""),""))</f>
        <v/>
      </c>
      <c r="AS81" s="22">
        <f>IF(AN81="","",IFERROR(TRIM(INDEX($A81:$AD81,MATCH(Lists!$H$5,$A$1:$AD$1,0))&amp;""),""))</f>
        <v/>
      </c>
      <c r="AT81" s="22">
        <f>IF(AN81="","",IF(IFERROR(TRIM(INDEX($A81:$AD81,MATCH(Lists!$H$6,$A$1:$AD$1,0))&amp;""),"")&lt;&gt;"","Yes","No"))</f>
        <v/>
      </c>
      <c r="AU81" s="22">
        <f>IF(AN81="","",IF(IFERROR(TRIM(INDEX($A81:$AD81,MATCH(Lists!$H$11,$A$1:$AD$1,0))&amp;""),"")&lt;&gt;"","Yes","No"))</f>
        <v/>
      </c>
      <c r="AV81" s="22">
        <f>IF(AN81="","",IFERROR(IF(TRIM(INDEX($A81:$AD81,MATCH(Lists!$H$10,$A$1:$AD$1,0))&amp;"")="","",VALUE(TRIM(INDEX($A81:$AD81,MATCH(Lists!$H$10,$A$1:$AD$1,0))&amp;""))),""))</f>
        <v/>
      </c>
      <c r="AW81" s="22">
        <f>IF(AN81="","",LOWER(IFERROR(TRIM(INDEX($A81:$AD81,MATCH(Lists!$H$3,$A$1:$AD$1,0))&amp;""),"")))</f>
        <v/>
      </c>
      <c r="AX81" s="22">
        <f>IF(AN81="","",IFERROR(TRIM(INDEX($A81:$AD81,MATCH(Lists!$H$12,$A$1:$AD$1,0))&amp;""),""))</f>
        <v/>
      </c>
      <c r="AY81" s="23">
        <f>IF(OR(AX81="Paid",AX81="Partially refunded"),IFERROR(VALUE(IFERROR(TRIM(INDEX($A81:$AD81,MATCH(Lists!$H$13,$A$1:$AD$1,0))&amp;""),"")),0)-IFERROR(VALUE(IFERROR(TRIM(INDEX($A81:$AD81,MATCH(Lists!$H$14,$A$1:$AD$1,0))&amp;""),"")),0),0)</f>
        <v/>
      </c>
      <c r="AZ81" s="22">
        <f>IF(AN81="","",IF(UPPER(TRIM(AK81&amp;""))="Y","Paid another way",IF(OR(AX81="Paid",AX81="Partially refunded"),AX81,IF(AND(AW81&lt;&gt;"",COUNTIFS(Payments!$S$2:$S$301,AW81,Payments!$U$2:$U$301,1)&gt;0),"Paid",IF(AX81&lt;&gt;"",AX81,IF(AW81="","No payment yet",IFERROR(INDEX(Payments!$T$2:$T$301,MATCH(AW81,Payments!$S$2:$S$301,0)),"No payment yet")))))))</f>
        <v/>
      </c>
      <c r="BA81" s="22">
        <f>IF(OR(AZ81="Paid",AZ81="Partially refunded",AZ81="Paid another way"),1,0)</f>
        <v/>
      </c>
      <c r="BB81" s="23">
        <f>IF(AN81="","",AY81+IF(AW81="",0,SUMIF(Payments!$S$2:$S$301,AW81,Payments!$V$2:$V$301)))</f>
        <v/>
      </c>
      <c r="BC81" s="22">
        <f>IF(OR(AN81="",COUNT(AF81:AH81)=0),"",ROUND(AVERAGE(AF81:AH81),2))</f>
        <v/>
      </c>
      <c r="BD81" s="22">
        <f>IF(ISNUMBER(BC81),BC81,0)</f>
        <v/>
      </c>
      <c r="BE81" s="22">
        <f>IF(ISNUMBER(BC81),1,0)</f>
        <v/>
      </c>
      <c r="BF81" s="22">
        <f>IF(AN81="","",TRIM(AI81&amp;""))</f>
        <v/>
      </c>
      <c r="BG81" s="22">
        <f>IF(OR(AN81="",AJ81=""),"",UPPER(TRIM(AJ81&amp;"")))</f>
        <v/>
      </c>
      <c r="BH81" s="22">
        <f>IF(BG81="","",IF(COUNTIF($BG$2:$BG$301,BG81)&gt;1,"Yes","No"))</f>
        <v/>
      </c>
      <c r="BI81" s="22">
        <f>IF(AND(BF81="Accepted",BG81=""),1,0)</f>
        <v/>
      </c>
      <c r="BJ81" s="22">
        <f>IF(AND(BF81="Accepted",BA81=0),1,0)</f>
        <v/>
      </c>
      <c r="BK81" s="23">
        <f>IF(AND(BJ81=1,ISNUMBER(AV81)),AV81,0)</f>
        <v/>
      </c>
      <c r="BL81" s="22">
        <f>IF(AN81="",0,1)</f>
        <v/>
      </c>
    </row>
    <row r="82">
      <c r="AE82" s="19" t="n"/>
      <c r="AF82" s="24" t="n"/>
      <c r="AG82" s="24" t="n"/>
      <c r="AH82" s="24" t="n"/>
      <c r="AI82" s="24" t="n"/>
      <c r="AJ82" s="24" t="n"/>
      <c r="AK82" s="24" t="n"/>
      <c r="AL82" s="25" t="n"/>
      <c r="AM82" s="19" t="n"/>
      <c r="AN82" s="22">
        <f>IFERROR(TRIM(INDEX($A82:$AD82,MATCH(Lists!$H$2,$A$1:$AD$1,0))&amp;""),"")</f>
        <v/>
      </c>
      <c r="AO82" s="22">
        <f>IF(AN82="","",IFERROR(TRIM(INDEX($A82:$AD82,MATCH(Lists!$H$4,$A$1:$AD$1,0))&amp;""),""))</f>
        <v/>
      </c>
      <c r="AP82" s="22">
        <f>IF(AN82="","",IFERROR(TRIM(INDEX($A82:$AD82,MATCH(Lists!$H$7,$A$1:$AD$1,0))&amp;""),""))</f>
        <v/>
      </c>
      <c r="AQ82" s="22">
        <f>IF(AN82="","",IFERROR(TRIM(INDEX($A82:$AD82,MATCH(Lists!$H$8,$A$1:$AD$1,0))&amp;""),""))</f>
        <v/>
      </c>
      <c r="AR82" s="22">
        <f>IF(AN82="","",IFERROR(TRIM(INDEX($A82:$AD82,MATCH(Lists!$H$9,$A$1:$AD$1,0))&amp;""),""))</f>
        <v/>
      </c>
      <c r="AS82" s="22">
        <f>IF(AN82="","",IFERROR(TRIM(INDEX($A82:$AD82,MATCH(Lists!$H$5,$A$1:$AD$1,0))&amp;""),""))</f>
        <v/>
      </c>
      <c r="AT82" s="22">
        <f>IF(AN82="","",IF(IFERROR(TRIM(INDEX($A82:$AD82,MATCH(Lists!$H$6,$A$1:$AD$1,0))&amp;""),"")&lt;&gt;"","Yes","No"))</f>
        <v/>
      </c>
      <c r="AU82" s="22">
        <f>IF(AN82="","",IF(IFERROR(TRIM(INDEX($A82:$AD82,MATCH(Lists!$H$11,$A$1:$AD$1,0))&amp;""),"")&lt;&gt;"","Yes","No"))</f>
        <v/>
      </c>
      <c r="AV82" s="22">
        <f>IF(AN82="","",IFERROR(IF(TRIM(INDEX($A82:$AD82,MATCH(Lists!$H$10,$A$1:$AD$1,0))&amp;"")="","",VALUE(TRIM(INDEX($A82:$AD82,MATCH(Lists!$H$10,$A$1:$AD$1,0))&amp;""))),""))</f>
        <v/>
      </c>
      <c r="AW82" s="22">
        <f>IF(AN82="","",LOWER(IFERROR(TRIM(INDEX($A82:$AD82,MATCH(Lists!$H$3,$A$1:$AD$1,0))&amp;""),"")))</f>
        <v/>
      </c>
      <c r="AX82" s="22">
        <f>IF(AN82="","",IFERROR(TRIM(INDEX($A82:$AD82,MATCH(Lists!$H$12,$A$1:$AD$1,0))&amp;""),""))</f>
        <v/>
      </c>
      <c r="AY82" s="23">
        <f>IF(OR(AX82="Paid",AX82="Partially refunded"),IFERROR(VALUE(IFERROR(TRIM(INDEX($A82:$AD82,MATCH(Lists!$H$13,$A$1:$AD$1,0))&amp;""),"")),0)-IFERROR(VALUE(IFERROR(TRIM(INDEX($A82:$AD82,MATCH(Lists!$H$14,$A$1:$AD$1,0))&amp;""),"")),0),0)</f>
        <v/>
      </c>
      <c r="AZ82" s="22">
        <f>IF(AN82="","",IF(UPPER(TRIM(AK82&amp;""))="Y","Paid another way",IF(OR(AX82="Paid",AX82="Partially refunded"),AX82,IF(AND(AW82&lt;&gt;"",COUNTIFS(Payments!$S$2:$S$301,AW82,Payments!$U$2:$U$301,1)&gt;0),"Paid",IF(AX82&lt;&gt;"",AX82,IF(AW82="","No payment yet",IFERROR(INDEX(Payments!$T$2:$T$301,MATCH(AW82,Payments!$S$2:$S$301,0)),"No payment yet")))))))</f>
        <v/>
      </c>
      <c r="BA82" s="22">
        <f>IF(OR(AZ82="Paid",AZ82="Partially refunded",AZ82="Paid another way"),1,0)</f>
        <v/>
      </c>
      <c r="BB82" s="23">
        <f>IF(AN82="","",AY82+IF(AW82="",0,SUMIF(Payments!$S$2:$S$301,AW82,Payments!$V$2:$V$301)))</f>
        <v/>
      </c>
      <c r="BC82" s="22">
        <f>IF(OR(AN82="",COUNT(AF82:AH82)=0),"",ROUND(AVERAGE(AF82:AH82),2))</f>
        <v/>
      </c>
      <c r="BD82" s="22">
        <f>IF(ISNUMBER(BC82),BC82,0)</f>
        <v/>
      </c>
      <c r="BE82" s="22">
        <f>IF(ISNUMBER(BC82),1,0)</f>
        <v/>
      </c>
      <c r="BF82" s="22">
        <f>IF(AN82="","",TRIM(AI82&amp;""))</f>
        <v/>
      </c>
      <c r="BG82" s="22">
        <f>IF(OR(AN82="",AJ82=""),"",UPPER(TRIM(AJ82&amp;"")))</f>
        <v/>
      </c>
      <c r="BH82" s="22">
        <f>IF(BG82="","",IF(COUNTIF($BG$2:$BG$301,BG82)&gt;1,"Yes","No"))</f>
        <v/>
      </c>
      <c r="BI82" s="22">
        <f>IF(AND(BF82="Accepted",BG82=""),1,0)</f>
        <v/>
      </c>
      <c r="BJ82" s="22">
        <f>IF(AND(BF82="Accepted",BA82=0),1,0)</f>
        <v/>
      </c>
      <c r="BK82" s="23">
        <f>IF(AND(BJ82=1,ISNUMBER(AV82)),AV82,0)</f>
        <v/>
      </c>
      <c r="BL82" s="22">
        <f>IF(AN82="",0,1)</f>
        <v/>
      </c>
    </row>
    <row r="83">
      <c r="AE83" s="19" t="n"/>
      <c r="AF83" s="24" t="n"/>
      <c r="AG83" s="24" t="n"/>
      <c r="AH83" s="24" t="n"/>
      <c r="AI83" s="24" t="n"/>
      <c r="AJ83" s="24" t="n"/>
      <c r="AK83" s="24" t="n"/>
      <c r="AL83" s="25" t="n"/>
      <c r="AM83" s="19" t="n"/>
      <c r="AN83" s="22">
        <f>IFERROR(TRIM(INDEX($A83:$AD83,MATCH(Lists!$H$2,$A$1:$AD$1,0))&amp;""),"")</f>
        <v/>
      </c>
      <c r="AO83" s="22">
        <f>IF(AN83="","",IFERROR(TRIM(INDEX($A83:$AD83,MATCH(Lists!$H$4,$A$1:$AD$1,0))&amp;""),""))</f>
        <v/>
      </c>
      <c r="AP83" s="22">
        <f>IF(AN83="","",IFERROR(TRIM(INDEX($A83:$AD83,MATCH(Lists!$H$7,$A$1:$AD$1,0))&amp;""),""))</f>
        <v/>
      </c>
      <c r="AQ83" s="22">
        <f>IF(AN83="","",IFERROR(TRIM(INDEX($A83:$AD83,MATCH(Lists!$H$8,$A$1:$AD$1,0))&amp;""),""))</f>
        <v/>
      </c>
      <c r="AR83" s="22">
        <f>IF(AN83="","",IFERROR(TRIM(INDEX($A83:$AD83,MATCH(Lists!$H$9,$A$1:$AD$1,0))&amp;""),""))</f>
        <v/>
      </c>
      <c r="AS83" s="22">
        <f>IF(AN83="","",IFERROR(TRIM(INDEX($A83:$AD83,MATCH(Lists!$H$5,$A$1:$AD$1,0))&amp;""),""))</f>
        <v/>
      </c>
      <c r="AT83" s="22">
        <f>IF(AN83="","",IF(IFERROR(TRIM(INDEX($A83:$AD83,MATCH(Lists!$H$6,$A$1:$AD$1,0))&amp;""),"")&lt;&gt;"","Yes","No"))</f>
        <v/>
      </c>
      <c r="AU83" s="22">
        <f>IF(AN83="","",IF(IFERROR(TRIM(INDEX($A83:$AD83,MATCH(Lists!$H$11,$A$1:$AD$1,0))&amp;""),"")&lt;&gt;"","Yes","No"))</f>
        <v/>
      </c>
      <c r="AV83" s="22">
        <f>IF(AN83="","",IFERROR(IF(TRIM(INDEX($A83:$AD83,MATCH(Lists!$H$10,$A$1:$AD$1,0))&amp;"")="","",VALUE(TRIM(INDEX($A83:$AD83,MATCH(Lists!$H$10,$A$1:$AD$1,0))&amp;""))),""))</f>
        <v/>
      </c>
      <c r="AW83" s="22">
        <f>IF(AN83="","",LOWER(IFERROR(TRIM(INDEX($A83:$AD83,MATCH(Lists!$H$3,$A$1:$AD$1,0))&amp;""),"")))</f>
        <v/>
      </c>
      <c r="AX83" s="22">
        <f>IF(AN83="","",IFERROR(TRIM(INDEX($A83:$AD83,MATCH(Lists!$H$12,$A$1:$AD$1,0))&amp;""),""))</f>
        <v/>
      </c>
      <c r="AY83" s="23">
        <f>IF(OR(AX83="Paid",AX83="Partially refunded"),IFERROR(VALUE(IFERROR(TRIM(INDEX($A83:$AD83,MATCH(Lists!$H$13,$A$1:$AD$1,0))&amp;""),"")),0)-IFERROR(VALUE(IFERROR(TRIM(INDEX($A83:$AD83,MATCH(Lists!$H$14,$A$1:$AD$1,0))&amp;""),"")),0),0)</f>
        <v/>
      </c>
      <c r="AZ83" s="22">
        <f>IF(AN83="","",IF(UPPER(TRIM(AK83&amp;""))="Y","Paid another way",IF(OR(AX83="Paid",AX83="Partially refunded"),AX83,IF(AND(AW83&lt;&gt;"",COUNTIFS(Payments!$S$2:$S$301,AW83,Payments!$U$2:$U$301,1)&gt;0),"Paid",IF(AX83&lt;&gt;"",AX83,IF(AW83="","No payment yet",IFERROR(INDEX(Payments!$T$2:$T$301,MATCH(AW83,Payments!$S$2:$S$301,0)),"No payment yet")))))))</f>
        <v/>
      </c>
      <c r="BA83" s="22">
        <f>IF(OR(AZ83="Paid",AZ83="Partially refunded",AZ83="Paid another way"),1,0)</f>
        <v/>
      </c>
      <c r="BB83" s="23">
        <f>IF(AN83="","",AY83+IF(AW83="",0,SUMIF(Payments!$S$2:$S$301,AW83,Payments!$V$2:$V$301)))</f>
        <v/>
      </c>
      <c r="BC83" s="22">
        <f>IF(OR(AN83="",COUNT(AF83:AH83)=0),"",ROUND(AVERAGE(AF83:AH83),2))</f>
        <v/>
      </c>
      <c r="BD83" s="22">
        <f>IF(ISNUMBER(BC83),BC83,0)</f>
        <v/>
      </c>
      <c r="BE83" s="22">
        <f>IF(ISNUMBER(BC83),1,0)</f>
        <v/>
      </c>
      <c r="BF83" s="22">
        <f>IF(AN83="","",TRIM(AI83&amp;""))</f>
        <v/>
      </c>
      <c r="BG83" s="22">
        <f>IF(OR(AN83="",AJ83=""),"",UPPER(TRIM(AJ83&amp;"")))</f>
        <v/>
      </c>
      <c r="BH83" s="22">
        <f>IF(BG83="","",IF(COUNTIF($BG$2:$BG$301,BG83)&gt;1,"Yes","No"))</f>
        <v/>
      </c>
      <c r="BI83" s="22">
        <f>IF(AND(BF83="Accepted",BG83=""),1,0)</f>
        <v/>
      </c>
      <c r="BJ83" s="22">
        <f>IF(AND(BF83="Accepted",BA83=0),1,0)</f>
        <v/>
      </c>
      <c r="BK83" s="23">
        <f>IF(AND(BJ83=1,ISNUMBER(AV83)),AV83,0)</f>
        <v/>
      </c>
      <c r="BL83" s="22">
        <f>IF(AN83="",0,1)</f>
        <v/>
      </c>
    </row>
    <row r="84">
      <c r="AE84" s="19" t="n"/>
      <c r="AF84" s="24" t="n"/>
      <c r="AG84" s="24" t="n"/>
      <c r="AH84" s="24" t="n"/>
      <c r="AI84" s="24" t="n"/>
      <c r="AJ84" s="24" t="n"/>
      <c r="AK84" s="24" t="n"/>
      <c r="AL84" s="25" t="n"/>
      <c r="AM84" s="19" t="n"/>
      <c r="AN84" s="22">
        <f>IFERROR(TRIM(INDEX($A84:$AD84,MATCH(Lists!$H$2,$A$1:$AD$1,0))&amp;""),"")</f>
        <v/>
      </c>
      <c r="AO84" s="22">
        <f>IF(AN84="","",IFERROR(TRIM(INDEX($A84:$AD84,MATCH(Lists!$H$4,$A$1:$AD$1,0))&amp;""),""))</f>
        <v/>
      </c>
      <c r="AP84" s="22">
        <f>IF(AN84="","",IFERROR(TRIM(INDEX($A84:$AD84,MATCH(Lists!$H$7,$A$1:$AD$1,0))&amp;""),""))</f>
        <v/>
      </c>
      <c r="AQ84" s="22">
        <f>IF(AN84="","",IFERROR(TRIM(INDEX($A84:$AD84,MATCH(Lists!$H$8,$A$1:$AD$1,0))&amp;""),""))</f>
        <v/>
      </c>
      <c r="AR84" s="22">
        <f>IF(AN84="","",IFERROR(TRIM(INDEX($A84:$AD84,MATCH(Lists!$H$9,$A$1:$AD$1,0))&amp;""),""))</f>
        <v/>
      </c>
      <c r="AS84" s="22">
        <f>IF(AN84="","",IFERROR(TRIM(INDEX($A84:$AD84,MATCH(Lists!$H$5,$A$1:$AD$1,0))&amp;""),""))</f>
        <v/>
      </c>
      <c r="AT84" s="22">
        <f>IF(AN84="","",IF(IFERROR(TRIM(INDEX($A84:$AD84,MATCH(Lists!$H$6,$A$1:$AD$1,0))&amp;""),"")&lt;&gt;"","Yes","No"))</f>
        <v/>
      </c>
      <c r="AU84" s="22">
        <f>IF(AN84="","",IF(IFERROR(TRIM(INDEX($A84:$AD84,MATCH(Lists!$H$11,$A$1:$AD$1,0))&amp;""),"")&lt;&gt;"","Yes","No"))</f>
        <v/>
      </c>
      <c r="AV84" s="22">
        <f>IF(AN84="","",IFERROR(IF(TRIM(INDEX($A84:$AD84,MATCH(Lists!$H$10,$A$1:$AD$1,0))&amp;"")="","",VALUE(TRIM(INDEX($A84:$AD84,MATCH(Lists!$H$10,$A$1:$AD$1,0))&amp;""))),""))</f>
        <v/>
      </c>
      <c r="AW84" s="22">
        <f>IF(AN84="","",LOWER(IFERROR(TRIM(INDEX($A84:$AD84,MATCH(Lists!$H$3,$A$1:$AD$1,0))&amp;""),"")))</f>
        <v/>
      </c>
      <c r="AX84" s="22">
        <f>IF(AN84="","",IFERROR(TRIM(INDEX($A84:$AD84,MATCH(Lists!$H$12,$A$1:$AD$1,0))&amp;""),""))</f>
        <v/>
      </c>
      <c r="AY84" s="23">
        <f>IF(OR(AX84="Paid",AX84="Partially refunded"),IFERROR(VALUE(IFERROR(TRIM(INDEX($A84:$AD84,MATCH(Lists!$H$13,$A$1:$AD$1,0))&amp;""),"")),0)-IFERROR(VALUE(IFERROR(TRIM(INDEX($A84:$AD84,MATCH(Lists!$H$14,$A$1:$AD$1,0))&amp;""),"")),0),0)</f>
        <v/>
      </c>
      <c r="AZ84" s="22">
        <f>IF(AN84="","",IF(UPPER(TRIM(AK84&amp;""))="Y","Paid another way",IF(OR(AX84="Paid",AX84="Partially refunded"),AX84,IF(AND(AW84&lt;&gt;"",COUNTIFS(Payments!$S$2:$S$301,AW84,Payments!$U$2:$U$301,1)&gt;0),"Paid",IF(AX84&lt;&gt;"",AX84,IF(AW84="","No payment yet",IFERROR(INDEX(Payments!$T$2:$T$301,MATCH(AW84,Payments!$S$2:$S$301,0)),"No payment yet")))))))</f>
        <v/>
      </c>
      <c r="BA84" s="22">
        <f>IF(OR(AZ84="Paid",AZ84="Partially refunded",AZ84="Paid another way"),1,0)</f>
        <v/>
      </c>
      <c r="BB84" s="23">
        <f>IF(AN84="","",AY84+IF(AW84="",0,SUMIF(Payments!$S$2:$S$301,AW84,Payments!$V$2:$V$301)))</f>
        <v/>
      </c>
      <c r="BC84" s="22">
        <f>IF(OR(AN84="",COUNT(AF84:AH84)=0),"",ROUND(AVERAGE(AF84:AH84),2))</f>
        <v/>
      </c>
      <c r="BD84" s="22">
        <f>IF(ISNUMBER(BC84),BC84,0)</f>
        <v/>
      </c>
      <c r="BE84" s="22">
        <f>IF(ISNUMBER(BC84),1,0)</f>
        <v/>
      </c>
      <c r="BF84" s="22">
        <f>IF(AN84="","",TRIM(AI84&amp;""))</f>
        <v/>
      </c>
      <c r="BG84" s="22">
        <f>IF(OR(AN84="",AJ84=""),"",UPPER(TRIM(AJ84&amp;"")))</f>
        <v/>
      </c>
      <c r="BH84" s="22">
        <f>IF(BG84="","",IF(COUNTIF($BG$2:$BG$301,BG84)&gt;1,"Yes","No"))</f>
        <v/>
      </c>
      <c r="BI84" s="22">
        <f>IF(AND(BF84="Accepted",BG84=""),1,0)</f>
        <v/>
      </c>
      <c r="BJ84" s="22">
        <f>IF(AND(BF84="Accepted",BA84=0),1,0)</f>
        <v/>
      </c>
      <c r="BK84" s="23">
        <f>IF(AND(BJ84=1,ISNUMBER(AV84)),AV84,0)</f>
        <v/>
      </c>
      <c r="BL84" s="22">
        <f>IF(AN84="",0,1)</f>
        <v/>
      </c>
    </row>
    <row r="85">
      <c r="AE85" s="19" t="n"/>
      <c r="AF85" s="24" t="n"/>
      <c r="AG85" s="24" t="n"/>
      <c r="AH85" s="24" t="n"/>
      <c r="AI85" s="24" t="n"/>
      <c r="AJ85" s="24" t="n"/>
      <c r="AK85" s="24" t="n"/>
      <c r="AL85" s="25" t="n"/>
      <c r="AM85" s="19" t="n"/>
      <c r="AN85" s="22">
        <f>IFERROR(TRIM(INDEX($A85:$AD85,MATCH(Lists!$H$2,$A$1:$AD$1,0))&amp;""),"")</f>
        <v/>
      </c>
      <c r="AO85" s="22">
        <f>IF(AN85="","",IFERROR(TRIM(INDEX($A85:$AD85,MATCH(Lists!$H$4,$A$1:$AD$1,0))&amp;""),""))</f>
        <v/>
      </c>
      <c r="AP85" s="22">
        <f>IF(AN85="","",IFERROR(TRIM(INDEX($A85:$AD85,MATCH(Lists!$H$7,$A$1:$AD$1,0))&amp;""),""))</f>
        <v/>
      </c>
      <c r="AQ85" s="22">
        <f>IF(AN85="","",IFERROR(TRIM(INDEX($A85:$AD85,MATCH(Lists!$H$8,$A$1:$AD$1,0))&amp;""),""))</f>
        <v/>
      </c>
      <c r="AR85" s="22">
        <f>IF(AN85="","",IFERROR(TRIM(INDEX($A85:$AD85,MATCH(Lists!$H$9,$A$1:$AD$1,0))&amp;""),""))</f>
        <v/>
      </c>
      <c r="AS85" s="22">
        <f>IF(AN85="","",IFERROR(TRIM(INDEX($A85:$AD85,MATCH(Lists!$H$5,$A$1:$AD$1,0))&amp;""),""))</f>
        <v/>
      </c>
      <c r="AT85" s="22">
        <f>IF(AN85="","",IF(IFERROR(TRIM(INDEX($A85:$AD85,MATCH(Lists!$H$6,$A$1:$AD$1,0))&amp;""),"")&lt;&gt;"","Yes","No"))</f>
        <v/>
      </c>
      <c r="AU85" s="22">
        <f>IF(AN85="","",IF(IFERROR(TRIM(INDEX($A85:$AD85,MATCH(Lists!$H$11,$A$1:$AD$1,0))&amp;""),"")&lt;&gt;"","Yes","No"))</f>
        <v/>
      </c>
      <c r="AV85" s="22">
        <f>IF(AN85="","",IFERROR(IF(TRIM(INDEX($A85:$AD85,MATCH(Lists!$H$10,$A$1:$AD$1,0))&amp;"")="","",VALUE(TRIM(INDEX($A85:$AD85,MATCH(Lists!$H$10,$A$1:$AD$1,0))&amp;""))),""))</f>
        <v/>
      </c>
      <c r="AW85" s="22">
        <f>IF(AN85="","",LOWER(IFERROR(TRIM(INDEX($A85:$AD85,MATCH(Lists!$H$3,$A$1:$AD$1,0))&amp;""),"")))</f>
        <v/>
      </c>
      <c r="AX85" s="22">
        <f>IF(AN85="","",IFERROR(TRIM(INDEX($A85:$AD85,MATCH(Lists!$H$12,$A$1:$AD$1,0))&amp;""),""))</f>
        <v/>
      </c>
      <c r="AY85" s="23">
        <f>IF(OR(AX85="Paid",AX85="Partially refunded"),IFERROR(VALUE(IFERROR(TRIM(INDEX($A85:$AD85,MATCH(Lists!$H$13,$A$1:$AD$1,0))&amp;""),"")),0)-IFERROR(VALUE(IFERROR(TRIM(INDEX($A85:$AD85,MATCH(Lists!$H$14,$A$1:$AD$1,0))&amp;""),"")),0),0)</f>
        <v/>
      </c>
      <c r="AZ85" s="22">
        <f>IF(AN85="","",IF(UPPER(TRIM(AK85&amp;""))="Y","Paid another way",IF(OR(AX85="Paid",AX85="Partially refunded"),AX85,IF(AND(AW85&lt;&gt;"",COUNTIFS(Payments!$S$2:$S$301,AW85,Payments!$U$2:$U$301,1)&gt;0),"Paid",IF(AX85&lt;&gt;"",AX85,IF(AW85="","No payment yet",IFERROR(INDEX(Payments!$T$2:$T$301,MATCH(AW85,Payments!$S$2:$S$301,0)),"No payment yet")))))))</f>
        <v/>
      </c>
      <c r="BA85" s="22">
        <f>IF(OR(AZ85="Paid",AZ85="Partially refunded",AZ85="Paid another way"),1,0)</f>
        <v/>
      </c>
      <c r="BB85" s="23">
        <f>IF(AN85="","",AY85+IF(AW85="",0,SUMIF(Payments!$S$2:$S$301,AW85,Payments!$V$2:$V$301)))</f>
        <v/>
      </c>
      <c r="BC85" s="22">
        <f>IF(OR(AN85="",COUNT(AF85:AH85)=0),"",ROUND(AVERAGE(AF85:AH85),2))</f>
        <v/>
      </c>
      <c r="BD85" s="22">
        <f>IF(ISNUMBER(BC85),BC85,0)</f>
        <v/>
      </c>
      <c r="BE85" s="22">
        <f>IF(ISNUMBER(BC85),1,0)</f>
        <v/>
      </c>
      <c r="BF85" s="22">
        <f>IF(AN85="","",TRIM(AI85&amp;""))</f>
        <v/>
      </c>
      <c r="BG85" s="22">
        <f>IF(OR(AN85="",AJ85=""),"",UPPER(TRIM(AJ85&amp;"")))</f>
        <v/>
      </c>
      <c r="BH85" s="22">
        <f>IF(BG85="","",IF(COUNTIF($BG$2:$BG$301,BG85)&gt;1,"Yes","No"))</f>
        <v/>
      </c>
      <c r="BI85" s="22">
        <f>IF(AND(BF85="Accepted",BG85=""),1,0)</f>
        <v/>
      </c>
      <c r="BJ85" s="22">
        <f>IF(AND(BF85="Accepted",BA85=0),1,0)</f>
        <v/>
      </c>
      <c r="BK85" s="23">
        <f>IF(AND(BJ85=1,ISNUMBER(AV85)),AV85,0)</f>
        <v/>
      </c>
      <c r="BL85" s="22">
        <f>IF(AN85="",0,1)</f>
        <v/>
      </c>
    </row>
    <row r="86">
      <c r="AE86" s="19" t="n"/>
      <c r="AF86" s="24" t="n"/>
      <c r="AG86" s="24" t="n"/>
      <c r="AH86" s="24" t="n"/>
      <c r="AI86" s="24" t="n"/>
      <c r="AJ86" s="24" t="n"/>
      <c r="AK86" s="24" t="n"/>
      <c r="AL86" s="25" t="n"/>
      <c r="AM86" s="19" t="n"/>
      <c r="AN86" s="22">
        <f>IFERROR(TRIM(INDEX($A86:$AD86,MATCH(Lists!$H$2,$A$1:$AD$1,0))&amp;""),"")</f>
        <v/>
      </c>
      <c r="AO86" s="22">
        <f>IF(AN86="","",IFERROR(TRIM(INDEX($A86:$AD86,MATCH(Lists!$H$4,$A$1:$AD$1,0))&amp;""),""))</f>
        <v/>
      </c>
      <c r="AP86" s="22">
        <f>IF(AN86="","",IFERROR(TRIM(INDEX($A86:$AD86,MATCH(Lists!$H$7,$A$1:$AD$1,0))&amp;""),""))</f>
        <v/>
      </c>
      <c r="AQ86" s="22">
        <f>IF(AN86="","",IFERROR(TRIM(INDEX($A86:$AD86,MATCH(Lists!$H$8,$A$1:$AD$1,0))&amp;""),""))</f>
        <v/>
      </c>
      <c r="AR86" s="22">
        <f>IF(AN86="","",IFERROR(TRIM(INDEX($A86:$AD86,MATCH(Lists!$H$9,$A$1:$AD$1,0))&amp;""),""))</f>
        <v/>
      </c>
      <c r="AS86" s="22">
        <f>IF(AN86="","",IFERROR(TRIM(INDEX($A86:$AD86,MATCH(Lists!$H$5,$A$1:$AD$1,0))&amp;""),""))</f>
        <v/>
      </c>
      <c r="AT86" s="22">
        <f>IF(AN86="","",IF(IFERROR(TRIM(INDEX($A86:$AD86,MATCH(Lists!$H$6,$A$1:$AD$1,0))&amp;""),"")&lt;&gt;"","Yes","No"))</f>
        <v/>
      </c>
      <c r="AU86" s="22">
        <f>IF(AN86="","",IF(IFERROR(TRIM(INDEX($A86:$AD86,MATCH(Lists!$H$11,$A$1:$AD$1,0))&amp;""),"")&lt;&gt;"","Yes","No"))</f>
        <v/>
      </c>
      <c r="AV86" s="22">
        <f>IF(AN86="","",IFERROR(IF(TRIM(INDEX($A86:$AD86,MATCH(Lists!$H$10,$A$1:$AD$1,0))&amp;"")="","",VALUE(TRIM(INDEX($A86:$AD86,MATCH(Lists!$H$10,$A$1:$AD$1,0))&amp;""))),""))</f>
        <v/>
      </c>
      <c r="AW86" s="22">
        <f>IF(AN86="","",LOWER(IFERROR(TRIM(INDEX($A86:$AD86,MATCH(Lists!$H$3,$A$1:$AD$1,0))&amp;""),"")))</f>
        <v/>
      </c>
      <c r="AX86" s="22">
        <f>IF(AN86="","",IFERROR(TRIM(INDEX($A86:$AD86,MATCH(Lists!$H$12,$A$1:$AD$1,0))&amp;""),""))</f>
        <v/>
      </c>
      <c r="AY86" s="23">
        <f>IF(OR(AX86="Paid",AX86="Partially refunded"),IFERROR(VALUE(IFERROR(TRIM(INDEX($A86:$AD86,MATCH(Lists!$H$13,$A$1:$AD$1,0))&amp;""),"")),0)-IFERROR(VALUE(IFERROR(TRIM(INDEX($A86:$AD86,MATCH(Lists!$H$14,$A$1:$AD$1,0))&amp;""),"")),0),0)</f>
        <v/>
      </c>
      <c r="AZ86" s="22">
        <f>IF(AN86="","",IF(UPPER(TRIM(AK86&amp;""))="Y","Paid another way",IF(OR(AX86="Paid",AX86="Partially refunded"),AX86,IF(AND(AW86&lt;&gt;"",COUNTIFS(Payments!$S$2:$S$301,AW86,Payments!$U$2:$U$301,1)&gt;0),"Paid",IF(AX86&lt;&gt;"",AX86,IF(AW86="","No payment yet",IFERROR(INDEX(Payments!$T$2:$T$301,MATCH(AW86,Payments!$S$2:$S$301,0)),"No payment yet")))))))</f>
        <v/>
      </c>
      <c r="BA86" s="22">
        <f>IF(OR(AZ86="Paid",AZ86="Partially refunded",AZ86="Paid another way"),1,0)</f>
        <v/>
      </c>
      <c r="BB86" s="23">
        <f>IF(AN86="","",AY86+IF(AW86="",0,SUMIF(Payments!$S$2:$S$301,AW86,Payments!$V$2:$V$301)))</f>
        <v/>
      </c>
      <c r="BC86" s="22">
        <f>IF(OR(AN86="",COUNT(AF86:AH86)=0),"",ROUND(AVERAGE(AF86:AH86),2))</f>
        <v/>
      </c>
      <c r="BD86" s="22">
        <f>IF(ISNUMBER(BC86),BC86,0)</f>
        <v/>
      </c>
      <c r="BE86" s="22">
        <f>IF(ISNUMBER(BC86),1,0)</f>
        <v/>
      </c>
      <c r="BF86" s="22">
        <f>IF(AN86="","",TRIM(AI86&amp;""))</f>
        <v/>
      </c>
      <c r="BG86" s="22">
        <f>IF(OR(AN86="",AJ86=""),"",UPPER(TRIM(AJ86&amp;"")))</f>
        <v/>
      </c>
      <c r="BH86" s="22">
        <f>IF(BG86="","",IF(COUNTIF($BG$2:$BG$301,BG86)&gt;1,"Yes","No"))</f>
        <v/>
      </c>
      <c r="BI86" s="22">
        <f>IF(AND(BF86="Accepted",BG86=""),1,0)</f>
        <v/>
      </c>
      <c r="BJ86" s="22">
        <f>IF(AND(BF86="Accepted",BA86=0),1,0)</f>
        <v/>
      </c>
      <c r="BK86" s="23">
        <f>IF(AND(BJ86=1,ISNUMBER(AV86)),AV86,0)</f>
        <v/>
      </c>
      <c r="BL86" s="22">
        <f>IF(AN86="",0,1)</f>
        <v/>
      </c>
    </row>
    <row r="87">
      <c r="AE87" s="19" t="n"/>
      <c r="AF87" s="24" t="n"/>
      <c r="AG87" s="24" t="n"/>
      <c r="AH87" s="24" t="n"/>
      <c r="AI87" s="24" t="n"/>
      <c r="AJ87" s="24" t="n"/>
      <c r="AK87" s="24" t="n"/>
      <c r="AL87" s="25" t="n"/>
      <c r="AM87" s="19" t="n"/>
      <c r="AN87" s="22">
        <f>IFERROR(TRIM(INDEX($A87:$AD87,MATCH(Lists!$H$2,$A$1:$AD$1,0))&amp;""),"")</f>
        <v/>
      </c>
      <c r="AO87" s="22">
        <f>IF(AN87="","",IFERROR(TRIM(INDEX($A87:$AD87,MATCH(Lists!$H$4,$A$1:$AD$1,0))&amp;""),""))</f>
        <v/>
      </c>
      <c r="AP87" s="22">
        <f>IF(AN87="","",IFERROR(TRIM(INDEX($A87:$AD87,MATCH(Lists!$H$7,$A$1:$AD$1,0))&amp;""),""))</f>
        <v/>
      </c>
      <c r="AQ87" s="22">
        <f>IF(AN87="","",IFERROR(TRIM(INDEX($A87:$AD87,MATCH(Lists!$H$8,$A$1:$AD$1,0))&amp;""),""))</f>
        <v/>
      </c>
      <c r="AR87" s="22">
        <f>IF(AN87="","",IFERROR(TRIM(INDEX($A87:$AD87,MATCH(Lists!$H$9,$A$1:$AD$1,0))&amp;""),""))</f>
        <v/>
      </c>
      <c r="AS87" s="22">
        <f>IF(AN87="","",IFERROR(TRIM(INDEX($A87:$AD87,MATCH(Lists!$H$5,$A$1:$AD$1,0))&amp;""),""))</f>
        <v/>
      </c>
      <c r="AT87" s="22">
        <f>IF(AN87="","",IF(IFERROR(TRIM(INDEX($A87:$AD87,MATCH(Lists!$H$6,$A$1:$AD$1,0))&amp;""),"")&lt;&gt;"","Yes","No"))</f>
        <v/>
      </c>
      <c r="AU87" s="22">
        <f>IF(AN87="","",IF(IFERROR(TRIM(INDEX($A87:$AD87,MATCH(Lists!$H$11,$A$1:$AD$1,0))&amp;""),"")&lt;&gt;"","Yes","No"))</f>
        <v/>
      </c>
      <c r="AV87" s="22">
        <f>IF(AN87="","",IFERROR(IF(TRIM(INDEX($A87:$AD87,MATCH(Lists!$H$10,$A$1:$AD$1,0))&amp;"")="","",VALUE(TRIM(INDEX($A87:$AD87,MATCH(Lists!$H$10,$A$1:$AD$1,0))&amp;""))),""))</f>
        <v/>
      </c>
      <c r="AW87" s="22">
        <f>IF(AN87="","",LOWER(IFERROR(TRIM(INDEX($A87:$AD87,MATCH(Lists!$H$3,$A$1:$AD$1,0))&amp;""),"")))</f>
        <v/>
      </c>
      <c r="AX87" s="22">
        <f>IF(AN87="","",IFERROR(TRIM(INDEX($A87:$AD87,MATCH(Lists!$H$12,$A$1:$AD$1,0))&amp;""),""))</f>
        <v/>
      </c>
      <c r="AY87" s="23">
        <f>IF(OR(AX87="Paid",AX87="Partially refunded"),IFERROR(VALUE(IFERROR(TRIM(INDEX($A87:$AD87,MATCH(Lists!$H$13,$A$1:$AD$1,0))&amp;""),"")),0)-IFERROR(VALUE(IFERROR(TRIM(INDEX($A87:$AD87,MATCH(Lists!$H$14,$A$1:$AD$1,0))&amp;""),"")),0),0)</f>
        <v/>
      </c>
      <c r="AZ87" s="22">
        <f>IF(AN87="","",IF(UPPER(TRIM(AK87&amp;""))="Y","Paid another way",IF(OR(AX87="Paid",AX87="Partially refunded"),AX87,IF(AND(AW87&lt;&gt;"",COUNTIFS(Payments!$S$2:$S$301,AW87,Payments!$U$2:$U$301,1)&gt;0),"Paid",IF(AX87&lt;&gt;"",AX87,IF(AW87="","No payment yet",IFERROR(INDEX(Payments!$T$2:$T$301,MATCH(AW87,Payments!$S$2:$S$301,0)),"No payment yet")))))))</f>
        <v/>
      </c>
      <c r="BA87" s="22">
        <f>IF(OR(AZ87="Paid",AZ87="Partially refunded",AZ87="Paid another way"),1,0)</f>
        <v/>
      </c>
      <c r="BB87" s="23">
        <f>IF(AN87="","",AY87+IF(AW87="",0,SUMIF(Payments!$S$2:$S$301,AW87,Payments!$V$2:$V$301)))</f>
        <v/>
      </c>
      <c r="BC87" s="22">
        <f>IF(OR(AN87="",COUNT(AF87:AH87)=0),"",ROUND(AVERAGE(AF87:AH87),2))</f>
        <v/>
      </c>
      <c r="BD87" s="22">
        <f>IF(ISNUMBER(BC87),BC87,0)</f>
        <v/>
      </c>
      <c r="BE87" s="22">
        <f>IF(ISNUMBER(BC87),1,0)</f>
        <v/>
      </c>
      <c r="BF87" s="22">
        <f>IF(AN87="","",TRIM(AI87&amp;""))</f>
        <v/>
      </c>
      <c r="BG87" s="22">
        <f>IF(OR(AN87="",AJ87=""),"",UPPER(TRIM(AJ87&amp;"")))</f>
        <v/>
      </c>
      <c r="BH87" s="22">
        <f>IF(BG87="","",IF(COUNTIF($BG$2:$BG$301,BG87)&gt;1,"Yes","No"))</f>
        <v/>
      </c>
      <c r="BI87" s="22">
        <f>IF(AND(BF87="Accepted",BG87=""),1,0)</f>
        <v/>
      </c>
      <c r="BJ87" s="22">
        <f>IF(AND(BF87="Accepted",BA87=0),1,0)</f>
        <v/>
      </c>
      <c r="BK87" s="23">
        <f>IF(AND(BJ87=1,ISNUMBER(AV87)),AV87,0)</f>
        <v/>
      </c>
      <c r="BL87" s="22">
        <f>IF(AN87="",0,1)</f>
        <v/>
      </c>
    </row>
    <row r="88">
      <c r="AE88" s="19" t="n"/>
      <c r="AF88" s="24" t="n"/>
      <c r="AG88" s="24" t="n"/>
      <c r="AH88" s="24" t="n"/>
      <c r="AI88" s="24" t="n"/>
      <c r="AJ88" s="24" t="n"/>
      <c r="AK88" s="24" t="n"/>
      <c r="AL88" s="25" t="n"/>
      <c r="AM88" s="19" t="n"/>
      <c r="AN88" s="22">
        <f>IFERROR(TRIM(INDEX($A88:$AD88,MATCH(Lists!$H$2,$A$1:$AD$1,0))&amp;""),"")</f>
        <v/>
      </c>
      <c r="AO88" s="22">
        <f>IF(AN88="","",IFERROR(TRIM(INDEX($A88:$AD88,MATCH(Lists!$H$4,$A$1:$AD$1,0))&amp;""),""))</f>
        <v/>
      </c>
      <c r="AP88" s="22">
        <f>IF(AN88="","",IFERROR(TRIM(INDEX($A88:$AD88,MATCH(Lists!$H$7,$A$1:$AD$1,0))&amp;""),""))</f>
        <v/>
      </c>
      <c r="AQ88" s="22">
        <f>IF(AN88="","",IFERROR(TRIM(INDEX($A88:$AD88,MATCH(Lists!$H$8,$A$1:$AD$1,0))&amp;""),""))</f>
        <v/>
      </c>
      <c r="AR88" s="22">
        <f>IF(AN88="","",IFERROR(TRIM(INDEX($A88:$AD88,MATCH(Lists!$H$9,$A$1:$AD$1,0))&amp;""),""))</f>
        <v/>
      </c>
      <c r="AS88" s="22">
        <f>IF(AN88="","",IFERROR(TRIM(INDEX($A88:$AD88,MATCH(Lists!$H$5,$A$1:$AD$1,0))&amp;""),""))</f>
        <v/>
      </c>
      <c r="AT88" s="22">
        <f>IF(AN88="","",IF(IFERROR(TRIM(INDEX($A88:$AD88,MATCH(Lists!$H$6,$A$1:$AD$1,0))&amp;""),"")&lt;&gt;"","Yes","No"))</f>
        <v/>
      </c>
      <c r="AU88" s="22">
        <f>IF(AN88="","",IF(IFERROR(TRIM(INDEX($A88:$AD88,MATCH(Lists!$H$11,$A$1:$AD$1,0))&amp;""),"")&lt;&gt;"","Yes","No"))</f>
        <v/>
      </c>
      <c r="AV88" s="22">
        <f>IF(AN88="","",IFERROR(IF(TRIM(INDEX($A88:$AD88,MATCH(Lists!$H$10,$A$1:$AD$1,0))&amp;"")="","",VALUE(TRIM(INDEX($A88:$AD88,MATCH(Lists!$H$10,$A$1:$AD$1,0))&amp;""))),""))</f>
        <v/>
      </c>
      <c r="AW88" s="22">
        <f>IF(AN88="","",LOWER(IFERROR(TRIM(INDEX($A88:$AD88,MATCH(Lists!$H$3,$A$1:$AD$1,0))&amp;""),"")))</f>
        <v/>
      </c>
      <c r="AX88" s="22">
        <f>IF(AN88="","",IFERROR(TRIM(INDEX($A88:$AD88,MATCH(Lists!$H$12,$A$1:$AD$1,0))&amp;""),""))</f>
        <v/>
      </c>
      <c r="AY88" s="23">
        <f>IF(OR(AX88="Paid",AX88="Partially refunded"),IFERROR(VALUE(IFERROR(TRIM(INDEX($A88:$AD88,MATCH(Lists!$H$13,$A$1:$AD$1,0))&amp;""),"")),0)-IFERROR(VALUE(IFERROR(TRIM(INDEX($A88:$AD88,MATCH(Lists!$H$14,$A$1:$AD$1,0))&amp;""),"")),0),0)</f>
        <v/>
      </c>
      <c r="AZ88" s="22">
        <f>IF(AN88="","",IF(UPPER(TRIM(AK88&amp;""))="Y","Paid another way",IF(OR(AX88="Paid",AX88="Partially refunded"),AX88,IF(AND(AW88&lt;&gt;"",COUNTIFS(Payments!$S$2:$S$301,AW88,Payments!$U$2:$U$301,1)&gt;0),"Paid",IF(AX88&lt;&gt;"",AX88,IF(AW88="","No payment yet",IFERROR(INDEX(Payments!$T$2:$T$301,MATCH(AW88,Payments!$S$2:$S$301,0)),"No payment yet")))))))</f>
        <v/>
      </c>
      <c r="BA88" s="22">
        <f>IF(OR(AZ88="Paid",AZ88="Partially refunded",AZ88="Paid another way"),1,0)</f>
        <v/>
      </c>
      <c r="BB88" s="23">
        <f>IF(AN88="","",AY88+IF(AW88="",0,SUMIF(Payments!$S$2:$S$301,AW88,Payments!$V$2:$V$301)))</f>
        <v/>
      </c>
      <c r="BC88" s="22">
        <f>IF(OR(AN88="",COUNT(AF88:AH88)=0),"",ROUND(AVERAGE(AF88:AH88),2))</f>
        <v/>
      </c>
      <c r="BD88" s="22">
        <f>IF(ISNUMBER(BC88),BC88,0)</f>
        <v/>
      </c>
      <c r="BE88" s="22">
        <f>IF(ISNUMBER(BC88),1,0)</f>
        <v/>
      </c>
      <c r="BF88" s="22">
        <f>IF(AN88="","",TRIM(AI88&amp;""))</f>
        <v/>
      </c>
      <c r="BG88" s="22">
        <f>IF(OR(AN88="",AJ88=""),"",UPPER(TRIM(AJ88&amp;"")))</f>
        <v/>
      </c>
      <c r="BH88" s="22">
        <f>IF(BG88="","",IF(COUNTIF($BG$2:$BG$301,BG88)&gt;1,"Yes","No"))</f>
        <v/>
      </c>
      <c r="BI88" s="22">
        <f>IF(AND(BF88="Accepted",BG88=""),1,0)</f>
        <v/>
      </c>
      <c r="BJ88" s="22">
        <f>IF(AND(BF88="Accepted",BA88=0),1,0)</f>
        <v/>
      </c>
      <c r="BK88" s="23">
        <f>IF(AND(BJ88=1,ISNUMBER(AV88)),AV88,0)</f>
        <v/>
      </c>
      <c r="BL88" s="22">
        <f>IF(AN88="",0,1)</f>
        <v/>
      </c>
    </row>
    <row r="89">
      <c r="AE89" s="19" t="n"/>
      <c r="AF89" s="24" t="n"/>
      <c r="AG89" s="24" t="n"/>
      <c r="AH89" s="24" t="n"/>
      <c r="AI89" s="24" t="n"/>
      <c r="AJ89" s="24" t="n"/>
      <c r="AK89" s="24" t="n"/>
      <c r="AL89" s="25" t="n"/>
      <c r="AM89" s="19" t="n"/>
      <c r="AN89" s="22">
        <f>IFERROR(TRIM(INDEX($A89:$AD89,MATCH(Lists!$H$2,$A$1:$AD$1,0))&amp;""),"")</f>
        <v/>
      </c>
      <c r="AO89" s="22">
        <f>IF(AN89="","",IFERROR(TRIM(INDEX($A89:$AD89,MATCH(Lists!$H$4,$A$1:$AD$1,0))&amp;""),""))</f>
        <v/>
      </c>
      <c r="AP89" s="22">
        <f>IF(AN89="","",IFERROR(TRIM(INDEX($A89:$AD89,MATCH(Lists!$H$7,$A$1:$AD$1,0))&amp;""),""))</f>
        <v/>
      </c>
      <c r="AQ89" s="22">
        <f>IF(AN89="","",IFERROR(TRIM(INDEX($A89:$AD89,MATCH(Lists!$H$8,$A$1:$AD$1,0))&amp;""),""))</f>
        <v/>
      </c>
      <c r="AR89" s="22">
        <f>IF(AN89="","",IFERROR(TRIM(INDEX($A89:$AD89,MATCH(Lists!$H$9,$A$1:$AD$1,0))&amp;""),""))</f>
        <v/>
      </c>
      <c r="AS89" s="22">
        <f>IF(AN89="","",IFERROR(TRIM(INDEX($A89:$AD89,MATCH(Lists!$H$5,$A$1:$AD$1,0))&amp;""),""))</f>
        <v/>
      </c>
      <c r="AT89" s="22">
        <f>IF(AN89="","",IF(IFERROR(TRIM(INDEX($A89:$AD89,MATCH(Lists!$H$6,$A$1:$AD$1,0))&amp;""),"")&lt;&gt;"","Yes","No"))</f>
        <v/>
      </c>
      <c r="AU89" s="22">
        <f>IF(AN89="","",IF(IFERROR(TRIM(INDEX($A89:$AD89,MATCH(Lists!$H$11,$A$1:$AD$1,0))&amp;""),"")&lt;&gt;"","Yes","No"))</f>
        <v/>
      </c>
      <c r="AV89" s="22">
        <f>IF(AN89="","",IFERROR(IF(TRIM(INDEX($A89:$AD89,MATCH(Lists!$H$10,$A$1:$AD$1,0))&amp;"")="","",VALUE(TRIM(INDEX($A89:$AD89,MATCH(Lists!$H$10,$A$1:$AD$1,0))&amp;""))),""))</f>
        <v/>
      </c>
      <c r="AW89" s="22">
        <f>IF(AN89="","",LOWER(IFERROR(TRIM(INDEX($A89:$AD89,MATCH(Lists!$H$3,$A$1:$AD$1,0))&amp;""),"")))</f>
        <v/>
      </c>
      <c r="AX89" s="22">
        <f>IF(AN89="","",IFERROR(TRIM(INDEX($A89:$AD89,MATCH(Lists!$H$12,$A$1:$AD$1,0))&amp;""),""))</f>
        <v/>
      </c>
      <c r="AY89" s="23">
        <f>IF(OR(AX89="Paid",AX89="Partially refunded"),IFERROR(VALUE(IFERROR(TRIM(INDEX($A89:$AD89,MATCH(Lists!$H$13,$A$1:$AD$1,0))&amp;""),"")),0)-IFERROR(VALUE(IFERROR(TRIM(INDEX($A89:$AD89,MATCH(Lists!$H$14,$A$1:$AD$1,0))&amp;""),"")),0),0)</f>
        <v/>
      </c>
      <c r="AZ89" s="22">
        <f>IF(AN89="","",IF(UPPER(TRIM(AK89&amp;""))="Y","Paid another way",IF(OR(AX89="Paid",AX89="Partially refunded"),AX89,IF(AND(AW89&lt;&gt;"",COUNTIFS(Payments!$S$2:$S$301,AW89,Payments!$U$2:$U$301,1)&gt;0),"Paid",IF(AX89&lt;&gt;"",AX89,IF(AW89="","No payment yet",IFERROR(INDEX(Payments!$T$2:$T$301,MATCH(AW89,Payments!$S$2:$S$301,0)),"No payment yet")))))))</f>
        <v/>
      </c>
      <c r="BA89" s="22">
        <f>IF(OR(AZ89="Paid",AZ89="Partially refunded",AZ89="Paid another way"),1,0)</f>
        <v/>
      </c>
      <c r="BB89" s="23">
        <f>IF(AN89="","",AY89+IF(AW89="",0,SUMIF(Payments!$S$2:$S$301,AW89,Payments!$V$2:$V$301)))</f>
        <v/>
      </c>
      <c r="BC89" s="22">
        <f>IF(OR(AN89="",COUNT(AF89:AH89)=0),"",ROUND(AVERAGE(AF89:AH89),2))</f>
        <v/>
      </c>
      <c r="BD89" s="22">
        <f>IF(ISNUMBER(BC89),BC89,0)</f>
        <v/>
      </c>
      <c r="BE89" s="22">
        <f>IF(ISNUMBER(BC89),1,0)</f>
        <v/>
      </c>
      <c r="BF89" s="22">
        <f>IF(AN89="","",TRIM(AI89&amp;""))</f>
        <v/>
      </c>
      <c r="BG89" s="22">
        <f>IF(OR(AN89="",AJ89=""),"",UPPER(TRIM(AJ89&amp;"")))</f>
        <v/>
      </c>
      <c r="BH89" s="22">
        <f>IF(BG89="","",IF(COUNTIF($BG$2:$BG$301,BG89)&gt;1,"Yes","No"))</f>
        <v/>
      </c>
      <c r="BI89" s="22">
        <f>IF(AND(BF89="Accepted",BG89=""),1,0)</f>
        <v/>
      </c>
      <c r="BJ89" s="22">
        <f>IF(AND(BF89="Accepted",BA89=0),1,0)</f>
        <v/>
      </c>
      <c r="BK89" s="23">
        <f>IF(AND(BJ89=1,ISNUMBER(AV89)),AV89,0)</f>
        <v/>
      </c>
      <c r="BL89" s="22">
        <f>IF(AN89="",0,1)</f>
        <v/>
      </c>
    </row>
    <row r="90">
      <c r="AE90" s="19" t="n"/>
      <c r="AF90" s="24" t="n"/>
      <c r="AG90" s="24" t="n"/>
      <c r="AH90" s="24" t="n"/>
      <c r="AI90" s="24" t="n"/>
      <c r="AJ90" s="24" t="n"/>
      <c r="AK90" s="24" t="n"/>
      <c r="AL90" s="25" t="n"/>
      <c r="AM90" s="19" t="n"/>
      <c r="AN90" s="22">
        <f>IFERROR(TRIM(INDEX($A90:$AD90,MATCH(Lists!$H$2,$A$1:$AD$1,0))&amp;""),"")</f>
        <v/>
      </c>
      <c r="AO90" s="22">
        <f>IF(AN90="","",IFERROR(TRIM(INDEX($A90:$AD90,MATCH(Lists!$H$4,$A$1:$AD$1,0))&amp;""),""))</f>
        <v/>
      </c>
      <c r="AP90" s="22">
        <f>IF(AN90="","",IFERROR(TRIM(INDEX($A90:$AD90,MATCH(Lists!$H$7,$A$1:$AD$1,0))&amp;""),""))</f>
        <v/>
      </c>
      <c r="AQ90" s="22">
        <f>IF(AN90="","",IFERROR(TRIM(INDEX($A90:$AD90,MATCH(Lists!$H$8,$A$1:$AD$1,0))&amp;""),""))</f>
        <v/>
      </c>
      <c r="AR90" s="22">
        <f>IF(AN90="","",IFERROR(TRIM(INDEX($A90:$AD90,MATCH(Lists!$H$9,$A$1:$AD$1,0))&amp;""),""))</f>
        <v/>
      </c>
      <c r="AS90" s="22">
        <f>IF(AN90="","",IFERROR(TRIM(INDEX($A90:$AD90,MATCH(Lists!$H$5,$A$1:$AD$1,0))&amp;""),""))</f>
        <v/>
      </c>
      <c r="AT90" s="22">
        <f>IF(AN90="","",IF(IFERROR(TRIM(INDEX($A90:$AD90,MATCH(Lists!$H$6,$A$1:$AD$1,0))&amp;""),"")&lt;&gt;"","Yes","No"))</f>
        <v/>
      </c>
      <c r="AU90" s="22">
        <f>IF(AN90="","",IF(IFERROR(TRIM(INDEX($A90:$AD90,MATCH(Lists!$H$11,$A$1:$AD$1,0))&amp;""),"")&lt;&gt;"","Yes","No"))</f>
        <v/>
      </c>
      <c r="AV90" s="22">
        <f>IF(AN90="","",IFERROR(IF(TRIM(INDEX($A90:$AD90,MATCH(Lists!$H$10,$A$1:$AD$1,0))&amp;"")="","",VALUE(TRIM(INDEX($A90:$AD90,MATCH(Lists!$H$10,$A$1:$AD$1,0))&amp;""))),""))</f>
        <v/>
      </c>
      <c r="AW90" s="22">
        <f>IF(AN90="","",LOWER(IFERROR(TRIM(INDEX($A90:$AD90,MATCH(Lists!$H$3,$A$1:$AD$1,0))&amp;""),"")))</f>
        <v/>
      </c>
      <c r="AX90" s="22">
        <f>IF(AN90="","",IFERROR(TRIM(INDEX($A90:$AD90,MATCH(Lists!$H$12,$A$1:$AD$1,0))&amp;""),""))</f>
        <v/>
      </c>
      <c r="AY90" s="23">
        <f>IF(OR(AX90="Paid",AX90="Partially refunded"),IFERROR(VALUE(IFERROR(TRIM(INDEX($A90:$AD90,MATCH(Lists!$H$13,$A$1:$AD$1,0))&amp;""),"")),0)-IFERROR(VALUE(IFERROR(TRIM(INDEX($A90:$AD90,MATCH(Lists!$H$14,$A$1:$AD$1,0))&amp;""),"")),0),0)</f>
        <v/>
      </c>
      <c r="AZ90" s="22">
        <f>IF(AN90="","",IF(UPPER(TRIM(AK90&amp;""))="Y","Paid another way",IF(OR(AX90="Paid",AX90="Partially refunded"),AX90,IF(AND(AW90&lt;&gt;"",COUNTIFS(Payments!$S$2:$S$301,AW90,Payments!$U$2:$U$301,1)&gt;0),"Paid",IF(AX90&lt;&gt;"",AX90,IF(AW90="","No payment yet",IFERROR(INDEX(Payments!$T$2:$T$301,MATCH(AW90,Payments!$S$2:$S$301,0)),"No payment yet")))))))</f>
        <v/>
      </c>
      <c r="BA90" s="22">
        <f>IF(OR(AZ90="Paid",AZ90="Partially refunded",AZ90="Paid another way"),1,0)</f>
        <v/>
      </c>
      <c r="BB90" s="23">
        <f>IF(AN90="","",AY90+IF(AW90="",0,SUMIF(Payments!$S$2:$S$301,AW90,Payments!$V$2:$V$301)))</f>
        <v/>
      </c>
      <c r="BC90" s="22">
        <f>IF(OR(AN90="",COUNT(AF90:AH90)=0),"",ROUND(AVERAGE(AF90:AH90),2))</f>
        <v/>
      </c>
      <c r="BD90" s="22">
        <f>IF(ISNUMBER(BC90),BC90,0)</f>
        <v/>
      </c>
      <c r="BE90" s="22">
        <f>IF(ISNUMBER(BC90),1,0)</f>
        <v/>
      </c>
      <c r="BF90" s="22">
        <f>IF(AN90="","",TRIM(AI90&amp;""))</f>
        <v/>
      </c>
      <c r="BG90" s="22">
        <f>IF(OR(AN90="",AJ90=""),"",UPPER(TRIM(AJ90&amp;"")))</f>
        <v/>
      </c>
      <c r="BH90" s="22">
        <f>IF(BG90="","",IF(COUNTIF($BG$2:$BG$301,BG90)&gt;1,"Yes","No"))</f>
        <v/>
      </c>
      <c r="BI90" s="22">
        <f>IF(AND(BF90="Accepted",BG90=""),1,0)</f>
        <v/>
      </c>
      <c r="BJ90" s="22">
        <f>IF(AND(BF90="Accepted",BA90=0),1,0)</f>
        <v/>
      </c>
      <c r="BK90" s="23">
        <f>IF(AND(BJ90=1,ISNUMBER(AV90)),AV90,0)</f>
        <v/>
      </c>
      <c r="BL90" s="22">
        <f>IF(AN90="",0,1)</f>
        <v/>
      </c>
    </row>
    <row r="91">
      <c r="AE91" s="19" t="n"/>
      <c r="AF91" s="24" t="n"/>
      <c r="AG91" s="24" t="n"/>
      <c r="AH91" s="24" t="n"/>
      <c r="AI91" s="24" t="n"/>
      <c r="AJ91" s="24" t="n"/>
      <c r="AK91" s="24" t="n"/>
      <c r="AL91" s="25" t="n"/>
      <c r="AM91" s="19" t="n"/>
      <c r="AN91" s="22">
        <f>IFERROR(TRIM(INDEX($A91:$AD91,MATCH(Lists!$H$2,$A$1:$AD$1,0))&amp;""),"")</f>
        <v/>
      </c>
      <c r="AO91" s="22">
        <f>IF(AN91="","",IFERROR(TRIM(INDEX($A91:$AD91,MATCH(Lists!$H$4,$A$1:$AD$1,0))&amp;""),""))</f>
        <v/>
      </c>
      <c r="AP91" s="22">
        <f>IF(AN91="","",IFERROR(TRIM(INDEX($A91:$AD91,MATCH(Lists!$H$7,$A$1:$AD$1,0))&amp;""),""))</f>
        <v/>
      </c>
      <c r="AQ91" s="22">
        <f>IF(AN91="","",IFERROR(TRIM(INDEX($A91:$AD91,MATCH(Lists!$H$8,$A$1:$AD$1,0))&amp;""),""))</f>
        <v/>
      </c>
      <c r="AR91" s="22">
        <f>IF(AN91="","",IFERROR(TRIM(INDEX($A91:$AD91,MATCH(Lists!$H$9,$A$1:$AD$1,0))&amp;""),""))</f>
        <v/>
      </c>
      <c r="AS91" s="22">
        <f>IF(AN91="","",IFERROR(TRIM(INDEX($A91:$AD91,MATCH(Lists!$H$5,$A$1:$AD$1,0))&amp;""),""))</f>
        <v/>
      </c>
      <c r="AT91" s="22">
        <f>IF(AN91="","",IF(IFERROR(TRIM(INDEX($A91:$AD91,MATCH(Lists!$H$6,$A$1:$AD$1,0))&amp;""),"")&lt;&gt;"","Yes","No"))</f>
        <v/>
      </c>
      <c r="AU91" s="22">
        <f>IF(AN91="","",IF(IFERROR(TRIM(INDEX($A91:$AD91,MATCH(Lists!$H$11,$A$1:$AD$1,0))&amp;""),"")&lt;&gt;"","Yes","No"))</f>
        <v/>
      </c>
      <c r="AV91" s="22">
        <f>IF(AN91="","",IFERROR(IF(TRIM(INDEX($A91:$AD91,MATCH(Lists!$H$10,$A$1:$AD$1,0))&amp;"")="","",VALUE(TRIM(INDEX($A91:$AD91,MATCH(Lists!$H$10,$A$1:$AD$1,0))&amp;""))),""))</f>
        <v/>
      </c>
      <c r="AW91" s="22">
        <f>IF(AN91="","",LOWER(IFERROR(TRIM(INDEX($A91:$AD91,MATCH(Lists!$H$3,$A$1:$AD$1,0))&amp;""),"")))</f>
        <v/>
      </c>
      <c r="AX91" s="22">
        <f>IF(AN91="","",IFERROR(TRIM(INDEX($A91:$AD91,MATCH(Lists!$H$12,$A$1:$AD$1,0))&amp;""),""))</f>
        <v/>
      </c>
      <c r="AY91" s="23">
        <f>IF(OR(AX91="Paid",AX91="Partially refunded"),IFERROR(VALUE(IFERROR(TRIM(INDEX($A91:$AD91,MATCH(Lists!$H$13,$A$1:$AD$1,0))&amp;""),"")),0)-IFERROR(VALUE(IFERROR(TRIM(INDEX($A91:$AD91,MATCH(Lists!$H$14,$A$1:$AD$1,0))&amp;""),"")),0),0)</f>
        <v/>
      </c>
      <c r="AZ91" s="22">
        <f>IF(AN91="","",IF(UPPER(TRIM(AK91&amp;""))="Y","Paid another way",IF(OR(AX91="Paid",AX91="Partially refunded"),AX91,IF(AND(AW91&lt;&gt;"",COUNTIFS(Payments!$S$2:$S$301,AW91,Payments!$U$2:$U$301,1)&gt;0),"Paid",IF(AX91&lt;&gt;"",AX91,IF(AW91="","No payment yet",IFERROR(INDEX(Payments!$T$2:$T$301,MATCH(AW91,Payments!$S$2:$S$301,0)),"No payment yet")))))))</f>
        <v/>
      </c>
      <c r="BA91" s="22">
        <f>IF(OR(AZ91="Paid",AZ91="Partially refunded",AZ91="Paid another way"),1,0)</f>
        <v/>
      </c>
      <c r="BB91" s="23">
        <f>IF(AN91="","",AY91+IF(AW91="",0,SUMIF(Payments!$S$2:$S$301,AW91,Payments!$V$2:$V$301)))</f>
        <v/>
      </c>
      <c r="BC91" s="22">
        <f>IF(OR(AN91="",COUNT(AF91:AH91)=0),"",ROUND(AVERAGE(AF91:AH91),2))</f>
        <v/>
      </c>
      <c r="BD91" s="22">
        <f>IF(ISNUMBER(BC91),BC91,0)</f>
        <v/>
      </c>
      <c r="BE91" s="22">
        <f>IF(ISNUMBER(BC91),1,0)</f>
        <v/>
      </c>
      <c r="BF91" s="22">
        <f>IF(AN91="","",TRIM(AI91&amp;""))</f>
        <v/>
      </c>
      <c r="BG91" s="22">
        <f>IF(OR(AN91="",AJ91=""),"",UPPER(TRIM(AJ91&amp;"")))</f>
        <v/>
      </c>
      <c r="BH91" s="22">
        <f>IF(BG91="","",IF(COUNTIF($BG$2:$BG$301,BG91)&gt;1,"Yes","No"))</f>
        <v/>
      </c>
      <c r="BI91" s="22">
        <f>IF(AND(BF91="Accepted",BG91=""),1,0)</f>
        <v/>
      </c>
      <c r="BJ91" s="22">
        <f>IF(AND(BF91="Accepted",BA91=0),1,0)</f>
        <v/>
      </c>
      <c r="BK91" s="23">
        <f>IF(AND(BJ91=1,ISNUMBER(AV91)),AV91,0)</f>
        <v/>
      </c>
      <c r="BL91" s="22">
        <f>IF(AN91="",0,1)</f>
        <v/>
      </c>
    </row>
    <row r="92">
      <c r="AE92" s="19" t="n"/>
      <c r="AF92" s="24" t="n"/>
      <c r="AG92" s="24" t="n"/>
      <c r="AH92" s="24" t="n"/>
      <c r="AI92" s="24" t="n"/>
      <c r="AJ92" s="24" t="n"/>
      <c r="AK92" s="24" t="n"/>
      <c r="AL92" s="25" t="n"/>
      <c r="AM92" s="19" t="n"/>
      <c r="AN92" s="22">
        <f>IFERROR(TRIM(INDEX($A92:$AD92,MATCH(Lists!$H$2,$A$1:$AD$1,0))&amp;""),"")</f>
        <v/>
      </c>
      <c r="AO92" s="22">
        <f>IF(AN92="","",IFERROR(TRIM(INDEX($A92:$AD92,MATCH(Lists!$H$4,$A$1:$AD$1,0))&amp;""),""))</f>
        <v/>
      </c>
      <c r="AP92" s="22">
        <f>IF(AN92="","",IFERROR(TRIM(INDEX($A92:$AD92,MATCH(Lists!$H$7,$A$1:$AD$1,0))&amp;""),""))</f>
        <v/>
      </c>
      <c r="AQ92" s="22">
        <f>IF(AN92="","",IFERROR(TRIM(INDEX($A92:$AD92,MATCH(Lists!$H$8,$A$1:$AD$1,0))&amp;""),""))</f>
        <v/>
      </c>
      <c r="AR92" s="22">
        <f>IF(AN92="","",IFERROR(TRIM(INDEX($A92:$AD92,MATCH(Lists!$H$9,$A$1:$AD$1,0))&amp;""),""))</f>
        <v/>
      </c>
      <c r="AS92" s="22">
        <f>IF(AN92="","",IFERROR(TRIM(INDEX($A92:$AD92,MATCH(Lists!$H$5,$A$1:$AD$1,0))&amp;""),""))</f>
        <v/>
      </c>
      <c r="AT92" s="22">
        <f>IF(AN92="","",IF(IFERROR(TRIM(INDEX($A92:$AD92,MATCH(Lists!$H$6,$A$1:$AD$1,0))&amp;""),"")&lt;&gt;"","Yes","No"))</f>
        <v/>
      </c>
      <c r="AU92" s="22">
        <f>IF(AN92="","",IF(IFERROR(TRIM(INDEX($A92:$AD92,MATCH(Lists!$H$11,$A$1:$AD$1,0))&amp;""),"")&lt;&gt;"","Yes","No"))</f>
        <v/>
      </c>
      <c r="AV92" s="22">
        <f>IF(AN92="","",IFERROR(IF(TRIM(INDEX($A92:$AD92,MATCH(Lists!$H$10,$A$1:$AD$1,0))&amp;"")="","",VALUE(TRIM(INDEX($A92:$AD92,MATCH(Lists!$H$10,$A$1:$AD$1,0))&amp;""))),""))</f>
        <v/>
      </c>
      <c r="AW92" s="22">
        <f>IF(AN92="","",LOWER(IFERROR(TRIM(INDEX($A92:$AD92,MATCH(Lists!$H$3,$A$1:$AD$1,0))&amp;""),"")))</f>
        <v/>
      </c>
      <c r="AX92" s="22">
        <f>IF(AN92="","",IFERROR(TRIM(INDEX($A92:$AD92,MATCH(Lists!$H$12,$A$1:$AD$1,0))&amp;""),""))</f>
        <v/>
      </c>
      <c r="AY92" s="23">
        <f>IF(OR(AX92="Paid",AX92="Partially refunded"),IFERROR(VALUE(IFERROR(TRIM(INDEX($A92:$AD92,MATCH(Lists!$H$13,$A$1:$AD$1,0))&amp;""),"")),0)-IFERROR(VALUE(IFERROR(TRIM(INDEX($A92:$AD92,MATCH(Lists!$H$14,$A$1:$AD$1,0))&amp;""),"")),0),0)</f>
        <v/>
      </c>
      <c r="AZ92" s="22">
        <f>IF(AN92="","",IF(UPPER(TRIM(AK92&amp;""))="Y","Paid another way",IF(OR(AX92="Paid",AX92="Partially refunded"),AX92,IF(AND(AW92&lt;&gt;"",COUNTIFS(Payments!$S$2:$S$301,AW92,Payments!$U$2:$U$301,1)&gt;0),"Paid",IF(AX92&lt;&gt;"",AX92,IF(AW92="","No payment yet",IFERROR(INDEX(Payments!$T$2:$T$301,MATCH(AW92,Payments!$S$2:$S$301,0)),"No payment yet")))))))</f>
        <v/>
      </c>
      <c r="BA92" s="22">
        <f>IF(OR(AZ92="Paid",AZ92="Partially refunded",AZ92="Paid another way"),1,0)</f>
        <v/>
      </c>
      <c r="BB92" s="23">
        <f>IF(AN92="","",AY92+IF(AW92="",0,SUMIF(Payments!$S$2:$S$301,AW92,Payments!$V$2:$V$301)))</f>
        <v/>
      </c>
      <c r="BC92" s="22">
        <f>IF(OR(AN92="",COUNT(AF92:AH92)=0),"",ROUND(AVERAGE(AF92:AH92),2))</f>
        <v/>
      </c>
      <c r="BD92" s="22">
        <f>IF(ISNUMBER(BC92),BC92,0)</f>
        <v/>
      </c>
      <c r="BE92" s="22">
        <f>IF(ISNUMBER(BC92),1,0)</f>
        <v/>
      </c>
      <c r="BF92" s="22">
        <f>IF(AN92="","",TRIM(AI92&amp;""))</f>
        <v/>
      </c>
      <c r="BG92" s="22">
        <f>IF(OR(AN92="",AJ92=""),"",UPPER(TRIM(AJ92&amp;"")))</f>
        <v/>
      </c>
      <c r="BH92" s="22">
        <f>IF(BG92="","",IF(COUNTIF($BG$2:$BG$301,BG92)&gt;1,"Yes","No"))</f>
        <v/>
      </c>
      <c r="BI92" s="22">
        <f>IF(AND(BF92="Accepted",BG92=""),1,0)</f>
        <v/>
      </c>
      <c r="BJ92" s="22">
        <f>IF(AND(BF92="Accepted",BA92=0),1,0)</f>
        <v/>
      </c>
      <c r="BK92" s="23">
        <f>IF(AND(BJ92=1,ISNUMBER(AV92)),AV92,0)</f>
        <v/>
      </c>
      <c r="BL92" s="22">
        <f>IF(AN92="",0,1)</f>
        <v/>
      </c>
    </row>
    <row r="93">
      <c r="AE93" s="19" t="n"/>
      <c r="AF93" s="24" t="n"/>
      <c r="AG93" s="24" t="n"/>
      <c r="AH93" s="24" t="n"/>
      <c r="AI93" s="24" t="n"/>
      <c r="AJ93" s="24" t="n"/>
      <c r="AK93" s="24" t="n"/>
      <c r="AL93" s="25" t="n"/>
      <c r="AM93" s="19" t="n"/>
      <c r="AN93" s="22">
        <f>IFERROR(TRIM(INDEX($A93:$AD93,MATCH(Lists!$H$2,$A$1:$AD$1,0))&amp;""),"")</f>
        <v/>
      </c>
      <c r="AO93" s="22">
        <f>IF(AN93="","",IFERROR(TRIM(INDEX($A93:$AD93,MATCH(Lists!$H$4,$A$1:$AD$1,0))&amp;""),""))</f>
        <v/>
      </c>
      <c r="AP93" s="22">
        <f>IF(AN93="","",IFERROR(TRIM(INDEX($A93:$AD93,MATCH(Lists!$H$7,$A$1:$AD$1,0))&amp;""),""))</f>
        <v/>
      </c>
      <c r="AQ93" s="22">
        <f>IF(AN93="","",IFERROR(TRIM(INDEX($A93:$AD93,MATCH(Lists!$H$8,$A$1:$AD$1,0))&amp;""),""))</f>
        <v/>
      </c>
      <c r="AR93" s="22">
        <f>IF(AN93="","",IFERROR(TRIM(INDEX($A93:$AD93,MATCH(Lists!$H$9,$A$1:$AD$1,0))&amp;""),""))</f>
        <v/>
      </c>
      <c r="AS93" s="22">
        <f>IF(AN93="","",IFERROR(TRIM(INDEX($A93:$AD93,MATCH(Lists!$H$5,$A$1:$AD$1,0))&amp;""),""))</f>
        <v/>
      </c>
      <c r="AT93" s="22">
        <f>IF(AN93="","",IF(IFERROR(TRIM(INDEX($A93:$AD93,MATCH(Lists!$H$6,$A$1:$AD$1,0))&amp;""),"")&lt;&gt;"","Yes","No"))</f>
        <v/>
      </c>
      <c r="AU93" s="22">
        <f>IF(AN93="","",IF(IFERROR(TRIM(INDEX($A93:$AD93,MATCH(Lists!$H$11,$A$1:$AD$1,0))&amp;""),"")&lt;&gt;"","Yes","No"))</f>
        <v/>
      </c>
      <c r="AV93" s="22">
        <f>IF(AN93="","",IFERROR(IF(TRIM(INDEX($A93:$AD93,MATCH(Lists!$H$10,$A$1:$AD$1,0))&amp;"")="","",VALUE(TRIM(INDEX($A93:$AD93,MATCH(Lists!$H$10,$A$1:$AD$1,0))&amp;""))),""))</f>
        <v/>
      </c>
      <c r="AW93" s="22">
        <f>IF(AN93="","",LOWER(IFERROR(TRIM(INDEX($A93:$AD93,MATCH(Lists!$H$3,$A$1:$AD$1,0))&amp;""),"")))</f>
        <v/>
      </c>
      <c r="AX93" s="22">
        <f>IF(AN93="","",IFERROR(TRIM(INDEX($A93:$AD93,MATCH(Lists!$H$12,$A$1:$AD$1,0))&amp;""),""))</f>
        <v/>
      </c>
      <c r="AY93" s="23">
        <f>IF(OR(AX93="Paid",AX93="Partially refunded"),IFERROR(VALUE(IFERROR(TRIM(INDEX($A93:$AD93,MATCH(Lists!$H$13,$A$1:$AD$1,0))&amp;""),"")),0)-IFERROR(VALUE(IFERROR(TRIM(INDEX($A93:$AD93,MATCH(Lists!$H$14,$A$1:$AD$1,0))&amp;""),"")),0),0)</f>
        <v/>
      </c>
      <c r="AZ93" s="22">
        <f>IF(AN93="","",IF(UPPER(TRIM(AK93&amp;""))="Y","Paid another way",IF(OR(AX93="Paid",AX93="Partially refunded"),AX93,IF(AND(AW93&lt;&gt;"",COUNTIFS(Payments!$S$2:$S$301,AW93,Payments!$U$2:$U$301,1)&gt;0),"Paid",IF(AX93&lt;&gt;"",AX93,IF(AW93="","No payment yet",IFERROR(INDEX(Payments!$T$2:$T$301,MATCH(AW93,Payments!$S$2:$S$301,0)),"No payment yet")))))))</f>
        <v/>
      </c>
      <c r="BA93" s="22">
        <f>IF(OR(AZ93="Paid",AZ93="Partially refunded",AZ93="Paid another way"),1,0)</f>
        <v/>
      </c>
      <c r="BB93" s="23">
        <f>IF(AN93="","",AY93+IF(AW93="",0,SUMIF(Payments!$S$2:$S$301,AW93,Payments!$V$2:$V$301)))</f>
        <v/>
      </c>
      <c r="BC93" s="22">
        <f>IF(OR(AN93="",COUNT(AF93:AH93)=0),"",ROUND(AVERAGE(AF93:AH93),2))</f>
        <v/>
      </c>
      <c r="BD93" s="22">
        <f>IF(ISNUMBER(BC93),BC93,0)</f>
        <v/>
      </c>
      <c r="BE93" s="22">
        <f>IF(ISNUMBER(BC93),1,0)</f>
        <v/>
      </c>
      <c r="BF93" s="22">
        <f>IF(AN93="","",TRIM(AI93&amp;""))</f>
        <v/>
      </c>
      <c r="BG93" s="22">
        <f>IF(OR(AN93="",AJ93=""),"",UPPER(TRIM(AJ93&amp;"")))</f>
        <v/>
      </c>
      <c r="BH93" s="22">
        <f>IF(BG93="","",IF(COUNTIF($BG$2:$BG$301,BG93)&gt;1,"Yes","No"))</f>
        <v/>
      </c>
      <c r="BI93" s="22">
        <f>IF(AND(BF93="Accepted",BG93=""),1,0)</f>
        <v/>
      </c>
      <c r="BJ93" s="22">
        <f>IF(AND(BF93="Accepted",BA93=0),1,0)</f>
        <v/>
      </c>
      <c r="BK93" s="23">
        <f>IF(AND(BJ93=1,ISNUMBER(AV93)),AV93,0)</f>
        <v/>
      </c>
      <c r="BL93" s="22">
        <f>IF(AN93="",0,1)</f>
        <v/>
      </c>
    </row>
    <row r="94">
      <c r="AE94" s="19" t="n"/>
      <c r="AF94" s="24" t="n"/>
      <c r="AG94" s="24" t="n"/>
      <c r="AH94" s="24" t="n"/>
      <c r="AI94" s="24" t="n"/>
      <c r="AJ94" s="24" t="n"/>
      <c r="AK94" s="24" t="n"/>
      <c r="AL94" s="25" t="n"/>
      <c r="AM94" s="19" t="n"/>
      <c r="AN94" s="22">
        <f>IFERROR(TRIM(INDEX($A94:$AD94,MATCH(Lists!$H$2,$A$1:$AD$1,0))&amp;""),"")</f>
        <v/>
      </c>
      <c r="AO94" s="22">
        <f>IF(AN94="","",IFERROR(TRIM(INDEX($A94:$AD94,MATCH(Lists!$H$4,$A$1:$AD$1,0))&amp;""),""))</f>
        <v/>
      </c>
      <c r="AP94" s="22">
        <f>IF(AN94="","",IFERROR(TRIM(INDEX($A94:$AD94,MATCH(Lists!$H$7,$A$1:$AD$1,0))&amp;""),""))</f>
        <v/>
      </c>
      <c r="AQ94" s="22">
        <f>IF(AN94="","",IFERROR(TRIM(INDEX($A94:$AD94,MATCH(Lists!$H$8,$A$1:$AD$1,0))&amp;""),""))</f>
        <v/>
      </c>
      <c r="AR94" s="22">
        <f>IF(AN94="","",IFERROR(TRIM(INDEX($A94:$AD94,MATCH(Lists!$H$9,$A$1:$AD$1,0))&amp;""),""))</f>
        <v/>
      </c>
      <c r="AS94" s="22">
        <f>IF(AN94="","",IFERROR(TRIM(INDEX($A94:$AD94,MATCH(Lists!$H$5,$A$1:$AD$1,0))&amp;""),""))</f>
        <v/>
      </c>
      <c r="AT94" s="22">
        <f>IF(AN94="","",IF(IFERROR(TRIM(INDEX($A94:$AD94,MATCH(Lists!$H$6,$A$1:$AD$1,0))&amp;""),"")&lt;&gt;"","Yes","No"))</f>
        <v/>
      </c>
      <c r="AU94" s="22">
        <f>IF(AN94="","",IF(IFERROR(TRIM(INDEX($A94:$AD94,MATCH(Lists!$H$11,$A$1:$AD$1,0))&amp;""),"")&lt;&gt;"","Yes","No"))</f>
        <v/>
      </c>
      <c r="AV94" s="22">
        <f>IF(AN94="","",IFERROR(IF(TRIM(INDEX($A94:$AD94,MATCH(Lists!$H$10,$A$1:$AD$1,0))&amp;"")="","",VALUE(TRIM(INDEX($A94:$AD94,MATCH(Lists!$H$10,$A$1:$AD$1,0))&amp;""))),""))</f>
        <v/>
      </c>
      <c r="AW94" s="22">
        <f>IF(AN94="","",LOWER(IFERROR(TRIM(INDEX($A94:$AD94,MATCH(Lists!$H$3,$A$1:$AD$1,0))&amp;""),"")))</f>
        <v/>
      </c>
      <c r="AX94" s="22">
        <f>IF(AN94="","",IFERROR(TRIM(INDEX($A94:$AD94,MATCH(Lists!$H$12,$A$1:$AD$1,0))&amp;""),""))</f>
        <v/>
      </c>
      <c r="AY94" s="23">
        <f>IF(OR(AX94="Paid",AX94="Partially refunded"),IFERROR(VALUE(IFERROR(TRIM(INDEX($A94:$AD94,MATCH(Lists!$H$13,$A$1:$AD$1,0))&amp;""),"")),0)-IFERROR(VALUE(IFERROR(TRIM(INDEX($A94:$AD94,MATCH(Lists!$H$14,$A$1:$AD$1,0))&amp;""),"")),0),0)</f>
        <v/>
      </c>
      <c r="AZ94" s="22">
        <f>IF(AN94="","",IF(UPPER(TRIM(AK94&amp;""))="Y","Paid another way",IF(OR(AX94="Paid",AX94="Partially refunded"),AX94,IF(AND(AW94&lt;&gt;"",COUNTIFS(Payments!$S$2:$S$301,AW94,Payments!$U$2:$U$301,1)&gt;0),"Paid",IF(AX94&lt;&gt;"",AX94,IF(AW94="","No payment yet",IFERROR(INDEX(Payments!$T$2:$T$301,MATCH(AW94,Payments!$S$2:$S$301,0)),"No payment yet")))))))</f>
        <v/>
      </c>
      <c r="BA94" s="22">
        <f>IF(OR(AZ94="Paid",AZ94="Partially refunded",AZ94="Paid another way"),1,0)</f>
        <v/>
      </c>
      <c r="BB94" s="23">
        <f>IF(AN94="","",AY94+IF(AW94="",0,SUMIF(Payments!$S$2:$S$301,AW94,Payments!$V$2:$V$301)))</f>
        <v/>
      </c>
      <c r="BC94" s="22">
        <f>IF(OR(AN94="",COUNT(AF94:AH94)=0),"",ROUND(AVERAGE(AF94:AH94),2))</f>
        <v/>
      </c>
      <c r="BD94" s="22">
        <f>IF(ISNUMBER(BC94),BC94,0)</f>
        <v/>
      </c>
      <c r="BE94" s="22">
        <f>IF(ISNUMBER(BC94),1,0)</f>
        <v/>
      </c>
      <c r="BF94" s="22">
        <f>IF(AN94="","",TRIM(AI94&amp;""))</f>
        <v/>
      </c>
      <c r="BG94" s="22">
        <f>IF(OR(AN94="",AJ94=""),"",UPPER(TRIM(AJ94&amp;"")))</f>
        <v/>
      </c>
      <c r="BH94" s="22">
        <f>IF(BG94="","",IF(COUNTIF($BG$2:$BG$301,BG94)&gt;1,"Yes","No"))</f>
        <v/>
      </c>
      <c r="BI94" s="22">
        <f>IF(AND(BF94="Accepted",BG94=""),1,0)</f>
        <v/>
      </c>
      <c r="BJ94" s="22">
        <f>IF(AND(BF94="Accepted",BA94=0),1,0)</f>
        <v/>
      </c>
      <c r="BK94" s="23">
        <f>IF(AND(BJ94=1,ISNUMBER(AV94)),AV94,0)</f>
        <v/>
      </c>
      <c r="BL94" s="22">
        <f>IF(AN94="",0,1)</f>
        <v/>
      </c>
    </row>
    <row r="95">
      <c r="AE95" s="19" t="n"/>
      <c r="AF95" s="24" t="n"/>
      <c r="AG95" s="24" t="n"/>
      <c r="AH95" s="24" t="n"/>
      <c r="AI95" s="24" t="n"/>
      <c r="AJ95" s="24" t="n"/>
      <c r="AK95" s="24" t="n"/>
      <c r="AL95" s="25" t="n"/>
      <c r="AM95" s="19" t="n"/>
      <c r="AN95" s="22">
        <f>IFERROR(TRIM(INDEX($A95:$AD95,MATCH(Lists!$H$2,$A$1:$AD$1,0))&amp;""),"")</f>
        <v/>
      </c>
      <c r="AO95" s="22">
        <f>IF(AN95="","",IFERROR(TRIM(INDEX($A95:$AD95,MATCH(Lists!$H$4,$A$1:$AD$1,0))&amp;""),""))</f>
        <v/>
      </c>
      <c r="AP95" s="22">
        <f>IF(AN95="","",IFERROR(TRIM(INDEX($A95:$AD95,MATCH(Lists!$H$7,$A$1:$AD$1,0))&amp;""),""))</f>
        <v/>
      </c>
      <c r="AQ95" s="22">
        <f>IF(AN95="","",IFERROR(TRIM(INDEX($A95:$AD95,MATCH(Lists!$H$8,$A$1:$AD$1,0))&amp;""),""))</f>
        <v/>
      </c>
      <c r="AR95" s="22">
        <f>IF(AN95="","",IFERROR(TRIM(INDEX($A95:$AD95,MATCH(Lists!$H$9,$A$1:$AD$1,0))&amp;""),""))</f>
        <v/>
      </c>
      <c r="AS95" s="22">
        <f>IF(AN95="","",IFERROR(TRIM(INDEX($A95:$AD95,MATCH(Lists!$H$5,$A$1:$AD$1,0))&amp;""),""))</f>
        <v/>
      </c>
      <c r="AT95" s="22">
        <f>IF(AN95="","",IF(IFERROR(TRIM(INDEX($A95:$AD95,MATCH(Lists!$H$6,$A$1:$AD$1,0))&amp;""),"")&lt;&gt;"","Yes","No"))</f>
        <v/>
      </c>
      <c r="AU95" s="22">
        <f>IF(AN95="","",IF(IFERROR(TRIM(INDEX($A95:$AD95,MATCH(Lists!$H$11,$A$1:$AD$1,0))&amp;""),"")&lt;&gt;"","Yes","No"))</f>
        <v/>
      </c>
      <c r="AV95" s="22">
        <f>IF(AN95="","",IFERROR(IF(TRIM(INDEX($A95:$AD95,MATCH(Lists!$H$10,$A$1:$AD$1,0))&amp;"")="","",VALUE(TRIM(INDEX($A95:$AD95,MATCH(Lists!$H$10,$A$1:$AD$1,0))&amp;""))),""))</f>
        <v/>
      </c>
      <c r="AW95" s="22">
        <f>IF(AN95="","",LOWER(IFERROR(TRIM(INDEX($A95:$AD95,MATCH(Lists!$H$3,$A$1:$AD$1,0))&amp;""),"")))</f>
        <v/>
      </c>
      <c r="AX95" s="22">
        <f>IF(AN95="","",IFERROR(TRIM(INDEX($A95:$AD95,MATCH(Lists!$H$12,$A$1:$AD$1,0))&amp;""),""))</f>
        <v/>
      </c>
      <c r="AY95" s="23">
        <f>IF(OR(AX95="Paid",AX95="Partially refunded"),IFERROR(VALUE(IFERROR(TRIM(INDEX($A95:$AD95,MATCH(Lists!$H$13,$A$1:$AD$1,0))&amp;""),"")),0)-IFERROR(VALUE(IFERROR(TRIM(INDEX($A95:$AD95,MATCH(Lists!$H$14,$A$1:$AD$1,0))&amp;""),"")),0),0)</f>
        <v/>
      </c>
      <c r="AZ95" s="22">
        <f>IF(AN95="","",IF(UPPER(TRIM(AK95&amp;""))="Y","Paid another way",IF(OR(AX95="Paid",AX95="Partially refunded"),AX95,IF(AND(AW95&lt;&gt;"",COUNTIFS(Payments!$S$2:$S$301,AW95,Payments!$U$2:$U$301,1)&gt;0),"Paid",IF(AX95&lt;&gt;"",AX95,IF(AW95="","No payment yet",IFERROR(INDEX(Payments!$T$2:$T$301,MATCH(AW95,Payments!$S$2:$S$301,0)),"No payment yet")))))))</f>
        <v/>
      </c>
      <c r="BA95" s="22">
        <f>IF(OR(AZ95="Paid",AZ95="Partially refunded",AZ95="Paid another way"),1,0)</f>
        <v/>
      </c>
      <c r="BB95" s="23">
        <f>IF(AN95="","",AY95+IF(AW95="",0,SUMIF(Payments!$S$2:$S$301,AW95,Payments!$V$2:$V$301)))</f>
        <v/>
      </c>
      <c r="BC95" s="22">
        <f>IF(OR(AN95="",COUNT(AF95:AH95)=0),"",ROUND(AVERAGE(AF95:AH95),2))</f>
        <v/>
      </c>
      <c r="BD95" s="22">
        <f>IF(ISNUMBER(BC95),BC95,0)</f>
        <v/>
      </c>
      <c r="BE95" s="22">
        <f>IF(ISNUMBER(BC95),1,0)</f>
        <v/>
      </c>
      <c r="BF95" s="22">
        <f>IF(AN95="","",TRIM(AI95&amp;""))</f>
        <v/>
      </c>
      <c r="BG95" s="22">
        <f>IF(OR(AN95="",AJ95=""),"",UPPER(TRIM(AJ95&amp;"")))</f>
        <v/>
      </c>
      <c r="BH95" s="22">
        <f>IF(BG95="","",IF(COUNTIF($BG$2:$BG$301,BG95)&gt;1,"Yes","No"))</f>
        <v/>
      </c>
      <c r="BI95" s="22">
        <f>IF(AND(BF95="Accepted",BG95=""),1,0)</f>
        <v/>
      </c>
      <c r="BJ95" s="22">
        <f>IF(AND(BF95="Accepted",BA95=0),1,0)</f>
        <v/>
      </c>
      <c r="BK95" s="23">
        <f>IF(AND(BJ95=1,ISNUMBER(AV95)),AV95,0)</f>
        <v/>
      </c>
      <c r="BL95" s="22">
        <f>IF(AN95="",0,1)</f>
        <v/>
      </c>
    </row>
    <row r="96">
      <c r="AE96" s="19" t="n"/>
      <c r="AF96" s="24" t="n"/>
      <c r="AG96" s="24" t="n"/>
      <c r="AH96" s="24" t="n"/>
      <c r="AI96" s="24" t="n"/>
      <c r="AJ96" s="24" t="n"/>
      <c r="AK96" s="24" t="n"/>
      <c r="AL96" s="25" t="n"/>
      <c r="AM96" s="19" t="n"/>
      <c r="AN96" s="22">
        <f>IFERROR(TRIM(INDEX($A96:$AD96,MATCH(Lists!$H$2,$A$1:$AD$1,0))&amp;""),"")</f>
        <v/>
      </c>
      <c r="AO96" s="22">
        <f>IF(AN96="","",IFERROR(TRIM(INDEX($A96:$AD96,MATCH(Lists!$H$4,$A$1:$AD$1,0))&amp;""),""))</f>
        <v/>
      </c>
      <c r="AP96" s="22">
        <f>IF(AN96="","",IFERROR(TRIM(INDEX($A96:$AD96,MATCH(Lists!$H$7,$A$1:$AD$1,0))&amp;""),""))</f>
        <v/>
      </c>
      <c r="AQ96" s="22">
        <f>IF(AN96="","",IFERROR(TRIM(INDEX($A96:$AD96,MATCH(Lists!$H$8,$A$1:$AD$1,0))&amp;""),""))</f>
        <v/>
      </c>
      <c r="AR96" s="22">
        <f>IF(AN96="","",IFERROR(TRIM(INDEX($A96:$AD96,MATCH(Lists!$H$9,$A$1:$AD$1,0))&amp;""),""))</f>
        <v/>
      </c>
      <c r="AS96" s="22">
        <f>IF(AN96="","",IFERROR(TRIM(INDEX($A96:$AD96,MATCH(Lists!$H$5,$A$1:$AD$1,0))&amp;""),""))</f>
        <v/>
      </c>
      <c r="AT96" s="22">
        <f>IF(AN96="","",IF(IFERROR(TRIM(INDEX($A96:$AD96,MATCH(Lists!$H$6,$A$1:$AD$1,0))&amp;""),"")&lt;&gt;"","Yes","No"))</f>
        <v/>
      </c>
      <c r="AU96" s="22">
        <f>IF(AN96="","",IF(IFERROR(TRIM(INDEX($A96:$AD96,MATCH(Lists!$H$11,$A$1:$AD$1,0))&amp;""),"")&lt;&gt;"","Yes","No"))</f>
        <v/>
      </c>
      <c r="AV96" s="22">
        <f>IF(AN96="","",IFERROR(IF(TRIM(INDEX($A96:$AD96,MATCH(Lists!$H$10,$A$1:$AD$1,0))&amp;"")="","",VALUE(TRIM(INDEX($A96:$AD96,MATCH(Lists!$H$10,$A$1:$AD$1,0))&amp;""))),""))</f>
        <v/>
      </c>
      <c r="AW96" s="22">
        <f>IF(AN96="","",LOWER(IFERROR(TRIM(INDEX($A96:$AD96,MATCH(Lists!$H$3,$A$1:$AD$1,0))&amp;""),"")))</f>
        <v/>
      </c>
      <c r="AX96" s="22">
        <f>IF(AN96="","",IFERROR(TRIM(INDEX($A96:$AD96,MATCH(Lists!$H$12,$A$1:$AD$1,0))&amp;""),""))</f>
        <v/>
      </c>
      <c r="AY96" s="23">
        <f>IF(OR(AX96="Paid",AX96="Partially refunded"),IFERROR(VALUE(IFERROR(TRIM(INDEX($A96:$AD96,MATCH(Lists!$H$13,$A$1:$AD$1,0))&amp;""),"")),0)-IFERROR(VALUE(IFERROR(TRIM(INDEX($A96:$AD96,MATCH(Lists!$H$14,$A$1:$AD$1,0))&amp;""),"")),0),0)</f>
        <v/>
      </c>
      <c r="AZ96" s="22">
        <f>IF(AN96="","",IF(UPPER(TRIM(AK96&amp;""))="Y","Paid another way",IF(OR(AX96="Paid",AX96="Partially refunded"),AX96,IF(AND(AW96&lt;&gt;"",COUNTIFS(Payments!$S$2:$S$301,AW96,Payments!$U$2:$U$301,1)&gt;0),"Paid",IF(AX96&lt;&gt;"",AX96,IF(AW96="","No payment yet",IFERROR(INDEX(Payments!$T$2:$T$301,MATCH(AW96,Payments!$S$2:$S$301,0)),"No payment yet")))))))</f>
        <v/>
      </c>
      <c r="BA96" s="22">
        <f>IF(OR(AZ96="Paid",AZ96="Partially refunded",AZ96="Paid another way"),1,0)</f>
        <v/>
      </c>
      <c r="BB96" s="23">
        <f>IF(AN96="","",AY96+IF(AW96="",0,SUMIF(Payments!$S$2:$S$301,AW96,Payments!$V$2:$V$301)))</f>
        <v/>
      </c>
      <c r="BC96" s="22">
        <f>IF(OR(AN96="",COUNT(AF96:AH96)=0),"",ROUND(AVERAGE(AF96:AH96),2))</f>
        <v/>
      </c>
      <c r="BD96" s="22">
        <f>IF(ISNUMBER(BC96),BC96,0)</f>
        <v/>
      </c>
      <c r="BE96" s="22">
        <f>IF(ISNUMBER(BC96),1,0)</f>
        <v/>
      </c>
      <c r="BF96" s="22">
        <f>IF(AN96="","",TRIM(AI96&amp;""))</f>
        <v/>
      </c>
      <c r="BG96" s="22">
        <f>IF(OR(AN96="",AJ96=""),"",UPPER(TRIM(AJ96&amp;"")))</f>
        <v/>
      </c>
      <c r="BH96" s="22">
        <f>IF(BG96="","",IF(COUNTIF($BG$2:$BG$301,BG96)&gt;1,"Yes","No"))</f>
        <v/>
      </c>
      <c r="BI96" s="22">
        <f>IF(AND(BF96="Accepted",BG96=""),1,0)</f>
        <v/>
      </c>
      <c r="BJ96" s="22">
        <f>IF(AND(BF96="Accepted",BA96=0),1,0)</f>
        <v/>
      </c>
      <c r="BK96" s="23">
        <f>IF(AND(BJ96=1,ISNUMBER(AV96)),AV96,0)</f>
        <v/>
      </c>
      <c r="BL96" s="22">
        <f>IF(AN96="",0,1)</f>
        <v/>
      </c>
    </row>
    <row r="97">
      <c r="AE97" s="19" t="n"/>
      <c r="AF97" s="24" t="n"/>
      <c r="AG97" s="24" t="n"/>
      <c r="AH97" s="24" t="n"/>
      <c r="AI97" s="24" t="n"/>
      <c r="AJ97" s="24" t="n"/>
      <c r="AK97" s="24" t="n"/>
      <c r="AL97" s="25" t="n"/>
      <c r="AM97" s="19" t="n"/>
      <c r="AN97" s="22">
        <f>IFERROR(TRIM(INDEX($A97:$AD97,MATCH(Lists!$H$2,$A$1:$AD$1,0))&amp;""),"")</f>
        <v/>
      </c>
      <c r="AO97" s="22">
        <f>IF(AN97="","",IFERROR(TRIM(INDEX($A97:$AD97,MATCH(Lists!$H$4,$A$1:$AD$1,0))&amp;""),""))</f>
        <v/>
      </c>
      <c r="AP97" s="22">
        <f>IF(AN97="","",IFERROR(TRIM(INDEX($A97:$AD97,MATCH(Lists!$H$7,$A$1:$AD$1,0))&amp;""),""))</f>
        <v/>
      </c>
      <c r="AQ97" s="22">
        <f>IF(AN97="","",IFERROR(TRIM(INDEX($A97:$AD97,MATCH(Lists!$H$8,$A$1:$AD$1,0))&amp;""),""))</f>
        <v/>
      </c>
      <c r="AR97" s="22">
        <f>IF(AN97="","",IFERROR(TRIM(INDEX($A97:$AD97,MATCH(Lists!$H$9,$A$1:$AD$1,0))&amp;""),""))</f>
        <v/>
      </c>
      <c r="AS97" s="22">
        <f>IF(AN97="","",IFERROR(TRIM(INDEX($A97:$AD97,MATCH(Lists!$H$5,$A$1:$AD$1,0))&amp;""),""))</f>
        <v/>
      </c>
      <c r="AT97" s="22">
        <f>IF(AN97="","",IF(IFERROR(TRIM(INDEX($A97:$AD97,MATCH(Lists!$H$6,$A$1:$AD$1,0))&amp;""),"")&lt;&gt;"","Yes","No"))</f>
        <v/>
      </c>
      <c r="AU97" s="22">
        <f>IF(AN97="","",IF(IFERROR(TRIM(INDEX($A97:$AD97,MATCH(Lists!$H$11,$A$1:$AD$1,0))&amp;""),"")&lt;&gt;"","Yes","No"))</f>
        <v/>
      </c>
      <c r="AV97" s="22">
        <f>IF(AN97="","",IFERROR(IF(TRIM(INDEX($A97:$AD97,MATCH(Lists!$H$10,$A$1:$AD$1,0))&amp;"")="","",VALUE(TRIM(INDEX($A97:$AD97,MATCH(Lists!$H$10,$A$1:$AD$1,0))&amp;""))),""))</f>
        <v/>
      </c>
      <c r="AW97" s="22">
        <f>IF(AN97="","",LOWER(IFERROR(TRIM(INDEX($A97:$AD97,MATCH(Lists!$H$3,$A$1:$AD$1,0))&amp;""),"")))</f>
        <v/>
      </c>
      <c r="AX97" s="22">
        <f>IF(AN97="","",IFERROR(TRIM(INDEX($A97:$AD97,MATCH(Lists!$H$12,$A$1:$AD$1,0))&amp;""),""))</f>
        <v/>
      </c>
      <c r="AY97" s="23">
        <f>IF(OR(AX97="Paid",AX97="Partially refunded"),IFERROR(VALUE(IFERROR(TRIM(INDEX($A97:$AD97,MATCH(Lists!$H$13,$A$1:$AD$1,0))&amp;""),"")),0)-IFERROR(VALUE(IFERROR(TRIM(INDEX($A97:$AD97,MATCH(Lists!$H$14,$A$1:$AD$1,0))&amp;""),"")),0),0)</f>
        <v/>
      </c>
      <c r="AZ97" s="22">
        <f>IF(AN97="","",IF(UPPER(TRIM(AK97&amp;""))="Y","Paid another way",IF(OR(AX97="Paid",AX97="Partially refunded"),AX97,IF(AND(AW97&lt;&gt;"",COUNTIFS(Payments!$S$2:$S$301,AW97,Payments!$U$2:$U$301,1)&gt;0),"Paid",IF(AX97&lt;&gt;"",AX97,IF(AW97="","No payment yet",IFERROR(INDEX(Payments!$T$2:$T$301,MATCH(AW97,Payments!$S$2:$S$301,0)),"No payment yet")))))))</f>
        <v/>
      </c>
      <c r="BA97" s="22">
        <f>IF(OR(AZ97="Paid",AZ97="Partially refunded",AZ97="Paid another way"),1,0)</f>
        <v/>
      </c>
      <c r="BB97" s="23">
        <f>IF(AN97="","",AY97+IF(AW97="",0,SUMIF(Payments!$S$2:$S$301,AW97,Payments!$V$2:$V$301)))</f>
        <v/>
      </c>
      <c r="BC97" s="22">
        <f>IF(OR(AN97="",COUNT(AF97:AH97)=0),"",ROUND(AVERAGE(AF97:AH97),2))</f>
        <v/>
      </c>
      <c r="BD97" s="22">
        <f>IF(ISNUMBER(BC97),BC97,0)</f>
        <v/>
      </c>
      <c r="BE97" s="22">
        <f>IF(ISNUMBER(BC97),1,0)</f>
        <v/>
      </c>
      <c r="BF97" s="22">
        <f>IF(AN97="","",TRIM(AI97&amp;""))</f>
        <v/>
      </c>
      <c r="BG97" s="22">
        <f>IF(OR(AN97="",AJ97=""),"",UPPER(TRIM(AJ97&amp;"")))</f>
        <v/>
      </c>
      <c r="BH97" s="22">
        <f>IF(BG97="","",IF(COUNTIF($BG$2:$BG$301,BG97)&gt;1,"Yes","No"))</f>
        <v/>
      </c>
      <c r="BI97" s="22">
        <f>IF(AND(BF97="Accepted",BG97=""),1,0)</f>
        <v/>
      </c>
      <c r="BJ97" s="22">
        <f>IF(AND(BF97="Accepted",BA97=0),1,0)</f>
        <v/>
      </c>
      <c r="BK97" s="23">
        <f>IF(AND(BJ97=1,ISNUMBER(AV97)),AV97,0)</f>
        <v/>
      </c>
      <c r="BL97" s="22">
        <f>IF(AN97="",0,1)</f>
        <v/>
      </c>
    </row>
    <row r="98">
      <c r="AE98" s="19" t="n"/>
      <c r="AF98" s="24" t="n"/>
      <c r="AG98" s="24" t="n"/>
      <c r="AH98" s="24" t="n"/>
      <c r="AI98" s="24" t="n"/>
      <c r="AJ98" s="24" t="n"/>
      <c r="AK98" s="24" t="n"/>
      <c r="AL98" s="25" t="n"/>
      <c r="AM98" s="19" t="n"/>
      <c r="AN98" s="22">
        <f>IFERROR(TRIM(INDEX($A98:$AD98,MATCH(Lists!$H$2,$A$1:$AD$1,0))&amp;""),"")</f>
        <v/>
      </c>
      <c r="AO98" s="22">
        <f>IF(AN98="","",IFERROR(TRIM(INDEX($A98:$AD98,MATCH(Lists!$H$4,$A$1:$AD$1,0))&amp;""),""))</f>
        <v/>
      </c>
      <c r="AP98" s="22">
        <f>IF(AN98="","",IFERROR(TRIM(INDEX($A98:$AD98,MATCH(Lists!$H$7,$A$1:$AD$1,0))&amp;""),""))</f>
        <v/>
      </c>
      <c r="AQ98" s="22">
        <f>IF(AN98="","",IFERROR(TRIM(INDEX($A98:$AD98,MATCH(Lists!$H$8,$A$1:$AD$1,0))&amp;""),""))</f>
        <v/>
      </c>
      <c r="AR98" s="22">
        <f>IF(AN98="","",IFERROR(TRIM(INDEX($A98:$AD98,MATCH(Lists!$H$9,$A$1:$AD$1,0))&amp;""),""))</f>
        <v/>
      </c>
      <c r="AS98" s="22">
        <f>IF(AN98="","",IFERROR(TRIM(INDEX($A98:$AD98,MATCH(Lists!$H$5,$A$1:$AD$1,0))&amp;""),""))</f>
        <v/>
      </c>
      <c r="AT98" s="22">
        <f>IF(AN98="","",IF(IFERROR(TRIM(INDEX($A98:$AD98,MATCH(Lists!$H$6,$A$1:$AD$1,0))&amp;""),"")&lt;&gt;"","Yes","No"))</f>
        <v/>
      </c>
      <c r="AU98" s="22">
        <f>IF(AN98="","",IF(IFERROR(TRIM(INDEX($A98:$AD98,MATCH(Lists!$H$11,$A$1:$AD$1,0))&amp;""),"")&lt;&gt;"","Yes","No"))</f>
        <v/>
      </c>
      <c r="AV98" s="22">
        <f>IF(AN98="","",IFERROR(IF(TRIM(INDEX($A98:$AD98,MATCH(Lists!$H$10,$A$1:$AD$1,0))&amp;"")="","",VALUE(TRIM(INDEX($A98:$AD98,MATCH(Lists!$H$10,$A$1:$AD$1,0))&amp;""))),""))</f>
        <v/>
      </c>
      <c r="AW98" s="22">
        <f>IF(AN98="","",LOWER(IFERROR(TRIM(INDEX($A98:$AD98,MATCH(Lists!$H$3,$A$1:$AD$1,0))&amp;""),"")))</f>
        <v/>
      </c>
      <c r="AX98" s="22">
        <f>IF(AN98="","",IFERROR(TRIM(INDEX($A98:$AD98,MATCH(Lists!$H$12,$A$1:$AD$1,0))&amp;""),""))</f>
        <v/>
      </c>
      <c r="AY98" s="23">
        <f>IF(OR(AX98="Paid",AX98="Partially refunded"),IFERROR(VALUE(IFERROR(TRIM(INDEX($A98:$AD98,MATCH(Lists!$H$13,$A$1:$AD$1,0))&amp;""),"")),0)-IFERROR(VALUE(IFERROR(TRIM(INDEX($A98:$AD98,MATCH(Lists!$H$14,$A$1:$AD$1,0))&amp;""),"")),0),0)</f>
        <v/>
      </c>
      <c r="AZ98" s="22">
        <f>IF(AN98="","",IF(UPPER(TRIM(AK98&amp;""))="Y","Paid another way",IF(OR(AX98="Paid",AX98="Partially refunded"),AX98,IF(AND(AW98&lt;&gt;"",COUNTIFS(Payments!$S$2:$S$301,AW98,Payments!$U$2:$U$301,1)&gt;0),"Paid",IF(AX98&lt;&gt;"",AX98,IF(AW98="","No payment yet",IFERROR(INDEX(Payments!$T$2:$T$301,MATCH(AW98,Payments!$S$2:$S$301,0)),"No payment yet")))))))</f>
        <v/>
      </c>
      <c r="BA98" s="22">
        <f>IF(OR(AZ98="Paid",AZ98="Partially refunded",AZ98="Paid another way"),1,0)</f>
        <v/>
      </c>
      <c r="BB98" s="23">
        <f>IF(AN98="","",AY98+IF(AW98="",0,SUMIF(Payments!$S$2:$S$301,AW98,Payments!$V$2:$V$301)))</f>
        <v/>
      </c>
      <c r="BC98" s="22">
        <f>IF(OR(AN98="",COUNT(AF98:AH98)=0),"",ROUND(AVERAGE(AF98:AH98),2))</f>
        <v/>
      </c>
      <c r="BD98" s="22">
        <f>IF(ISNUMBER(BC98),BC98,0)</f>
        <v/>
      </c>
      <c r="BE98" s="22">
        <f>IF(ISNUMBER(BC98),1,0)</f>
        <v/>
      </c>
      <c r="BF98" s="22">
        <f>IF(AN98="","",TRIM(AI98&amp;""))</f>
        <v/>
      </c>
      <c r="BG98" s="22">
        <f>IF(OR(AN98="",AJ98=""),"",UPPER(TRIM(AJ98&amp;"")))</f>
        <v/>
      </c>
      <c r="BH98" s="22">
        <f>IF(BG98="","",IF(COUNTIF($BG$2:$BG$301,BG98)&gt;1,"Yes","No"))</f>
        <v/>
      </c>
      <c r="BI98" s="22">
        <f>IF(AND(BF98="Accepted",BG98=""),1,0)</f>
        <v/>
      </c>
      <c r="BJ98" s="22">
        <f>IF(AND(BF98="Accepted",BA98=0),1,0)</f>
        <v/>
      </c>
      <c r="BK98" s="23">
        <f>IF(AND(BJ98=1,ISNUMBER(AV98)),AV98,0)</f>
        <v/>
      </c>
      <c r="BL98" s="22">
        <f>IF(AN98="",0,1)</f>
        <v/>
      </c>
    </row>
    <row r="99">
      <c r="AE99" s="19" t="n"/>
      <c r="AF99" s="24" t="n"/>
      <c r="AG99" s="24" t="n"/>
      <c r="AH99" s="24" t="n"/>
      <c r="AI99" s="24" t="n"/>
      <c r="AJ99" s="24" t="n"/>
      <c r="AK99" s="24" t="n"/>
      <c r="AL99" s="25" t="n"/>
      <c r="AM99" s="19" t="n"/>
      <c r="AN99" s="22">
        <f>IFERROR(TRIM(INDEX($A99:$AD99,MATCH(Lists!$H$2,$A$1:$AD$1,0))&amp;""),"")</f>
        <v/>
      </c>
      <c r="AO99" s="22">
        <f>IF(AN99="","",IFERROR(TRIM(INDEX($A99:$AD99,MATCH(Lists!$H$4,$A$1:$AD$1,0))&amp;""),""))</f>
        <v/>
      </c>
      <c r="AP99" s="22">
        <f>IF(AN99="","",IFERROR(TRIM(INDEX($A99:$AD99,MATCH(Lists!$H$7,$A$1:$AD$1,0))&amp;""),""))</f>
        <v/>
      </c>
      <c r="AQ99" s="22">
        <f>IF(AN99="","",IFERROR(TRIM(INDEX($A99:$AD99,MATCH(Lists!$H$8,$A$1:$AD$1,0))&amp;""),""))</f>
        <v/>
      </c>
      <c r="AR99" s="22">
        <f>IF(AN99="","",IFERROR(TRIM(INDEX($A99:$AD99,MATCH(Lists!$H$9,$A$1:$AD$1,0))&amp;""),""))</f>
        <v/>
      </c>
      <c r="AS99" s="22">
        <f>IF(AN99="","",IFERROR(TRIM(INDEX($A99:$AD99,MATCH(Lists!$H$5,$A$1:$AD$1,0))&amp;""),""))</f>
        <v/>
      </c>
      <c r="AT99" s="22">
        <f>IF(AN99="","",IF(IFERROR(TRIM(INDEX($A99:$AD99,MATCH(Lists!$H$6,$A$1:$AD$1,0))&amp;""),"")&lt;&gt;"","Yes","No"))</f>
        <v/>
      </c>
      <c r="AU99" s="22">
        <f>IF(AN99="","",IF(IFERROR(TRIM(INDEX($A99:$AD99,MATCH(Lists!$H$11,$A$1:$AD$1,0))&amp;""),"")&lt;&gt;"","Yes","No"))</f>
        <v/>
      </c>
      <c r="AV99" s="22">
        <f>IF(AN99="","",IFERROR(IF(TRIM(INDEX($A99:$AD99,MATCH(Lists!$H$10,$A$1:$AD$1,0))&amp;"")="","",VALUE(TRIM(INDEX($A99:$AD99,MATCH(Lists!$H$10,$A$1:$AD$1,0))&amp;""))),""))</f>
        <v/>
      </c>
      <c r="AW99" s="22">
        <f>IF(AN99="","",LOWER(IFERROR(TRIM(INDEX($A99:$AD99,MATCH(Lists!$H$3,$A$1:$AD$1,0))&amp;""),"")))</f>
        <v/>
      </c>
      <c r="AX99" s="22">
        <f>IF(AN99="","",IFERROR(TRIM(INDEX($A99:$AD99,MATCH(Lists!$H$12,$A$1:$AD$1,0))&amp;""),""))</f>
        <v/>
      </c>
      <c r="AY99" s="23">
        <f>IF(OR(AX99="Paid",AX99="Partially refunded"),IFERROR(VALUE(IFERROR(TRIM(INDEX($A99:$AD99,MATCH(Lists!$H$13,$A$1:$AD$1,0))&amp;""),"")),0)-IFERROR(VALUE(IFERROR(TRIM(INDEX($A99:$AD99,MATCH(Lists!$H$14,$A$1:$AD$1,0))&amp;""),"")),0),0)</f>
        <v/>
      </c>
      <c r="AZ99" s="22">
        <f>IF(AN99="","",IF(UPPER(TRIM(AK99&amp;""))="Y","Paid another way",IF(OR(AX99="Paid",AX99="Partially refunded"),AX99,IF(AND(AW99&lt;&gt;"",COUNTIFS(Payments!$S$2:$S$301,AW99,Payments!$U$2:$U$301,1)&gt;0),"Paid",IF(AX99&lt;&gt;"",AX99,IF(AW99="","No payment yet",IFERROR(INDEX(Payments!$T$2:$T$301,MATCH(AW99,Payments!$S$2:$S$301,0)),"No payment yet")))))))</f>
        <v/>
      </c>
      <c r="BA99" s="22">
        <f>IF(OR(AZ99="Paid",AZ99="Partially refunded",AZ99="Paid another way"),1,0)</f>
        <v/>
      </c>
      <c r="BB99" s="23">
        <f>IF(AN99="","",AY99+IF(AW99="",0,SUMIF(Payments!$S$2:$S$301,AW99,Payments!$V$2:$V$301)))</f>
        <v/>
      </c>
      <c r="BC99" s="22">
        <f>IF(OR(AN99="",COUNT(AF99:AH99)=0),"",ROUND(AVERAGE(AF99:AH99),2))</f>
        <v/>
      </c>
      <c r="BD99" s="22">
        <f>IF(ISNUMBER(BC99),BC99,0)</f>
        <v/>
      </c>
      <c r="BE99" s="22">
        <f>IF(ISNUMBER(BC99),1,0)</f>
        <v/>
      </c>
      <c r="BF99" s="22">
        <f>IF(AN99="","",TRIM(AI99&amp;""))</f>
        <v/>
      </c>
      <c r="BG99" s="22">
        <f>IF(OR(AN99="",AJ99=""),"",UPPER(TRIM(AJ99&amp;"")))</f>
        <v/>
      </c>
      <c r="BH99" s="22">
        <f>IF(BG99="","",IF(COUNTIF($BG$2:$BG$301,BG99)&gt;1,"Yes","No"))</f>
        <v/>
      </c>
      <c r="BI99" s="22">
        <f>IF(AND(BF99="Accepted",BG99=""),1,0)</f>
        <v/>
      </c>
      <c r="BJ99" s="22">
        <f>IF(AND(BF99="Accepted",BA99=0),1,0)</f>
        <v/>
      </c>
      <c r="BK99" s="23">
        <f>IF(AND(BJ99=1,ISNUMBER(AV99)),AV99,0)</f>
        <v/>
      </c>
      <c r="BL99" s="22">
        <f>IF(AN99="",0,1)</f>
        <v/>
      </c>
    </row>
    <row r="100">
      <c r="AE100" s="19" t="n"/>
      <c r="AF100" s="24" t="n"/>
      <c r="AG100" s="24" t="n"/>
      <c r="AH100" s="24" t="n"/>
      <c r="AI100" s="24" t="n"/>
      <c r="AJ100" s="24" t="n"/>
      <c r="AK100" s="24" t="n"/>
      <c r="AL100" s="25" t="n"/>
      <c r="AM100" s="19" t="n"/>
      <c r="AN100" s="22">
        <f>IFERROR(TRIM(INDEX($A100:$AD100,MATCH(Lists!$H$2,$A$1:$AD$1,0))&amp;""),"")</f>
        <v/>
      </c>
      <c r="AO100" s="22">
        <f>IF(AN100="","",IFERROR(TRIM(INDEX($A100:$AD100,MATCH(Lists!$H$4,$A$1:$AD$1,0))&amp;""),""))</f>
        <v/>
      </c>
      <c r="AP100" s="22">
        <f>IF(AN100="","",IFERROR(TRIM(INDEX($A100:$AD100,MATCH(Lists!$H$7,$A$1:$AD$1,0))&amp;""),""))</f>
        <v/>
      </c>
      <c r="AQ100" s="22">
        <f>IF(AN100="","",IFERROR(TRIM(INDEX($A100:$AD100,MATCH(Lists!$H$8,$A$1:$AD$1,0))&amp;""),""))</f>
        <v/>
      </c>
      <c r="AR100" s="22">
        <f>IF(AN100="","",IFERROR(TRIM(INDEX($A100:$AD100,MATCH(Lists!$H$9,$A$1:$AD$1,0))&amp;""),""))</f>
        <v/>
      </c>
      <c r="AS100" s="22">
        <f>IF(AN100="","",IFERROR(TRIM(INDEX($A100:$AD100,MATCH(Lists!$H$5,$A$1:$AD$1,0))&amp;""),""))</f>
        <v/>
      </c>
      <c r="AT100" s="22">
        <f>IF(AN100="","",IF(IFERROR(TRIM(INDEX($A100:$AD100,MATCH(Lists!$H$6,$A$1:$AD$1,0))&amp;""),"")&lt;&gt;"","Yes","No"))</f>
        <v/>
      </c>
      <c r="AU100" s="22">
        <f>IF(AN100="","",IF(IFERROR(TRIM(INDEX($A100:$AD100,MATCH(Lists!$H$11,$A$1:$AD$1,0))&amp;""),"")&lt;&gt;"","Yes","No"))</f>
        <v/>
      </c>
      <c r="AV100" s="22">
        <f>IF(AN100="","",IFERROR(IF(TRIM(INDEX($A100:$AD100,MATCH(Lists!$H$10,$A$1:$AD$1,0))&amp;"")="","",VALUE(TRIM(INDEX($A100:$AD100,MATCH(Lists!$H$10,$A$1:$AD$1,0))&amp;""))),""))</f>
        <v/>
      </c>
      <c r="AW100" s="22">
        <f>IF(AN100="","",LOWER(IFERROR(TRIM(INDEX($A100:$AD100,MATCH(Lists!$H$3,$A$1:$AD$1,0))&amp;""),"")))</f>
        <v/>
      </c>
      <c r="AX100" s="22">
        <f>IF(AN100="","",IFERROR(TRIM(INDEX($A100:$AD100,MATCH(Lists!$H$12,$A$1:$AD$1,0))&amp;""),""))</f>
        <v/>
      </c>
      <c r="AY100" s="23">
        <f>IF(OR(AX100="Paid",AX100="Partially refunded"),IFERROR(VALUE(IFERROR(TRIM(INDEX($A100:$AD100,MATCH(Lists!$H$13,$A$1:$AD$1,0))&amp;""),"")),0)-IFERROR(VALUE(IFERROR(TRIM(INDEX($A100:$AD100,MATCH(Lists!$H$14,$A$1:$AD$1,0))&amp;""),"")),0),0)</f>
        <v/>
      </c>
      <c r="AZ100" s="22">
        <f>IF(AN100="","",IF(UPPER(TRIM(AK100&amp;""))="Y","Paid another way",IF(OR(AX100="Paid",AX100="Partially refunded"),AX100,IF(AND(AW100&lt;&gt;"",COUNTIFS(Payments!$S$2:$S$301,AW100,Payments!$U$2:$U$301,1)&gt;0),"Paid",IF(AX100&lt;&gt;"",AX100,IF(AW100="","No payment yet",IFERROR(INDEX(Payments!$T$2:$T$301,MATCH(AW100,Payments!$S$2:$S$301,0)),"No payment yet")))))))</f>
        <v/>
      </c>
      <c r="BA100" s="22">
        <f>IF(OR(AZ100="Paid",AZ100="Partially refunded",AZ100="Paid another way"),1,0)</f>
        <v/>
      </c>
      <c r="BB100" s="23">
        <f>IF(AN100="","",AY100+IF(AW100="",0,SUMIF(Payments!$S$2:$S$301,AW100,Payments!$V$2:$V$301)))</f>
        <v/>
      </c>
      <c r="BC100" s="22">
        <f>IF(OR(AN100="",COUNT(AF100:AH100)=0),"",ROUND(AVERAGE(AF100:AH100),2))</f>
        <v/>
      </c>
      <c r="BD100" s="22">
        <f>IF(ISNUMBER(BC100),BC100,0)</f>
        <v/>
      </c>
      <c r="BE100" s="22">
        <f>IF(ISNUMBER(BC100),1,0)</f>
        <v/>
      </c>
      <c r="BF100" s="22">
        <f>IF(AN100="","",TRIM(AI100&amp;""))</f>
        <v/>
      </c>
      <c r="BG100" s="22">
        <f>IF(OR(AN100="",AJ100=""),"",UPPER(TRIM(AJ100&amp;"")))</f>
        <v/>
      </c>
      <c r="BH100" s="22">
        <f>IF(BG100="","",IF(COUNTIF($BG$2:$BG$301,BG100)&gt;1,"Yes","No"))</f>
        <v/>
      </c>
      <c r="BI100" s="22">
        <f>IF(AND(BF100="Accepted",BG100=""),1,0)</f>
        <v/>
      </c>
      <c r="BJ100" s="22">
        <f>IF(AND(BF100="Accepted",BA100=0),1,0)</f>
        <v/>
      </c>
      <c r="BK100" s="23">
        <f>IF(AND(BJ100=1,ISNUMBER(AV100)),AV100,0)</f>
        <v/>
      </c>
      <c r="BL100" s="22">
        <f>IF(AN100="",0,1)</f>
        <v/>
      </c>
    </row>
    <row r="101">
      <c r="AE101" s="19" t="n"/>
      <c r="AF101" s="24" t="n"/>
      <c r="AG101" s="24" t="n"/>
      <c r="AH101" s="24" t="n"/>
      <c r="AI101" s="24" t="n"/>
      <c r="AJ101" s="24" t="n"/>
      <c r="AK101" s="24" t="n"/>
      <c r="AL101" s="25" t="n"/>
      <c r="AM101" s="19" t="n"/>
      <c r="AN101" s="22">
        <f>IFERROR(TRIM(INDEX($A101:$AD101,MATCH(Lists!$H$2,$A$1:$AD$1,0))&amp;""),"")</f>
        <v/>
      </c>
      <c r="AO101" s="22">
        <f>IF(AN101="","",IFERROR(TRIM(INDEX($A101:$AD101,MATCH(Lists!$H$4,$A$1:$AD$1,0))&amp;""),""))</f>
        <v/>
      </c>
      <c r="AP101" s="22">
        <f>IF(AN101="","",IFERROR(TRIM(INDEX($A101:$AD101,MATCH(Lists!$H$7,$A$1:$AD$1,0))&amp;""),""))</f>
        <v/>
      </c>
      <c r="AQ101" s="22">
        <f>IF(AN101="","",IFERROR(TRIM(INDEX($A101:$AD101,MATCH(Lists!$H$8,$A$1:$AD$1,0))&amp;""),""))</f>
        <v/>
      </c>
      <c r="AR101" s="22">
        <f>IF(AN101="","",IFERROR(TRIM(INDEX($A101:$AD101,MATCH(Lists!$H$9,$A$1:$AD$1,0))&amp;""),""))</f>
        <v/>
      </c>
      <c r="AS101" s="22">
        <f>IF(AN101="","",IFERROR(TRIM(INDEX($A101:$AD101,MATCH(Lists!$H$5,$A$1:$AD$1,0))&amp;""),""))</f>
        <v/>
      </c>
      <c r="AT101" s="22">
        <f>IF(AN101="","",IF(IFERROR(TRIM(INDEX($A101:$AD101,MATCH(Lists!$H$6,$A$1:$AD$1,0))&amp;""),"")&lt;&gt;"","Yes","No"))</f>
        <v/>
      </c>
      <c r="AU101" s="22">
        <f>IF(AN101="","",IF(IFERROR(TRIM(INDEX($A101:$AD101,MATCH(Lists!$H$11,$A$1:$AD$1,0))&amp;""),"")&lt;&gt;"","Yes","No"))</f>
        <v/>
      </c>
      <c r="AV101" s="22">
        <f>IF(AN101="","",IFERROR(IF(TRIM(INDEX($A101:$AD101,MATCH(Lists!$H$10,$A$1:$AD$1,0))&amp;"")="","",VALUE(TRIM(INDEX($A101:$AD101,MATCH(Lists!$H$10,$A$1:$AD$1,0))&amp;""))),""))</f>
        <v/>
      </c>
      <c r="AW101" s="22">
        <f>IF(AN101="","",LOWER(IFERROR(TRIM(INDEX($A101:$AD101,MATCH(Lists!$H$3,$A$1:$AD$1,0))&amp;""),"")))</f>
        <v/>
      </c>
      <c r="AX101" s="22">
        <f>IF(AN101="","",IFERROR(TRIM(INDEX($A101:$AD101,MATCH(Lists!$H$12,$A$1:$AD$1,0))&amp;""),""))</f>
        <v/>
      </c>
      <c r="AY101" s="23">
        <f>IF(OR(AX101="Paid",AX101="Partially refunded"),IFERROR(VALUE(IFERROR(TRIM(INDEX($A101:$AD101,MATCH(Lists!$H$13,$A$1:$AD$1,0))&amp;""),"")),0)-IFERROR(VALUE(IFERROR(TRIM(INDEX($A101:$AD101,MATCH(Lists!$H$14,$A$1:$AD$1,0))&amp;""),"")),0),0)</f>
        <v/>
      </c>
      <c r="AZ101" s="22">
        <f>IF(AN101="","",IF(UPPER(TRIM(AK101&amp;""))="Y","Paid another way",IF(OR(AX101="Paid",AX101="Partially refunded"),AX101,IF(AND(AW101&lt;&gt;"",COUNTIFS(Payments!$S$2:$S$301,AW101,Payments!$U$2:$U$301,1)&gt;0),"Paid",IF(AX101&lt;&gt;"",AX101,IF(AW101="","No payment yet",IFERROR(INDEX(Payments!$T$2:$T$301,MATCH(AW101,Payments!$S$2:$S$301,0)),"No payment yet")))))))</f>
        <v/>
      </c>
      <c r="BA101" s="22">
        <f>IF(OR(AZ101="Paid",AZ101="Partially refunded",AZ101="Paid another way"),1,0)</f>
        <v/>
      </c>
      <c r="BB101" s="23">
        <f>IF(AN101="","",AY101+IF(AW101="",0,SUMIF(Payments!$S$2:$S$301,AW101,Payments!$V$2:$V$301)))</f>
        <v/>
      </c>
      <c r="BC101" s="22">
        <f>IF(OR(AN101="",COUNT(AF101:AH101)=0),"",ROUND(AVERAGE(AF101:AH101),2))</f>
        <v/>
      </c>
      <c r="BD101" s="22">
        <f>IF(ISNUMBER(BC101),BC101,0)</f>
        <v/>
      </c>
      <c r="BE101" s="22">
        <f>IF(ISNUMBER(BC101),1,0)</f>
        <v/>
      </c>
      <c r="BF101" s="22">
        <f>IF(AN101="","",TRIM(AI101&amp;""))</f>
        <v/>
      </c>
      <c r="BG101" s="22">
        <f>IF(OR(AN101="",AJ101=""),"",UPPER(TRIM(AJ101&amp;"")))</f>
        <v/>
      </c>
      <c r="BH101" s="22">
        <f>IF(BG101="","",IF(COUNTIF($BG$2:$BG$301,BG101)&gt;1,"Yes","No"))</f>
        <v/>
      </c>
      <c r="BI101" s="22">
        <f>IF(AND(BF101="Accepted",BG101=""),1,0)</f>
        <v/>
      </c>
      <c r="BJ101" s="22">
        <f>IF(AND(BF101="Accepted",BA101=0),1,0)</f>
        <v/>
      </c>
      <c r="BK101" s="23">
        <f>IF(AND(BJ101=1,ISNUMBER(AV101)),AV101,0)</f>
        <v/>
      </c>
      <c r="BL101" s="22">
        <f>IF(AN101="",0,1)</f>
        <v/>
      </c>
    </row>
    <row r="102">
      <c r="AE102" s="19" t="n"/>
      <c r="AF102" s="24" t="n"/>
      <c r="AG102" s="24" t="n"/>
      <c r="AH102" s="24" t="n"/>
      <c r="AI102" s="24" t="n"/>
      <c r="AJ102" s="24" t="n"/>
      <c r="AK102" s="24" t="n"/>
      <c r="AL102" s="25" t="n"/>
      <c r="AM102" s="19" t="n"/>
      <c r="AN102" s="22">
        <f>IFERROR(TRIM(INDEX($A102:$AD102,MATCH(Lists!$H$2,$A$1:$AD$1,0))&amp;""),"")</f>
        <v/>
      </c>
      <c r="AO102" s="22">
        <f>IF(AN102="","",IFERROR(TRIM(INDEX($A102:$AD102,MATCH(Lists!$H$4,$A$1:$AD$1,0))&amp;""),""))</f>
        <v/>
      </c>
      <c r="AP102" s="22">
        <f>IF(AN102="","",IFERROR(TRIM(INDEX($A102:$AD102,MATCH(Lists!$H$7,$A$1:$AD$1,0))&amp;""),""))</f>
        <v/>
      </c>
      <c r="AQ102" s="22">
        <f>IF(AN102="","",IFERROR(TRIM(INDEX($A102:$AD102,MATCH(Lists!$H$8,$A$1:$AD$1,0))&amp;""),""))</f>
        <v/>
      </c>
      <c r="AR102" s="22">
        <f>IF(AN102="","",IFERROR(TRIM(INDEX($A102:$AD102,MATCH(Lists!$H$9,$A$1:$AD$1,0))&amp;""),""))</f>
        <v/>
      </c>
      <c r="AS102" s="22">
        <f>IF(AN102="","",IFERROR(TRIM(INDEX($A102:$AD102,MATCH(Lists!$H$5,$A$1:$AD$1,0))&amp;""),""))</f>
        <v/>
      </c>
      <c r="AT102" s="22">
        <f>IF(AN102="","",IF(IFERROR(TRIM(INDEX($A102:$AD102,MATCH(Lists!$H$6,$A$1:$AD$1,0))&amp;""),"")&lt;&gt;"","Yes","No"))</f>
        <v/>
      </c>
      <c r="AU102" s="22">
        <f>IF(AN102="","",IF(IFERROR(TRIM(INDEX($A102:$AD102,MATCH(Lists!$H$11,$A$1:$AD$1,0))&amp;""),"")&lt;&gt;"","Yes","No"))</f>
        <v/>
      </c>
      <c r="AV102" s="22">
        <f>IF(AN102="","",IFERROR(IF(TRIM(INDEX($A102:$AD102,MATCH(Lists!$H$10,$A$1:$AD$1,0))&amp;"")="","",VALUE(TRIM(INDEX($A102:$AD102,MATCH(Lists!$H$10,$A$1:$AD$1,0))&amp;""))),""))</f>
        <v/>
      </c>
      <c r="AW102" s="22">
        <f>IF(AN102="","",LOWER(IFERROR(TRIM(INDEX($A102:$AD102,MATCH(Lists!$H$3,$A$1:$AD$1,0))&amp;""),"")))</f>
        <v/>
      </c>
      <c r="AX102" s="22">
        <f>IF(AN102="","",IFERROR(TRIM(INDEX($A102:$AD102,MATCH(Lists!$H$12,$A$1:$AD$1,0))&amp;""),""))</f>
        <v/>
      </c>
      <c r="AY102" s="23">
        <f>IF(OR(AX102="Paid",AX102="Partially refunded"),IFERROR(VALUE(IFERROR(TRIM(INDEX($A102:$AD102,MATCH(Lists!$H$13,$A$1:$AD$1,0))&amp;""),"")),0)-IFERROR(VALUE(IFERROR(TRIM(INDEX($A102:$AD102,MATCH(Lists!$H$14,$A$1:$AD$1,0))&amp;""),"")),0),0)</f>
        <v/>
      </c>
      <c r="AZ102" s="22">
        <f>IF(AN102="","",IF(UPPER(TRIM(AK102&amp;""))="Y","Paid another way",IF(OR(AX102="Paid",AX102="Partially refunded"),AX102,IF(AND(AW102&lt;&gt;"",COUNTIFS(Payments!$S$2:$S$301,AW102,Payments!$U$2:$U$301,1)&gt;0),"Paid",IF(AX102&lt;&gt;"",AX102,IF(AW102="","No payment yet",IFERROR(INDEX(Payments!$T$2:$T$301,MATCH(AW102,Payments!$S$2:$S$301,0)),"No payment yet")))))))</f>
        <v/>
      </c>
      <c r="BA102" s="22">
        <f>IF(OR(AZ102="Paid",AZ102="Partially refunded",AZ102="Paid another way"),1,0)</f>
        <v/>
      </c>
      <c r="BB102" s="23">
        <f>IF(AN102="","",AY102+IF(AW102="",0,SUMIF(Payments!$S$2:$S$301,AW102,Payments!$V$2:$V$301)))</f>
        <v/>
      </c>
      <c r="BC102" s="22">
        <f>IF(OR(AN102="",COUNT(AF102:AH102)=0),"",ROUND(AVERAGE(AF102:AH102),2))</f>
        <v/>
      </c>
      <c r="BD102" s="22">
        <f>IF(ISNUMBER(BC102),BC102,0)</f>
        <v/>
      </c>
      <c r="BE102" s="22">
        <f>IF(ISNUMBER(BC102),1,0)</f>
        <v/>
      </c>
      <c r="BF102" s="22">
        <f>IF(AN102="","",TRIM(AI102&amp;""))</f>
        <v/>
      </c>
      <c r="BG102" s="22">
        <f>IF(OR(AN102="",AJ102=""),"",UPPER(TRIM(AJ102&amp;"")))</f>
        <v/>
      </c>
      <c r="BH102" s="22">
        <f>IF(BG102="","",IF(COUNTIF($BG$2:$BG$301,BG102)&gt;1,"Yes","No"))</f>
        <v/>
      </c>
      <c r="BI102" s="22">
        <f>IF(AND(BF102="Accepted",BG102=""),1,0)</f>
        <v/>
      </c>
      <c r="BJ102" s="22">
        <f>IF(AND(BF102="Accepted",BA102=0),1,0)</f>
        <v/>
      </c>
      <c r="BK102" s="23">
        <f>IF(AND(BJ102=1,ISNUMBER(AV102)),AV102,0)</f>
        <v/>
      </c>
      <c r="BL102" s="22">
        <f>IF(AN102="",0,1)</f>
        <v/>
      </c>
    </row>
    <row r="103">
      <c r="AE103" s="19" t="n"/>
      <c r="AF103" s="24" t="n"/>
      <c r="AG103" s="24" t="n"/>
      <c r="AH103" s="24" t="n"/>
      <c r="AI103" s="24" t="n"/>
      <c r="AJ103" s="24" t="n"/>
      <c r="AK103" s="24" t="n"/>
      <c r="AL103" s="25" t="n"/>
      <c r="AM103" s="19" t="n"/>
      <c r="AN103" s="22">
        <f>IFERROR(TRIM(INDEX($A103:$AD103,MATCH(Lists!$H$2,$A$1:$AD$1,0))&amp;""),"")</f>
        <v/>
      </c>
      <c r="AO103" s="22">
        <f>IF(AN103="","",IFERROR(TRIM(INDEX($A103:$AD103,MATCH(Lists!$H$4,$A$1:$AD$1,0))&amp;""),""))</f>
        <v/>
      </c>
      <c r="AP103" s="22">
        <f>IF(AN103="","",IFERROR(TRIM(INDEX($A103:$AD103,MATCH(Lists!$H$7,$A$1:$AD$1,0))&amp;""),""))</f>
        <v/>
      </c>
      <c r="AQ103" s="22">
        <f>IF(AN103="","",IFERROR(TRIM(INDEX($A103:$AD103,MATCH(Lists!$H$8,$A$1:$AD$1,0))&amp;""),""))</f>
        <v/>
      </c>
      <c r="AR103" s="22">
        <f>IF(AN103="","",IFERROR(TRIM(INDEX($A103:$AD103,MATCH(Lists!$H$9,$A$1:$AD$1,0))&amp;""),""))</f>
        <v/>
      </c>
      <c r="AS103" s="22">
        <f>IF(AN103="","",IFERROR(TRIM(INDEX($A103:$AD103,MATCH(Lists!$H$5,$A$1:$AD$1,0))&amp;""),""))</f>
        <v/>
      </c>
      <c r="AT103" s="22">
        <f>IF(AN103="","",IF(IFERROR(TRIM(INDEX($A103:$AD103,MATCH(Lists!$H$6,$A$1:$AD$1,0))&amp;""),"")&lt;&gt;"","Yes","No"))</f>
        <v/>
      </c>
      <c r="AU103" s="22">
        <f>IF(AN103="","",IF(IFERROR(TRIM(INDEX($A103:$AD103,MATCH(Lists!$H$11,$A$1:$AD$1,0))&amp;""),"")&lt;&gt;"","Yes","No"))</f>
        <v/>
      </c>
      <c r="AV103" s="22">
        <f>IF(AN103="","",IFERROR(IF(TRIM(INDEX($A103:$AD103,MATCH(Lists!$H$10,$A$1:$AD$1,0))&amp;"")="","",VALUE(TRIM(INDEX($A103:$AD103,MATCH(Lists!$H$10,$A$1:$AD$1,0))&amp;""))),""))</f>
        <v/>
      </c>
      <c r="AW103" s="22">
        <f>IF(AN103="","",LOWER(IFERROR(TRIM(INDEX($A103:$AD103,MATCH(Lists!$H$3,$A$1:$AD$1,0))&amp;""),"")))</f>
        <v/>
      </c>
      <c r="AX103" s="22">
        <f>IF(AN103="","",IFERROR(TRIM(INDEX($A103:$AD103,MATCH(Lists!$H$12,$A$1:$AD$1,0))&amp;""),""))</f>
        <v/>
      </c>
      <c r="AY103" s="23">
        <f>IF(OR(AX103="Paid",AX103="Partially refunded"),IFERROR(VALUE(IFERROR(TRIM(INDEX($A103:$AD103,MATCH(Lists!$H$13,$A$1:$AD$1,0))&amp;""),"")),0)-IFERROR(VALUE(IFERROR(TRIM(INDEX($A103:$AD103,MATCH(Lists!$H$14,$A$1:$AD$1,0))&amp;""),"")),0),0)</f>
        <v/>
      </c>
      <c r="AZ103" s="22">
        <f>IF(AN103="","",IF(UPPER(TRIM(AK103&amp;""))="Y","Paid another way",IF(OR(AX103="Paid",AX103="Partially refunded"),AX103,IF(AND(AW103&lt;&gt;"",COUNTIFS(Payments!$S$2:$S$301,AW103,Payments!$U$2:$U$301,1)&gt;0),"Paid",IF(AX103&lt;&gt;"",AX103,IF(AW103="","No payment yet",IFERROR(INDEX(Payments!$T$2:$T$301,MATCH(AW103,Payments!$S$2:$S$301,0)),"No payment yet")))))))</f>
        <v/>
      </c>
      <c r="BA103" s="22">
        <f>IF(OR(AZ103="Paid",AZ103="Partially refunded",AZ103="Paid another way"),1,0)</f>
        <v/>
      </c>
      <c r="BB103" s="23">
        <f>IF(AN103="","",AY103+IF(AW103="",0,SUMIF(Payments!$S$2:$S$301,AW103,Payments!$V$2:$V$301)))</f>
        <v/>
      </c>
      <c r="BC103" s="22">
        <f>IF(OR(AN103="",COUNT(AF103:AH103)=0),"",ROUND(AVERAGE(AF103:AH103),2))</f>
        <v/>
      </c>
      <c r="BD103" s="22">
        <f>IF(ISNUMBER(BC103),BC103,0)</f>
        <v/>
      </c>
      <c r="BE103" s="22">
        <f>IF(ISNUMBER(BC103),1,0)</f>
        <v/>
      </c>
      <c r="BF103" s="22">
        <f>IF(AN103="","",TRIM(AI103&amp;""))</f>
        <v/>
      </c>
      <c r="BG103" s="22">
        <f>IF(OR(AN103="",AJ103=""),"",UPPER(TRIM(AJ103&amp;"")))</f>
        <v/>
      </c>
      <c r="BH103" s="22">
        <f>IF(BG103="","",IF(COUNTIF($BG$2:$BG$301,BG103)&gt;1,"Yes","No"))</f>
        <v/>
      </c>
      <c r="BI103" s="22">
        <f>IF(AND(BF103="Accepted",BG103=""),1,0)</f>
        <v/>
      </c>
      <c r="BJ103" s="22">
        <f>IF(AND(BF103="Accepted",BA103=0),1,0)</f>
        <v/>
      </c>
      <c r="BK103" s="23">
        <f>IF(AND(BJ103=1,ISNUMBER(AV103)),AV103,0)</f>
        <v/>
      </c>
      <c r="BL103" s="22">
        <f>IF(AN103="",0,1)</f>
        <v/>
      </c>
    </row>
    <row r="104">
      <c r="AE104" s="19" t="n"/>
      <c r="AF104" s="24" t="n"/>
      <c r="AG104" s="24" t="n"/>
      <c r="AH104" s="24" t="n"/>
      <c r="AI104" s="24" t="n"/>
      <c r="AJ104" s="24" t="n"/>
      <c r="AK104" s="24" t="n"/>
      <c r="AL104" s="25" t="n"/>
      <c r="AM104" s="19" t="n"/>
      <c r="AN104" s="22">
        <f>IFERROR(TRIM(INDEX($A104:$AD104,MATCH(Lists!$H$2,$A$1:$AD$1,0))&amp;""),"")</f>
        <v/>
      </c>
      <c r="AO104" s="22">
        <f>IF(AN104="","",IFERROR(TRIM(INDEX($A104:$AD104,MATCH(Lists!$H$4,$A$1:$AD$1,0))&amp;""),""))</f>
        <v/>
      </c>
      <c r="AP104" s="22">
        <f>IF(AN104="","",IFERROR(TRIM(INDEX($A104:$AD104,MATCH(Lists!$H$7,$A$1:$AD$1,0))&amp;""),""))</f>
        <v/>
      </c>
      <c r="AQ104" s="22">
        <f>IF(AN104="","",IFERROR(TRIM(INDEX($A104:$AD104,MATCH(Lists!$H$8,$A$1:$AD$1,0))&amp;""),""))</f>
        <v/>
      </c>
      <c r="AR104" s="22">
        <f>IF(AN104="","",IFERROR(TRIM(INDEX($A104:$AD104,MATCH(Lists!$H$9,$A$1:$AD$1,0))&amp;""),""))</f>
        <v/>
      </c>
      <c r="AS104" s="22">
        <f>IF(AN104="","",IFERROR(TRIM(INDEX($A104:$AD104,MATCH(Lists!$H$5,$A$1:$AD$1,0))&amp;""),""))</f>
        <v/>
      </c>
      <c r="AT104" s="22">
        <f>IF(AN104="","",IF(IFERROR(TRIM(INDEX($A104:$AD104,MATCH(Lists!$H$6,$A$1:$AD$1,0))&amp;""),"")&lt;&gt;"","Yes","No"))</f>
        <v/>
      </c>
      <c r="AU104" s="22">
        <f>IF(AN104="","",IF(IFERROR(TRIM(INDEX($A104:$AD104,MATCH(Lists!$H$11,$A$1:$AD$1,0))&amp;""),"")&lt;&gt;"","Yes","No"))</f>
        <v/>
      </c>
      <c r="AV104" s="22">
        <f>IF(AN104="","",IFERROR(IF(TRIM(INDEX($A104:$AD104,MATCH(Lists!$H$10,$A$1:$AD$1,0))&amp;"")="","",VALUE(TRIM(INDEX($A104:$AD104,MATCH(Lists!$H$10,$A$1:$AD$1,0))&amp;""))),""))</f>
        <v/>
      </c>
      <c r="AW104" s="22">
        <f>IF(AN104="","",LOWER(IFERROR(TRIM(INDEX($A104:$AD104,MATCH(Lists!$H$3,$A$1:$AD$1,0))&amp;""),"")))</f>
        <v/>
      </c>
      <c r="AX104" s="22">
        <f>IF(AN104="","",IFERROR(TRIM(INDEX($A104:$AD104,MATCH(Lists!$H$12,$A$1:$AD$1,0))&amp;""),""))</f>
        <v/>
      </c>
      <c r="AY104" s="23">
        <f>IF(OR(AX104="Paid",AX104="Partially refunded"),IFERROR(VALUE(IFERROR(TRIM(INDEX($A104:$AD104,MATCH(Lists!$H$13,$A$1:$AD$1,0))&amp;""),"")),0)-IFERROR(VALUE(IFERROR(TRIM(INDEX($A104:$AD104,MATCH(Lists!$H$14,$A$1:$AD$1,0))&amp;""),"")),0),0)</f>
        <v/>
      </c>
      <c r="AZ104" s="22">
        <f>IF(AN104="","",IF(UPPER(TRIM(AK104&amp;""))="Y","Paid another way",IF(OR(AX104="Paid",AX104="Partially refunded"),AX104,IF(AND(AW104&lt;&gt;"",COUNTIFS(Payments!$S$2:$S$301,AW104,Payments!$U$2:$U$301,1)&gt;0),"Paid",IF(AX104&lt;&gt;"",AX104,IF(AW104="","No payment yet",IFERROR(INDEX(Payments!$T$2:$T$301,MATCH(AW104,Payments!$S$2:$S$301,0)),"No payment yet")))))))</f>
        <v/>
      </c>
      <c r="BA104" s="22">
        <f>IF(OR(AZ104="Paid",AZ104="Partially refunded",AZ104="Paid another way"),1,0)</f>
        <v/>
      </c>
      <c r="BB104" s="23">
        <f>IF(AN104="","",AY104+IF(AW104="",0,SUMIF(Payments!$S$2:$S$301,AW104,Payments!$V$2:$V$301)))</f>
        <v/>
      </c>
      <c r="BC104" s="22">
        <f>IF(OR(AN104="",COUNT(AF104:AH104)=0),"",ROUND(AVERAGE(AF104:AH104),2))</f>
        <v/>
      </c>
      <c r="BD104" s="22">
        <f>IF(ISNUMBER(BC104),BC104,0)</f>
        <v/>
      </c>
      <c r="BE104" s="22">
        <f>IF(ISNUMBER(BC104),1,0)</f>
        <v/>
      </c>
      <c r="BF104" s="22">
        <f>IF(AN104="","",TRIM(AI104&amp;""))</f>
        <v/>
      </c>
      <c r="BG104" s="22">
        <f>IF(OR(AN104="",AJ104=""),"",UPPER(TRIM(AJ104&amp;"")))</f>
        <v/>
      </c>
      <c r="BH104" s="22">
        <f>IF(BG104="","",IF(COUNTIF($BG$2:$BG$301,BG104)&gt;1,"Yes","No"))</f>
        <v/>
      </c>
      <c r="BI104" s="22">
        <f>IF(AND(BF104="Accepted",BG104=""),1,0)</f>
        <v/>
      </c>
      <c r="BJ104" s="22">
        <f>IF(AND(BF104="Accepted",BA104=0),1,0)</f>
        <v/>
      </c>
      <c r="BK104" s="23">
        <f>IF(AND(BJ104=1,ISNUMBER(AV104)),AV104,0)</f>
        <v/>
      </c>
      <c r="BL104" s="22">
        <f>IF(AN104="",0,1)</f>
        <v/>
      </c>
    </row>
    <row r="105">
      <c r="AE105" s="19" t="n"/>
      <c r="AF105" s="24" t="n"/>
      <c r="AG105" s="24" t="n"/>
      <c r="AH105" s="24" t="n"/>
      <c r="AI105" s="24" t="n"/>
      <c r="AJ105" s="24" t="n"/>
      <c r="AK105" s="24" t="n"/>
      <c r="AL105" s="25" t="n"/>
      <c r="AM105" s="19" t="n"/>
      <c r="AN105" s="22">
        <f>IFERROR(TRIM(INDEX($A105:$AD105,MATCH(Lists!$H$2,$A$1:$AD$1,0))&amp;""),"")</f>
        <v/>
      </c>
      <c r="AO105" s="22">
        <f>IF(AN105="","",IFERROR(TRIM(INDEX($A105:$AD105,MATCH(Lists!$H$4,$A$1:$AD$1,0))&amp;""),""))</f>
        <v/>
      </c>
      <c r="AP105" s="22">
        <f>IF(AN105="","",IFERROR(TRIM(INDEX($A105:$AD105,MATCH(Lists!$H$7,$A$1:$AD$1,0))&amp;""),""))</f>
        <v/>
      </c>
      <c r="AQ105" s="22">
        <f>IF(AN105="","",IFERROR(TRIM(INDEX($A105:$AD105,MATCH(Lists!$H$8,$A$1:$AD$1,0))&amp;""),""))</f>
        <v/>
      </c>
      <c r="AR105" s="22">
        <f>IF(AN105="","",IFERROR(TRIM(INDEX($A105:$AD105,MATCH(Lists!$H$9,$A$1:$AD$1,0))&amp;""),""))</f>
        <v/>
      </c>
      <c r="AS105" s="22">
        <f>IF(AN105="","",IFERROR(TRIM(INDEX($A105:$AD105,MATCH(Lists!$H$5,$A$1:$AD$1,0))&amp;""),""))</f>
        <v/>
      </c>
      <c r="AT105" s="22">
        <f>IF(AN105="","",IF(IFERROR(TRIM(INDEX($A105:$AD105,MATCH(Lists!$H$6,$A$1:$AD$1,0))&amp;""),"")&lt;&gt;"","Yes","No"))</f>
        <v/>
      </c>
      <c r="AU105" s="22">
        <f>IF(AN105="","",IF(IFERROR(TRIM(INDEX($A105:$AD105,MATCH(Lists!$H$11,$A$1:$AD$1,0))&amp;""),"")&lt;&gt;"","Yes","No"))</f>
        <v/>
      </c>
      <c r="AV105" s="22">
        <f>IF(AN105="","",IFERROR(IF(TRIM(INDEX($A105:$AD105,MATCH(Lists!$H$10,$A$1:$AD$1,0))&amp;"")="","",VALUE(TRIM(INDEX($A105:$AD105,MATCH(Lists!$H$10,$A$1:$AD$1,0))&amp;""))),""))</f>
        <v/>
      </c>
      <c r="AW105" s="22">
        <f>IF(AN105="","",LOWER(IFERROR(TRIM(INDEX($A105:$AD105,MATCH(Lists!$H$3,$A$1:$AD$1,0))&amp;""),"")))</f>
        <v/>
      </c>
      <c r="AX105" s="22">
        <f>IF(AN105="","",IFERROR(TRIM(INDEX($A105:$AD105,MATCH(Lists!$H$12,$A$1:$AD$1,0))&amp;""),""))</f>
        <v/>
      </c>
      <c r="AY105" s="23">
        <f>IF(OR(AX105="Paid",AX105="Partially refunded"),IFERROR(VALUE(IFERROR(TRIM(INDEX($A105:$AD105,MATCH(Lists!$H$13,$A$1:$AD$1,0))&amp;""),"")),0)-IFERROR(VALUE(IFERROR(TRIM(INDEX($A105:$AD105,MATCH(Lists!$H$14,$A$1:$AD$1,0))&amp;""),"")),0),0)</f>
        <v/>
      </c>
      <c r="AZ105" s="22">
        <f>IF(AN105="","",IF(UPPER(TRIM(AK105&amp;""))="Y","Paid another way",IF(OR(AX105="Paid",AX105="Partially refunded"),AX105,IF(AND(AW105&lt;&gt;"",COUNTIFS(Payments!$S$2:$S$301,AW105,Payments!$U$2:$U$301,1)&gt;0),"Paid",IF(AX105&lt;&gt;"",AX105,IF(AW105="","No payment yet",IFERROR(INDEX(Payments!$T$2:$T$301,MATCH(AW105,Payments!$S$2:$S$301,0)),"No payment yet")))))))</f>
        <v/>
      </c>
      <c r="BA105" s="22">
        <f>IF(OR(AZ105="Paid",AZ105="Partially refunded",AZ105="Paid another way"),1,0)</f>
        <v/>
      </c>
      <c r="BB105" s="23">
        <f>IF(AN105="","",AY105+IF(AW105="",0,SUMIF(Payments!$S$2:$S$301,AW105,Payments!$V$2:$V$301)))</f>
        <v/>
      </c>
      <c r="BC105" s="22">
        <f>IF(OR(AN105="",COUNT(AF105:AH105)=0),"",ROUND(AVERAGE(AF105:AH105),2))</f>
        <v/>
      </c>
      <c r="BD105" s="22">
        <f>IF(ISNUMBER(BC105),BC105,0)</f>
        <v/>
      </c>
      <c r="BE105" s="22">
        <f>IF(ISNUMBER(BC105),1,0)</f>
        <v/>
      </c>
      <c r="BF105" s="22">
        <f>IF(AN105="","",TRIM(AI105&amp;""))</f>
        <v/>
      </c>
      <c r="BG105" s="22">
        <f>IF(OR(AN105="",AJ105=""),"",UPPER(TRIM(AJ105&amp;"")))</f>
        <v/>
      </c>
      <c r="BH105" s="22">
        <f>IF(BG105="","",IF(COUNTIF($BG$2:$BG$301,BG105)&gt;1,"Yes","No"))</f>
        <v/>
      </c>
      <c r="BI105" s="22">
        <f>IF(AND(BF105="Accepted",BG105=""),1,0)</f>
        <v/>
      </c>
      <c r="BJ105" s="22">
        <f>IF(AND(BF105="Accepted",BA105=0),1,0)</f>
        <v/>
      </c>
      <c r="BK105" s="23">
        <f>IF(AND(BJ105=1,ISNUMBER(AV105)),AV105,0)</f>
        <v/>
      </c>
      <c r="BL105" s="22">
        <f>IF(AN105="",0,1)</f>
        <v/>
      </c>
    </row>
    <row r="106">
      <c r="AE106" s="19" t="n"/>
      <c r="AF106" s="24" t="n"/>
      <c r="AG106" s="24" t="n"/>
      <c r="AH106" s="24" t="n"/>
      <c r="AI106" s="24" t="n"/>
      <c r="AJ106" s="24" t="n"/>
      <c r="AK106" s="24" t="n"/>
      <c r="AL106" s="25" t="n"/>
      <c r="AM106" s="19" t="n"/>
      <c r="AN106" s="22">
        <f>IFERROR(TRIM(INDEX($A106:$AD106,MATCH(Lists!$H$2,$A$1:$AD$1,0))&amp;""),"")</f>
        <v/>
      </c>
      <c r="AO106" s="22">
        <f>IF(AN106="","",IFERROR(TRIM(INDEX($A106:$AD106,MATCH(Lists!$H$4,$A$1:$AD$1,0))&amp;""),""))</f>
        <v/>
      </c>
      <c r="AP106" s="22">
        <f>IF(AN106="","",IFERROR(TRIM(INDEX($A106:$AD106,MATCH(Lists!$H$7,$A$1:$AD$1,0))&amp;""),""))</f>
        <v/>
      </c>
      <c r="AQ106" s="22">
        <f>IF(AN106="","",IFERROR(TRIM(INDEX($A106:$AD106,MATCH(Lists!$H$8,$A$1:$AD$1,0))&amp;""),""))</f>
        <v/>
      </c>
      <c r="AR106" s="22">
        <f>IF(AN106="","",IFERROR(TRIM(INDEX($A106:$AD106,MATCH(Lists!$H$9,$A$1:$AD$1,0))&amp;""),""))</f>
        <v/>
      </c>
      <c r="AS106" s="22">
        <f>IF(AN106="","",IFERROR(TRIM(INDEX($A106:$AD106,MATCH(Lists!$H$5,$A$1:$AD$1,0))&amp;""),""))</f>
        <v/>
      </c>
      <c r="AT106" s="22">
        <f>IF(AN106="","",IF(IFERROR(TRIM(INDEX($A106:$AD106,MATCH(Lists!$H$6,$A$1:$AD$1,0))&amp;""),"")&lt;&gt;"","Yes","No"))</f>
        <v/>
      </c>
      <c r="AU106" s="22">
        <f>IF(AN106="","",IF(IFERROR(TRIM(INDEX($A106:$AD106,MATCH(Lists!$H$11,$A$1:$AD$1,0))&amp;""),"")&lt;&gt;"","Yes","No"))</f>
        <v/>
      </c>
      <c r="AV106" s="22">
        <f>IF(AN106="","",IFERROR(IF(TRIM(INDEX($A106:$AD106,MATCH(Lists!$H$10,$A$1:$AD$1,0))&amp;"")="","",VALUE(TRIM(INDEX($A106:$AD106,MATCH(Lists!$H$10,$A$1:$AD$1,0))&amp;""))),""))</f>
        <v/>
      </c>
      <c r="AW106" s="22">
        <f>IF(AN106="","",LOWER(IFERROR(TRIM(INDEX($A106:$AD106,MATCH(Lists!$H$3,$A$1:$AD$1,0))&amp;""),"")))</f>
        <v/>
      </c>
      <c r="AX106" s="22">
        <f>IF(AN106="","",IFERROR(TRIM(INDEX($A106:$AD106,MATCH(Lists!$H$12,$A$1:$AD$1,0))&amp;""),""))</f>
        <v/>
      </c>
      <c r="AY106" s="23">
        <f>IF(OR(AX106="Paid",AX106="Partially refunded"),IFERROR(VALUE(IFERROR(TRIM(INDEX($A106:$AD106,MATCH(Lists!$H$13,$A$1:$AD$1,0))&amp;""),"")),0)-IFERROR(VALUE(IFERROR(TRIM(INDEX($A106:$AD106,MATCH(Lists!$H$14,$A$1:$AD$1,0))&amp;""),"")),0),0)</f>
        <v/>
      </c>
      <c r="AZ106" s="22">
        <f>IF(AN106="","",IF(UPPER(TRIM(AK106&amp;""))="Y","Paid another way",IF(OR(AX106="Paid",AX106="Partially refunded"),AX106,IF(AND(AW106&lt;&gt;"",COUNTIFS(Payments!$S$2:$S$301,AW106,Payments!$U$2:$U$301,1)&gt;0),"Paid",IF(AX106&lt;&gt;"",AX106,IF(AW106="","No payment yet",IFERROR(INDEX(Payments!$T$2:$T$301,MATCH(AW106,Payments!$S$2:$S$301,0)),"No payment yet")))))))</f>
        <v/>
      </c>
      <c r="BA106" s="22">
        <f>IF(OR(AZ106="Paid",AZ106="Partially refunded",AZ106="Paid another way"),1,0)</f>
        <v/>
      </c>
      <c r="BB106" s="23">
        <f>IF(AN106="","",AY106+IF(AW106="",0,SUMIF(Payments!$S$2:$S$301,AW106,Payments!$V$2:$V$301)))</f>
        <v/>
      </c>
      <c r="BC106" s="22">
        <f>IF(OR(AN106="",COUNT(AF106:AH106)=0),"",ROUND(AVERAGE(AF106:AH106),2))</f>
        <v/>
      </c>
      <c r="BD106" s="22">
        <f>IF(ISNUMBER(BC106),BC106,0)</f>
        <v/>
      </c>
      <c r="BE106" s="22">
        <f>IF(ISNUMBER(BC106),1,0)</f>
        <v/>
      </c>
      <c r="BF106" s="22">
        <f>IF(AN106="","",TRIM(AI106&amp;""))</f>
        <v/>
      </c>
      <c r="BG106" s="22">
        <f>IF(OR(AN106="",AJ106=""),"",UPPER(TRIM(AJ106&amp;"")))</f>
        <v/>
      </c>
      <c r="BH106" s="22">
        <f>IF(BG106="","",IF(COUNTIF($BG$2:$BG$301,BG106)&gt;1,"Yes","No"))</f>
        <v/>
      </c>
      <c r="BI106" s="22">
        <f>IF(AND(BF106="Accepted",BG106=""),1,0)</f>
        <v/>
      </c>
      <c r="BJ106" s="22">
        <f>IF(AND(BF106="Accepted",BA106=0),1,0)</f>
        <v/>
      </c>
      <c r="BK106" s="23">
        <f>IF(AND(BJ106=1,ISNUMBER(AV106)),AV106,0)</f>
        <v/>
      </c>
      <c r="BL106" s="22">
        <f>IF(AN106="",0,1)</f>
        <v/>
      </c>
    </row>
    <row r="107">
      <c r="AE107" s="19" t="n"/>
      <c r="AF107" s="24" t="n"/>
      <c r="AG107" s="24" t="n"/>
      <c r="AH107" s="24" t="n"/>
      <c r="AI107" s="24" t="n"/>
      <c r="AJ107" s="24" t="n"/>
      <c r="AK107" s="24" t="n"/>
      <c r="AL107" s="25" t="n"/>
      <c r="AM107" s="19" t="n"/>
      <c r="AN107" s="22">
        <f>IFERROR(TRIM(INDEX($A107:$AD107,MATCH(Lists!$H$2,$A$1:$AD$1,0))&amp;""),"")</f>
        <v/>
      </c>
      <c r="AO107" s="22">
        <f>IF(AN107="","",IFERROR(TRIM(INDEX($A107:$AD107,MATCH(Lists!$H$4,$A$1:$AD$1,0))&amp;""),""))</f>
        <v/>
      </c>
      <c r="AP107" s="22">
        <f>IF(AN107="","",IFERROR(TRIM(INDEX($A107:$AD107,MATCH(Lists!$H$7,$A$1:$AD$1,0))&amp;""),""))</f>
        <v/>
      </c>
      <c r="AQ107" s="22">
        <f>IF(AN107="","",IFERROR(TRIM(INDEX($A107:$AD107,MATCH(Lists!$H$8,$A$1:$AD$1,0))&amp;""),""))</f>
        <v/>
      </c>
      <c r="AR107" s="22">
        <f>IF(AN107="","",IFERROR(TRIM(INDEX($A107:$AD107,MATCH(Lists!$H$9,$A$1:$AD$1,0))&amp;""),""))</f>
        <v/>
      </c>
      <c r="AS107" s="22">
        <f>IF(AN107="","",IFERROR(TRIM(INDEX($A107:$AD107,MATCH(Lists!$H$5,$A$1:$AD$1,0))&amp;""),""))</f>
        <v/>
      </c>
      <c r="AT107" s="22">
        <f>IF(AN107="","",IF(IFERROR(TRIM(INDEX($A107:$AD107,MATCH(Lists!$H$6,$A$1:$AD$1,0))&amp;""),"")&lt;&gt;"","Yes","No"))</f>
        <v/>
      </c>
      <c r="AU107" s="22">
        <f>IF(AN107="","",IF(IFERROR(TRIM(INDEX($A107:$AD107,MATCH(Lists!$H$11,$A$1:$AD$1,0))&amp;""),"")&lt;&gt;"","Yes","No"))</f>
        <v/>
      </c>
      <c r="AV107" s="22">
        <f>IF(AN107="","",IFERROR(IF(TRIM(INDEX($A107:$AD107,MATCH(Lists!$H$10,$A$1:$AD$1,0))&amp;"")="","",VALUE(TRIM(INDEX($A107:$AD107,MATCH(Lists!$H$10,$A$1:$AD$1,0))&amp;""))),""))</f>
        <v/>
      </c>
      <c r="AW107" s="22">
        <f>IF(AN107="","",LOWER(IFERROR(TRIM(INDEX($A107:$AD107,MATCH(Lists!$H$3,$A$1:$AD$1,0))&amp;""),"")))</f>
        <v/>
      </c>
      <c r="AX107" s="22">
        <f>IF(AN107="","",IFERROR(TRIM(INDEX($A107:$AD107,MATCH(Lists!$H$12,$A$1:$AD$1,0))&amp;""),""))</f>
        <v/>
      </c>
      <c r="AY107" s="23">
        <f>IF(OR(AX107="Paid",AX107="Partially refunded"),IFERROR(VALUE(IFERROR(TRIM(INDEX($A107:$AD107,MATCH(Lists!$H$13,$A$1:$AD$1,0))&amp;""),"")),0)-IFERROR(VALUE(IFERROR(TRIM(INDEX($A107:$AD107,MATCH(Lists!$H$14,$A$1:$AD$1,0))&amp;""),"")),0),0)</f>
        <v/>
      </c>
      <c r="AZ107" s="22">
        <f>IF(AN107="","",IF(UPPER(TRIM(AK107&amp;""))="Y","Paid another way",IF(OR(AX107="Paid",AX107="Partially refunded"),AX107,IF(AND(AW107&lt;&gt;"",COUNTIFS(Payments!$S$2:$S$301,AW107,Payments!$U$2:$U$301,1)&gt;0),"Paid",IF(AX107&lt;&gt;"",AX107,IF(AW107="","No payment yet",IFERROR(INDEX(Payments!$T$2:$T$301,MATCH(AW107,Payments!$S$2:$S$301,0)),"No payment yet")))))))</f>
        <v/>
      </c>
      <c r="BA107" s="22">
        <f>IF(OR(AZ107="Paid",AZ107="Partially refunded",AZ107="Paid another way"),1,0)</f>
        <v/>
      </c>
      <c r="BB107" s="23">
        <f>IF(AN107="","",AY107+IF(AW107="",0,SUMIF(Payments!$S$2:$S$301,AW107,Payments!$V$2:$V$301)))</f>
        <v/>
      </c>
      <c r="BC107" s="22">
        <f>IF(OR(AN107="",COUNT(AF107:AH107)=0),"",ROUND(AVERAGE(AF107:AH107),2))</f>
        <v/>
      </c>
      <c r="BD107" s="22">
        <f>IF(ISNUMBER(BC107),BC107,0)</f>
        <v/>
      </c>
      <c r="BE107" s="22">
        <f>IF(ISNUMBER(BC107),1,0)</f>
        <v/>
      </c>
      <c r="BF107" s="22">
        <f>IF(AN107="","",TRIM(AI107&amp;""))</f>
        <v/>
      </c>
      <c r="BG107" s="22">
        <f>IF(OR(AN107="",AJ107=""),"",UPPER(TRIM(AJ107&amp;"")))</f>
        <v/>
      </c>
      <c r="BH107" s="22">
        <f>IF(BG107="","",IF(COUNTIF($BG$2:$BG$301,BG107)&gt;1,"Yes","No"))</f>
        <v/>
      </c>
      <c r="BI107" s="22">
        <f>IF(AND(BF107="Accepted",BG107=""),1,0)</f>
        <v/>
      </c>
      <c r="BJ107" s="22">
        <f>IF(AND(BF107="Accepted",BA107=0),1,0)</f>
        <v/>
      </c>
      <c r="BK107" s="23">
        <f>IF(AND(BJ107=1,ISNUMBER(AV107)),AV107,0)</f>
        <v/>
      </c>
      <c r="BL107" s="22">
        <f>IF(AN107="",0,1)</f>
        <v/>
      </c>
    </row>
    <row r="108">
      <c r="AE108" s="19" t="n"/>
      <c r="AF108" s="24" t="n"/>
      <c r="AG108" s="24" t="n"/>
      <c r="AH108" s="24" t="n"/>
      <c r="AI108" s="24" t="n"/>
      <c r="AJ108" s="24" t="n"/>
      <c r="AK108" s="24" t="n"/>
      <c r="AL108" s="25" t="n"/>
      <c r="AM108" s="19" t="n"/>
      <c r="AN108" s="22">
        <f>IFERROR(TRIM(INDEX($A108:$AD108,MATCH(Lists!$H$2,$A$1:$AD$1,0))&amp;""),"")</f>
        <v/>
      </c>
      <c r="AO108" s="22">
        <f>IF(AN108="","",IFERROR(TRIM(INDEX($A108:$AD108,MATCH(Lists!$H$4,$A$1:$AD$1,0))&amp;""),""))</f>
        <v/>
      </c>
      <c r="AP108" s="22">
        <f>IF(AN108="","",IFERROR(TRIM(INDEX($A108:$AD108,MATCH(Lists!$H$7,$A$1:$AD$1,0))&amp;""),""))</f>
        <v/>
      </c>
      <c r="AQ108" s="22">
        <f>IF(AN108="","",IFERROR(TRIM(INDEX($A108:$AD108,MATCH(Lists!$H$8,$A$1:$AD$1,0))&amp;""),""))</f>
        <v/>
      </c>
      <c r="AR108" s="22">
        <f>IF(AN108="","",IFERROR(TRIM(INDEX($A108:$AD108,MATCH(Lists!$H$9,$A$1:$AD$1,0))&amp;""),""))</f>
        <v/>
      </c>
      <c r="AS108" s="22">
        <f>IF(AN108="","",IFERROR(TRIM(INDEX($A108:$AD108,MATCH(Lists!$H$5,$A$1:$AD$1,0))&amp;""),""))</f>
        <v/>
      </c>
      <c r="AT108" s="22">
        <f>IF(AN108="","",IF(IFERROR(TRIM(INDEX($A108:$AD108,MATCH(Lists!$H$6,$A$1:$AD$1,0))&amp;""),"")&lt;&gt;"","Yes","No"))</f>
        <v/>
      </c>
      <c r="AU108" s="22">
        <f>IF(AN108="","",IF(IFERROR(TRIM(INDEX($A108:$AD108,MATCH(Lists!$H$11,$A$1:$AD$1,0))&amp;""),"")&lt;&gt;"","Yes","No"))</f>
        <v/>
      </c>
      <c r="AV108" s="22">
        <f>IF(AN108="","",IFERROR(IF(TRIM(INDEX($A108:$AD108,MATCH(Lists!$H$10,$A$1:$AD$1,0))&amp;"")="","",VALUE(TRIM(INDEX($A108:$AD108,MATCH(Lists!$H$10,$A$1:$AD$1,0))&amp;""))),""))</f>
        <v/>
      </c>
      <c r="AW108" s="22">
        <f>IF(AN108="","",LOWER(IFERROR(TRIM(INDEX($A108:$AD108,MATCH(Lists!$H$3,$A$1:$AD$1,0))&amp;""),"")))</f>
        <v/>
      </c>
      <c r="AX108" s="22">
        <f>IF(AN108="","",IFERROR(TRIM(INDEX($A108:$AD108,MATCH(Lists!$H$12,$A$1:$AD$1,0))&amp;""),""))</f>
        <v/>
      </c>
      <c r="AY108" s="23">
        <f>IF(OR(AX108="Paid",AX108="Partially refunded"),IFERROR(VALUE(IFERROR(TRIM(INDEX($A108:$AD108,MATCH(Lists!$H$13,$A$1:$AD$1,0))&amp;""),"")),0)-IFERROR(VALUE(IFERROR(TRIM(INDEX($A108:$AD108,MATCH(Lists!$H$14,$A$1:$AD$1,0))&amp;""),"")),0),0)</f>
        <v/>
      </c>
      <c r="AZ108" s="22">
        <f>IF(AN108="","",IF(UPPER(TRIM(AK108&amp;""))="Y","Paid another way",IF(OR(AX108="Paid",AX108="Partially refunded"),AX108,IF(AND(AW108&lt;&gt;"",COUNTIFS(Payments!$S$2:$S$301,AW108,Payments!$U$2:$U$301,1)&gt;0),"Paid",IF(AX108&lt;&gt;"",AX108,IF(AW108="","No payment yet",IFERROR(INDEX(Payments!$T$2:$T$301,MATCH(AW108,Payments!$S$2:$S$301,0)),"No payment yet")))))))</f>
        <v/>
      </c>
      <c r="BA108" s="22">
        <f>IF(OR(AZ108="Paid",AZ108="Partially refunded",AZ108="Paid another way"),1,0)</f>
        <v/>
      </c>
      <c r="BB108" s="23">
        <f>IF(AN108="","",AY108+IF(AW108="",0,SUMIF(Payments!$S$2:$S$301,AW108,Payments!$V$2:$V$301)))</f>
        <v/>
      </c>
      <c r="BC108" s="22">
        <f>IF(OR(AN108="",COUNT(AF108:AH108)=0),"",ROUND(AVERAGE(AF108:AH108),2))</f>
        <v/>
      </c>
      <c r="BD108" s="22">
        <f>IF(ISNUMBER(BC108),BC108,0)</f>
        <v/>
      </c>
      <c r="BE108" s="22">
        <f>IF(ISNUMBER(BC108),1,0)</f>
        <v/>
      </c>
      <c r="BF108" s="22">
        <f>IF(AN108="","",TRIM(AI108&amp;""))</f>
        <v/>
      </c>
      <c r="BG108" s="22">
        <f>IF(OR(AN108="",AJ108=""),"",UPPER(TRIM(AJ108&amp;"")))</f>
        <v/>
      </c>
      <c r="BH108" s="22">
        <f>IF(BG108="","",IF(COUNTIF($BG$2:$BG$301,BG108)&gt;1,"Yes","No"))</f>
        <v/>
      </c>
      <c r="BI108" s="22">
        <f>IF(AND(BF108="Accepted",BG108=""),1,0)</f>
        <v/>
      </c>
      <c r="BJ108" s="22">
        <f>IF(AND(BF108="Accepted",BA108=0),1,0)</f>
        <v/>
      </c>
      <c r="BK108" s="23">
        <f>IF(AND(BJ108=1,ISNUMBER(AV108)),AV108,0)</f>
        <v/>
      </c>
      <c r="BL108" s="22">
        <f>IF(AN108="",0,1)</f>
        <v/>
      </c>
    </row>
    <row r="109">
      <c r="AE109" s="19" t="n"/>
      <c r="AF109" s="24" t="n"/>
      <c r="AG109" s="24" t="n"/>
      <c r="AH109" s="24" t="n"/>
      <c r="AI109" s="24" t="n"/>
      <c r="AJ109" s="24" t="n"/>
      <c r="AK109" s="24" t="n"/>
      <c r="AL109" s="25" t="n"/>
      <c r="AM109" s="19" t="n"/>
      <c r="AN109" s="22">
        <f>IFERROR(TRIM(INDEX($A109:$AD109,MATCH(Lists!$H$2,$A$1:$AD$1,0))&amp;""),"")</f>
        <v/>
      </c>
      <c r="AO109" s="22">
        <f>IF(AN109="","",IFERROR(TRIM(INDEX($A109:$AD109,MATCH(Lists!$H$4,$A$1:$AD$1,0))&amp;""),""))</f>
        <v/>
      </c>
      <c r="AP109" s="22">
        <f>IF(AN109="","",IFERROR(TRIM(INDEX($A109:$AD109,MATCH(Lists!$H$7,$A$1:$AD$1,0))&amp;""),""))</f>
        <v/>
      </c>
      <c r="AQ109" s="22">
        <f>IF(AN109="","",IFERROR(TRIM(INDEX($A109:$AD109,MATCH(Lists!$H$8,$A$1:$AD$1,0))&amp;""),""))</f>
        <v/>
      </c>
      <c r="AR109" s="22">
        <f>IF(AN109="","",IFERROR(TRIM(INDEX($A109:$AD109,MATCH(Lists!$H$9,$A$1:$AD$1,0))&amp;""),""))</f>
        <v/>
      </c>
      <c r="AS109" s="22">
        <f>IF(AN109="","",IFERROR(TRIM(INDEX($A109:$AD109,MATCH(Lists!$H$5,$A$1:$AD$1,0))&amp;""),""))</f>
        <v/>
      </c>
      <c r="AT109" s="22">
        <f>IF(AN109="","",IF(IFERROR(TRIM(INDEX($A109:$AD109,MATCH(Lists!$H$6,$A$1:$AD$1,0))&amp;""),"")&lt;&gt;"","Yes","No"))</f>
        <v/>
      </c>
      <c r="AU109" s="22">
        <f>IF(AN109="","",IF(IFERROR(TRIM(INDEX($A109:$AD109,MATCH(Lists!$H$11,$A$1:$AD$1,0))&amp;""),"")&lt;&gt;"","Yes","No"))</f>
        <v/>
      </c>
      <c r="AV109" s="22">
        <f>IF(AN109="","",IFERROR(IF(TRIM(INDEX($A109:$AD109,MATCH(Lists!$H$10,$A$1:$AD$1,0))&amp;"")="","",VALUE(TRIM(INDEX($A109:$AD109,MATCH(Lists!$H$10,$A$1:$AD$1,0))&amp;""))),""))</f>
        <v/>
      </c>
      <c r="AW109" s="22">
        <f>IF(AN109="","",LOWER(IFERROR(TRIM(INDEX($A109:$AD109,MATCH(Lists!$H$3,$A$1:$AD$1,0))&amp;""),"")))</f>
        <v/>
      </c>
      <c r="AX109" s="22">
        <f>IF(AN109="","",IFERROR(TRIM(INDEX($A109:$AD109,MATCH(Lists!$H$12,$A$1:$AD$1,0))&amp;""),""))</f>
        <v/>
      </c>
      <c r="AY109" s="23">
        <f>IF(OR(AX109="Paid",AX109="Partially refunded"),IFERROR(VALUE(IFERROR(TRIM(INDEX($A109:$AD109,MATCH(Lists!$H$13,$A$1:$AD$1,0))&amp;""),"")),0)-IFERROR(VALUE(IFERROR(TRIM(INDEX($A109:$AD109,MATCH(Lists!$H$14,$A$1:$AD$1,0))&amp;""),"")),0),0)</f>
        <v/>
      </c>
      <c r="AZ109" s="22">
        <f>IF(AN109="","",IF(UPPER(TRIM(AK109&amp;""))="Y","Paid another way",IF(OR(AX109="Paid",AX109="Partially refunded"),AX109,IF(AND(AW109&lt;&gt;"",COUNTIFS(Payments!$S$2:$S$301,AW109,Payments!$U$2:$U$301,1)&gt;0),"Paid",IF(AX109&lt;&gt;"",AX109,IF(AW109="","No payment yet",IFERROR(INDEX(Payments!$T$2:$T$301,MATCH(AW109,Payments!$S$2:$S$301,0)),"No payment yet")))))))</f>
        <v/>
      </c>
      <c r="BA109" s="22">
        <f>IF(OR(AZ109="Paid",AZ109="Partially refunded",AZ109="Paid another way"),1,0)</f>
        <v/>
      </c>
      <c r="BB109" s="23">
        <f>IF(AN109="","",AY109+IF(AW109="",0,SUMIF(Payments!$S$2:$S$301,AW109,Payments!$V$2:$V$301)))</f>
        <v/>
      </c>
      <c r="BC109" s="22">
        <f>IF(OR(AN109="",COUNT(AF109:AH109)=0),"",ROUND(AVERAGE(AF109:AH109),2))</f>
        <v/>
      </c>
      <c r="BD109" s="22">
        <f>IF(ISNUMBER(BC109),BC109,0)</f>
        <v/>
      </c>
      <c r="BE109" s="22">
        <f>IF(ISNUMBER(BC109),1,0)</f>
        <v/>
      </c>
      <c r="BF109" s="22">
        <f>IF(AN109="","",TRIM(AI109&amp;""))</f>
        <v/>
      </c>
      <c r="BG109" s="22">
        <f>IF(OR(AN109="",AJ109=""),"",UPPER(TRIM(AJ109&amp;"")))</f>
        <v/>
      </c>
      <c r="BH109" s="22">
        <f>IF(BG109="","",IF(COUNTIF($BG$2:$BG$301,BG109)&gt;1,"Yes","No"))</f>
        <v/>
      </c>
      <c r="BI109" s="22">
        <f>IF(AND(BF109="Accepted",BG109=""),1,0)</f>
        <v/>
      </c>
      <c r="BJ109" s="22">
        <f>IF(AND(BF109="Accepted",BA109=0),1,0)</f>
        <v/>
      </c>
      <c r="BK109" s="23">
        <f>IF(AND(BJ109=1,ISNUMBER(AV109)),AV109,0)</f>
        <v/>
      </c>
      <c r="BL109" s="22">
        <f>IF(AN109="",0,1)</f>
        <v/>
      </c>
    </row>
    <row r="110">
      <c r="AE110" s="19" t="n"/>
      <c r="AF110" s="24" t="n"/>
      <c r="AG110" s="24" t="n"/>
      <c r="AH110" s="24" t="n"/>
      <c r="AI110" s="24" t="n"/>
      <c r="AJ110" s="24" t="n"/>
      <c r="AK110" s="24" t="n"/>
      <c r="AL110" s="25" t="n"/>
      <c r="AM110" s="19" t="n"/>
      <c r="AN110" s="22">
        <f>IFERROR(TRIM(INDEX($A110:$AD110,MATCH(Lists!$H$2,$A$1:$AD$1,0))&amp;""),"")</f>
        <v/>
      </c>
      <c r="AO110" s="22">
        <f>IF(AN110="","",IFERROR(TRIM(INDEX($A110:$AD110,MATCH(Lists!$H$4,$A$1:$AD$1,0))&amp;""),""))</f>
        <v/>
      </c>
      <c r="AP110" s="22">
        <f>IF(AN110="","",IFERROR(TRIM(INDEX($A110:$AD110,MATCH(Lists!$H$7,$A$1:$AD$1,0))&amp;""),""))</f>
        <v/>
      </c>
      <c r="AQ110" s="22">
        <f>IF(AN110="","",IFERROR(TRIM(INDEX($A110:$AD110,MATCH(Lists!$H$8,$A$1:$AD$1,0))&amp;""),""))</f>
        <v/>
      </c>
      <c r="AR110" s="22">
        <f>IF(AN110="","",IFERROR(TRIM(INDEX($A110:$AD110,MATCH(Lists!$H$9,$A$1:$AD$1,0))&amp;""),""))</f>
        <v/>
      </c>
      <c r="AS110" s="22">
        <f>IF(AN110="","",IFERROR(TRIM(INDEX($A110:$AD110,MATCH(Lists!$H$5,$A$1:$AD$1,0))&amp;""),""))</f>
        <v/>
      </c>
      <c r="AT110" s="22">
        <f>IF(AN110="","",IF(IFERROR(TRIM(INDEX($A110:$AD110,MATCH(Lists!$H$6,$A$1:$AD$1,0))&amp;""),"")&lt;&gt;"","Yes","No"))</f>
        <v/>
      </c>
      <c r="AU110" s="22">
        <f>IF(AN110="","",IF(IFERROR(TRIM(INDEX($A110:$AD110,MATCH(Lists!$H$11,$A$1:$AD$1,0))&amp;""),"")&lt;&gt;"","Yes","No"))</f>
        <v/>
      </c>
      <c r="AV110" s="22">
        <f>IF(AN110="","",IFERROR(IF(TRIM(INDEX($A110:$AD110,MATCH(Lists!$H$10,$A$1:$AD$1,0))&amp;"")="","",VALUE(TRIM(INDEX($A110:$AD110,MATCH(Lists!$H$10,$A$1:$AD$1,0))&amp;""))),""))</f>
        <v/>
      </c>
      <c r="AW110" s="22">
        <f>IF(AN110="","",LOWER(IFERROR(TRIM(INDEX($A110:$AD110,MATCH(Lists!$H$3,$A$1:$AD$1,0))&amp;""),"")))</f>
        <v/>
      </c>
      <c r="AX110" s="22">
        <f>IF(AN110="","",IFERROR(TRIM(INDEX($A110:$AD110,MATCH(Lists!$H$12,$A$1:$AD$1,0))&amp;""),""))</f>
        <v/>
      </c>
      <c r="AY110" s="23">
        <f>IF(OR(AX110="Paid",AX110="Partially refunded"),IFERROR(VALUE(IFERROR(TRIM(INDEX($A110:$AD110,MATCH(Lists!$H$13,$A$1:$AD$1,0))&amp;""),"")),0)-IFERROR(VALUE(IFERROR(TRIM(INDEX($A110:$AD110,MATCH(Lists!$H$14,$A$1:$AD$1,0))&amp;""),"")),0),0)</f>
        <v/>
      </c>
      <c r="AZ110" s="22">
        <f>IF(AN110="","",IF(UPPER(TRIM(AK110&amp;""))="Y","Paid another way",IF(OR(AX110="Paid",AX110="Partially refunded"),AX110,IF(AND(AW110&lt;&gt;"",COUNTIFS(Payments!$S$2:$S$301,AW110,Payments!$U$2:$U$301,1)&gt;0),"Paid",IF(AX110&lt;&gt;"",AX110,IF(AW110="","No payment yet",IFERROR(INDEX(Payments!$T$2:$T$301,MATCH(AW110,Payments!$S$2:$S$301,0)),"No payment yet")))))))</f>
        <v/>
      </c>
      <c r="BA110" s="22">
        <f>IF(OR(AZ110="Paid",AZ110="Partially refunded",AZ110="Paid another way"),1,0)</f>
        <v/>
      </c>
      <c r="BB110" s="23">
        <f>IF(AN110="","",AY110+IF(AW110="",0,SUMIF(Payments!$S$2:$S$301,AW110,Payments!$V$2:$V$301)))</f>
        <v/>
      </c>
      <c r="BC110" s="22">
        <f>IF(OR(AN110="",COUNT(AF110:AH110)=0),"",ROUND(AVERAGE(AF110:AH110),2))</f>
        <v/>
      </c>
      <c r="BD110" s="22">
        <f>IF(ISNUMBER(BC110),BC110,0)</f>
        <v/>
      </c>
      <c r="BE110" s="22">
        <f>IF(ISNUMBER(BC110),1,0)</f>
        <v/>
      </c>
      <c r="BF110" s="22">
        <f>IF(AN110="","",TRIM(AI110&amp;""))</f>
        <v/>
      </c>
      <c r="BG110" s="22">
        <f>IF(OR(AN110="",AJ110=""),"",UPPER(TRIM(AJ110&amp;"")))</f>
        <v/>
      </c>
      <c r="BH110" s="22">
        <f>IF(BG110="","",IF(COUNTIF($BG$2:$BG$301,BG110)&gt;1,"Yes","No"))</f>
        <v/>
      </c>
      <c r="BI110" s="22">
        <f>IF(AND(BF110="Accepted",BG110=""),1,0)</f>
        <v/>
      </c>
      <c r="BJ110" s="22">
        <f>IF(AND(BF110="Accepted",BA110=0),1,0)</f>
        <v/>
      </c>
      <c r="BK110" s="23">
        <f>IF(AND(BJ110=1,ISNUMBER(AV110)),AV110,0)</f>
        <v/>
      </c>
      <c r="BL110" s="22">
        <f>IF(AN110="",0,1)</f>
        <v/>
      </c>
    </row>
    <row r="111">
      <c r="AE111" s="19" t="n"/>
      <c r="AF111" s="24" t="n"/>
      <c r="AG111" s="24" t="n"/>
      <c r="AH111" s="24" t="n"/>
      <c r="AI111" s="24" t="n"/>
      <c r="AJ111" s="24" t="n"/>
      <c r="AK111" s="24" t="n"/>
      <c r="AL111" s="25" t="n"/>
      <c r="AM111" s="19" t="n"/>
      <c r="AN111" s="22">
        <f>IFERROR(TRIM(INDEX($A111:$AD111,MATCH(Lists!$H$2,$A$1:$AD$1,0))&amp;""),"")</f>
        <v/>
      </c>
      <c r="AO111" s="22">
        <f>IF(AN111="","",IFERROR(TRIM(INDEX($A111:$AD111,MATCH(Lists!$H$4,$A$1:$AD$1,0))&amp;""),""))</f>
        <v/>
      </c>
      <c r="AP111" s="22">
        <f>IF(AN111="","",IFERROR(TRIM(INDEX($A111:$AD111,MATCH(Lists!$H$7,$A$1:$AD$1,0))&amp;""),""))</f>
        <v/>
      </c>
      <c r="AQ111" s="22">
        <f>IF(AN111="","",IFERROR(TRIM(INDEX($A111:$AD111,MATCH(Lists!$H$8,$A$1:$AD$1,0))&amp;""),""))</f>
        <v/>
      </c>
      <c r="AR111" s="22">
        <f>IF(AN111="","",IFERROR(TRIM(INDEX($A111:$AD111,MATCH(Lists!$H$9,$A$1:$AD$1,0))&amp;""),""))</f>
        <v/>
      </c>
      <c r="AS111" s="22">
        <f>IF(AN111="","",IFERROR(TRIM(INDEX($A111:$AD111,MATCH(Lists!$H$5,$A$1:$AD$1,0))&amp;""),""))</f>
        <v/>
      </c>
      <c r="AT111" s="22">
        <f>IF(AN111="","",IF(IFERROR(TRIM(INDEX($A111:$AD111,MATCH(Lists!$H$6,$A$1:$AD$1,0))&amp;""),"")&lt;&gt;"","Yes","No"))</f>
        <v/>
      </c>
      <c r="AU111" s="22">
        <f>IF(AN111="","",IF(IFERROR(TRIM(INDEX($A111:$AD111,MATCH(Lists!$H$11,$A$1:$AD$1,0))&amp;""),"")&lt;&gt;"","Yes","No"))</f>
        <v/>
      </c>
      <c r="AV111" s="22">
        <f>IF(AN111="","",IFERROR(IF(TRIM(INDEX($A111:$AD111,MATCH(Lists!$H$10,$A$1:$AD$1,0))&amp;"")="","",VALUE(TRIM(INDEX($A111:$AD111,MATCH(Lists!$H$10,$A$1:$AD$1,0))&amp;""))),""))</f>
        <v/>
      </c>
      <c r="AW111" s="22">
        <f>IF(AN111="","",LOWER(IFERROR(TRIM(INDEX($A111:$AD111,MATCH(Lists!$H$3,$A$1:$AD$1,0))&amp;""),"")))</f>
        <v/>
      </c>
      <c r="AX111" s="22">
        <f>IF(AN111="","",IFERROR(TRIM(INDEX($A111:$AD111,MATCH(Lists!$H$12,$A$1:$AD$1,0))&amp;""),""))</f>
        <v/>
      </c>
      <c r="AY111" s="23">
        <f>IF(OR(AX111="Paid",AX111="Partially refunded"),IFERROR(VALUE(IFERROR(TRIM(INDEX($A111:$AD111,MATCH(Lists!$H$13,$A$1:$AD$1,0))&amp;""),"")),0)-IFERROR(VALUE(IFERROR(TRIM(INDEX($A111:$AD111,MATCH(Lists!$H$14,$A$1:$AD$1,0))&amp;""),"")),0),0)</f>
        <v/>
      </c>
      <c r="AZ111" s="22">
        <f>IF(AN111="","",IF(UPPER(TRIM(AK111&amp;""))="Y","Paid another way",IF(OR(AX111="Paid",AX111="Partially refunded"),AX111,IF(AND(AW111&lt;&gt;"",COUNTIFS(Payments!$S$2:$S$301,AW111,Payments!$U$2:$U$301,1)&gt;0),"Paid",IF(AX111&lt;&gt;"",AX111,IF(AW111="","No payment yet",IFERROR(INDEX(Payments!$T$2:$T$301,MATCH(AW111,Payments!$S$2:$S$301,0)),"No payment yet")))))))</f>
        <v/>
      </c>
      <c r="BA111" s="22">
        <f>IF(OR(AZ111="Paid",AZ111="Partially refunded",AZ111="Paid another way"),1,0)</f>
        <v/>
      </c>
      <c r="BB111" s="23">
        <f>IF(AN111="","",AY111+IF(AW111="",0,SUMIF(Payments!$S$2:$S$301,AW111,Payments!$V$2:$V$301)))</f>
        <v/>
      </c>
      <c r="BC111" s="22">
        <f>IF(OR(AN111="",COUNT(AF111:AH111)=0),"",ROUND(AVERAGE(AF111:AH111),2))</f>
        <v/>
      </c>
      <c r="BD111" s="22">
        <f>IF(ISNUMBER(BC111),BC111,0)</f>
        <v/>
      </c>
      <c r="BE111" s="22">
        <f>IF(ISNUMBER(BC111),1,0)</f>
        <v/>
      </c>
      <c r="BF111" s="22">
        <f>IF(AN111="","",TRIM(AI111&amp;""))</f>
        <v/>
      </c>
      <c r="BG111" s="22">
        <f>IF(OR(AN111="",AJ111=""),"",UPPER(TRIM(AJ111&amp;"")))</f>
        <v/>
      </c>
      <c r="BH111" s="22">
        <f>IF(BG111="","",IF(COUNTIF($BG$2:$BG$301,BG111)&gt;1,"Yes","No"))</f>
        <v/>
      </c>
      <c r="BI111" s="22">
        <f>IF(AND(BF111="Accepted",BG111=""),1,0)</f>
        <v/>
      </c>
      <c r="BJ111" s="22">
        <f>IF(AND(BF111="Accepted",BA111=0),1,0)</f>
        <v/>
      </c>
      <c r="BK111" s="23">
        <f>IF(AND(BJ111=1,ISNUMBER(AV111)),AV111,0)</f>
        <v/>
      </c>
      <c r="BL111" s="22">
        <f>IF(AN111="",0,1)</f>
        <v/>
      </c>
    </row>
    <row r="112">
      <c r="AE112" s="19" t="n"/>
      <c r="AF112" s="24" t="n"/>
      <c r="AG112" s="24" t="n"/>
      <c r="AH112" s="24" t="n"/>
      <c r="AI112" s="24" t="n"/>
      <c r="AJ112" s="24" t="n"/>
      <c r="AK112" s="24" t="n"/>
      <c r="AL112" s="25" t="n"/>
      <c r="AM112" s="19" t="n"/>
      <c r="AN112" s="22">
        <f>IFERROR(TRIM(INDEX($A112:$AD112,MATCH(Lists!$H$2,$A$1:$AD$1,0))&amp;""),"")</f>
        <v/>
      </c>
      <c r="AO112" s="22">
        <f>IF(AN112="","",IFERROR(TRIM(INDEX($A112:$AD112,MATCH(Lists!$H$4,$A$1:$AD$1,0))&amp;""),""))</f>
        <v/>
      </c>
      <c r="AP112" s="22">
        <f>IF(AN112="","",IFERROR(TRIM(INDEX($A112:$AD112,MATCH(Lists!$H$7,$A$1:$AD$1,0))&amp;""),""))</f>
        <v/>
      </c>
      <c r="AQ112" s="22">
        <f>IF(AN112="","",IFERROR(TRIM(INDEX($A112:$AD112,MATCH(Lists!$H$8,$A$1:$AD$1,0))&amp;""),""))</f>
        <v/>
      </c>
      <c r="AR112" s="22">
        <f>IF(AN112="","",IFERROR(TRIM(INDEX($A112:$AD112,MATCH(Lists!$H$9,$A$1:$AD$1,0))&amp;""),""))</f>
        <v/>
      </c>
      <c r="AS112" s="22">
        <f>IF(AN112="","",IFERROR(TRIM(INDEX($A112:$AD112,MATCH(Lists!$H$5,$A$1:$AD$1,0))&amp;""),""))</f>
        <v/>
      </c>
      <c r="AT112" s="22">
        <f>IF(AN112="","",IF(IFERROR(TRIM(INDEX($A112:$AD112,MATCH(Lists!$H$6,$A$1:$AD$1,0))&amp;""),"")&lt;&gt;"","Yes","No"))</f>
        <v/>
      </c>
      <c r="AU112" s="22">
        <f>IF(AN112="","",IF(IFERROR(TRIM(INDEX($A112:$AD112,MATCH(Lists!$H$11,$A$1:$AD$1,0))&amp;""),"")&lt;&gt;"","Yes","No"))</f>
        <v/>
      </c>
      <c r="AV112" s="22">
        <f>IF(AN112="","",IFERROR(IF(TRIM(INDEX($A112:$AD112,MATCH(Lists!$H$10,$A$1:$AD$1,0))&amp;"")="","",VALUE(TRIM(INDEX($A112:$AD112,MATCH(Lists!$H$10,$A$1:$AD$1,0))&amp;""))),""))</f>
        <v/>
      </c>
      <c r="AW112" s="22">
        <f>IF(AN112="","",LOWER(IFERROR(TRIM(INDEX($A112:$AD112,MATCH(Lists!$H$3,$A$1:$AD$1,0))&amp;""),"")))</f>
        <v/>
      </c>
      <c r="AX112" s="22">
        <f>IF(AN112="","",IFERROR(TRIM(INDEX($A112:$AD112,MATCH(Lists!$H$12,$A$1:$AD$1,0))&amp;""),""))</f>
        <v/>
      </c>
      <c r="AY112" s="23">
        <f>IF(OR(AX112="Paid",AX112="Partially refunded"),IFERROR(VALUE(IFERROR(TRIM(INDEX($A112:$AD112,MATCH(Lists!$H$13,$A$1:$AD$1,0))&amp;""),"")),0)-IFERROR(VALUE(IFERROR(TRIM(INDEX($A112:$AD112,MATCH(Lists!$H$14,$A$1:$AD$1,0))&amp;""),"")),0),0)</f>
        <v/>
      </c>
      <c r="AZ112" s="22">
        <f>IF(AN112="","",IF(UPPER(TRIM(AK112&amp;""))="Y","Paid another way",IF(OR(AX112="Paid",AX112="Partially refunded"),AX112,IF(AND(AW112&lt;&gt;"",COUNTIFS(Payments!$S$2:$S$301,AW112,Payments!$U$2:$U$301,1)&gt;0),"Paid",IF(AX112&lt;&gt;"",AX112,IF(AW112="","No payment yet",IFERROR(INDEX(Payments!$T$2:$T$301,MATCH(AW112,Payments!$S$2:$S$301,0)),"No payment yet")))))))</f>
        <v/>
      </c>
      <c r="BA112" s="22">
        <f>IF(OR(AZ112="Paid",AZ112="Partially refunded",AZ112="Paid another way"),1,0)</f>
        <v/>
      </c>
      <c r="BB112" s="23">
        <f>IF(AN112="","",AY112+IF(AW112="",0,SUMIF(Payments!$S$2:$S$301,AW112,Payments!$V$2:$V$301)))</f>
        <v/>
      </c>
      <c r="BC112" s="22">
        <f>IF(OR(AN112="",COUNT(AF112:AH112)=0),"",ROUND(AVERAGE(AF112:AH112),2))</f>
        <v/>
      </c>
      <c r="BD112" s="22">
        <f>IF(ISNUMBER(BC112),BC112,0)</f>
        <v/>
      </c>
      <c r="BE112" s="22">
        <f>IF(ISNUMBER(BC112),1,0)</f>
        <v/>
      </c>
      <c r="BF112" s="22">
        <f>IF(AN112="","",TRIM(AI112&amp;""))</f>
        <v/>
      </c>
      <c r="BG112" s="22">
        <f>IF(OR(AN112="",AJ112=""),"",UPPER(TRIM(AJ112&amp;"")))</f>
        <v/>
      </c>
      <c r="BH112" s="22">
        <f>IF(BG112="","",IF(COUNTIF($BG$2:$BG$301,BG112)&gt;1,"Yes","No"))</f>
        <v/>
      </c>
      <c r="BI112" s="22">
        <f>IF(AND(BF112="Accepted",BG112=""),1,0)</f>
        <v/>
      </c>
      <c r="BJ112" s="22">
        <f>IF(AND(BF112="Accepted",BA112=0),1,0)</f>
        <v/>
      </c>
      <c r="BK112" s="23">
        <f>IF(AND(BJ112=1,ISNUMBER(AV112)),AV112,0)</f>
        <v/>
      </c>
      <c r="BL112" s="22">
        <f>IF(AN112="",0,1)</f>
        <v/>
      </c>
    </row>
    <row r="113">
      <c r="AE113" s="19" t="n"/>
      <c r="AF113" s="24" t="n"/>
      <c r="AG113" s="24" t="n"/>
      <c r="AH113" s="24" t="n"/>
      <c r="AI113" s="24" t="n"/>
      <c r="AJ113" s="24" t="n"/>
      <c r="AK113" s="24" t="n"/>
      <c r="AL113" s="25" t="n"/>
      <c r="AM113" s="19" t="n"/>
      <c r="AN113" s="22">
        <f>IFERROR(TRIM(INDEX($A113:$AD113,MATCH(Lists!$H$2,$A$1:$AD$1,0))&amp;""),"")</f>
        <v/>
      </c>
      <c r="AO113" s="22">
        <f>IF(AN113="","",IFERROR(TRIM(INDEX($A113:$AD113,MATCH(Lists!$H$4,$A$1:$AD$1,0))&amp;""),""))</f>
        <v/>
      </c>
      <c r="AP113" s="22">
        <f>IF(AN113="","",IFERROR(TRIM(INDEX($A113:$AD113,MATCH(Lists!$H$7,$A$1:$AD$1,0))&amp;""),""))</f>
        <v/>
      </c>
      <c r="AQ113" s="22">
        <f>IF(AN113="","",IFERROR(TRIM(INDEX($A113:$AD113,MATCH(Lists!$H$8,$A$1:$AD$1,0))&amp;""),""))</f>
        <v/>
      </c>
      <c r="AR113" s="22">
        <f>IF(AN113="","",IFERROR(TRIM(INDEX($A113:$AD113,MATCH(Lists!$H$9,$A$1:$AD$1,0))&amp;""),""))</f>
        <v/>
      </c>
      <c r="AS113" s="22">
        <f>IF(AN113="","",IFERROR(TRIM(INDEX($A113:$AD113,MATCH(Lists!$H$5,$A$1:$AD$1,0))&amp;""),""))</f>
        <v/>
      </c>
      <c r="AT113" s="22">
        <f>IF(AN113="","",IF(IFERROR(TRIM(INDEX($A113:$AD113,MATCH(Lists!$H$6,$A$1:$AD$1,0))&amp;""),"")&lt;&gt;"","Yes","No"))</f>
        <v/>
      </c>
      <c r="AU113" s="22">
        <f>IF(AN113="","",IF(IFERROR(TRIM(INDEX($A113:$AD113,MATCH(Lists!$H$11,$A$1:$AD$1,0))&amp;""),"")&lt;&gt;"","Yes","No"))</f>
        <v/>
      </c>
      <c r="AV113" s="22">
        <f>IF(AN113="","",IFERROR(IF(TRIM(INDEX($A113:$AD113,MATCH(Lists!$H$10,$A$1:$AD$1,0))&amp;"")="","",VALUE(TRIM(INDEX($A113:$AD113,MATCH(Lists!$H$10,$A$1:$AD$1,0))&amp;""))),""))</f>
        <v/>
      </c>
      <c r="AW113" s="22">
        <f>IF(AN113="","",LOWER(IFERROR(TRIM(INDEX($A113:$AD113,MATCH(Lists!$H$3,$A$1:$AD$1,0))&amp;""),"")))</f>
        <v/>
      </c>
      <c r="AX113" s="22">
        <f>IF(AN113="","",IFERROR(TRIM(INDEX($A113:$AD113,MATCH(Lists!$H$12,$A$1:$AD$1,0))&amp;""),""))</f>
        <v/>
      </c>
      <c r="AY113" s="23">
        <f>IF(OR(AX113="Paid",AX113="Partially refunded"),IFERROR(VALUE(IFERROR(TRIM(INDEX($A113:$AD113,MATCH(Lists!$H$13,$A$1:$AD$1,0))&amp;""),"")),0)-IFERROR(VALUE(IFERROR(TRIM(INDEX($A113:$AD113,MATCH(Lists!$H$14,$A$1:$AD$1,0))&amp;""),"")),0),0)</f>
        <v/>
      </c>
      <c r="AZ113" s="22">
        <f>IF(AN113="","",IF(UPPER(TRIM(AK113&amp;""))="Y","Paid another way",IF(OR(AX113="Paid",AX113="Partially refunded"),AX113,IF(AND(AW113&lt;&gt;"",COUNTIFS(Payments!$S$2:$S$301,AW113,Payments!$U$2:$U$301,1)&gt;0),"Paid",IF(AX113&lt;&gt;"",AX113,IF(AW113="","No payment yet",IFERROR(INDEX(Payments!$T$2:$T$301,MATCH(AW113,Payments!$S$2:$S$301,0)),"No payment yet")))))))</f>
        <v/>
      </c>
      <c r="BA113" s="22">
        <f>IF(OR(AZ113="Paid",AZ113="Partially refunded",AZ113="Paid another way"),1,0)</f>
        <v/>
      </c>
      <c r="BB113" s="23">
        <f>IF(AN113="","",AY113+IF(AW113="",0,SUMIF(Payments!$S$2:$S$301,AW113,Payments!$V$2:$V$301)))</f>
        <v/>
      </c>
      <c r="BC113" s="22">
        <f>IF(OR(AN113="",COUNT(AF113:AH113)=0),"",ROUND(AVERAGE(AF113:AH113),2))</f>
        <v/>
      </c>
      <c r="BD113" s="22">
        <f>IF(ISNUMBER(BC113),BC113,0)</f>
        <v/>
      </c>
      <c r="BE113" s="22">
        <f>IF(ISNUMBER(BC113),1,0)</f>
        <v/>
      </c>
      <c r="BF113" s="22">
        <f>IF(AN113="","",TRIM(AI113&amp;""))</f>
        <v/>
      </c>
      <c r="BG113" s="22">
        <f>IF(OR(AN113="",AJ113=""),"",UPPER(TRIM(AJ113&amp;"")))</f>
        <v/>
      </c>
      <c r="BH113" s="22">
        <f>IF(BG113="","",IF(COUNTIF($BG$2:$BG$301,BG113)&gt;1,"Yes","No"))</f>
        <v/>
      </c>
      <c r="BI113" s="22">
        <f>IF(AND(BF113="Accepted",BG113=""),1,0)</f>
        <v/>
      </c>
      <c r="BJ113" s="22">
        <f>IF(AND(BF113="Accepted",BA113=0),1,0)</f>
        <v/>
      </c>
      <c r="BK113" s="23">
        <f>IF(AND(BJ113=1,ISNUMBER(AV113)),AV113,0)</f>
        <v/>
      </c>
      <c r="BL113" s="22">
        <f>IF(AN113="",0,1)</f>
        <v/>
      </c>
    </row>
    <row r="114">
      <c r="AE114" s="19" t="n"/>
      <c r="AF114" s="24" t="n"/>
      <c r="AG114" s="24" t="n"/>
      <c r="AH114" s="24" t="n"/>
      <c r="AI114" s="24" t="n"/>
      <c r="AJ114" s="24" t="n"/>
      <c r="AK114" s="24" t="n"/>
      <c r="AL114" s="25" t="n"/>
      <c r="AM114" s="19" t="n"/>
      <c r="AN114" s="22">
        <f>IFERROR(TRIM(INDEX($A114:$AD114,MATCH(Lists!$H$2,$A$1:$AD$1,0))&amp;""),"")</f>
        <v/>
      </c>
      <c r="AO114" s="22">
        <f>IF(AN114="","",IFERROR(TRIM(INDEX($A114:$AD114,MATCH(Lists!$H$4,$A$1:$AD$1,0))&amp;""),""))</f>
        <v/>
      </c>
      <c r="AP114" s="22">
        <f>IF(AN114="","",IFERROR(TRIM(INDEX($A114:$AD114,MATCH(Lists!$H$7,$A$1:$AD$1,0))&amp;""),""))</f>
        <v/>
      </c>
      <c r="AQ114" s="22">
        <f>IF(AN114="","",IFERROR(TRIM(INDEX($A114:$AD114,MATCH(Lists!$H$8,$A$1:$AD$1,0))&amp;""),""))</f>
        <v/>
      </c>
      <c r="AR114" s="22">
        <f>IF(AN114="","",IFERROR(TRIM(INDEX($A114:$AD114,MATCH(Lists!$H$9,$A$1:$AD$1,0))&amp;""),""))</f>
        <v/>
      </c>
      <c r="AS114" s="22">
        <f>IF(AN114="","",IFERROR(TRIM(INDEX($A114:$AD114,MATCH(Lists!$H$5,$A$1:$AD$1,0))&amp;""),""))</f>
        <v/>
      </c>
      <c r="AT114" s="22">
        <f>IF(AN114="","",IF(IFERROR(TRIM(INDEX($A114:$AD114,MATCH(Lists!$H$6,$A$1:$AD$1,0))&amp;""),"")&lt;&gt;"","Yes","No"))</f>
        <v/>
      </c>
      <c r="AU114" s="22">
        <f>IF(AN114="","",IF(IFERROR(TRIM(INDEX($A114:$AD114,MATCH(Lists!$H$11,$A$1:$AD$1,0))&amp;""),"")&lt;&gt;"","Yes","No"))</f>
        <v/>
      </c>
      <c r="AV114" s="22">
        <f>IF(AN114="","",IFERROR(IF(TRIM(INDEX($A114:$AD114,MATCH(Lists!$H$10,$A$1:$AD$1,0))&amp;"")="","",VALUE(TRIM(INDEX($A114:$AD114,MATCH(Lists!$H$10,$A$1:$AD$1,0))&amp;""))),""))</f>
        <v/>
      </c>
      <c r="AW114" s="22">
        <f>IF(AN114="","",LOWER(IFERROR(TRIM(INDEX($A114:$AD114,MATCH(Lists!$H$3,$A$1:$AD$1,0))&amp;""),"")))</f>
        <v/>
      </c>
      <c r="AX114" s="22">
        <f>IF(AN114="","",IFERROR(TRIM(INDEX($A114:$AD114,MATCH(Lists!$H$12,$A$1:$AD$1,0))&amp;""),""))</f>
        <v/>
      </c>
      <c r="AY114" s="23">
        <f>IF(OR(AX114="Paid",AX114="Partially refunded"),IFERROR(VALUE(IFERROR(TRIM(INDEX($A114:$AD114,MATCH(Lists!$H$13,$A$1:$AD$1,0))&amp;""),"")),0)-IFERROR(VALUE(IFERROR(TRIM(INDEX($A114:$AD114,MATCH(Lists!$H$14,$A$1:$AD$1,0))&amp;""),"")),0),0)</f>
        <v/>
      </c>
      <c r="AZ114" s="22">
        <f>IF(AN114="","",IF(UPPER(TRIM(AK114&amp;""))="Y","Paid another way",IF(OR(AX114="Paid",AX114="Partially refunded"),AX114,IF(AND(AW114&lt;&gt;"",COUNTIFS(Payments!$S$2:$S$301,AW114,Payments!$U$2:$U$301,1)&gt;0),"Paid",IF(AX114&lt;&gt;"",AX114,IF(AW114="","No payment yet",IFERROR(INDEX(Payments!$T$2:$T$301,MATCH(AW114,Payments!$S$2:$S$301,0)),"No payment yet")))))))</f>
        <v/>
      </c>
      <c r="BA114" s="22">
        <f>IF(OR(AZ114="Paid",AZ114="Partially refunded",AZ114="Paid another way"),1,0)</f>
        <v/>
      </c>
      <c r="BB114" s="23">
        <f>IF(AN114="","",AY114+IF(AW114="",0,SUMIF(Payments!$S$2:$S$301,AW114,Payments!$V$2:$V$301)))</f>
        <v/>
      </c>
      <c r="BC114" s="22">
        <f>IF(OR(AN114="",COUNT(AF114:AH114)=0),"",ROUND(AVERAGE(AF114:AH114),2))</f>
        <v/>
      </c>
      <c r="BD114" s="22">
        <f>IF(ISNUMBER(BC114),BC114,0)</f>
        <v/>
      </c>
      <c r="BE114" s="22">
        <f>IF(ISNUMBER(BC114),1,0)</f>
        <v/>
      </c>
      <c r="BF114" s="22">
        <f>IF(AN114="","",TRIM(AI114&amp;""))</f>
        <v/>
      </c>
      <c r="BG114" s="22">
        <f>IF(OR(AN114="",AJ114=""),"",UPPER(TRIM(AJ114&amp;"")))</f>
        <v/>
      </c>
      <c r="BH114" s="22">
        <f>IF(BG114="","",IF(COUNTIF($BG$2:$BG$301,BG114)&gt;1,"Yes","No"))</f>
        <v/>
      </c>
      <c r="BI114" s="22">
        <f>IF(AND(BF114="Accepted",BG114=""),1,0)</f>
        <v/>
      </c>
      <c r="BJ114" s="22">
        <f>IF(AND(BF114="Accepted",BA114=0),1,0)</f>
        <v/>
      </c>
      <c r="BK114" s="23">
        <f>IF(AND(BJ114=1,ISNUMBER(AV114)),AV114,0)</f>
        <v/>
      </c>
      <c r="BL114" s="22">
        <f>IF(AN114="",0,1)</f>
        <v/>
      </c>
    </row>
    <row r="115">
      <c r="AE115" s="19" t="n"/>
      <c r="AF115" s="24" t="n"/>
      <c r="AG115" s="24" t="n"/>
      <c r="AH115" s="24" t="n"/>
      <c r="AI115" s="24" t="n"/>
      <c r="AJ115" s="24" t="n"/>
      <c r="AK115" s="24" t="n"/>
      <c r="AL115" s="25" t="n"/>
      <c r="AM115" s="19" t="n"/>
      <c r="AN115" s="22">
        <f>IFERROR(TRIM(INDEX($A115:$AD115,MATCH(Lists!$H$2,$A$1:$AD$1,0))&amp;""),"")</f>
        <v/>
      </c>
      <c r="AO115" s="22">
        <f>IF(AN115="","",IFERROR(TRIM(INDEX($A115:$AD115,MATCH(Lists!$H$4,$A$1:$AD$1,0))&amp;""),""))</f>
        <v/>
      </c>
      <c r="AP115" s="22">
        <f>IF(AN115="","",IFERROR(TRIM(INDEX($A115:$AD115,MATCH(Lists!$H$7,$A$1:$AD$1,0))&amp;""),""))</f>
        <v/>
      </c>
      <c r="AQ115" s="22">
        <f>IF(AN115="","",IFERROR(TRIM(INDEX($A115:$AD115,MATCH(Lists!$H$8,$A$1:$AD$1,0))&amp;""),""))</f>
        <v/>
      </c>
      <c r="AR115" s="22">
        <f>IF(AN115="","",IFERROR(TRIM(INDEX($A115:$AD115,MATCH(Lists!$H$9,$A$1:$AD$1,0))&amp;""),""))</f>
        <v/>
      </c>
      <c r="AS115" s="22">
        <f>IF(AN115="","",IFERROR(TRIM(INDEX($A115:$AD115,MATCH(Lists!$H$5,$A$1:$AD$1,0))&amp;""),""))</f>
        <v/>
      </c>
      <c r="AT115" s="22">
        <f>IF(AN115="","",IF(IFERROR(TRIM(INDEX($A115:$AD115,MATCH(Lists!$H$6,$A$1:$AD$1,0))&amp;""),"")&lt;&gt;"","Yes","No"))</f>
        <v/>
      </c>
      <c r="AU115" s="22">
        <f>IF(AN115="","",IF(IFERROR(TRIM(INDEX($A115:$AD115,MATCH(Lists!$H$11,$A$1:$AD$1,0))&amp;""),"")&lt;&gt;"","Yes","No"))</f>
        <v/>
      </c>
      <c r="AV115" s="22">
        <f>IF(AN115="","",IFERROR(IF(TRIM(INDEX($A115:$AD115,MATCH(Lists!$H$10,$A$1:$AD$1,0))&amp;"")="","",VALUE(TRIM(INDEX($A115:$AD115,MATCH(Lists!$H$10,$A$1:$AD$1,0))&amp;""))),""))</f>
        <v/>
      </c>
      <c r="AW115" s="22">
        <f>IF(AN115="","",LOWER(IFERROR(TRIM(INDEX($A115:$AD115,MATCH(Lists!$H$3,$A$1:$AD$1,0))&amp;""),"")))</f>
        <v/>
      </c>
      <c r="AX115" s="22">
        <f>IF(AN115="","",IFERROR(TRIM(INDEX($A115:$AD115,MATCH(Lists!$H$12,$A$1:$AD$1,0))&amp;""),""))</f>
        <v/>
      </c>
      <c r="AY115" s="23">
        <f>IF(OR(AX115="Paid",AX115="Partially refunded"),IFERROR(VALUE(IFERROR(TRIM(INDEX($A115:$AD115,MATCH(Lists!$H$13,$A$1:$AD$1,0))&amp;""),"")),0)-IFERROR(VALUE(IFERROR(TRIM(INDEX($A115:$AD115,MATCH(Lists!$H$14,$A$1:$AD$1,0))&amp;""),"")),0),0)</f>
        <v/>
      </c>
      <c r="AZ115" s="22">
        <f>IF(AN115="","",IF(UPPER(TRIM(AK115&amp;""))="Y","Paid another way",IF(OR(AX115="Paid",AX115="Partially refunded"),AX115,IF(AND(AW115&lt;&gt;"",COUNTIFS(Payments!$S$2:$S$301,AW115,Payments!$U$2:$U$301,1)&gt;0),"Paid",IF(AX115&lt;&gt;"",AX115,IF(AW115="","No payment yet",IFERROR(INDEX(Payments!$T$2:$T$301,MATCH(AW115,Payments!$S$2:$S$301,0)),"No payment yet")))))))</f>
        <v/>
      </c>
      <c r="BA115" s="22">
        <f>IF(OR(AZ115="Paid",AZ115="Partially refunded",AZ115="Paid another way"),1,0)</f>
        <v/>
      </c>
      <c r="BB115" s="23">
        <f>IF(AN115="","",AY115+IF(AW115="",0,SUMIF(Payments!$S$2:$S$301,AW115,Payments!$V$2:$V$301)))</f>
        <v/>
      </c>
      <c r="BC115" s="22">
        <f>IF(OR(AN115="",COUNT(AF115:AH115)=0),"",ROUND(AVERAGE(AF115:AH115),2))</f>
        <v/>
      </c>
      <c r="BD115" s="22">
        <f>IF(ISNUMBER(BC115),BC115,0)</f>
        <v/>
      </c>
      <c r="BE115" s="22">
        <f>IF(ISNUMBER(BC115),1,0)</f>
        <v/>
      </c>
      <c r="BF115" s="22">
        <f>IF(AN115="","",TRIM(AI115&amp;""))</f>
        <v/>
      </c>
      <c r="BG115" s="22">
        <f>IF(OR(AN115="",AJ115=""),"",UPPER(TRIM(AJ115&amp;"")))</f>
        <v/>
      </c>
      <c r="BH115" s="22">
        <f>IF(BG115="","",IF(COUNTIF($BG$2:$BG$301,BG115)&gt;1,"Yes","No"))</f>
        <v/>
      </c>
      <c r="BI115" s="22">
        <f>IF(AND(BF115="Accepted",BG115=""),1,0)</f>
        <v/>
      </c>
      <c r="BJ115" s="22">
        <f>IF(AND(BF115="Accepted",BA115=0),1,0)</f>
        <v/>
      </c>
      <c r="BK115" s="23">
        <f>IF(AND(BJ115=1,ISNUMBER(AV115)),AV115,0)</f>
        <v/>
      </c>
      <c r="BL115" s="22">
        <f>IF(AN115="",0,1)</f>
        <v/>
      </c>
    </row>
    <row r="116">
      <c r="AE116" s="19" t="n"/>
      <c r="AF116" s="24" t="n"/>
      <c r="AG116" s="24" t="n"/>
      <c r="AH116" s="24" t="n"/>
      <c r="AI116" s="24" t="n"/>
      <c r="AJ116" s="24" t="n"/>
      <c r="AK116" s="24" t="n"/>
      <c r="AL116" s="25" t="n"/>
      <c r="AM116" s="19" t="n"/>
      <c r="AN116" s="22">
        <f>IFERROR(TRIM(INDEX($A116:$AD116,MATCH(Lists!$H$2,$A$1:$AD$1,0))&amp;""),"")</f>
        <v/>
      </c>
      <c r="AO116" s="22">
        <f>IF(AN116="","",IFERROR(TRIM(INDEX($A116:$AD116,MATCH(Lists!$H$4,$A$1:$AD$1,0))&amp;""),""))</f>
        <v/>
      </c>
      <c r="AP116" s="22">
        <f>IF(AN116="","",IFERROR(TRIM(INDEX($A116:$AD116,MATCH(Lists!$H$7,$A$1:$AD$1,0))&amp;""),""))</f>
        <v/>
      </c>
      <c r="AQ116" s="22">
        <f>IF(AN116="","",IFERROR(TRIM(INDEX($A116:$AD116,MATCH(Lists!$H$8,$A$1:$AD$1,0))&amp;""),""))</f>
        <v/>
      </c>
      <c r="AR116" s="22">
        <f>IF(AN116="","",IFERROR(TRIM(INDEX($A116:$AD116,MATCH(Lists!$H$9,$A$1:$AD$1,0))&amp;""),""))</f>
        <v/>
      </c>
      <c r="AS116" s="22">
        <f>IF(AN116="","",IFERROR(TRIM(INDEX($A116:$AD116,MATCH(Lists!$H$5,$A$1:$AD$1,0))&amp;""),""))</f>
        <v/>
      </c>
      <c r="AT116" s="22">
        <f>IF(AN116="","",IF(IFERROR(TRIM(INDEX($A116:$AD116,MATCH(Lists!$H$6,$A$1:$AD$1,0))&amp;""),"")&lt;&gt;"","Yes","No"))</f>
        <v/>
      </c>
      <c r="AU116" s="22">
        <f>IF(AN116="","",IF(IFERROR(TRIM(INDEX($A116:$AD116,MATCH(Lists!$H$11,$A$1:$AD$1,0))&amp;""),"")&lt;&gt;"","Yes","No"))</f>
        <v/>
      </c>
      <c r="AV116" s="22">
        <f>IF(AN116="","",IFERROR(IF(TRIM(INDEX($A116:$AD116,MATCH(Lists!$H$10,$A$1:$AD$1,0))&amp;"")="","",VALUE(TRIM(INDEX($A116:$AD116,MATCH(Lists!$H$10,$A$1:$AD$1,0))&amp;""))),""))</f>
        <v/>
      </c>
      <c r="AW116" s="22">
        <f>IF(AN116="","",LOWER(IFERROR(TRIM(INDEX($A116:$AD116,MATCH(Lists!$H$3,$A$1:$AD$1,0))&amp;""),"")))</f>
        <v/>
      </c>
      <c r="AX116" s="22">
        <f>IF(AN116="","",IFERROR(TRIM(INDEX($A116:$AD116,MATCH(Lists!$H$12,$A$1:$AD$1,0))&amp;""),""))</f>
        <v/>
      </c>
      <c r="AY116" s="23">
        <f>IF(OR(AX116="Paid",AX116="Partially refunded"),IFERROR(VALUE(IFERROR(TRIM(INDEX($A116:$AD116,MATCH(Lists!$H$13,$A$1:$AD$1,0))&amp;""),"")),0)-IFERROR(VALUE(IFERROR(TRIM(INDEX($A116:$AD116,MATCH(Lists!$H$14,$A$1:$AD$1,0))&amp;""),"")),0),0)</f>
        <v/>
      </c>
      <c r="AZ116" s="22">
        <f>IF(AN116="","",IF(UPPER(TRIM(AK116&amp;""))="Y","Paid another way",IF(OR(AX116="Paid",AX116="Partially refunded"),AX116,IF(AND(AW116&lt;&gt;"",COUNTIFS(Payments!$S$2:$S$301,AW116,Payments!$U$2:$U$301,1)&gt;0),"Paid",IF(AX116&lt;&gt;"",AX116,IF(AW116="","No payment yet",IFERROR(INDEX(Payments!$T$2:$T$301,MATCH(AW116,Payments!$S$2:$S$301,0)),"No payment yet")))))))</f>
        <v/>
      </c>
      <c r="BA116" s="22">
        <f>IF(OR(AZ116="Paid",AZ116="Partially refunded",AZ116="Paid another way"),1,0)</f>
        <v/>
      </c>
      <c r="BB116" s="23">
        <f>IF(AN116="","",AY116+IF(AW116="",0,SUMIF(Payments!$S$2:$S$301,AW116,Payments!$V$2:$V$301)))</f>
        <v/>
      </c>
      <c r="BC116" s="22">
        <f>IF(OR(AN116="",COUNT(AF116:AH116)=0),"",ROUND(AVERAGE(AF116:AH116),2))</f>
        <v/>
      </c>
      <c r="BD116" s="22">
        <f>IF(ISNUMBER(BC116),BC116,0)</f>
        <v/>
      </c>
      <c r="BE116" s="22">
        <f>IF(ISNUMBER(BC116),1,0)</f>
        <v/>
      </c>
      <c r="BF116" s="22">
        <f>IF(AN116="","",TRIM(AI116&amp;""))</f>
        <v/>
      </c>
      <c r="BG116" s="22">
        <f>IF(OR(AN116="",AJ116=""),"",UPPER(TRIM(AJ116&amp;"")))</f>
        <v/>
      </c>
      <c r="BH116" s="22">
        <f>IF(BG116="","",IF(COUNTIF($BG$2:$BG$301,BG116)&gt;1,"Yes","No"))</f>
        <v/>
      </c>
      <c r="BI116" s="22">
        <f>IF(AND(BF116="Accepted",BG116=""),1,0)</f>
        <v/>
      </c>
      <c r="BJ116" s="22">
        <f>IF(AND(BF116="Accepted",BA116=0),1,0)</f>
        <v/>
      </c>
      <c r="BK116" s="23">
        <f>IF(AND(BJ116=1,ISNUMBER(AV116)),AV116,0)</f>
        <v/>
      </c>
      <c r="BL116" s="22">
        <f>IF(AN116="",0,1)</f>
        <v/>
      </c>
    </row>
    <row r="117">
      <c r="AE117" s="19" t="n"/>
      <c r="AF117" s="24" t="n"/>
      <c r="AG117" s="24" t="n"/>
      <c r="AH117" s="24" t="n"/>
      <c r="AI117" s="24" t="n"/>
      <c r="AJ117" s="24" t="n"/>
      <c r="AK117" s="24" t="n"/>
      <c r="AL117" s="25" t="n"/>
      <c r="AM117" s="19" t="n"/>
      <c r="AN117" s="22">
        <f>IFERROR(TRIM(INDEX($A117:$AD117,MATCH(Lists!$H$2,$A$1:$AD$1,0))&amp;""),"")</f>
        <v/>
      </c>
      <c r="AO117" s="22">
        <f>IF(AN117="","",IFERROR(TRIM(INDEX($A117:$AD117,MATCH(Lists!$H$4,$A$1:$AD$1,0))&amp;""),""))</f>
        <v/>
      </c>
      <c r="AP117" s="22">
        <f>IF(AN117="","",IFERROR(TRIM(INDEX($A117:$AD117,MATCH(Lists!$H$7,$A$1:$AD$1,0))&amp;""),""))</f>
        <v/>
      </c>
      <c r="AQ117" s="22">
        <f>IF(AN117="","",IFERROR(TRIM(INDEX($A117:$AD117,MATCH(Lists!$H$8,$A$1:$AD$1,0))&amp;""),""))</f>
        <v/>
      </c>
      <c r="AR117" s="22">
        <f>IF(AN117="","",IFERROR(TRIM(INDEX($A117:$AD117,MATCH(Lists!$H$9,$A$1:$AD$1,0))&amp;""),""))</f>
        <v/>
      </c>
      <c r="AS117" s="22">
        <f>IF(AN117="","",IFERROR(TRIM(INDEX($A117:$AD117,MATCH(Lists!$H$5,$A$1:$AD$1,0))&amp;""),""))</f>
        <v/>
      </c>
      <c r="AT117" s="22">
        <f>IF(AN117="","",IF(IFERROR(TRIM(INDEX($A117:$AD117,MATCH(Lists!$H$6,$A$1:$AD$1,0))&amp;""),"")&lt;&gt;"","Yes","No"))</f>
        <v/>
      </c>
      <c r="AU117" s="22">
        <f>IF(AN117="","",IF(IFERROR(TRIM(INDEX($A117:$AD117,MATCH(Lists!$H$11,$A$1:$AD$1,0))&amp;""),"")&lt;&gt;"","Yes","No"))</f>
        <v/>
      </c>
      <c r="AV117" s="22">
        <f>IF(AN117="","",IFERROR(IF(TRIM(INDEX($A117:$AD117,MATCH(Lists!$H$10,$A$1:$AD$1,0))&amp;"")="","",VALUE(TRIM(INDEX($A117:$AD117,MATCH(Lists!$H$10,$A$1:$AD$1,0))&amp;""))),""))</f>
        <v/>
      </c>
      <c r="AW117" s="22">
        <f>IF(AN117="","",LOWER(IFERROR(TRIM(INDEX($A117:$AD117,MATCH(Lists!$H$3,$A$1:$AD$1,0))&amp;""),"")))</f>
        <v/>
      </c>
      <c r="AX117" s="22">
        <f>IF(AN117="","",IFERROR(TRIM(INDEX($A117:$AD117,MATCH(Lists!$H$12,$A$1:$AD$1,0))&amp;""),""))</f>
        <v/>
      </c>
      <c r="AY117" s="23">
        <f>IF(OR(AX117="Paid",AX117="Partially refunded"),IFERROR(VALUE(IFERROR(TRIM(INDEX($A117:$AD117,MATCH(Lists!$H$13,$A$1:$AD$1,0))&amp;""),"")),0)-IFERROR(VALUE(IFERROR(TRIM(INDEX($A117:$AD117,MATCH(Lists!$H$14,$A$1:$AD$1,0))&amp;""),"")),0),0)</f>
        <v/>
      </c>
      <c r="AZ117" s="22">
        <f>IF(AN117="","",IF(UPPER(TRIM(AK117&amp;""))="Y","Paid another way",IF(OR(AX117="Paid",AX117="Partially refunded"),AX117,IF(AND(AW117&lt;&gt;"",COUNTIFS(Payments!$S$2:$S$301,AW117,Payments!$U$2:$U$301,1)&gt;0),"Paid",IF(AX117&lt;&gt;"",AX117,IF(AW117="","No payment yet",IFERROR(INDEX(Payments!$T$2:$T$301,MATCH(AW117,Payments!$S$2:$S$301,0)),"No payment yet")))))))</f>
        <v/>
      </c>
      <c r="BA117" s="22">
        <f>IF(OR(AZ117="Paid",AZ117="Partially refunded",AZ117="Paid another way"),1,0)</f>
        <v/>
      </c>
      <c r="BB117" s="23">
        <f>IF(AN117="","",AY117+IF(AW117="",0,SUMIF(Payments!$S$2:$S$301,AW117,Payments!$V$2:$V$301)))</f>
        <v/>
      </c>
      <c r="BC117" s="22">
        <f>IF(OR(AN117="",COUNT(AF117:AH117)=0),"",ROUND(AVERAGE(AF117:AH117),2))</f>
        <v/>
      </c>
      <c r="BD117" s="22">
        <f>IF(ISNUMBER(BC117),BC117,0)</f>
        <v/>
      </c>
      <c r="BE117" s="22">
        <f>IF(ISNUMBER(BC117),1,0)</f>
        <v/>
      </c>
      <c r="BF117" s="22">
        <f>IF(AN117="","",TRIM(AI117&amp;""))</f>
        <v/>
      </c>
      <c r="BG117" s="22">
        <f>IF(OR(AN117="",AJ117=""),"",UPPER(TRIM(AJ117&amp;"")))</f>
        <v/>
      </c>
      <c r="BH117" s="22">
        <f>IF(BG117="","",IF(COUNTIF($BG$2:$BG$301,BG117)&gt;1,"Yes","No"))</f>
        <v/>
      </c>
      <c r="BI117" s="22">
        <f>IF(AND(BF117="Accepted",BG117=""),1,0)</f>
        <v/>
      </c>
      <c r="BJ117" s="22">
        <f>IF(AND(BF117="Accepted",BA117=0),1,0)</f>
        <v/>
      </c>
      <c r="BK117" s="23">
        <f>IF(AND(BJ117=1,ISNUMBER(AV117)),AV117,0)</f>
        <v/>
      </c>
      <c r="BL117" s="22">
        <f>IF(AN117="",0,1)</f>
        <v/>
      </c>
    </row>
    <row r="118">
      <c r="AE118" s="19" t="n"/>
      <c r="AF118" s="24" t="n"/>
      <c r="AG118" s="24" t="n"/>
      <c r="AH118" s="24" t="n"/>
      <c r="AI118" s="24" t="n"/>
      <c r="AJ118" s="24" t="n"/>
      <c r="AK118" s="24" t="n"/>
      <c r="AL118" s="25" t="n"/>
      <c r="AM118" s="19" t="n"/>
      <c r="AN118" s="22">
        <f>IFERROR(TRIM(INDEX($A118:$AD118,MATCH(Lists!$H$2,$A$1:$AD$1,0))&amp;""),"")</f>
        <v/>
      </c>
      <c r="AO118" s="22">
        <f>IF(AN118="","",IFERROR(TRIM(INDEX($A118:$AD118,MATCH(Lists!$H$4,$A$1:$AD$1,0))&amp;""),""))</f>
        <v/>
      </c>
      <c r="AP118" s="22">
        <f>IF(AN118="","",IFERROR(TRIM(INDEX($A118:$AD118,MATCH(Lists!$H$7,$A$1:$AD$1,0))&amp;""),""))</f>
        <v/>
      </c>
      <c r="AQ118" s="22">
        <f>IF(AN118="","",IFERROR(TRIM(INDEX($A118:$AD118,MATCH(Lists!$H$8,$A$1:$AD$1,0))&amp;""),""))</f>
        <v/>
      </c>
      <c r="AR118" s="22">
        <f>IF(AN118="","",IFERROR(TRIM(INDEX($A118:$AD118,MATCH(Lists!$H$9,$A$1:$AD$1,0))&amp;""),""))</f>
        <v/>
      </c>
      <c r="AS118" s="22">
        <f>IF(AN118="","",IFERROR(TRIM(INDEX($A118:$AD118,MATCH(Lists!$H$5,$A$1:$AD$1,0))&amp;""),""))</f>
        <v/>
      </c>
      <c r="AT118" s="22">
        <f>IF(AN118="","",IF(IFERROR(TRIM(INDEX($A118:$AD118,MATCH(Lists!$H$6,$A$1:$AD$1,0))&amp;""),"")&lt;&gt;"","Yes","No"))</f>
        <v/>
      </c>
      <c r="AU118" s="22">
        <f>IF(AN118="","",IF(IFERROR(TRIM(INDEX($A118:$AD118,MATCH(Lists!$H$11,$A$1:$AD$1,0))&amp;""),"")&lt;&gt;"","Yes","No"))</f>
        <v/>
      </c>
      <c r="AV118" s="22">
        <f>IF(AN118="","",IFERROR(IF(TRIM(INDEX($A118:$AD118,MATCH(Lists!$H$10,$A$1:$AD$1,0))&amp;"")="","",VALUE(TRIM(INDEX($A118:$AD118,MATCH(Lists!$H$10,$A$1:$AD$1,0))&amp;""))),""))</f>
        <v/>
      </c>
      <c r="AW118" s="22">
        <f>IF(AN118="","",LOWER(IFERROR(TRIM(INDEX($A118:$AD118,MATCH(Lists!$H$3,$A$1:$AD$1,0))&amp;""),"")))</f>
        <v/>
      </c>
      <c r="AX118" s="22">
        <f>IF(AN118="","",IFERROR(TRIM(INDEX($A118:$AD118,MATCH(Lists!$H$12,$A$1:$AD$1,0))&amp;""),""))</f>
        <v/>
      </c>
      <c r="AY118" s="23">
        <f>IF(OR(AX118="Paid",AX118="Partially refunded"),IFERROR(VALUE(IFERROR(TRIM(INDEX($A118:$AD118,MATCH(Lists!$H$13,$A$1:$AD$1,0))&amp;""),"")),0)-IFERROR(VALUE(IFERROR(TRIM(INDEX($A118:$AD118,MATCH(Lists!$H$14,$A$1:$AD$1,0))&amp;""),"")),0),0)</f>
        <v/>
      </c>
      <c r="AZ118" s="22">
        <f>IF(AN118="","",IF(UPPER(TRIM(AK118&amp;""))="Y","Paid another way",IF(OR(AX118="Paid",AX118="Partially refunded"),AX118,IF(AND(AW118&lt;&gt;"",COUNTIFS(Payments!$S$2:$S$301,AW118,Payments!$U$2:$U$301,1)&gt;0),"Paid",IF(AX118&lt;&gt;"",AX118,IF(AW118="","No payment yet",IFERROR(INDEX(Payments!$T$2:$T$301,MATCH(AW118,Payments!$S$2:$S$301,0)),"No payment yet")))))))</f>
        <v/>
      </c>
      <c r="BA118" s="22">
        <f>IF(OR(AZ118="Paid",AZ118="Partially refunded",AZ118="Paid another way"),1,0)</f>
        <v/>
      </c>
      <c r="BB118" s="23">
        <f>IF(AN118="","",AY118+IF(AW118="",0,SUMIF(Payments!$S$2:$S$301,AW118,Payments!$V$2:$V$301)))</f>
        <v/>
      </c>
      <c r="BC118" s="22">
        <f>IF(OR(AN118="",COUNT(AF118:AH118)=0),"",ROUND(AVERAGE(AF118:AH118),2))</f>
        <v/>
      </c>
      <c r="BD118" s="22">
        <f>IF(ISNUMBER(BC118),BC118,0)</f>
        <v/>
      </c>
      <c r="BE118" s="22">
        <f>IF(ISNUMBER(BC118),1,0)</f>
        <v/>
      </c>
      <c r="BF118" s="22">
        <f>IF(AN118="","",TRIM(AI118&amp;""))</f>
        <v/>
      </c>
      <c r="BG118" s="22">
        <f>IF(OR(AN118="",AJ118=""),"",UPPER(TRIM(AJ118&amp;"")))</f>
        <v/>
      </c>
      <c r="BH118" s="22">
        <f>IF(BG118="","",IF(COUNTIF($BG$2:$BG$301,BG118)&gt;1,"Yes","No"))</f>
        <v/>
      </c>
      <c r="BI118" s="22">
        <f>IF(AND(BF118="Accepted",BG118=""),1,0)</f>
        <v/>
      </c>
      <c r="BJ118" s="22">
        <f>IF(AND(BF118="Accepted",BA118=0),1,0)</f>
        <v/>
      </c>
      <c r="BK118" s="23">
        <f>IF(AND(BJ118=1,ISNUMBER(AV118)),AV118,0)</f>
        <v/>
      </c>
      <c r="BL118" s="22">
        <f>IF(AN118="",0,1)</f>
        <v/>
      </c>
    </row>
    <row r="119">
      <c r="AE119" s="19" t="n"/>
      <c r="AF119" s="24" t="n"/>
      <c r="AG119" s="24" t="n"/>
      <c r="AH119" s="24" t="n"/>
      <c r="AI119" s="24" t="n"/>
      <c r="AJ119" s="24" t="n"/>
      <c r="AK119" s="24" t="n"/>
      <c r="AL119" s="25" t="n"/>
      <c r="AM119" s="19" t="n"/>
      <c r="AN119" s="22">
        <f>IFERROR(TRIM(INDEX($A119:$AD119,MATCH(Lists!$H$2,$A$1:$AD$1,0))&amp;""),"")</f>
        <v/>
      </c>
      <c r="AO119" s="22">
        <f>IF(AN119="","",IFERROR(TRIM(INDEX($A119:$AD119,MATCH(Lists!$H$4,$A$1:$AD$1,0))&amp;""),""))</f>
        <v/>
      </c>
      <c r="AP119" s="22">
        <f>IF(AN119="","",IFERROR(TRIM(INDEX($A119:$AD119,MATCH(Lists!$H$7,$A$1:$AD$1,0))&amp;""),""))</f>
        <v/>
      </c>
      <c r="AQ119" s="22">
        <f>IF(AN119="","",IFERROR(TRIM(INDEX($A119:$AD119,MATCH(Lists!$H$8,$A$1:$AD$1,0))&amp;""),""))</f>
        <v/>
      </c>
      <c r="AR119" s="22">
        <f>IF(AN119="","",IFERROR(TRIM(INDEX($A119:$AD119,MATCH(Lists!$H$9,$A$1:$AD$1,0))&amp;""),""))</f>
        <v/>
      </c>
      <c r="AS119" s="22">
        <f>IF(AN119="","",IFERROR(TRIM(INDEX($A119:$AD119,MATCH(Lists!$H$5,$A$1:$AD$1,0))&amp;""),""))</f>
        <v/>
      </c>
      <c r="AT119" s="22">
        <f>IF(AN119="","",IF(IFERROR(TRIM(INDEX($A119:$AD119,MATCH(Lists!$H$6,$A$1:$AD$1,0))&amp;""),"")&lt;&gt;"","Yes","No"))</f>
        <v/>
      </c>
      <c r="AU119" s="22">
        <f>IF(AN119="","",IF(IFERROR(TRIM(INDEX($A119:$AD119,MATCH(Lists!$H$11,$A$1:$AD$1,0))&amp;""),"")&lt;&gt;"","Yes","No"))</f>
        <v/>
      </c>
      <c r="AV119" s="22">
        <f>IF(AN119="","",IFERROR(IF(TRIM(INDEX($A119:$AD119,MATCH(Lists!$H$10,$A$1:$AD$1,0))&amp;"")="","",VALUE(TRIM(INDEX($A119:$AD119,MATCH(Lists!$H$10,$A$1:$AD$1,0))&amp;""))),""))</f>
        <v/>
      </c>
      <c r="AW119" s="22">
        <f>IF(AN119="","",LOWER(IFERROR(TRIM(INDEX($A119:$AD119,MATCH(Lists!$H$3,$A$1:$AD$1,0))&amp;""),"")))</f>
        <v/>
      </c>
      <c r="AX119" s="22">
        <f>IF(AN119="","",IFERROR(TRIM(INDEX($A119:$AD119,MATCH(Lists!$H$12,$A$1:$AD$1,0))&amp;""),""))</f>
        <v/>
      </c>
      <c r="AY119" s="23">
        <f>IF(OR(AX119="Paid",AX119="Partially refunded"),IFERROR(VALUE(IFERROR(TRIM(INDEX($A119:$AD119,MATCH(Lists!$H$13,$A$1:$AD$1,0))&amp;""),"")),0)-IFERROR(VALUE(IFERROR(TRIM(INDEX($A119:$AD119,MATCH(Lists!$H$14,$A$1:$AD$1,0))&amp;""),"")),0),0)</f>
        <v/>
      </c>
      <c r="AZ119" s="22">
        <f>IF(AN119="","",IF(UPPER(TRIM(AK119&amp;""))="Y","Paid another way",IF(OR(AX119="Paid",AX119="Partially refunded"),AX119,IF(AND(AW119&lt;&gt;"",COUNTIFS(Payments!$S$2:$S$301,AW119,Payments!$U$2:$U$301,1)&gt;0),"Paid",IF(AX119&lt;&gt;"",AX119,IF(AW119="","No payment yet",IFERROR(INDEX(Payments!$T$2:$T$301,MATCH(AW119,Payments!$S$2:$S$301,0)),"No payment yet")))))))</f>
        <v/>
      </c>
      <c r="BA119" s="22">
        <f>IF(OR(AZ119="Paid",AZ119="Partially refunded",AZ119="Paid another way"),1,0)</f>
        <v/>
      </c>
      <c r="BB119" s="23">
        <f>IF(AN119="","",AY119+IF(AW119="",0,SUMIF(Payments!$S$2:$S$301,AW119,Payments!$V$2:$V$301)))</f>
        <v/>
      </c>
      <c r="BC119" s="22">
        <f>IF(OR(AN119="",COUNT(AF119:AH119)=0),"",ROUND(AVERAGE(AF119:AH119),2))</f>
        <v/>
      </c>
      <c r="BD119" s="22">
        <f>IF(ISNUMBER(BC119),BC119,0)</f>
        <v/>
      </c>
      <c r="BE119" s="22">
        <f>IF(ISNUMBER(BC119),1,0)</f>
        <v/>
      </c>
      <c r="BF119" s="22">
        <f>IF(AN119="","",TRIM(AI119&amp;""))</f>
        <v/>
      </c>
      <c r="BG119" s="22">
        <f>IF(OR(AN119="",AJ119=""),"",UPPER(TRIM(AJ119&amp;"")))</f>
        <v/>
      </c>
      <c r="BH119" s="22">
        <f>IF(BG119="","",IF(COUNTIF($BG$2:$BG$301,BG119)&gt;1,"Yes","No"))</f>
        <v/>
      </c>
      <c r="BI119" s="22">
        <f>IF(AND(BF119="Accepted",BG119=""),1,0)</f>
        <v/>
      </c>
      <c r="BJ119" s="22">
        <f>IF(AND(BF119="Accepted",BA119=0),1,0)</f>
        <v/>
      </c>
      <c r="BK119" s="23">
        <f>IF(AND(BJ119=1,ISNUMBER(AV119)),AV119,0)</f>
        <v/>
      </c>
      <c r="BL119" s="22">
        <f>IF(AN119="",0,1)</f>
        <v/>
      </c>
    </row>
    <row r="120">
      <c r="AE120" s="19" t="n"/>
      <c r="AF120" s="24" t="n"/>
      <c r="AG120" s="24" t="n"/>
      <c r="AH120" s="24" t="n"/>
      <c r="AI120" s="24" t="n"/>
      <c r="AJ120" s="24" t="n"/>
      <c r="AK120" s="24" t="n"/>
      <c r="AL120" s="25" t="n"/>
      <c r="AM120" s="19" t="n"/>
      <c r="AN120" s="22">
        <f>IFERROR(TRIM(INDEX($A120:$AD120,MATCH(Lists!$H$2,$A$1:$AD$1,0))&amp;""),"")</f>
        <v/>
      </c>
      <c r="AO120" s="22">
        <f>IF(AN120="","",IFERROR(TRIM(INDEX($A120:$AD120,MATCH(Lists!$H$4,$A$1:$AD$1,0))&amp;""),""))</f>
        <v/>
      </c>
      <c r="AP120" s="22">
        <f>IF(AN120="","",IFERROR(TRIM(INDEX($A120:$AD120,MATCH(Lists!$H$7,$A$1:$AD$1,0))&amp;""),""))</f>
        <v/>
      </c>
      <c r="AQ120" s="22">
        <f>IF(AN120="","",IFERROR(TRIM(INDEX($A120:$AD120,MATCH(Lists!$H$8,$A$1:$AD$1,0))&amp;""),""))</f>
        <v/>
      </c>
      <c r="AR120" s="22">
        <f>IF(AN120="","",IFERROR(TRIM(INDEX($A120:$AD120,MATCH(Lists!$H$9,$A$1:$AD$1,0))&amp;""),""))</f>
        <v/>
      </c>
      <c r="AS120" s="22">
        <f>IF(AN120="","",IFERROR(TRIM(INDEX($A120:$AD120,MATCH(Lists!$H$5,$A$1:$AD$1,0))&amp;""),""))</f>
        <v/>
      </c>
      <c r="AT120" s="22">
        <f>IF(AN120="","",IF(IFERROR(TRIM(INDEX($A120:$AD120,MATCH(Lists!$H$6,$A$1:$AD$1,0))&amp;""),"")&lt;&gt;"","Yes","No"))</f>
        <v/>
      </c>
      <c r="AU120" s="22">
        <f>IF(AN120="","",IF(IFERROR(TRIM(INDEX($A120:$AD120,MATCH(Lists!$H$11,$A$1:$AD$1,0))&amp;""),"")&lt;&gt;"","Yes","No"))</f>
        <v/>
      </c>
      <c r="AV120" s="22">
        <f>IF(AN120="","",IFERROR(IF(TRIM(INDEX($A120:$AD120,MATCH(Lists!$H$10,$A$1:$AD$1,0))&amp;"")="","",VALUE(TRIM(INDEX($A120:$AD120,MATCH(Lists!$H$10,$A$1:$AD$1,0))&amp;""))),""))</f>
        <v/>
      </c>
      <c r="AW120" s="22">
        <f>IF(AN120="","",LOWER(IFERROR(TRIM(INDEX($A120:$AD120,MATCH(Lists!$H$3,$A$1:$AD$1,0))&amp;""),"")))</f>
        <v/>
      </c>
      <c r="AX120" s="22">
        <f>IF(AN120="","",IFERROR(TRIM(INDEX($A120:$AD120,MATCH(Lists!$H$12,$A$1:$AD$1,0))&amp;""),""))</f>
        <v/>
      </c>
      <c r="AY120" s="23">
        <f>IF(OR(AX120="Paid",AX120="Partially refunded"),IFERROR(VALUE(IFERROR(TRIM(INDEX($A120:$AD120,MATCH(Lists!$H$13,$A$1:$AD$1,0))&amp;""),"")),0)-IFERROR(VALUE(IFERROR(TRIM(INDEX($A120:$AD120,MATCH(Lists!$H$14,$A$1:$AD$1,0))&amp;""),"")),0),0)</f>
        <v/>
      </c>
      <c r="AZ120" s="22">
        <f>IF(AN120="","",IF(UPPER(TRIM(AK120&amp;""))="Y","Paid another way",IF(OR(AX120="Paid",AX120="Partially refunded"),AX120,IF(AND(AW120&lt;&gt;"",COUNTIFS(Payments!$S$2:$S$301,AW120,Payments!$U$2:$U$301,1)&gt;0),"Paid",IF(AX120&lt;&gt;"",AX120,IF(AW120="","No payment yet",IFERROR(INDEX(Payments!$T$2:$T$301,MATCH(AW120,Payments!$S$2:$S$301,0)),"No payment yet")))))))</f>
        <v/>
      </c>
      <c r="BA120" s="22">
        <f>IF(OR(AZ120="Paid",AZ120="Partially refunded",AZ120="Paid another way"),1,0)</f>
        <v/>
      </c>
      <c r="BB120" s="23">
        <f>IF(AN120="","",AY120+IF(AW120="",0,SUMIF(Payments!$S$2:$S$301,AW120,Payments!$V$2:$V$301)))</f>
        <v/>
      </c>
      <c r="BC120" s="22">
        <f>IF(OR(AN120="",COUNT(AF120:AH120)=0),"",ROUND(AVERAGE(AF120:AH120),2))</f>
        <v/>
      </c>
      <c r="BD120" s="22">
        <f>IF(ISNUMBER(BC120),BC120,0)</f>
        <v/>
      </c>
      <c r="BE120" s="22">
        <f>IF(ISNUMBER(BC120),1,0)</f>
        <v/>
      </c>
      <c r="BF120" s="22">
        <f>IF(AN120="","",TRIM(AI120&amp;""))</f>
        <v/>
      </c>
      <c r="BG120" s="22">
        <f>IF(OR(AN120="",AJ120=""),"",UPPER(TRIM(AJ120&amp;"")))</f>
        <v/>
      </c>
      <c r="BH120" s="22">
        <f>IF(BG120="","",IF(COUNTIF($BG$2:$BG$301,BG120)&gt;1,"Yes","No"))</f>
        <v/>
      </c>
      <c r="BI120" s="22">
        <f>IF(AND(BF120="Accepted",BG120=""),1,0)</f>
        <v/>
      </c>
      <c r="BJ120" s="22">
        <f>IF(AND(BF120="Accepted",BA120=0),1,0)</f>
        <v/>
      </c>
      <c r="BK120" s="23">
        <f>IF(AND(BJ120=1,ISNUMBER(AV120)),AV120,0)</f>
        <v/>
      </c>
      <c r="BL120" s="22">
        <f>IF(AN120="",0,1)</f>
        <v/>
      </c>
    </row>
    <row r="121">
      <c r="AE121" s="19" t="n"/>
      <c r="AF121" s="24" t="n"/>
      <c r="AG121" s="24" t="n"/>
      <c r="AH121" s="24" t="n"/>
      <c r="AI121" s="24" t="n"/>
      <c r="AJ121" s="24" t="n"/>
      <c r="AK121" s="24" t="n"/>
      <c r="AL121" s="25" t="n"/>
      <c r="AM121" s="19" t="n"/>
      <c r="AN121" s="22">
        <f>IFERROR(TRIM(INDEX($A121:$AD121,MATCH(Lists!$H$2,$A$1:$AD$1,0))&amp;""),"")</f>
        <v/>
      </c>
      <c r="AO121" s="22">
        <f>IF(AN121="","",IFERROR(TRIM(INDEX($A121:$AD121,MATCH(Lists!$H$4,$A$1:$AD$1,0))&amp;""),""))</f>
        <v/>
      </c>
      <c r="AP121" s="22">
        <f>IF(AN121="","",IFERROR(TRIM(INDEX($A121:$AD121,MATCH(Lists!$H$7,$A$1:$AD$1,0))&amp;""),""))</f>
        <v/>
      </c>
      <c r="AQ121" s="22">
        <f>IF(AN121="","",IFERROR(TRIM(INDEX($A121:$AD121,MATCH(Lists!$H$8,$A$1:$AD$1,0))&amp;""),""))</f>
        <v/>
      </c>
      <c r="AR121" s="22">
        <f>IF(AN121="","",IFERROR(TRIM(INDEX($A121:$AD121,MATCH(Lists!$H$9,$A$1:$AD$1,0))&amp;""),""))</f>
        <v/>
      </c>
      <c r="AS121" s="22">
        <f>IF(AN121="","",IFERROR(TRIM(INDEX($A121:$AD121,MATCH(Lists!$H$5,$A$1:$AD$1,0))&amp;""),""))</f>
        <v/>
      </c>
      <c r="AT121" s="22">
        <f>IF(AN121="","",IF(IFERROR(TRIM(INDEX($A121:$AD121,MATCH(Lists!$H$6,$A$1:$AD$1,0))&amp;""),"")&lt;&gt;"","Yes","No"))</f>
        <v/>
      </c>
      <c r="AU121" s="22">
        <f>IF(AN121="","",IF(IFERROR(TRIM(INDEX($A121:$AD121,MATCH(Lists!$H$11,$A$1:$AD$1,0))&amp;""),"")&lt;&gt;"","Yes","No"))</f>
        <v/>
      </c>
      <c r="AV121" s="22">
        <f>IF(AN121="","",IFERROR(IF(TRIM(INDEX($A121:$AD121,MATCH(Lists!$H$10,$A$1:$AD$1,0))&amp;"")="","",VALUE(TRIM(INDEX($A121:$AD121,MATCH(Lists!$H$10,$A$1:$AD$1,0))&amp;""))),""))</f>
        <v/>
      </c>
      <c r="AW121" s="22">
        <f>IF(AN121="","",LOWER(IFERROR(TRIM(INDEX($A121:$AD121,MATCH(Lists!$H$3,$A$1:$AD$1,0))&amp;""),"")))</f>
        <v/>
      </c>
      <c r="AX121" s="22">
        <f>IF(AN121="","",IFERROR(TRIM(INDEX($A121:$AD121,MATCH(Lists!$H$12,$A$1:$AD$1,0))&amp;""),""))</f>
        <v/>
      </c>
      <c r="AY121" s="23">
        <f>IF(OR(AX121="Paid",AX121="Partially refunded"),IFERROR(VALUE(IFERROR(TRIM(INDEX($A121:$AD121,MATCH(Lists!$H$13,$A$1:$AD$1,0))&amp;""),"")),0)-IFERROR(VALUE(IFERROR(TRIM(INDEX($A121:$AD121,MATCH(Lists!$H$14,$A$1:$AD$1,0))&amp;""),"")),0),0)</f>
        <v/>
      </c>
      <c r="AZ121" s="22">
        <f>IF(AN121="","",IF(UPPER(TRIM(AK121&amp;""))="Y","Paid another way",IF(OR(AX121="Paid",AX121="Partially refunded"),AX121,IF(AND(AW121&lt;&gt;"",COUNTIFS(Payments!$S$2:$S$301,AW121,Payments!$U$2:$U$301,1)&gt;0),"Paid",IF(AX121&lt;&gt;"",AX121,IF(AW121="","No payment yet",IFERROR(INDEX(Payments!$T$2:$T$301,MATCH(AW121,Payments!$S$2:$S$301,0)),"No payment yet")))))))</f>
        <v/>
      </c>
      <c r="BA121" s="22">
        <f>IF(OR(AZ121="Paid",AZ121="Partially refunded",AZ121="Paid another way"),1,0)</f>
        <v/>
      </c>
      <c r="BB121" s="23">
        <f>IF(AN121="","",AY121+IF(AW121="",0,SUMIF(Payments!$S$2:$S$301,AW121,Payments!$V$2:$V$301)))</f>
        <v/>
      </c>
      <c r="BC121" s="22">
        <f>IF(OR(AN121="",COUNT(AF121:AH121)=0),"",ROUND(AVERAGE(AF121:AH121),2))</f>
        <v/>
      </c>
      <c r="BD121" s="22">
        <f>IF(ISNUMBER(BC121),BC121,0)</f>
        <v/>
      </c>
      <c r="BE121" s="22">
        <f>IF(ISNUMBER(BC121),1,0)</f>
        <v/>
      </c>
      <c r="BF121" s="22">
        <f>IF(AN121="","",TRIM(AI121&amp;""))</f>
        <v/>
      </c>
      <c r="BG121" s="22">
        <f>IF(OR(AN121="",AJ121=""),"",UPPER(TRIM(AJ121&amp;"")))</f>
        <v/>
      </c>
      <c r="BH121" s="22">
        <f>IF(BG121="","",IF(COUNTIF($BG$2:$BG$301,BG121)&gt;1,"Yes","No"))</f>
        <v/>
      </c>
      <c r="BI121" s="22">
        <f>IF(AND(BF121="Accepted",BG121=""),1,0)</f>
        <v/>
      </c>
      <c r="BJ121" s="22">
        <f>IF(AND(BF121="Accepted",BA121=0),1,0)</f>
        <v/>
      </c>
      <c r="BK121" s="23">
        <f>IF(AND(BJ121=1,ISNUMBER(AV121)),AV121,0)</f>
        <v/>
      </c>
      <c r="BL121" s="22">
        <f>IF(AN121="",0,1)</f>
        <v/>
      </c>
    </row>
    <row r="122">
      <c r="AE122" s="19" t="n"/>
      <c r="AF122" s="24" t="n"/>
      <c r="AG122" s="24" t="n"/>
      <c r="AH122" s="24" t="n"/>
      <c r="AI122" s="24" t="n"/>
      <c r="AJ122" s="24" t="n"/>
      <c r="AK122" s="24" t="n"/>
      <c r="AL122" s="25" t="n"/>
      <c r="AM122" s="19" t="n"/>
      <c r="AN122" s="22">
        <f>IFERROR(TRIM(INDEX($A122:$AD122,MATCH(Lists!$H$2,$A$1:$AD$1,0))&amp;""),"")</f>
        <v/>
      </c>
      <c r="AO122" s="22">
        <f>IF(AN122="","",IFERROR(TRIM(INDEX($A122:$AD122,MATCH(Lists!$H$4,$A$1:$AD$1,0))&amp;""),""))</f>
        <v/>
      </c>
      <c r="AP122" s="22">
        <f>IF(AN122="","",IFERROR(TRIM(INDEX($A122:$AD122,MATCH(Lists!$H$7,$A$1:$AD$1,0))&amp;""),""))</f>
        <v/>
      </c>
      <c r="AQ122" s="22">
        <f>IF(AN122="","",IFERROR(TRIM(INDEX($A122:$AD122,MATCH(Lists!$H$8,$A$1:$AD$1,0))&amp;""),""))</f>
        <v/>
      </c>
      <c r="AR122" s="22">
        <f>IF(AN122="","",IFERROR(TRIM(INDEX($A122:$AD122,MATCH(Lists!$H$9,$A$1:$AD$1,0))&amp;""),""))</f>
        <v/>
      </c>
      <c r="AS122" s="22">
        <f>IF(AN122="","",IFERROR(TRIM(INDEX($A122:$AD122,MATCH(Lists!$H$5,$A$1:$AD$1,0))&amp;""),""))</f>
        <v/>
      </c>
      <c r="AT122" s="22">
        <f>IF(AN122="","",IF(IFERROR(TRIM(INDEX($A122:$AD122,MATCH(Lists!$H$6,$A$1:$AD$1,0))&amp;""),"")&lt;&gt;"","Yes","No"))</f>
        <v/>
      </c>
      <c r="AU122" s="22">
        <f>IF(AN122="","",IF(IFERROR(TRIM(INDEX($A122:$AD122,MATCH(Lists!$H$11,$A$1:$AD$1,0))&amp;""),"")&lt;&gt;"","Yes","No"))</f>
        <v/>
      </c>
      <c r="AV122" s="22">
        <f>IF(AN122="","",IFERROR(IF(TRIM(INDEX($A122:$AD122,MATCH(Lists!$H$10,$A$1:$AD$1,0))&amp;"")="","",VALUE(TRIM(INDEX($A122:$AD122,MATCH(Lists!$H$10,$A$1:$AD$1,0))&amp;""))),""))</f>
        <v/>
      </c>
      <c r="AW122" s="22">
        <f>IF(AN122="","",LOWER(IFERROR(TRIM(INDEX($A122:$AD122,MATCH(Lists!$H$3,$A$1:$AD$1,0))&amp;""),"")))</f>
        <v/>
      </c>
      <c r="AX122" s="22">
        <f>IF(AN122="","",IFERROR(TRIM(INDEX($A122:$AD122,MATCH(Lists!$H$12,$A$1:$AD$1,0))&amp;""),""))</f>
        <v/>
      </c>
      <c r="AY122" s="23">
        <f>IF(OR(AX122="Paid",AX122="Partially refunded"),IFERROR(VALUE(IFERROR(TRIM(INDEX($A122:$AD122,MATCH(Lists!$H$13,$A$1:$AD$1,0))&amp;""),"")),0)-IFERROR(VALUE(IFERROR(TRIM(INDEX($A122:$AD122,MATCH(Lists!$H$14,$A$1:$AD$1,0))&amp;""),"")),0),0)</f>
        <v/>
      </c>
      <c r="AZ122" s="22">
        <f>IF(AN122="","",IF(UPPER(TRIM(AK122&amp;""))="Y","Paid another way",IF(OR(AX122="Paid",AX122="Partially refunded"),AX122,IF(AND(AW122&lt;&gt;"",COUNTIFS(Payments!$S$2:$S$301,AW122,Payments!$U$2:$U$301,1)&gt;0),"Paid",IF(AX122&lt;&gt;"",AX122,IF(AW122="","No payment yet",IFERROR(INDEX(Payments!$T$2:$T$301,MATCH(AW122,Payments!$S$2:$S$301,0)),"No payment yet")))))))</f>
        <v/>
      </c>
      <c r="BA122" s="22">
        <f>IF(OR(AZ122="Paid",AZ122="Partially refunded",AZ122="Paid another way"),1,0)</f>
        <v/>
      </c>
      <c r="BB122" s="23">
        <f>IF(AN122="","",AY122+IF(AW122="",0,SUMIF(Payments!$S$2:$S$301,AW122,Payments!$V$2:$V$301)))</f>
        <v/>
      </c>
      <c r="BC122" s="22">
        <f>IF(OR(AN122="",COUNT(AF122:AH122)=0),"",ROUND(AVERAGE(AF122:AH122),2))</f>
        <v/>
      </c>
      <c r="BD122" s="22">
        <f>IF(ISNUMBER(BC122),BC122,0)</f>
        <v/>
      </c>
      <c r="BE122" s="22">
        <f>IF(ISNUMBER(BC122),1,0)</f>
        <v/>
      </c>
      <c r="BF122" s="22">
        <f>IF(AN122="","",TRIM(AI122&amp;""))</f>
        <v/>
      </c>
      <c r="BG122" s="22">
        <f>IF(OR(AN122="",AJ122=""),"",UPPER(TRIM(AJ122&amp;"")))</f>
        <v/>
      </c>
      <c r="BH122" s="22">
        <f>IF(BG122="","",IF(COUNTIF($BG$2:$BG$301,BG122)&gt;1,"Yes","No"))</f>
        <v/>
      </c>
      <c r="BI122" s="22">
        <f>IF(AND(BF122="Accepted",BG122=""),1,0)</f>
        <v/>
      </c>
      <c r="BJ122" s="22">
        <f>IF(AND(BF122="Accepted",BA122=0),1,0)</f>
        <v/>
      </c>
      <c r="BK122" s="23">
        <f>IF(AND(BJ122=1,ISNUMBER(AV122)),AV122,0)</f>
        <v/>
      </c>
      <c r="BL122" s="22">
        <f>IF(AN122="",0,1)</f>
        <v/>
      </c>
    </row>
    <row r="123">
      <c r="AE123" s="19" t="n"/>
      <c r="AF123" s="24" t="n"/>
      <c r="AG123" s="24" t="n"/>
      <c r="AH123" s="24" t="n"/>
      <c r="AI123" s="24" t="n"/>
      <c r="AJ123" s="24" t="n"/>
      <c r="AK123" s="24" t="n"/>
      <c r="AL123" s="25" t="n"/>
      <c r="AM123" s="19" t="n"/>
      <c r="AN123" s="22">
        <f>IFERROR(TRIM(INDEX($A123:$AD123,MATCH(Lists!$H$2,$A$1:$AD$1,0))&amp;""),"")</f>
        <v/>
      </c>
      <c r="AO123" s="22">
        <f>IF(AN123="","",IFERROR(TRIM(INDEX($A123:$AD123,MATCH(Lists!$H$4,$A$1:$AD$1,0))&amp;""),""))</f>
        <v/>
      </c>
      <c r="AP123" s="22">
        <f>IF(AN123="","",IFERROR(TRIM(INDEX($A123:$AD123,MATCH(Lists!$H$7,$A$1:$AD$1,0))&amp;""),""))</f>
        <v/>
      </c>
      <c r="AQ123" s="22">
        <f>IF(AN123="","",IFERROR(TRIM(INDEX($A123:$AD123,MATCH(Lists!$H$8,$A$1:$AD$1,0))&amp;""),""))</f>
        <v/>
      </c>
      <c r="AR123" s="22">
        <f>IF(AN123="","",IFERROR(TRIM(INDEX($A123:$AD123,MATCH(Lists!$H$9,$A$1:$AD$1,0))&amp;""),""))</f>
        <v/>
      </c>
      <c r="AS123" s="22">
        <f>IF(AN123="","",IFERROR(TRIM(INDEX($A123:$AD123,MATCH(Lists!$H$5,$A$1:$AD$1,0))&amp;""),""))</f>
        <v/>
      </c>
      <c r="AT123" s="22">
        <f>IF(AN123="","",IF(IFERROR(TRIM(INDEX($A123:$AD123,MATCH(Lists!$H$6,$A$1:$AD$1,0))&amp;""),"")&lt;&gt;"","Yes","No"))</f>
        <v/>
      </c>
      <c r="AU123" s="22">
        <f>IF(AN123="","",IF(IFERROR(TRIM(INDEX($A123:$AD123,MATCH(Lists!$H$11,$A$1:$AD$1,0))&amp;""),"")&lt;&gt;"","Yes","No"))</f>
        <v/>
      </c>
      <c r="AV123" s="22">
        <f>IF(AN123="","",IFERROR(IF(TRIM(INDEX($A123:$AD123,MATCH(Lists!$H$10,$A$1:$AD$1,0))&amp;"")="","",VALUE(TRIM(INDEX($A123:$AD123,MATCH(Lists!$H$10,$A$1:$AD$1,0))&amp;""))),""))</f>
        <v/>
      </c>
      <c r="AW123" s="22">
        <f>IF(AN123="","",LOWER(IFERROR(TRIM(INDEX($A123:$AD123,MATCH(Lists!$H$3,$A$1:$AD$1,0))&amp;""),"")))</f>
        <v/>
      </c>
      <c r="AX123" s="22">
        <f>IF(AN123="","",IFERROR(TRIM(INDEX($A123:$AD123,MATCH(Lists!$H$12,$A$1:$AD$1,0))&amp;""),""))</f>
        <v/>
      </c>
      <c r="AY123" s="23">
        <f>IF(OR(AX123="Paid",AX123="Partially refunded"),IFERROR(VALUE(IFERROR(TRIM(INDEX($A123:$AD123,MATCH(Lists!$H$13,$A$1:$AD$1,0))&amp;""),"")),0)-IFERROR(VALUE(IFERROR(TRIM(INDEX($A123:$AD123,MATCH(Lists!$H$14,$A$1:$AD$1,0))&amp;""),"")),0),0)</f>
        <v/>
      </c>
      <c r="AZ123" s="22">
        <f>IF(AN123="","",IF(UPPER(TRIM(AK123&amp;""))="Y","Paid another way",IF(OR(AX123="Paid",AX123="Partially refunded"),AX123,IF(AND(AW123&lt;&gt;"",COUNTIFS(Payments!$S$2:$S$301,AW123,Payments!$U$2:$U$301,1)&gt;0),"Paid",IF(AX123&lt;&gt;"",AX123,IF(AW123="","No payment yet",IFERROR(INDEX(Payments!$T$2:$T$301,MATCH(AW123,Payments!$S$2:$S$301,0)),"No payment yet")))))))</f>
        <v/>
      </c>
      <c r="BA123" s="22">
        <f>IF(OR(AZ123="Paid",AZ123="Partially refunded",AZ123="Paid another way"),1,0)</f>
        <v/>
      </c>
      <c r="BB123" s="23">
        <f>IF(AN123="","",AY123+IF(AW123="",0,SUMIF(Payments!$S$2:$S$301,AW123,Payments!$V$2:$V$301)))</f>
        <v/>
      </c>
      <c r="BC123" s="22">
        <f>IF(OR(AN123="",COUNT(AF123:AH123)=0),"",ROUND(AVERAGE(AF123:AH123),2))</f>
        <v/>
      </c>
      <c r="BD123" s="22">
        <f>IF(ISNUMBER(BC123),BC123,0)</f>
        <v/>
      </c>
      <c r="BE123" s="22">
        <f>IF(ISNUMBER(BC123),1,0)</f>
        <v/>
      </c>
      <c r="BF123" s="22">
        <f>IF(AN123="","",TRIM(AI123&amp;""))</f>
        <v/>
      </c>
      <c r="BG123" s="22">
        <f>IF(OR(AN123="",AJ123=""),"",UPPER(TRIM(AJ123&amp;"")))</f>
        <v/>
      </c>
      <c r="BH123" s="22">
        <f>IF(BG123="","",IF(COUNTIF($BG$2:$BG$301,BG123)&gt;1,"Yes","No"))</f>
        <v/>
      </c>
      <c r="BI123" s="22">
        <f>IF(AND(BF123="Accepted",BG123=""),1,0)</f>
        <v/>
      </c>
      <c r="BJ123" s="22">
        <f>IF(AND(BF123="Accepted",BA123=0),1,0)</f>
        <v/>
      </c>
      <c r="BK123" s="23">
        <f>IF(AND(BJ123=1,ISNUMBER(AV123)),AV123,0)</f>
        <v/>
      </c>
      <c r="BL123" s="22">
        <f>IF(AN123="",0,1)</f>
        <v/>
      </c>
    </row>
    <row r="124">
      <c r="AE124" s="19" t="n"/>
      <c r="AF124" s="24" t="n"/>
      <c r="AG124" s="24" t="n"/>
      <c r="AH124" s="24" t="n"/>
      <c r="AI124" s="24" t="n"/>
      <c r="AJ124" s="24" t="n"/>
      <c r="AK124" s="24" t="n"/>
      <c r="AL124" s="25" t="n"/>
      <c r="AM124" s="19" t="n"/>
      <c r="AN124" s="22">
        <f>IFERROR(TRIM(INDEX($A124:$AD124,MATCH(Lists!$H$2,$A$1:$AD$1,0))&amp;""),"")</f>
        <v/>
      </c>
      <c r="AO124" s="22">
        <f>IF(AN124="","",IFERROR(TRIM(INDEX($A124:$AD124,MATCH(Lists!$H$4,$A$1:$AD$1,0))&amp;""),""))</f>
        <v/>
      </c>
      <c r="AP124" s="22">
        <f>IF(AN124="","",IFERROR(TRIM(INDEX($A124:$AD124,MATCH(Lists!$H$7,$A$1:$AD$1,0))&amp;""),""))</f>
        <v/>
      </c>
      <c r="AQ124" s="22">
        <f>IF(AN124="","",IFERROR(TRIM(INDEX($A124:$AD124,MATCH(Lists!$H$8,$A$1:$AD$1,0))&amp;""),""))</f>
        <v/>
      </c>
      <c r="AR124" s="22">
        <f>IF(AN124="","",IFERROR(TRIM(INDEX($A124:$AD124,MATCH(Lists!$H$9,$A$1:$AD$1,0))&amp;""),""))</f>
        <v/>
      </c>
      <c r="AS124" s="22">
        <f>IF(AN124="","",IFERROR(TRIM(INDEX($A124:$AD124,MATCH(Lists!$H$5,$A$1:$AD$1,0))&amp;""),""))</f>
        <v/>
      </c>
      <c r="AT124" s="22">
        <f>IF(AN124="","",IF(IFERROR(TRIM(INDEX($A124:$AD124,MATCH(Lists!$H$6,$A$1:$AD$1,0))&amp;""),"")&lt;&gt;"","Yes","No"))</f>
        <v/>
      </c>
      <c r="AU124" s="22">
        <f>IF(AN124="","",IF(IFERROR(TRIM(INDEX($A124:$AD124,MATCH(Lists!$H$11,$A$1:$AD$1,0))&amp;""),"")&lt;&gt;"","Yes","No"))</f>
        <v/>
      </c>
      <c r="AV124" s="22">
        <f>IF(AN124="","",IFERROR(IF(TRIM(INDEX($A124:$AD124,MATCH(Lists!$H$10,$A$1:$AD$1,0))&amp;"")="","",VALUE(TRIM(INDEX($A124:$AD124,MATCH(Lists!$H$10,$A$1:$AD$1,0))&amp;""))),""))</f>
        <v/>
      </c>
      <c r="AW124" s="22">
        <f>IF(AN124="","",LOWER(IFERROR(TRIM(INDEX($A124:$AD124,MATCH(Lists!$H$3,$A$1:$AD$1,0))&amp;""),"")))</f>
        <v/>
      </c>
      <c r="AX124" s="22">
        <f>IF(AN124="","",IFERROR(TRIM(INDEX($A124:$AD124,MATCH(Lists!$H$12,$A$1:$AD$1,0))&amp;""),""))</f>
        <v/>
      </c>
      <c r="AY124" s="23">
        <f>IF(OR(AX124="Paid",AX124="Partially refunded"),IFERROR(VALUE(IFERROR(TRIM(INDEX($A124:$AD124,MATCH(Lists!$H$13,$A$1:$AD$1,0))&amp;""),"")),0)-IFERROR(VALUE(IFERROR(TRIM(INDEX($A124:$AD124,MATCH(Lists!$H$14,$A$1:$AD$1,0))&amp;""),"")),0),0)</f>
        <v/>
      </c>
      <c r="AZ124" s="22">
        <f>IF(AN124="","",IF(UPPER(TRIM(AK124&amp;""))="Y","Paid another way",IF(OR(AX124="Paid",AX124="Partially refunded"),AX124,IF(AND(AW124&lt;&gt;"",COUNTIFS(Payments!$S$2:$S$301,AW124,Payments!$U$2:$U$301,1)&gt;0),"Paid",IF(AX124&lt;&gt;"",AX124,IF(AW124="","No payment yet",IFERROR(INDEX(Payments!$T$2:$T$301,MATCH(AW124,Payments!$S$2:$S$301,0)),"No payment yet")))))))</f>
        <v/>
      </c>
      <c r="BA124" s="22">
        <f>IF(OR(AZ124="Paid",AZ124="Partially refunded",AZ124="Paid another way"),1,0)</f>
        <v/>
      </c>
      <c r="BB124" s="23">
        <f>IF(AN124="","",AY124+IF(AW124="",0,SUMIF(Payments!$S$2:$S$301,AW124,Payments!$V$2:$V$301)))</f>
        <v/>
      </c>
      <c r="BC124" s="22">
        <f>IF(OR(AN124="",COUNT(AF124:AH124)=0),"",ROUND(AVERAGE(AF124:AH124),2))</f>
        <v/>
      </c>
      <c r="BD124" s="22">
        <f>IF(ISNUMBER(BC124),BC124,0)</f>
        <v/>
      </c>
      <c r="BE124" s="22">
        <f>IF(ISNUMBER(BC124),1,0)</f>
        <v/>
      </c>
      <c r="BF124" s="22">
        <f>IF(AN124="","",TRIM(AI124&amp;""))</f>
        <v/>
      </c>
      <c r="BG124" s="22">
        <f>IF(OR(AN124="",AJ124=""),"",UPPER(TRIM(AJ124&amp;"")))</f>
        <v/>
      </c>
      <c r="BH124" s="22">
        <f>IF(BG124="","",IF(COUNTIF($BG$2:$BG$301,BG124)&gt;1,"Yes","No"))</f>
        <v/>
      </c>
      <c r="BI124" s="22">
        <f>IF(AND(BF124="Accepted",BG124=""),1,0)</f>
        <v/>
      </c>
      <c r="BJ124" s="22">
        <f>IF(AND(BF124="Accepted",BA124=0),1,0)</f>
        <v/>
      </c>
      <c r="BK124" s="23">
        <f>IF(AND(BJ124=1,ISNUMBER(AV124)),AV124,0)</f>
        <v/>
      </c>
      <c r="BL124" s="22">
        <f>IF(AN124="",0,1)</f>
        <v/>
      </c>
    </row>
    <row r="125">
      <c r="AE125" s="19" t="n"/>
      <c r="AF125" s="24" t="n"/>
      <c r="AG125" s="24" t="n"/>
      <c r="AH125" s="24" t="n"/>
      <c r="AI125" s="24" t="n"/>
      <c r="AJ125" s="24" t="n"/>
      <c r="AK125" s="24" t="n"/>
      <c r="AL125" s="25" t="n"/>
      <c r="AM125" s="19" t="n"/>
      <c r="AN125" s="22">
        <f>IFERROR(TRIM(INDEX($A125:$AD125,MATCH(Lists!$H$2,$A$1:$AD$1,0))&amp;""),"")</f>
        <v/>
      </c>
      <c r="AO125" s="22">
        <f>IF(AN125="","",IFERROR(TRIM(INDEX($A125:$AD125,MATCH(Lists!$H$4,$A$1:$AD$1,0))&amp;""),""))</f>
        <v/>
      </c>
      <c r="AP125" s="22">
        <f>IF(AN125="","",IFERROR(TRIM(INDEX($A125:$AD125,MATCH(Lists!$H$7,$A$1:$AD$1,0))&amp;""),""))</f>
        <v/>
      </c>
      <c r="AQ125" s="22">
        <f>IF(AN125="","",IFERROR(TRIM(INDEX($A125:$AD125,MATCH(Lists!$H$8,$A$1:$AD$1,0))&amp;""),""))</f>
        <v/>
      </c>
      <c r="AR125" s="22">
        <f>IF(AN125="","",IFERROR(TRIM(INDEX($A125:$AD125,MATCH(Lists!$H$9,$A$1:$AD$1,0))&amp;""),""))</f>
        <v/>
      </c>
      <c r="AS125" s="22">
        <f>IF(AN125="","",IFERROR(TRIM(INDEX($A125:$AD125,MATCH(Lists!$H$5,$A$1:$AD$1,0))&amp;""),""))</f>
        <v/>
      </c>
      <c r="AT125" s="22">
        <f>IF(AN125="","",IF(IFERROR(TRIM(INDEX($A125:$AD125,MATCH(Lists!$H$6,$A$1:$AD$1,0))&amp;""),"")&lt;&gt;"","Yes","No"))</f>
        <v/>
      </c>
      <c r="AU125" s="22">
        <f>IF(AN125="","",IF(IFERROR(TRIM(INDEX($A125:$AD125,MATCH(Lists!$H$11,$A$1:$AD$1,0))&amp;""),"")&lt;&gt;"","Yes","No"))</f>
        <v/>
      </c>
      <c r="AV125" s="22">
        <f>IF(AN125="","",IFERROR(IF(TRIM(INDEX($A125:$AD125,MATCH(Lists!$H$10,$A$1:$AD$1,0))&amp;"")="","",VALUE(TRIM(INDEX($A125:$AD125,MATCH(Lists!$H$10,$A$1:$AD$1,0))&amp;""))),""))</f>
        <v/>
      </c>
      <c r="AW125" s="22">
        <f>IF(AN125="","",LOWER(IFERROR(TRIM(INDEX($A125:$AD125,MATCH(Lists!$H$3,$A$1:$AD$1,0))&amp;""),"")))</f>
        <v/>
      </c>
      <c r="AX125" s="22">
        <f>IF(AN125="","",IFERROR(TRIM(INDEX($A125:$AD125,MATCH(Lists!$H$12,$A$1:$AD$1,0))&amp;""),""))</f>
        <v/>
      </c>
      <c r="AY125" s="23">
        <f>IF(OR(AX125="Paid",AX125="Partially refunded"),IFERROR(VALUE(IFERROR(TRIM(INDEX($A125:$AD125,MATCH(Lists!$H$13,$A$1:$AD$1,0))&amp;""),"")),0)-IFERROR(VALUE(IFERROR(TRIM(INDEX($A125:$AD125,MATCH(Lists!$H$14,$A$1:$AD$1,0))&amp;""),"")),0),0)</f>
        <v/>
      </c>
      <c r="AZ125" s="22">
        <f>IF(AN125="","",IF(UPPER(TRIM(AK125&amp;""))="Y","Paid another way",IF(OR(AX125="Paid",AX125="Partially refunded"),AX125,IF(AND(AW125&lt;&gt;"",COUNTIFS(Payments!$S$2:$S$301,AW125,Payments!$U$2:$U$301,1)&gt;0),"Paid",IF(AX125&lt;&gt;"",AX125,IF(AW125="","No payment yet",IFERROR(INDEX(Payments!$T$2:$T$301,MATCH(AW125,Payments!$S$2:$S$301,0)),"No payment yet")))))))</f>
        <v/>
      </c>
      <c r="BA125" s="22">
        <f>IF(OR(AZ125="Paid",AZ125="Partially refunded",AZ125="Paid another way"),1,0)</f>
        <v/>
      </c>
      <c r="BB125" s="23">
        <f>IF(AN125="","",AY125+IF(AW125="",0,SUMIF(Payments!$S$2:$S$301,AW125,Payments!$V$2:$V$301)))</f>
        <v/>
      </c>
      <c r="BC125" s="22">
        <f>IF(OR(AN125="",COUNT(AF125:AH125)=0),"",ROUND(AVERAGE(AF125:AH125),2))</f>
        <v/>
      </c>
      <c r="BD125" s="22">
        <f>IF(ISNUMBER(BC125),BC125,0)</f>
        <v/>
      </c>
      <c r="BE125" s="22">
        <f>IF(ISNUMBER(BC125),1,0)</f>
        <v/>
      </c>
      <c r="BF125" s="22">
        <f>IF(AN125="","",TRIM(AI125&amp;""))</f>
        <v/>
      </c>
      <c r="BG125" s="22">
        <f>IF(OR(AN125="",AJ125=""),"",UPPER(TRIM(AJ125&amp;"")))</f>
        <v/>
      </c>
      <c r="BH125" s="22">
        <f>IF(BG125="","",IF(COUNTIF($BG$2:$BG$301,BG125)&gt;1,"Yes","No"))</f>
        <v/>
      </c>
      <c r="BI125" s="22">
        <f>IF(AND(BF125="Accepted",BG125=""),1,0)</f>
        <v/>
      </c>
      <c r="BJ125" s="22">
        <f>IF(AND(BF125="Accepted",BA125=0),1,0)</f>
        <v/>
      </c>
      <c r="BK125" s="23">
        <f>IF(AND(BJ125=1,ISNUMBER(AV125)),AV125,0)</f>
        <v/>
      </c>
      <c r="BL125" s="22">
        <f>IF(AN125="",0,1)</f>
        <v/>
      </c>
    </row>
    <row r="126">
      <c r="AE126" s="19" t="n"/>
      <c r="AF126" s="24" t="n"/>
      <c r="AG126" s="24" t="n"/>
      <c r="AH126" s="24" t="n"/>
      <c r="AI126" s="24" t="n"/>
      <c r="AJ126" s="24" t="n"/>
      <c r="AK126" s="24" t="n"/>
      <c r="AL126" s="25" t="n"/>
      <c r="AM126" s="19" t="n"/>
      <c r="AN126" s="22">
        <f>IFERROR(TRIM(INDEX($A126:$AD126,MATCH(Lists!$H$2,$A$1:$AD$1,0))&amp;""),"")</f>
        <v/>
      </c>
      <c r="AO126" s="22">
        <f>IF(AN126="","",IFERROR(TRIM(INDEX($A126:$AD126,MATCH(Lists!$H$4,$A$1:$AD$1,0))&amp;""),""))</f>
        <v/>
      </c>
      <c r="AP126" s="22">
        <f>IF(AN126="","",IFERROR(TRIM(INDEX($A126:$AD126,MATCH(Lists!$H$7,$A$1:$AD$1,0))&amp;""),""))</f>
        <v/>
      </c>
      <c r="AQ126" s="22">
        <f>IF(AN126="","",IFERROR(TRIM(INDEX($A126:$AD126,MATCH(Lists!$H$8,$A$1:$AD$1,0))&amp;""),""))</f>
        <v/>
      </c>
      <c r="AR126" s="22">
        <f>IF(AN126="","",IFERROR(TRIM(INDEX($A126:$AD126,MATCH(Lists!$H$9,$A$1:$AD$1,0))&amp;""),""))</f>
        <v/>
      </c>
      <c r="AS126" s="22">
        <f>IF(AN126="","",IFERROR(TRIM(INDEX($A126:$AD126,MATCH(Lists!$H$5,$A$1:$AD$1,0))&amp;""),""))</f>
        <v/>
      </c>
      <c r="AT126" s="22">
        <f>IF(AN126="","",IF(IFERROR(TRIM(INDEX($A126:$AD126,MATCH(Lists!$H$6,$A$1:$AD$1,0))&amp;""),"")&lt;&gt;"","Yes","No"))</f>
        <v/>
      </c>
      <c r="AU126" s="22">
        <f>IF(AN126="","",IF(IFERROR(TRIM(INDEX($A126:$AD126,MATCH(Lists!$H$11,$A$1:$AD$1,0))&amp;""),"")&lt;&gt;"","Yes","No"))</f>
        <v/>
      </c>
      <c r="AV126" s="22">
        <f>IF(AN126="","",IFERROR(IF(TRIM(INDEX($A126:$AD126,MATCH(Lists!$H$10,$A$1:$AD$1,0))&amp;"")="","",VALUE(TRIM(INDEX($A126:$AD126,MATCH(Lists!$H$10,$A$1:$AD$1,0))&amp;""))),""))</f>
        <v/>
      </c>
      <c r="AW126" s="22">
        <f>IF(AN126="","",LOWER(IFERROR(TRIM(INDEX($A126:$AD126,MATCH(Lists!$H$3,$A$1:$AD$1,0))&amp;""),"")))</f>
        <v/>
      </c>
      <c r="AX126" s="22">
        <f>IF(AN126="","",IFERROR(TRIM(INDEX($A126:$AD126,MATCH(Lists!$H$12,$A$1:$AD$1,0))&amp;""),""))</f>
        <v/>
      </c>
      <c r="AY126" s="23">
        <f>IF(OR(AX126="Paid",AX126="Partially refunded"),IFERROR(VALUE(IFERROR(TRIM(INDEX($A126:$AD126,MATCH(Lists!$H$13,$A$1:$AD$1,0))&amp;""),"")),0)-IFERROR(VALUE(IFERROR(TRIM(INDEX($A126:$AD126,MATCH(Lists!$H$14,$A$1:$AD$1,0))&amp;""),"")),0),0)</f>
        <v/>
      </c>
      <c r="AZ126" s="22">
        <f>IF(AN126="","",IF(UPPER(TRIM(AK126&amp;""))="Y","Paid another way",IF(OR(AX126="Paid",AX126="Partially refunded"),AX126,IF(AND(AW126&lt;&gt;"",COUNTIFS(Payments!$S$2:$S$301,AW126,Payments!$U$2:$U$301,1)&gt;0),"Paid",IF(AX126&lt;&gt;"",AX126,IF(AW126="","No payment yet",IFERROR(INDEX(Payments!$T$2:$T$301,MATCH(AW126,Payments!$S$2:$S$301,0)),"No payment yet")))))))</f>
        <v/>
      </c>
      <c r="BA126" s="22">
        <f>IF(OR(AZ126="Paid",AZ126="Partially refunded",AZ126="Paid another way"),1,0)</f>
        <v/>
      </c>
      <c r="BB126" s="23">
        <f>IF(AN126="","",AY126+IF(AW126="",0,SUMIF(Payments!$S$2:$S$301,AW126,Payments!$V$2:$V$301)))</f>
        <v/>
      </c>
      <c r="BC126" s="22">
        <f>IF(OR(AN126="",COUNT(AF126:AH126)=0),"",ROUND(AVERAGE(AF126:AH126),2))</f>
        <v/>
      </c>
      <c r="BD126" s="22">
        <f>IF(ISNUMBER(BC126),BC126,0)</f>
        <v/>
      </c>
      <c r="BE126" s="22">
        <f>IF(ISNUMBER(BC126),1,0)</f>
        <v/>
      </c>
      <c r="BF126" s="22">
        <f>IF(AN126="","",TRIM(AI126&amp;""))</f>
        <v/>
      </c>
      <c r="BG126" s="22">
        <f>IF(OR(AN126="",AJ126=""),"",UPPER(TRIM(AJ126&amp;"")))</f>
        <v/>
      </c>
      <c r="BH126" s="22">
        <f>IF(BG126="","",IF(COUNTIF($BG$2:$BG$301,BG126)&gt;1,"Yes","No"))</f>
        <v/>
      </c>
      <c r="BI126" s="22">
        <f>IF(AND(BF126="Accepted",BG126=""),1,0)</f>
        <v/>
      </c>
      <c r="BJ126" s="22">
        <f>IF(AND(BF126="Accepted",BA126=0),1,0)</f>
        <v/>
      </c>
      <c r="BK126" s="23">
        <f>IF(AND(BJ126=1,ISNUMBER(AV126)),AV126,0)</f>
        <v/>
      </c>
      <c r="BL126" s="22">
        <f>IF(AN126="",0,1)</f>
        <v/>
      </c>
    </row>
    <row r="127">
      <c r="AE127" s="19" t="n"/>
      <c r="AF127" s="24" t="n"/>
      <c r="AG127" s="24" t="n"/>
      <c r="AH127" s="24" t="n"/>
      <c r="AI127" s="24" t="n"/>
      <c r="AJ127" s="24" t="n"/>
      <c r="AK127" s="24" t="n"/>
      <c r="AL127" s="25" t="n"/>
      <c r="AM127" s="19" t="n"/>
      <c r="AN127" s="22">
        <f>IFERROR(TRIM(INDEX($A127:$AD127,MATCH(Lists!$H$2,$A$1:$AD$1,0))&amp;""),"")</f>
        <v/>
      </c>
      <c r="AO127" s="22">
        <f>IF(AN127="","",IFERROR(TRIM(INDEX($A127:$AD127,MATCH(Lists!$H$4,$A$1:$AD$1,0))&amp;""),""))</f>
        <v/>
      </c>
      <c r="AP127" s="22">
        <f>IF(AN127="","",IFERROR(TRIM(INDEX($A127:$AD127,MATCH(Lists!$H$7,$A$1:$AD$1,0))&amp;""),""))</f>
        <v/>
      </c>
      <c r="AQ127" s="22">
        <f>IF(AN127="","",IFERROR(TRIM(INDEX($A127:$AD127,MATCH(Lists!$H$8,$A$1:$AD$1,0))&amp;""),""))</f>
        <v/>
      </c>
      <c r="AR127" s="22">
        <f>IF(AN127="","",IFERROR(TRIM(INDEX($A127:$AD127,MATCH(Lists!$H$9,$A$1:$AD$1,0))&amp;""),""))</f>
        <v/>
      </c>
      <c r="AS127" s="22">
        <f>IF(AN127="","",IFERROR(TRIM(INDEX($A127:$AD127,MATCH(Lists!$H$5,$A$1:$AD$1,0))&amp;""),""))</f>
        <v/>
      </c>
      <c r="AT127" s="22">
        <f>IF(AN127="","",IF(IFERROR(TRIM(INDEX($A127:$AD127,MATCH(Lists!$H$6,$A$1:$AD$1,0))&amp;""),"")&lt;&gt;"","Yes","No"))</f>
        <v/>
      </c>
      <c r="AU127" s="22">
        <f>IF(AN127="","",IF(IFERROR(TRIM(INDEX($A127:$AD127,MATCH(Lists!$H$11,$A$1:$AD$1,0))&amp;""),"")&lt;&gt;"","Yes","No"))</f>
        <v/>
      </c>
      <c r="AV127" s="22">
        <f>IF(AN127="","",IFERROR(IF(TRIM(INDEX($A127:$AD127,MATCH(Lists!$H$10,$A$1:$AD$1,0))&amp;"")="","",VALUE(TRIM(INDEX($A127:$AD127,MATCH(Lists!$H$10,$A$1:$AD$1,0))&amp;""))),""))</f>
        <v/>
      </c>
      <c r="AW127" s="22">
        <f>IF(AN127="","",LOWER(IFERROR(TRIM(INDEX($A127:$AD127,MATCH(Lists!$H$3,$A$1:$AD$1,0))&amp;""),"")))</f>
        <v/>
      </c>
      <c r="AX127" s="22">
        <f>IF(AN127="","",IFERROR(TRIM(INDEX($A127:$AD127,MATCH(Lists!$H$12,$A$1:$AD$1,0))&amp;""),""))</f>
        <v/>
      </c>
      <c r="AY127" s="23">
        <f>IF(OR(AX127="Paid",AX127="Partially refunded"),IFERROR(VALUE(IFERROR(TRIM(INDEX($A127:$AD127,MATCH(Lists!$H$13,$A$1:$AD$1,0))&amp;""),"")),0)-IFERROR(VALUE(IFERROR(TRIM(INDEX($A127:$AD127,MATCH(Lists!$H$14,$A$1:$AD$1,0))&amp;""),"")),0),0)</f>
        <v/>
      </c>
      <c r="AZ127" s="22">
        <f>IF(AN127="","",IF(UPPER(TRIM(AK127&amp;""))="Y","Paid another way",IF(OR(AX127="Paid",AX127="Partially refunded"),AX127,IF(AND(AW127&lt;&gt;"",COUNTIFS(Payments!$S$2:$S$301,AW127,Payments!$U$2:$U$301,1)&gt;0),"Paid",IF(AX127&lt;&gt;"",AX127,IF(AW127="","No payment yet",IFERROR(INDEX(Payments!$T$2:$T$301,MATCH(AW127,Payments!$S$2:$S$301,0)),"No payment yet")))))))</f>
        <v/>
      </c>
      <c r="BA127" s="22">
        <f>IF(OR(AZ127="Paid",AZ127="Partially refunded",AZ127="Paid another way"),1,0)</f>
        <v/>
      </c>
      <c r="BB127" s="23">
        <f>IF(AN127="","",AY127+IF(AW127="",0,SUMIF(Payments!$S$2:$S$301,AW127,Payments!$V$2:$V$301)))</f>
        <v/>
      </c>
      <c r="BC127" s="22">
        <f>IF(OR(AN127="",COUNT(AF127:AH127)=0),"",ROUND(AVERAGE(AF127:AH127),2))</f>
        <v/>
      </c>
      <c r="BD127" s="22">
        <f>IF(ISNUMBER(BC127),BC127,0)</f>
        <v/>
      </c>
      <c r="BE127" s="22">
        <f>IF(ISNUMBER(BC127),1,0)</f>
        <v/>
      </c>
      <c r="BF127" s="22">
        <f>IF(AN127="","",TRIM(AI127&amp;""))</f>
        <v/>
      </c>
      <c r="BG127" s="22">
        <f>IF(OR(AN127="",AJ127=""),"",UPPER(TRIM(AJ127&amp;"")))</f>
        <v/>
      </c>
      <c r="BH127" s="22">
        <f>IF(BG127="","",IF(COUNTIF($BG$2:$BG$301,BG127)&gt;1,"Yes","No"))</f>
        <v/>
      </c>
      <c r="BI127" s="22">
        <f>IF(AND(BF127="Accepted",BG127=""),1,0)</f>
        <v/>
      </c>
      <c r="BJ127" s="22">
        <f>IF(AND(BF127="Accepted",BA127=0),1,0)</f>
        <v/>
      </c>
      <c r="BK127" s="23">
        <f>IF(AND(BJ127=1,ISNUMBER(AV127)),AV127,0)</f>
        <v/>
      </c>
      <c r="BL127" s="22">
        <f>IF(AN127="",0,1)</f>
        <v/>
      </c>
    </row>
    <row r="128">
      <c r="AE128" s="19" t="n"/>
      <c r="AF128" s="24" t="n"/>
      <c r="AG128" s="24" t="n"/>
      <c r="AH128" s="24" t="n"/>
      <c r="AI128" s="24" t="n"/>
      <c r="AJ128" s="24" t="n"/>
      <c r="AK128" s="24" t="n"/>
      <c r="AL128" s="25" t="n"/>
      <c r="AM128" s="19" t="n"/>
      <c r="AN128" s="22">
        <f>IFERROR(TRIM(INDEX($A128:$AD128,MATCH(Lists!$H$2,$A$1:$AD$1,0))&amp;""),"")</f>
        <v/>
      </c>
      <c r="AO128" s="22">
        <f>IF(AN128="","",IFERROR(TRIM(INDEX($A128:$AD128,MATCH(Lists!$H$4,$A$1:$AD$1,0))&amp;""),""))</f>
        <v/>
      </c>
      <c r="AP128" s="22">
        <f>IF(AN128="","",IFERROR(TRIM(INDEX($A128:$AD128,MATCH(Lists!$H$7,$A$1:$AD$1,0))&amp;""),""))</f>
        <v/>
      </c>
      <c r="AQ128" s="22">
        <f>IF(AN128="","",IFERROR(TRIM(INDEX($A128:$AD128,MATCH(Lists!$H$8,$A$1:$AD$1,0))&amp;""),""))</f>
        <v/>
      </c>
      <c r="AR128" s="22">
        <f>IF(AN128="","",IFERROR(TRIM(INDEX($A128:$AD128,MATCH(Lists!$H$9,$A$1:$AD$1,0))&amp;""),""))</f>
        <v/>
      </c>
      <c r="AS128" s="22">
        <f>IF(AN128="","",IFERROR(TRIM(INDEX($A128:$AD128,MATCH(Lists!$H$5,$A$1:$AD$1,0))&amp;""),""))</f>
        <v/>
      </c>
      <c r="AT128" s="22">
        <f>IF(AN128="","",IF(IFERROR(TRIM(INDEX($A128:$AD128,MATCH(Lists!$H$6,$A$1:$AD$1,0))&amp;""),"")&lt;&gt;"","Yes","No"))</f>
        <v/>
      </c>
      <c r="AU128" s="22">
        <f>IF(AN128="","",IF(IFERROR(TRIM(INDEX($A128:$AD128,MATCH(Lists!$H$11,$A$1:$AD$1,0))&amp;""),"")&lt;&gt;"","Yes","No"))</f>
        <v/>
      </c>
      <c r="AV128" s="22">
        <f>IF(AN128="","",IFERROR(IF(TRIM(INDEX($A128:$AD128,MATCH(Lists!$H$10,$A$1:$AD$1,0))&amp;"")="","",VALUE(TRIM(INDEX($A128:$AD128,MATCH(Lists!$H$10,$A$1:$AD$1,0))&amp;""))),""))</f>
        <v/>
      </c>
      <c r="AW128" s="22">
        <f>IF(AN128="","",LOWER(IFERROR(TRIM(INDEX($A128:$AD128,MATCH(Lists!$H$3,$A$1:$AD$1,0))&amp;""),"")))</f>
        <v/>
      </c>
      <c r="AX128" s="22">
        <f>IF(AN128="","",IFERROR(TRIM(INDEX($A128:$AD128,MATCH(Lists!$H$12,$A$1:$AD$1,0))&amp;""),""))</f>
        <v/>
      </c>
      <c r="AY128" s="23">
        <f>IF(OR(AX128="Paid",AX128="Partially refunded"),IFERROR(VALUE(IFERROR(TRIM(INDEX($A128:$AD128,MATCH(Lists!$H$13,$A$1:$AD$1,0))&amp;""),"")),0)-IFERROR(VALUE(IFERROR(TRIM(INDEX($A128:$AD128,MATCH(Lists!$H$14,$A$1:$AD$1,0))&amp;""),"")),0),0)</f>
        <v/>
      </c>
      <c r="AZ128" s="22">
        <f>IF(AN128="","",IF(UPPER(TRIM(AK128&amp;""))="Y","Paid another way",IF(OR(AX128="Paid",AX128="Partially refunded"),AX128,IF(AND(AW128&lt;&gt;"",COUNTIFS(Payments!$S$2:$S$301,AW128,Payments!$U$2:$U$301,1)&gt;0),"Paid",IF(AX128&lt;&gt;"",AX128,IF(AW128="","No payment yet",IFERROR(INDEX(Payments!$T$2:$T$301,MATCH(AW128,Payments!$S$2:$S$301,0)),"No payment yet")))))))</f>
        <v/>
      </c>
      <c r="BA128" s="22">
        <f>IF(OR(AZ128="Paid",AZ128="Partially refunded",AZ128="Paid another way"),1,0)</f>
        <v/>
      </c>
      <c r="BB128" s="23">
        <f>IF(AN128="","",AY128+IF(AW128="",0,SUMIF(Payments!$S$2:$S$301,AW128,Payments!$V$2:$V$301)))</f>
        <v/>
      </c>
      <c r="BC128" s="22">
        <f>IF(OR(AN128="",COUNT(AF128:AH128)=0),"",ROUND(AVERAGE(AF128:AH128),2))</f>
        <v/>
      </c>
      <c r="BD128" s="22">
        <f>IF(ISNUMBER(BC128),BC128,0)</f>
        <v/>
      </c>
      <c r="BE128" s="22">
        <f>IF(ISNUMBER(BC128),1,0)</f>
        <v/>
      </c>
      <c r="BF128" s="22">
        <f>IF(AN128="","",TRIM(AI128&amp;""))</f>
        <v/>
      </c>
      <c r="BG128" s="22">
        <f>IF(OR(AN128="",AJ128=""),"",UPPER(TRIM(AJ128&amp;"")))</f>
        <v/>
      </c>
      <c r="BH128" s="22">
        <f>IF(BG128="","",IF(COUNTIF($BG$2:$BG$301,BG128)&gt;1,"Yes","No"))</f>
        <v/>
      </c>
      <c r="BI128" s="22">
        <f>IF(AND(BF128="Accepted",BG128=""),1,0)</f>
        <v/>
      </c>
      <c r="BJ128" s="22">
        <f>IF(AND(BF128="Accepted",BA128=0),1,0)</f>
        <v/>
      </c>
      <c r="BK128" s="23">
        <f>IF(AND(BJ128=1,ISNUMBER(AV128)),AV128,0)</f>
        <v/>
      </c>
      <c r="BL128" s="22">
        <f>IF(AN128="",0,1)</f>
        <v/>
      </c>
    </row>
    <row r="129">
      <c r="AE129" s="19" t="n"/>
      <c r="AF129" s="24" t="n"/>
      <c r="AG129" s="24" t="n"/>
      <c r="AH129" s="24" t="n"/>
      <c r="AI129" s="24" t="n"/>
      <c r="AJ129" s="24" t="n"/>
      <c r="AK129" s="24" t="n"/>
      <c r="AL129" s="25" t="n"/>
      <c r="AM129" s="19" t="n"/>
      <c r="AN129" s="22">
        <f>IFERROR(TRIM(INDEX($A129:$AD129,MATCH(Lists!$H$2,$A$1:$AD$1,0))&amp;""),"")</f>
        <v/>
      </c>
      <c r="AO129" s="22">
        <f>IF(AN129="","",IFERROR(TRIM(INDEX($A129:$AD129,MATCH(Lists!$H$4,$A$1:$AD$1,0))&amp;""),""))</f>
        <v/>
      </c>
      <c r="AP129" s="22">
        <f>IF(AN129="","",IFERROR(TRIM(INDEX($A129:$AD129,MATCH(Lists!$H$7,$A$1:$AD$1,0))&amp;""),""))</f>
        <v/>
      </c>
      <c r="AQ129" s="22">
        <f>IF(AN129="","",IFERROR(TRIM(INDEX($A129:$AD129,MATCH(Lists!$H$8,$A$1:$AD$1,0))&amp;""),""))</f>
        <v/>
      </c>
      <c r="AR129" s="22">
        <f>IF(AN129="","",IFERROR(TRIM(INDEX($A129:$AD129,MATCH(Lists!$H$9,$A$1:$AD$1,0))&amp;""),""))</f>
        <v/>
      </c>
      <c r="AS129" s="22">
        <f>IF(AN129="","",IFERROR(TRIM(INDEX($A129:$AD129,MATCH(Lists!$H$5,$A$1:$AD$1,0))&amp;""),""))</f>
        <v/>
      </c>
      <c r="AT129" s="22">
        <f>IF(AN129="","",IF(IFERROR(TRIM(INDEX($A129:$AD129,MATCH(Lists!$H$6,$A$1:$AD$1,0))&amp;""),"")&lt;&gt;"","Yes","No"))</f>
        <v/>
      </c>
      <c r="AU129" s="22">
        <f>IF(AN129="","",IF(IFERROR(TRIM(INDEX($A129:$AD129,MATCH(Lists!$H$11,$A$1:$AD$1,0))&amp;""),"")&lt;&gt;"","Yes","No"))</f>
        <v/>
      </c>
      <c r="AV129" s="22">
        <f>IF(AN129="","",IFERROR(IF(TRIM(INDEX($A129:$AD129,MATCH(Lists!$H$10,$A$1:$AD$1,0))&amp;"")="","",VALUE(TRIM(INDEX($A129:$AD129,MATCH(Lists!$H$10,$A$1:$AD$1,0))&amp;""))),""))</f>
        <v/>
      </c>
      <c r="AW129" s="22">
        <f>IF(AN129="","",LOWER(IFERROR(TRIM(INDEX($A129:$AD129,MATCH(Lists!$H$3,$A$1:$AD$1,0))&amp;""),"")))</f>
        <v/>
      </c>
      <c r="AX129" s="22">
        <f>IF(AN129="","",IFERROR(TRIM(INDEX($A129:$AD129,MATCH(Lists!$H$12,$A$1:$AD$1,0))&amp;""),""))</f>
        <v/>
      </c>
      <c r="AY129" s="23">
        <f>IF(OR(AX129="Paid",AX129="Partially refunded"),IFERROR(VALUE(IFERROR(TRIM(INDEX($A129:$AD129,MATCH(Lists!$H$13,$A$1:$AD$1,0))&amp;""),"")),0)-IFERROR(VALUE(IFERROR(TRIM(INDEX($A129:$AD129,MATCH(Lists!$H$14,$A$1:$AD$1,0))&amp;""),"")),0),0)</f>
        <v/>
      </c>
      <c r="AZ129" s="22">
        <f>IF(AN129="","",IF(UPPER(TRIM(AK129&amp;""))="Y","Paid another way",IF(OR(AX129="Paid",AX129="Partially refunded"),AX129,IF(AND(AW129&lt;&gt;"",COUNTIFS(Payments!$S$2:$S$301,AW129,Payments!$U$2:$U$301,1)&gt;0),"Paid",IF(AX129&lt;&gt;"",AX129,IF(AW129="","No payment yet",IFERROR(INDEX(Payments!$T$2:$T$301,MATCH(AW129,Payments!$S$2:$S$301,0)),"No payment yet")))))))</f>
        <v/>
      </c>
      <c r="BA129" s="22">
        <f>IF(OR(AZ129="Paid",AZ129="Partially refunded",AZ129="Paid another way"),1,0)</f>
        <v/>
      </c>
      <c r="BB129" s="23">
        <f>IF(AN129="","",AY129+IF(AW129="",0,SUMIF(Payments!$S$2:$S$301,AW129,Payments!$V$2:$V$301)))</f>
        <v/>
      </c>
      <c r="BC129" s="22">
        <f>IF(OR(AN129="",COUNT(AF129:AH129)=0),"",ROUND(AVERAGE(AF129:AH129),2))</f>
        <v/>
      </c>
      <c r="BD129" s="22">
        <f>IF(ISNUMBER(BC129),BC129,0)</f>
        <v/>
      </c>
      <c r="BE129" s="22">
        <f>IF(ISNUMBER(BC129),1,0)</f>
        <v/>
      </c>
      <c r="BF129" s="22">
        <f>IF(AN129="","",TRIM(AI129&amp;""))</f>
        <v/>
      </c>
      <c r="BG129" s="22">
        <f>IF(OR(AN129="",AJ129=""),"",UPPER(TRIM(AJ129&amp;"")))</f>
        <v/>
      </c>
      <c r="BH129" s="22">
        <f>IF(BG129="","",IF(COUNTIF($BG$2:$BG$301,BG129)&gt;1,"Yes","No"))</f>
        <v/>
      </c>
      <c r="BI129" s="22">
        <f>IF(AND(BF129="Accepted",BG129=""),1,0)</f>
        <v/>
      </c>
      <c r="BJ129" s="22">
        <f>IF(AND(BF129="Accepted",BA129=0),1,0)</f>
        <v/>
      </c>
      <c r="BK129" s="23">
        <f>IF(AND(BJ129=1,ISNUMBER(AV129)),AV129,0)</f>
        <v/>
      </c>
      <c r="BL129" s="22">
        <f>IF(AN129="",0,1)</f>
        <v/>
      </c>
    </row>
    <row r="130">
      <c r="AE130" s="19" t="n"/>
      <c r="AF130" s="24" t="n"/>
      <c r="AG130" s="24" t="n"/>
      <c r="AH130" s="24" t="n"/>
      <c r="AI130" s="24" t="n"/>
      <c r="AJ130" s="24" t="n"/>
      <c r="AK130" s="24" t="n"/>
      <c r="AL130" s="25" t="n"/>
      <c r="AM130" s="19" t="n"/>
      <c r="AN130" s="22">
        <f>IFERROR(TRIM(INDEX($A130:$AD130,MATCH(Lists!$H$2,$A$1:$AD$1,0))&amp;""),"")</f>
        <v/>
      </c>
      <c r="AO130" s="22">
        <f>IF(AN130="","",IFERROR(TRIM(INDEX($A130:$AD130,MATCH(Lists!$H$4,$A$1:$AD$1,0))&amp;""),""))</f>
        <v/>
      </c>
      <c r="AP130" s="22">
        <f>IF(AN130="","",IFERROR(TRIM(INDEX($A130:$AD130,MATCH(Lists!$H$7,$A$1:$AD$1,0))&amp;""),""))</f>
        <v/>
      </c>
      <c r="AQ130" s="22">
        <f>IF(AN130="","",IFERROR(TRIM(INDEX($A130:$AD130,MATCH(Lists!$H$8,$A$1:$AD$1,0))&amp;""),""))</f>
        <v/>
      </c>
      <c r="AR130" s="22">
        <f>IF(AN130="","",IFERROR(TRIM(INDEX($A130:$AD130,MATCH(Lists!$H$9,$A$1:$AD$1,0))&amp;""),""))</f>
        <v/>
      </c>
      <c r="AS130" s="22">
        <f>IF(AN130="","",IFERROR(TRIM(INDEX($A130:$AD130,MATCH(Lists!$H$5,$A$1:$AD$1,0))&amp;""),""))</f>
        <v/>
      </c>
      <c r="AT130" s="22">
        <f>IF(AN130="","",IF(IFERROR(TRIM(INDEX($A130:$AD130,MATCH(Lists!$H$6,$A$1:$AD$1,0))&amp;""),"")&lt;&gt;"","Yes","No"))</f>
        <v/>
      </c>
      <c r="AU130" s="22">
        <f>IF(AN130="","",IF(IFERROR(TRIM(INDEX($A130:$AD130,MATCH(Lists!$H$11,$A$1:$AD$1,0))&amp;""),"")&lt;&gt;"","Yes","No"))</f>
        <v/>
      </c>
      <c r="AV130" s="22">
        <f>IF(AN130="","",IFERROR(IF(TRIM(INDEX($A130:$AD130,MATCH(Lists!$H$10,$A$1:$AD$1,0))&amp;"")="","",VALUE(TRIM(INDEX($A130:$AD130,MATCH(Lists!$H$10,$A$1:$AD$1,0))&amp;""))),""))</f>
        <v/>
      </c>
      <c r="AW130" s="22">
        <f>IF(AN130="","",LOWER(IFERROR(TRIM(INDEX($A130:$AD130,MATCH(Lists!$H$3,$A$1:$AD$1,0))&amp;""),"")))</f>
        <v/>
      </c>
      <c r="AX130" s="22">
        <f>IF(AN130="","",IFERROR(TRIM(INDEX($A130:$AD130,MATCH(Lists!$H$12,$A$1:$AD$1,0))&amp;""),""))</f>
        <v/>
      </c>
      <c r="AY130" s="23">
        <f>IF(OR(AX130="Paid",AX130="Partially refunded"),IFERROR(VALUE(IFERROR(TRIM(INDEX($A130:$AD130,MATCH(Lists!$H$13,$A$1:$AD$1,0))&amp;""),"")),0)-IFERROR(VALUE(IFERROR(TRIM(INDEX($A130:$AD130,MATCH(Lists!$H$14,$A$1:$AD$1,0))&amp;""),"")),0),0)</f>
        <v/>
      </c>
      <c r="AZ130" s="22">
        <f>IF(AN130="","",IF(UPPER(TRIM(AK130&amp;""))="Y","Paid another way",IF(OR(AX130="Paid",AX130="Partially refunded"),AX130,IF(AND(AW130&lt;&gt;"",COUNTIFS(Payments!$S$2:$S$301,AW130,Payments!$U$2:$U$301,1)&gt;0),"Paid",IF(AX130&lt;&gt;"",AX130,IF(AW130="","No payment yet",IFERROR(INDEX(Payments!$T$2:$T$301,MATCH(AW130,Payments!$S$2:$S$301,0)),"No payment yet")))))))</f>
        <v/>
      </c>
      <c r="BA130" s="22">
        <f>IF(OR(AZ130="Paid",AZ130="Partially refunded",AZ130="Paid another way"),1,0)</f>
        <v/>
      </c>
      <c r="BB130" s="23">
        <f>IF(AN130="","",AY130+IF(AW130="",0,SUMIF(Payments!$S$2:$S$301,AW130,Payments!$V$2:$V$301)))</f>
        <v/>
      </c>
      <c r="BC130" s="22">
        <f>IF(OR(AN130="",COUNT(AF130:AH130)=0),"",ROUND(AVERAGE(AF130:AH130),2))</f>
        <v/>
      </c>
      <c r="BD130" s="22">
        <f>IF(ISNUMBER(BC130),BC130,0)</f>
        <v/>
      </c>
      <c r="BE130" s="22">
        <f>IF(ISNUMBER(BC130),1,0)</f>
        <v/>
      </c>
      <c r="BF130" s="22">
        <f>IF(AN130="","",TRIM(AI130&amp;""))</f>
        <v/>
      </c>
      <c r="BG130" s="22">
        <f>IF(OR(AN130="",AJ130=""),"",UPPER(TRIM(AJ130&amp;"")))</f>
        <v/>
      </c>
      <c r="BH130" s="22">
        <f>IF(BG130="","",IF(COUNTIF($BG$2:$BG$301,BG130)&gt;1,"Yes","No"))</f>
        <v/>
      </c>
      <c r="BI130" s="22">
        <f>IF(AND(BF130="Accepted",BG130=""),1,0)</f>
        <v/>
      </c>
      <c r="BJ130" s="22">
        <f>IF(AND(BF130="Accepted",BA130=0),1,0)</f>
        <v/>
      </c>
      <c r="BK130" s="23">
        <f>IF(AND(BJ130=1,ISNUMBER(AV130)),AV130,0)</f>
        <v/>
      </c>
      <c r="BL130" s="22">
        <f>IF(AN130="",0,1)</f>
        <v/>
      </c>
    </row>
    <row r="131">
      <c r="AE131" s="19" t="n"/>
      <c r="AF131" s="24" t="n"/>
      <c r="AG131" s="24" t="n"/>
      <c r="AH131" s="24" t="n"/>
      <c r="AI131" s="24" t="n"/>
      <c r="AJ131" s="24" t="n"/>
      <c r="AK131" s="24" t="n"/>
      <c r="AL131" s="25" t="n"/>
      <c r="AM131" s="19" t="n"/>
      <c r="AN131" s="22">
        <f>IFERROR(TRIM(INDEX($A131:$AD131,MATCH(Lists!$H$2,$A$1:$AD$1,0))&amp;""),"")</f>
        <v/>
      </c>
      <c r="AO131" s="22">
        <f>IF(AN131="","",IFERROR(TRIM(INDEX($A131:$AD131,MATCH(Lists!$H$4,$A$1:$AD$1,0))&amp;""),""))</f>
        <v/>
      </c>
      <c r="AP131" s="22">
        <f>IF(AN131="","",IFERROR(TRIM(INDEX($A131:$AD131,MATCH(Lists!$H$7,$A$1:$AD$1,0))&amp;""),""))</f>
        <v/>
      </c>
      <c r="AQ131" s="22">
        <f>IF(AN131="","",IFERROR(TRIM(INDEX($A131:$AD131,MATCH(Lists!$H$8,$A$1:$AD$1,0))&amp;""),""))</f>
        <v/>
      </c>
      <c r="AR131" s="22">
        <f>IF(AN131="","",IFERROR(TRIM(INDEX($A131:$AD131,MATCH(Lists!$H$9,$A$1:$AD$1,0))&amp;""),""))</f>
        <v/>
      </c>
      <c r="AS131" s="22">
        <f>IF(AN131="","",IFERROR(TRIM(INDEX($A131:$AD131,MATCH(Lists!$H$5,$A$1:$AD$1,0))&amp;""),""))</f>
        <v/>
      </c>
      <c r="AT131" s="22">
        <f>IF(AN131="","",IF(IFERROR(TRIM(INDEX($A131:$AD131,MATCH(Lists!$H$6,$A$1:$AD$1,0))&amp;""),"")&lt;&gt;"","Yes","No"))</f>
        <v/>
      </c>
      <c r="AU131" s="22">
        <f>IF(AN131="","",IF(IFERROR(TRIM(INDEX($A131:$AD131,MATCH(Lists!$H$11,$A$1:$AD$1,0))&amp;""),"")&lt;&gt;"","Yes","No"))</f>
        <v/>
      </c>
      <c r="AV131" s="22">
        <f>IF(AN131="","",IFERROR(IF(TRIM(INDEX($A131:$AD131,MATCH(Lists!$H$10,$A$1:$AD$1,0))&amp;"")="","",VALUE(TRIM(INDEX($A131:$AD131,MATCH(Lists!$H$10,$A$1:$AD$1,0))&amp;""))),""))</f>
        <v/>
      </c>
      <c r="AW131" s="22">
        <f>IF(AN131="","",LOWER(IFERROR(TRIM(INDEX($A131:$AD131,MATCH(Lists!$H$3,$A$1:$AD$1,0))&amp;""),"")))</f>
        <v/>
      </c>
      <c r="AX131" s="22">
        <f>IF(AN131="","",IFERROR(TRIM(INDEX($A131:$AD131,MATCH(Lists!$H$12,$A$1:$AD$1,0))&amp;""),""))</f>
        <v/>
      </c>
      <c r="AY131" s="23">
        <f>IF(OR(AX131="Paid",AX131="Partially refunded"),IFERROR(VALUE(IFERROR(TRIM(INDEX($A131:$AD131,MATCH(Lists!$H$13,$A$1:$AD$1,0))&amp;""),"")),0)-IFERROR(VALUE(IFERROR(TRIM(INDEX($A131:$AD131,MATCH(Lists!$H$14,$A$1:$AD$1,0))&amp;""),"")),0),0)</f>
        <v/>
      </c>
      <c r="AZ131" s="22">
        <f>IF(AN131="","",IF(UPPER(TRIM(AK131&amp;""))="Y","Paid another way",IF(OR(AX131="Paid",AX131="Partially refunded"),AX131,IF(AND(AW131&lt;&gt;"",COUNTIFS(Payments!$S$2:$S$301,AW131,Payments!$U$2:$U$301,1)&gt;0),"Paid",IF(AX131&lt;&gt;"",AX131,IF(AW131="","No payment yet",IFERROR(INDEX(Payments!$T$2:$T$301,MATCH(AW131,Payments!$S$2:$S$301,0)),"No payment yet")))))))</f>
        <v/>
      </c>
      <c r="BA131" s="22">
        <f>IF(OR(AZ131="Paid",AZ131="Partially refunded",AZ131="Paid another way"),1,0)</f>
        <v/>
      </c>
      <c r="BB131" s="23">
        <f>IF(AN131="","",AY131+IF(AW131="",0,SUMIF(Payments!$S$2:$S$301,AW131,Payments!$V$2:$V$301)))</f>
        <v/>
      </c>
      <c r="BC131" s="22">
        <f>IF(OR(AN131="",COUNT(AF131:AH131)=0),"",ROUND(AVERAGE(AF131:AH131),2))</f>
        <v/>
      </c>
      <c r="BD131" s="22">
        <f>IF(ISNUMBER(BC131),BC131,0)</f>
        <v/>
      </c>
      <c r="BE131" s="22">
        <f>IF(ISNUMBER(BC131),1,0)</f>
        <v/>
      </c>
      <c r="BF131" s="22">
        <f>IF(AN131="","",TRIM(AI131&amp;""))</f>
        <v/>
      </c>
      <c r="BG131" s="22">
        <f>IF(OR(AN131="",AJ131=""),"",UPPER(TRIM(AJ131&amp;"")))</f>
        <v/>
      </c>
      <c r="BH131" s="22">
        <f>IF(BG131="","",IF(COUNTIF($BG$2:$BG$301,BG131)&gt;1,"Yes","No"))</f>
        <v/>
      </c>
      <c r="BI131" s="22">
        <f>IF(AND(BF131="Accepted",BG131=""),1,0)</f>
        <v/>
      </c>
      <c r="BJ131" s="22">
        <f>IF(AND(BF131="Accepted",BA131=0),1,0)</f>
        <v/>
      </c>
      <c r="BK131" s="23">
        <f>IF(AND(BJ131=1,ISNUMBER(AV131)),AV131,0)</f>
        <v/>
      </c>
      <c r="BL131" s="22">
        <f>IF(AN131="",0,1)</f>
        <v/>
      </c>
    </row>
    <row r="132">
      <c r="AE132" s="19" t="n"/>
      <c r="AF132" s="24" t="n"/>
      <c r="AG132" s="24" t="n"/>
      <c r="AH132" s="24" t="n"/>
      <c r="AI132" s="24" t="n"/>
      <c r="AJ132" s="24" t="n"/>
      <c r="AK132" s="24" t="n"/>
      <c r="AL132" s="25" t="n"/>
      <c r="AM132" s="19" t="n"/>
      <c r="AN132" s="22">
        <f>IFERROR(TRIM(INDEX($A132:$AD132,MATCH(Lists!$H$2,$A$1:$AD$1,0))&amp;""),"")</f>
        <v/>
      </c>
      <c r="AO132" s="22">
        <f>IF(AN132="","",IFERROR(TRIM(INDEX($A132:$AD132,MATCH(Lists!$H$4,$A$1:$AD$1,0))&amp;""),""))</f>
        <v/>
      </c>
      <c r="AP132" s="22">
        <f>IF(AN132="","",IFERROR(TRIM(INDEX($A132:$AD132,MATCH(Lists!$H$7,$A$1:$AD$1,0))&amp;""),""))</f>
        <v/>
      </c>
      <c r="AQ132" s="22">
        <f>IF(AN132="","",IFERROR(TRIM(INDEX($A132:$AD132,MATCH(Lists!$H$8,$A$1:$AD$1,0))&amp;""),""))</f>
        <v/>
      </c>
      <c r="AR132" s="22">
        <f>IF(AN132="","",IFERROR(TRIM(INDEX($A132:$AD132,MATCH(Lists!$H$9,$A$1:$AD$1,0))&amp;""),""))</f>
        <v/>
      </c>
      <c r="AS132" s="22">
        <f>IF(AN132="","",IFERROR(TRIM(INDEX($A132:$AD132,MATCH(Lists!$H$5,$A$1:$AD$1,0))&amp;""),""))</f>
        <v/>
      </c>
      <c r="AT132" s="22">
        <f>IF(AN132="","",IF(IFERROR(TRIM(INDEX($A132:$AD132,MATCH(Lists!$H$6,$A$1:$AD$1,0))&amp;""),"")&lt;&gt;"","Yes","No"))</f>
        <v/>
      </c>
      <c r="AU132" s="22">
        <f>IF(AN132="","",IF(IFERROR(TRIM(INDEX($A132:$AD132,MATCH(Lists!$H$11,$A$1:$AD$1,0))&amp;""),"")&lt;&gt;"","Yes","No"))</f>
        <v/>
      </c>
      <c r="AV132" s="22">
        <f>IF(AN132="","",IFERROR(IF(TRIM(INDEX($A132:$AD132,MATCH(Lists!$H$10,$A$1:$AD$1,0))&amp;"")="","",VALUE(TRIM(INDEX($A132:$AD132,MATCH(Lists!$H$10,$A$1:$AD$1,0))&amp;""))),""))</f>
        <v/>
      </c>
      <c r="AW132" s="22">
        <f>IF(AN132="","",LOWER(IFERROR(TRIM(INDEX($A132:$AD132,MATCH(Lists!$H$3,$A$1:$AD$1,0))&amp;""),"")))</f>
        <v/>
      </c>
      <c r="AX132" s="22">
        <f>IF(AN132="","",IFERROR(TRIM(INDEX($A132:$AD132,MATCH(Lists!$H$12,$A$1:$AD$1,0))&amp;""),""))</f>
        <v/>
      </c>
      <c r="AY132" s="23">
        <f>IF(OR(AX132="Paid",AX132="Partially refunded"),IFERROR(VALUE(IFERROR(TRIM(INDEX($A132:$AD132,MATCH(Lists!$H$13,$A$1:$AD$1,0))&amp;""),"")),0)-IFERROR(VALUE(IFERROR(TRIM(INDEX($A132:$AD132,MATCH(Lists!$H$14,$A$1:$AD$1,0))&amp;""),"")),0),0)</f>
        <v/>
      </c>
      <c r="AZ132" s="22">
        <f>IF(AN132="","",IF(UPPER(TRIM(AK132&amp;""))="Y","Paid another way",IF(OR(AX132="Paid",AX132="Partially refunded"),AX132,IF(AND(AW132&lt;&gt;"",COUNTIFS(Payments!$S$2:$S$301,AW132,Payments!$U$2:$U$301,1)&gt;0),"Paid",IF(AX132&lt;&gt;"",AX132,IF(AW132="","No payment yet",IFERROR(INDEX(Payments!$T$2:$T$301,MATCH(AW132,Payments!$S$2:$S$301,0)),"No payment yet")))))))</f>
        <v/>
      </c>
      <c r="BA132" s="22">
        <f>IF(OR(AZ132="Paid",AZ132="Partially refunded",AZ132="Paid another way"),1,0)</f>
        <v/>
      </c>
      <c r="BB132" s="23">
        <f>IF(AN132="","",AY132+IF(AW132="",0,SUMIF(Payments!$S$2:$S$301,AW132,Payments!$V$2:$V$301)))</f>
        <v/>
      </c>
      <c r="BC132" s="22">
        <f>IF(OR(AN132="",COUNT(AF132:AH132)=0),"",ROUND(AVERAGE(AF132:AH132),2))</f>
        <v/>
      </c>
      <c r="BD132" s="22">
        <f>IF(ISNUMBER(BC132),BC132,0)</f>
        <v/>
      </c>
      <c r="BE132" s="22">
        <f>IF(ISNUMBER(BC132),1,0)</f>
        <v/>
      </c>
      <c r="BF132" s="22">
        <f>IF(AN132="","",TRIM(AI132&amp;""))</f>
        <v/>
      </c>
      <c r="BG132" s="22">
        <f>IF(OR(AN132="",AJ132=""),"",UPPER(TRIM(AJ132&amp;"")))</f>
        <v/>
      </c>
      <c r="BH132" s="22">
        <f>IF(BG132="","",IF(COUNTIF($BG$2:$BG$301,BG132)&gt;1,"Yes","No"))</f>
        <v/>
      </c>
      <c r="BI132" s="22">
        <f>IF(AND(BF132="Accepted",BG132=""),1,0)</f>
        <v/>
      </c>
      <c r="BJ132" s="22">
        <f>IF(AND(BF132="Accepted",BA132=0),1,0)</f>
        <v/>
      </c>
      <c r="BK132" s="23">
        <f>IF(AND(BJ132=1,ISNUMBER(AV132)),AV132,0)</f>
        <v/>
      </c>
      <c r="BL132" s="22">
        <f>IF(AN132="",0,1)</f>
        <v/>
      </c>
    </row>
    <row r="133">
      <c r="AE133" s="19" t="n"/>
      <c r="AF133" s="24" t="n"/>
      <c r="AG133" s="24" t="n"/>
      <c r="AH133" s="24" t="n"/>
      <c r="AI133" s="24" t="n"/>
      <c r="AJ133" s="24" t="n"/>
      <c r="AK133" s="24" t="n"/>
      <c r="AL133" s="25" t="n"/>
      <c r="AM133" s="19" t="n"/>
      <c r="AN133" s="22">
        <f>IFERROR(TRIM(INDEX($A133:$AD133,MATCH(Lists!$H$2,$A$1:$AD$1,0))&amp;""),"")</f>
        <v/>
      </c>
      <c r="AO133" s="22">
        <f>IF(AN133="","",IFERROR(TRIM(INDEX($A133:$AD133,MATCH(Lists!$H$4,$A$1:$AD$1,0))&amp;""),""))</f>
        <v/>
      </c>
      <c r="AP133" s="22">
        <f>IF(AN133="","",IFERROR(TRIM(INDEX($A133:$AD133,MATCH(Lists!$H$7,$A$1:$AD$1,0))&amp;""),""))</f>
        <v/>
      </c>
      <c r="AQ133" s="22">
        <f>IF(AN133="","",IFERROR(TRIM(INDEX($A133:$AD133,MATCH(Lists!$H$8,$A$1:$AD$1,0))&amp;""),""))</f>
        <v/>
      </c>
      <c r="AR133" s="22">
        <f>IF(AN133="","",IFERROR(TRIM(INDEX($A133:$AD133,MATCH(Lists!$H$9,$A$1:$AD$1,0))&amp;""),""))</f>
        <v/>
      </c>
      <c r="AS133" s="22">
        <f>IF(AN133="","",IFERROR(TRIM(INDEX($A133:$AD133,MATCH(Lists!$H$5,$A$1:$AD$1,0))&amp;""),""))</f>
        <v/>
      </c>
      <c r="AT133" s="22">
        <f>IF(AN133="","",IF(IFERROR(TRIM(INDEX($A133:$AD133,MATCH(Lists!$H$6,$A$1:$AD$1,0))&amp;""),"")&lt;&gt;"","Yes","No"))</f>
        <v/>
      </c>
      <c r="AU133" s="22">
        <f>IF(AN133="","",IF(IFERROR(TRIM(INDEX($A133:$AD133,MATCH(Lists!$H$11,$A$1:$AD$1,0))&amp;""),"")&lt;&gt;"","Yes","No"))</f>
        <v/>
      </c>
      <c r="AV133" s="22">
        <f>IF(AN133="","",IFERROR(IF(TRIM(INDEX($A133:$AD133,MATCH(Lists!$H$10,$A$1:$AD$1,0))&amp;"")="","",VALUE(TRIM(INDEX($A133:$AD133,MATCH(Lists!$H$10,$A$1:$AD$1,0))&amp;""))),""))</f>
        <v/>
      </c>
      <c r="AW133" s="22">
        <f>IF(AN133="","",LOWER(IFERROR(TRIM(INDEX($A133:$AD133,MATCH(Lists!$H$3,$A$1:$AD$1,0))&amp;""),"")))</f>
        <v/>
      </c>
      <c r="AX133" s="22">
        <f>IF(AN133="","",IFERROR(TRIM(INDEX($A133:$AD133,MATCH(Lists!$H$12,$A$1:$AD$1,0))&amp;""),""))</f>
        <v/>
      </c>
      <c r="AY133" s="23">
        <f>IF(OR(AX133="Paid",AX133="Partially refunded"),IFERROR(VALUE(IFERROR(TRIM(INDEX($A133:$AD133,MATCH(Lists!$H$13,$A$1:$AD$1,0))&amp;""),"")),0)-IFERROR(VALUE(IFERROR(TRIM(INDEX($A133:$AD133,MATCH(Lists!$H$14,$A$1:$AD$1,0))&amp;""),"")),0),0)</f>
        <v/>
      </c>
      <c r="AZ133" s="22">
        <f>IF(AN133="","",IF(UPPER(TRIM(AK133&amp;""))="Y","Paid another way",IF(OR(AX133="Paid",AX133="Partially refunded"),AX133,IF(AND(AW133&lt;&gt;"",COUNTIFS(Payments!$S$2:$S$301,AW133,Payments!$U$2:$U$301,1)&gt;0),"Paid",IF(AX133&lt;&gt;"",AX133,IF(AW133="","No payment yet",IFERROR(INDEX(Payments!$T$2:$T$301,MATCH(AW133,Payments!$S$2:$S$301,0)),"No payment yet")))))))</f>
        <v/>
      </c>
      <c r="BA133" s="22">
        <f>IF(OR(AZ133="Paid",AZ133="Partially refunded",AZ133="Paid another way"),1,0)</f>
        <v/>
      </c>
      <c r="BB133" s="23">
        <f>IF(AN133="","",AY133+IF(AW133="",0,SUMIF(Payments!$S$2:$S$301,AW133,Payments!$V$2:$V$301)))</f>
        <v/>
      </c>
      <c r="BC133" s="22">
        <f>IF(OR(AN133="",COUNT(AF133:AH133)=0),"",ROUND(AVERAGE(AF133:AH133),2))</f>
        <v/>
      </c>
      <c r="BD133" s="22">
        <f>IF(ISNUMBER(BC133),BC133,0)</f>
        <v/>
      </c>
      <c r="BE133" s="22">
        <f>IF(ISNUMBER(BC133),1,0)</f>
        <v/>
      </c>
      <c r="BF133" s="22">
        <f>IF(AN133="","",TRIM(AI133&amp;""))</f>
        <v/>
      </c>
      <c r="BG133" s="22">
        <f>IF(OR(AN133="",AJ133=""),"",UPPER(TRIM(AJ133&amp;"")))</f>
        <v/>
      </c>
      <c r="BH133" s="22">
        <f>IF(BG133="","",IF(COUNTIF($BG$2:$BG$301,BG133)&gt;1,"Yes","No"))</f>
        <v/>
      </c>
      <c r="BI133" s="22">
        <f>IF(AND(BF133="Accepted",BG133=""),1,0)</f>
        <v/>
      </c>
      <c r="BJ133" s="22">
        <f>IF(AND(BF133="Accepted",BA133=0),1,0)</f>
        <v/>
      </c>
      <c r="BK133" s="23">
        <f>IF(AND(BJ133=1,ISNUMBER(AV133)),AV133,0)</f>
        <v/>
      </c>
      <c r="BL133" s="22">
        <f>IF(AN133="",0,1)</f>
        <v/>
      </c>
    </row>
    <row r="134">
      <c r="AE134" s="19" t="n"/>
      <c r="AF134" s="24" t="n"/>
      <c r="AG134" s="24" t="n"/>
      <c r="AH134" s="24" t="n"/>
      <c r="AI134" s="24" t="n"/>
      <c r="AJ134" s="24" t="n"/>
      <c r="AK134" s="24" t="n"/>
      <c r="AL134" s="25" t="n"/>
      <c r="AM134" s="19" t="n"/>
      <c r="AN134" s="22">
        <f>IFERROR(TRIM(INDEX($A134:$AD134,MATCH(Lists!$H$2,$A$1:$AD$1,0))&amp;""),"")</f>
        <v/>
      </c>
      <c r="AO134" s="22">
        <f>IF(AN134="","",IFERROR(TRIM(INDEX($A134:$AD134,MATCH(Lists!$H$4,$A$1:$AD$1,0))&amp;""),""))</f>
        <v/>
      </c>
      <c r="AP134" s="22">
        <f>IF(AN134="","",IFERROR(TRIM(INDEX($A134:$AD134,MATCH(Lists!$H$7,$A$1:$AD$1,0))&amp;""),""))</f>
        <v/>
      </c>
      <c r="AQ134" s="22">
        <f>IF(AN134="","",IFERROR(TRIM(INDEX($A134:$AD134,MATCH(Lists!$H$8,$A$1:$AD$1,0))&amp;""),""))</f>
        <v/>
      </c>
      <c r="AR134" s="22">
        <f>IF(AN134="","",IFERROR(TRIM(INDEX($A134:$AD134,MATCH(Lists!$H$9,$A$1:$AD$1,0))&amp;""),""))</f>
        <v/>
      </c>
      <c r="AS134" s="22">
        <f>IF(AN134="","",IFERROR(TRIM(INDEX($A134:$AD134,MATCH(Lists!$H$5,$A$1:$AD$1,0))&amp;""),""))</f>
        <v/>
      </c>
      <c r="AT134" s="22">
        <f>IF(AN134="","",IF(IFERROR(TRIM(INDEX($A134:$AD134,MATCH(Lists!$H$6,$A$1:$AD$1,0))&amp;""),"")&lt;&gt;"","Yes","No"))</f>
        <v/>
      </c>
      <c r="AU134" s="22">
        <f>IF(AN134="","",IF(IFERROR(TRIM(INDEX($A134:$AD134,MATCH(Lists!$H$11,$A$1:$AD$1,0))&amp;""),"")&lt;&gt;"","Yes","No"))</f>
        <v/>
      </c>
      <c r="AV134" s="22">
        <f>IF(AN134="","",IFERROR(IF(TRIM(INDEX($A134:$AD134,MATCH(Lists!$H$10,$A$1:$AD$1,0))&amp;"")="","",VALUE(TRIM(INDEX($A134:$AD134,MATCH(Lists!$H$10,$A$1:$AD$1,0))&amp;""))),""))</f>
        <v/>
      </c>
      <c r="AW134" s="22">
        <f>IF(AN134="","",LOWER(IFERROR(TRIM(INDEX($A134:$AD134,MATCH(Lists!$H$3,$A$1:$AD$1,0))&amp;""),"")))</f>
        <v/>
      </c>
      <c r="AX134" s="22">
        <f>IF(AN134="","",IFERROR(TRIM(INDEX($A134:$AD134,MATCH(Lists!$H$12,$A$1:$AD$1,0))&amp;""),""))</f>
        <v/>
      </c>
      <c r="AY134" s="23">
        <f>IF(OR(AX134="Paid",AX134="Partially refunded"),IFERROR(VALUE(IFERROR(TRIM(INDEX($A134:$AD134,MATCH(Lists!$H$13,$A$1:$AD$1,0))&amp;""),"")),0)-IFERROR(VALUE(IFERROR(TRIM(INDEX($A134:$AD134,MATCH(Lists!$H$14,$A$1:$AD$1,0))&amp;""),"")),0),0)</f>
        <v/>
      </c>
      <c r="AZ134" s="22">
        <f>IF(AN134="","",IF(UPPER(TRIM(AK134&amp;""))="Y","Paid another way",IF(OR(AX134="Paid",AX134="Partially refunded"),AX134,IF(AND(AW134&lt;&gt;"",COUNTIFS(Payments!$S$2:$S$301,AW134,Payments!$U$2:$U$301,1)&gt;0),"Paid",IF(AX134&lt;&gt;"",AX134,IF(AW134="","No payment yet",IFERROR(INDEX(Payments!$T$2:$T$301,MATCH(AW134,Payments!$S$2:$S$301,0)),"No payment yet")))))))</f>
        <v/>
      </c>
      <c r="BA134" s="22">
        <f>IF(OR(AZ134="Paid",AZ134="Partially refunded",AZ134="Paid another way"),1,0)</f>
        <v/>
      </c>
      <c r="BB134" s="23">
        <f>IF(AN134="","",AY134+IF(AW134="",0,SUMIF(Payments!$S$2:$S$301,AW134,Payments!$V$2:$V$301)))</f>
        <v/>
      </c>
      <c r="BC134" s="22">
        <f>IF(OR(AN134="",COUNT(AF134:AH134)=0),"",ROUND(AVERAGE(AF134:AH134),2))</f>
        <v/>
      </c>
      <c r="BD134" s="22">
        <f>IF(ISNUMBER(BC134),BC134,0)</f>
        <v/>
      </c>
      <c r="BE134" s="22">
        <f>IF(ISNUMBER(BC134),1,0)</f>
        <v/>
      </c>
      <c r="BF134" s="22">
        <f>IF(AN134="","",TRIM(AI134&amp;""))</f>
        <v/>
      </c>
      <c r="BG134" s="22">
        <f>IF(OR(AN134="",AJ134=""),"",UPPER(TRIM(AJ134&amp;"")))</f>
        <v/>
      </c>
      <c r="BH134" s="22">
        <f>IF(BG134="","",IF(COUNTIF($BG$2:$BG$301,BG134)&gt;1,"Yes","No"))</f>
        <v/>
      </c>
      <c r="BI134" s="22">
        <f>IF(AND(BF134="Accepted",BG134=""),1,0)</f>
        <v/>
      </c>
      <c r="BJ134" s="22">
        <f>IF(AND(BF134="Accepted",BA134=0),1,0)</f>
        <v/>
      </c>
      <c r="BK134" s="23">
        <f>IF(AND(BJ134=1,ISNUMBER(AV134)),AV134,0)</f>
        <v/>
      </c>
      <c r="BL134" s="22">
        <f>IF(AN134="",0,1)</f>
        <v/>
      </c>
    </row>
    <row r="135">
      <c r="AE135" s="19" t="n"/>
      <c r="AF135" s="24" t="n"/>
      <c r="AG135" s="24" t="n"/>
      <c r="AH135" s="24" t="n"/>
      <c r="AI135" s="24" t="n"/>
      <c r="AJ135" s="24" t="n"/>
      <c r="AK135" s="24" t="n"/>
      <c r="AL135" s="25" t="n"/>
      <c r="AM135" s="19" t="n"/>
      <c r="AN135" s="22">
        <f>IFERROR(TRIM(INDEX($A135:$AD135,MATCH(Lists!$H$2,$A$1:$AD$1,0))&amp;""),"")</f>
        <v/>
      </c>
      <c r="AO135" s="22">
        <f>IF(AN135="","",IFERROR(TRIM(INDEX($A135:$AD135,MATCH(Lists!$H$4,$A$1:$AD$1,0))&amp;""),""))</f>
        <v/>
      </c>
      <c r="AP135" s="22">
        <f>IF(AN135="","",IFERROR(TRIM(INDEX($A135:$AD135,MATCH(Lists!$H$7,$A$1:$AD$1,0))&amp;""),""))</f>
        <v/>
      </c>
      <c r="AQ135" s="22">
        <f>IF(AN135="","",IFERROR(TRIM(INDEX($A135:$AD135,MATCH(Lists!$H$8,$A$1:$AD$1,0))&amp;""),""))</f>
        <v/>
      </c>
      <c r="AR135" s="22">
        <f>IF(AN135="","",IFERROR(TRIM(INDEX($A135:$AD135,MATCH(Lists!$H$9,$A$1:$AD$1,0))&amp;""),""))</f>
        <v/>
      </c>
      <c r="AS135" s="22">
        <f>IF(AN135="","",IFERROR(TRIM(INDEX($A135:$AD135,MATCH(Lists!$H$5,$A$1:$AD$1,0))&amp;""),""))</f>
        <v/>
      </c>
      <c r="AT135" s="22">
        <f>IF(AN135="","",IF(IFERROR(TRIM(INDEX($A135:$AD135,MATCH(Lists!$H$6,$A$1:$AD$1,0))&amp;""),"")&lt;&gt;"","Yes","No"))</f>
        <v/>
      </c>
      <c r="AU135" s="22">
        <f>IF(AN135="","",IF(IFERROR(TRIM(INDEX($A135:$AD135,MATCH(Lists!$H$11,$A$1:$AD$1,0))&amp;""),"")&lt;&gt;"","Yes","No"))</f>
        <v/>
      </c>
      <c r="AV135" s="22">
        <f>IF(AN135="","",IFERROR(IF(TRIM(INDEX($A135:$AD135,MATCH(Lists!$H$10,$A$1:$AD$1,0))&amp;"")="","",VALUE(TRIM(INDEX($A135:$AD135,MATCH(Lists!$H$10,$A$1:$AD$1,0))&amp;""))),""))</f>
        <v/>
      </c>
      <c r="AW135" s="22">
        <f>IF(AN135="","",LOWER(IFERROR(TRIM(INDEX($A135:$AD135,MATCH(Lists!$H$3,$A$1:$AD$1,0))&amp;""),"")))</f>
        <v/>
      </c>
      <c r="AX135" s="22">
        <f>IF(AN135="","",IFERROR(TRIM(INDEX($A135:$AD135,MATCH(Lists!$H$12,$A$1:$AD$1,0))&amp;""),""))</f>
        <v/>
      </c>
      <c r="AY135" s="23">
        <f>IF(OR(AX135="Paid",AX135="Partially refunded"),IFERROR(VALUE(IFERROR(TRIM(INDEX($A135:$AD135,MATCH(Lists!$H$13,$A$1:$AD$1,0))&amp;""),"")),0)-IFERROR(VALUE(IFERROR(TRIM(INDEX($A135:$AD135,MATCH(Lists!$H$14,$A$1:$AD$1,0))&amp;""),"")),0),0)</f>
        <v/>
      </c>
      <c r="AZ135" s="22">
        <f>IF(AN135="","",IF(UPPER(TRIM(AK135&amp;""))="Y","Paid another way",IF(OR(AX135="Paid",AX135="Partially refunded"),AX135,IF(AND(AW135&lt;&gt;"",COUNTIFS(Payments!$S$2:$S$301,AW135,Payments!$U$2:$U$301,1)&gt;0),"Paid",IF(AX135&lt;&gt;"",AX135,IF(AW135="","No payment yet",IFERROR(INDEX(Payments!$T$2:$T$301,MATCH(AW135,Payments!$S$2:$S$301,0)),"No payment yet")))))))</f>
        <v/>
      </c>
      <c r="BA135" s="22">
        <f>IF(OR(AZ135="Paid",AZ135="Partially refunded",AZ135="Paid another way"),1,0)</f>
        <v/>
      </c>
      <c r="BB135" s="23">
        <f>IF(AN135="","",AY135+IF(AW135="",0,SUMIF(Payments!$S$2:$S$301,AW135,Payments!$V$2:$V$301)))</f>
        <v/>
      </c>
      <c r="BC135" s="22">
        <f>IF(OR(AN135="",COUNT(AF135:AH135)=0),"",ROUND(AVERAGE(AF135:AH135),2))</f>
        <v/>
      </c>
      <c r="BD135" s="22">
        <f>IF(ISNUMBER(BC135),BC135,0)</f>
        <v/>
      </c>
      <c r="BE135" s="22">
        <f>IF(ISNUMBER(BC135),1,0)</f>
        <v/>
      </c>
      <c r="BF135" s="22">
        <f>IF(AN135="","",TRIM(AI135&amp;""))</f>
        <v/>
      </c>
      <c r="BG135" s="22">
        <f>IF(OR(AN135="",AJ135=""),"",UPPER(TRIM(AJ135&amp;"")))</f>
        <v/>
      </c>
      <c r="BH135" s="22">
        <f>IF(BG135="","",IF(COUNTIF($BG$2:$BG$301,BG135)&gt;1,"Yes","No"))</f>
        <v/>
      </c>
      <c r="BI135" s="22">
        <f>IF(AND(BF135="Accepted",BG135=""),1,0)</f>
        <v/>
      </c>
      <c r="BJ135" s="22">
        <f>IF(AND(BF135="Accepted",BA135=0),1,0)</f>
        <v/>
      </c>
      <c r="BK135" s="23">
        <f>IF(AND(BJ135=1,ISNUMBER(AV135)),AV135,0)</f>
        <v/>
      </c>
      <c r="BL135" s="22">
        <f>IF(AN135="",0,1)</f>
        <v/>
      </c>
    </row>
    <row r="136">
      <c r="AE136" s="19" t="n"/>
      <c r="AF136" s="24" t="n"/>
      <c r="AG136" s="24" t="n"/>
      <c r="AH136" s="24" t="n"/>
      <c r="AI136" s="24" t="n"/>
      <c r="AJ136" s="24" t="n"/>
      <c r="AK136" s="24" t="n"/>
      <c r="AL136" s="25" t="n"/>
      <c r="AM136" s="19" t="n"/>
      <c r="AN136" s="22">
        <f>IFERROR(TRIM(INDEX($A136:$AD136,MATCH(Lists!$H$2,$A$1:$AD$1,0))&amp;""),"")</f>
        <v/>
      </c>
      <c r="AO136" s="22">
        <f>IF(AN136="","",IFERROR(TRIM(INDEX($A136:$AD136,MATCH(Lists!$H$4,$A$1:$AD$1,0))&amp;""),""))</f>
        <v/>
      </c>
      <c r="AP136" s="22">
        <f>IF(AN136="","",IFERROR(TRIM(INDEX($A136:$AD136,MATCH(Lists!$H$7,$A$1:$AD$1,0))&amp;""),""))</f>
        <v/>
      </c>
      <c r="AQ136" s="22">
        <f>IF(AN136="","",IFERROR(TRIM(INDEX($A136:$AD136,MATCH(Lists!$H$8,$A$1:$AD$1,0))&amp;""),""))</f>
        <v/>
      </c>
      <c r="AR136" s="22">
        <f>IF(AN136="","",IFERROR(TRIM(INDEX($A136:$AD136,MATCH(Lists!$H$9,$A$1:$AD$1,0))&amp;""),""))</f>
        <v/>
      </c>
      <c r="AS136" s="22">
        <f>IF(AN136="","",IFERROR(TRIM(INDEX($A136:$AD136,MATCH(Lists!$H$5,$A$1:$AD$1,0))&amp;""),""))</f>
        <v/>
      </c>
      <c r="AT136" s="22">
        <f>IF(AN136="","",IF(IFERROR(TRIM(INDEX($A136:$AD136,MATCH(Lists!$H$6,$A$1:$AD$1,0))&amp;""),"")&lt;&gt;"","Yes","No"))</f>
        <v/>
      </c>
      <c r="AU136" s="22">
        <f>IF(AN136="","",IF(IFERROR(TRIM(INDEX($A136:$AD136,MATCH(Lists!$H$11,$A$1:$AD$1,0))&amp;""),"")&lt;&gt;"","Yes","No"))</f>
        <v/>
      </c>
      <c r="AV136" s="22">
        <f>IF(AN136="","",IFERROR(IF(TRIM(INDEX($A136:$AD136,MATCH(Lists!$H$10,$A$1:$AD$1,0))&amp;"")="","",VALUE(TRIM(INDEX($A136:$AD136,MATCH(Lists!$H$10,$A$1:$AD$1,0))&amp;""))),""))</f>
        <v/>
      </c>
      <c r="AW136" s="22">
        <f>IF(AN136="","",LOWER(IFERROR(TRIM(INDEX($A136:$AD136,MATCH(Lists!$H$3,$A$1:$AD$1,0))&amp;""),"")))</f>
        <v/>
      </c>
      <c r="AX136" s="22">
        <f>IF(AN136="","",IFERROR(TRIM(INDEX($A136:$AD136,MATCH(Lists!$H$12,$A$1:$AD$1,0))&amp;""),""))</f>
        <v/>
      </c>
      <c r="AY136" s="23">
        <f>IF(OR(AX136="Paid",AX136="Partially refunded"),IFERROR(VALUE(IFERROR(TRIM(INDEX($A136:$AD136,MATCH(Lists!$H$13,$A$1:$AD$1,0))&amp;""),"")),0)-IFERROR(VALUE(IFERROR(TRIM(INDEX($A136:$AD136,MATCH(Lists!$H$14,$A$1:$AD$1,0))&amp;""),"")),0),0)</f>
        <v/>
      </c>
      <c r="AZ136" s="22">
        <f>IF(AN136="","",IF(UPPER(TRIM(AK136&amp;""))="Y","Paid another way",IF(OR(AX136="Paid",AX136="Partially refunded"),AX136,IF(AND(AW136&lt;&gt;"",COUNTIFS(Payments!$S$2:$S$301,AW136,Payments!$U$2:$U$301,1)&gt;0),"Paid",IF(AX136&lt;&gt;"",AX136,IF(AW136="","No payment yet",IFERROR(INDEX(Payments!$T$2:$T$301,MATCH(AW136,Payments!$S$2:$S$301,0)),"No payment yet")))))))</f>
        <v/>
      </c>
      <c r="BA136" s="22">
        <f>IF(OR(AZ136="Paid",AZ136="Partially refunded",AZ136="Paid another way"),1,0)</f>
        <v/>
      </c>
      <c r="BB136" s="23">
        <f>IF(AN136="","",AY136+IF(AW136="",0,SUMIF(Payments!$S$2:$S$301,AW136,Payments!$V$2:$V$301)))</f>
        <v/>
      </c>
      <c r="BC136" s="22">
        <f>IF(OR(AN136="",COUNT(AF136:AH136)=0),"",ROUND(AVERAGE(AF136:AH136),2))</f>
        <v/>
      </c>
      <c r="BD136" s="22">
        <f>IF(ISNUMBER(BC136),BC136,0)</f>
        <v/>
      </c>
      <c r="BE136" s="22">
        <f>IF(ISNUMBER(BC136),1,0)</f>
        <v/>
      </c>
      <c r="BF136" s="22">
        <f>IF(AN136="","",TRIM(AI136&amp;""))</f>
        <v/>
      </c>
      <c r="BG136" s="22">
        <f>IF(OR(AN136="",AJ136=""),"",UPPER(TRIM(AJ136&amp;"")))</f>
        <v/>
      </c>
      <c r="BH136" s="22">
        <f>IF(BG136="","",IF(COUNTIF($BG$2:$BG$301,BG136)&gt;1,"Yes","No"))</f>
        <v/>
      </c>
      <c r="BI136" s="22">
        <f>IF(AND(BF136="Accepted",BG136=""),1,0)</f>
        <v/>
      </c>
      <c r="BJ136" s="22">
        <f>IF(AND(BF136="Accepted",BA136=0),1,0)</f>
        <v/>
      </c>
      <c r="BK136" s="23">
        <f>IF(AND(BJ136=1,ISNUMBER(AV136)),AV136,0)</f>
        <v/>
      </c>
      <c r="BL136" s="22">
        <f>IF(AN136="",0,1)</f>
        <v/>
      </c>
    </row>
    <row r="137">
      <c r="AE137" s="19" t="n"/>
      <c r="AF137" s="24" t="n"/>
      <c r="AG137" s="24" t="n"/>
      <c r="AH137" s="24" t="n"/>
      <c r="AI137" s="24" t="n"/>
      <c r="AJ137" s="24" t="n"/>
      <c r="AK137" s="24" t="n"/>
      <c r="AL137" s="25" t="n"/>
      <c r="AM137" s="19" t="n"/>
      <c r="AN137" s="22">
        <f>IFERROR(TRIM(INDEX($A137:$AD137,MATCH(Lists!$H$2,$A$1:$AD$1,0))&amp;""),"")</f>
        <v/>
      </c>
      <c r="AO137" s="22">
        <f>IF(AN137="","",IFERROR(TRIM(INDEX($A137:$AD137,MATCH(Lists!$H$4,$A$1:$AD$1,0))&amp;""),""))</f>
        <v/>
      </c>
      <c r="AP137" s="22">
        <f>IF(AN137="","",IFERROR(TRIM(INDEX($A137:$AD137,MATCH(Lists!$H$7,$A$1:$AD$1,0))&amp;""),""))</f>
        <v/>
      </c>
      <c r="AQ137" s="22">
        <f>IF(AN137="","",IFERROR(TRIM(INDEX($A137:$AD137,MATCH(Lists!$H$8,$A$1:$AD$1,0))&amp;""),""))</f>
        <v/>
      </c>
      <c r="AR137" s="22">
        <f>IF(AN137="","",IFERROR(TRIM(INDEX($A137:$AD137,MATCH(Lists!$H$9,$A$1:$AD$1,0))&amp;""),""))</f>
        <v/>
      </c>
      <c r="AS137" s="22">
        <f>IF(AN137="","",IFERROR(TRIM(INDEX($A137:$AD137,MATCH(Lists!$H$5,$A$1:$AD$1,0))&amp;""),""))</f>
        <v/>
      </c>
      <c r="AT137" s="22">
        <f>IF(AN137="","",IF(IFERROR(TRIM(INDEX($A137:$AD137,MATCH(Lists!$H$6,$A$1:$AD$1,0))&amp;""),"")&lt;&gt;"","Yes","No"))</f>
        <v/>
      </c>
      <c r="AU137" s="22">
        <f>IF(AN137="","",IF(IFERROR(TRIM(INDEX($A137:$AD137,MATCH(Lists!$H$11,$A$1:$AD$1,0))&amp;""),"")&lt;&gt;"","Yes","No"))</f>
        <v/>
      </c>
      <c r="AV137" s="22">
        <f>IF(AN137="","",IFERROR(IF(TRIM(INDEX($A137:$AD137,MATCH(Lists!$H$10,$A$1:$AD$1,0))&amp;"")="","",VALUE(TRIM(INDEX($A137:$AD137,MATCH(Lists!$H$10,$A$1:$AD$1,0))&amp;""))),""))</f>
        <v/>
      </c>
      <c r="AW137" s="22">
        <f>IF(AN137="","",LOWER(IFERROR(TRIM(INDEX($A137:$AD137,MATCH(Lists!$H$3,$A$1:$AD$1,0))&amp;""),"")))</f>
        <v/>
      </c>
      <c r="AX137" s="22">
        <f>IF(AN137="","",IFERROR(TRIM(INDEX($A137:$AD137,MATCH(Lists!$H$12,$A$1:$AD$1,0))&amp;""),""))</f>
        <v/>
      </c>
      <c r="AY137" s="23">
        <f>IF(OR(AX137="Paid",AX137="Partially refunded"),IFERROR(VALUE(IFERROR(TRIM(INDEX($A137:$AD137,MATCH(Lists!$H$13,$A$1:$AD$1,0))&amp;""),"")),0)-IFERROR(VALUE(IFERROR(TRIM(INDEX($A137:$AD137,MATCH(Lists!$H$14,$A$1:$AD$1,0))&amp;""),"")),0),0)</f>
        <v/>
      </c>
      <c r="AZ137" s="22">
        <f>IF(AN137="","",IF(UPPER(TRIM(AK137&amp;""))="Y","Paid another way",IF(OR(AX137="Paid",AX137="Partially refunded"),AX137,IF(AND(AW137&lt;&gt;"",COUNTIFS(Payments!$S$2:$S$301,AW137,Payments!$U$2:$U$301,1)&gt;0),"Paid",IF(AX137&lt;&gt;"",AX137,IF(AW137="","No payment yet",IFERROR(INDEX(Payments!$T$2:$T$301,MATCH(AW137,Payments!$S$2:$S$301,0)),"No payment yet")))))))</f>
        <v/>
      </c>
      <c r="BA137" s="22">
        <f>IF(OR(AZ137="Paid",AZ137="Partially refunded",AZ137="Paid another way"),1,0)</f>
        <v/>
      </c>
      <c r="BB137" s="23">
        <f>IF(AN137="","",AY137+IF(AW137="",0,SUMIF(Payments!$S$2:$S$301,AW137,Payments!$V$2:$V$301)))</f>
        <v/>
      </c>
      <c r="BC137" s="22">
        <f>IF(OR(AN137="",COUNT(AF137:AH137)=0),"",ROUND(AVERAGE(AF137:AH137),2))</f>
        <v/>
      </c>
      <c r="BD137" s="22">
        <f>IF(ISNUMBER(BC137),BC137,0)</f>
        <v/>
      </c>
      <c r="BE137" s="22">
        <f>IF(ISNUMBER(BC137),1,0)</f>
        <v/>
      </c>
      <c r="BF137" s="22">
        <f>IF(AN137="","",TRIM(AI137&amp;""))</f>
        <v/>
      </c>
      <c r="BG137" s="22">
        <f>IF(OR(AN137="",AJ137=""),"",UPPER(TRIM(AJ137&amp;"")))</f>
        <v/>
      </c>
      <c r="BH137" s="22">
        <f>IF(BG137="","",IF(COUNTIF($BG$2:$BG$301,BG137)&gt;1,"Yes","No"))</f>
        <v/>
      </c>
      <c r="BI137" s="22">
        <f>IF(AND(BF137="Accepted",BG137=""),1,0)</f>
        <v/>
      </c>
      <c r="BJ137" s="22">
        <f>IF(AND(BF137="Accepted",BA137=0),1,0)</f>
        <v/>
      </c>
      <c r="BK137" s="23">
        <f>IF(AND(BJ137=1,ISNUMBER(AV137)),AV137,0)</f>
        <v/>
      </c>
      <c r="BL137" s="22">
        <f>IF(AN137="",0,1)</f>
        <v/>
      </c>
    </row>
    <row r="138">
      <c r="AE138" s="19" t="n"/>
      <c r="AF138" s="24" t="n"/>
      <c r="AG138" s="24" t="n"/>
      <c r="AH138" s="24" t="n"/>
      <c r="AI138" s="24" t="n"/>
      <c r="AJ138" s="24" t="n"/>
      <c r="AK138" s="24" t="n"/>
      <c r="AL138" s="25" t="n"/>
      <c r="AM138" s="19" t="n"/>
      <c r="AN138" s="22">
        <f>IFERROR(TRIM(INDEX($A138:$AD138,MATCH(Lists!$H$2,$A$1:$AD$1,0))&amp;""),"")</f>
        <v/>
      </c>
      <c r="AO138" s="22">
        <f>IF(AN138="","",IFERROR(TRIM(INDEX($A138:$AD138,MATCH(Lists!$H$4,$A$1:$AD$1,0))&amp;""),""))</f>
        <v/>
      </c>
      <c r="AP138" s="22">
        <f>IF(AN138="","",IFERROR(TRIM(INDEX($A138:$AD138,MATCH(Lists!$H$7,$A$1:$AD$1,0))&amp;""),""))</f>
        <v/>
      </c>
      <c r="AQ138" s="22">
        <f>IF(AN138="","",IFERROR(TRIM(INDEX($A138:$AD138,MATCH(Lists!$H$8,$A$1:$AD$1,0))&amp;""),""))</f>
        <v/>
      </c>
      <c r="AR138" s="22">
        <f>IF(AN138="","",IFERROR(TRIM(INDEX($A138:$AD138,MATCH(Lists!$H$9,$A$1:$AD$1,0))&amp;""),""))</f>
        <v/>
      </c>
      <c r="AS138" s="22">
        <f>IF(AN138="","",IFERROR(TRIM(INDEX($A138:$AD138,MATCH(Lists!$H$5,$A$1:$AD$1,0))&amp;""),""))</f>
        <v/>
      </c>
      <c r="AT138" s="22">
        <f>IF(AN138="","",IF(IFERROR(TRIM(INDEX($A138:$AD138,MATCH(Lists!$H$6,$A$1:$AD$1,0))&amp;""),"")&lt;&gt;"","Yes","No"))</f>
        <v/>
      </c>
      <c r="AU138" s="22">
        <f>IF(AN138="","",IF(IFERROR(TRIM(INDEX($A138:$AD138,MATCH(Lists!$H$11,$A$1:$AD$1,0))&amp;""),"")&lt;&gt;"","Yes","No"))</f>
        <v/>
      </c>
      <c r="AV138" s="22">
        <f>IF(AN138="","",IFERROR(IF(TRIM(INDEX($A138:$AD138,MATCH(Lists!$H$10,$A$1:$AD$1,0))&amp;"")="","",VALUE(TRIM(INDEX($A138:$AD138,MATCH(Lists!$H$10,$A$1:$AD$1,0))&amp;""))),""))</f>
        <v/>
      </c>
      <c r="AW138" s="22">
        <f>IF(AN138="","",LOWER(IFERROR(TRIM(INDEX($A138:$AD138,MATCH(Lists!$H$3,$A$1:$AD$1,0))&amp;""),"")))</f>
        <v/>
      </c>
      <c r="AX138" s="22">
        <f>IF(AN138="","",IFERROR(TRIM(INDEX($A138:$AD138,MATCH(Lists!$H$12,$A$1:$AD$1,0))&amp;""),""))</f>
        <v/>
      </c>
      <c r="AY138" s="23">
        <f>IF(OR(AX138="Paid",AX138="Partially refunded"),IFERROR(VALUE(IFERROR(TRIM(INDEX($A138:$AD138,MATCH(Lists!$H$13,$A$1:$AD$1,0))&amp;""),"")),0)-IFERROR(VALUE(IFERROR(TRIM(INDEX($A138:$AD138,MATCH(Lists!$H$14,$A$1:$AD$1,0))&amp;""),"")),0),0)</f>
        <v/>
      </c>
      <c r="AZ138" s="22">
        <f>IF(AN138="","",IF(UPPER(TRIM(AK138&amp;""))="Y","Paid another way",IF(OR(AX138="Paid",AX138="Partially refunded"),AX138,IF(AND(AW138&lt;&gt;"",COUNTIFS(Payments!$S$2:$S$301,AW138,Payments!$U$2:$U$301,1)&gt;0),"Paid",IF(AX138&lt;&gt;"",AX138,IF(AW138="","No payment yet",IFERROR(INDEX(Payments!$T$2:$T$301,MATCH(AW138,Payments!$S$2:$S$301,0)),"No payment yet")))))))</f>
        <v/>
      </c>
      <c r="BA138" s="22">
        <f>IF(OR(AZ138="Paid",AZ138="Partially refunded",AZ138="Paid another way"),1,0)</f>
        <v/>
      </c>
      <c r="BB138" s="23">
        <f>IF(AN138="","",AY138+IF(AW138="",0,SUMIF(Payments!$S$2:$S$301,AW138,Payments!$V$2:$V$301)))</f>
        <v/>
      </c>
      <c r="BC138" s="22">
        <f>IF(OR(AN138="",COUNT(AF138:AH138)=0),"",ROUND(AVERAGE(AF138:AH138),2))</f>
        <v/>
      </c>
      <c r="BD138" s="22">
        <f>IF(ISNUMBER(BC138),BC138,0)</f>
        <v/>
      </c>
      <c r="BE138" s="22">
        <f>IF(ISNUMBER(BC138),1,0)</f>
        <v/>
      </c>
      <c r="BF138" s="22">
        <f>IF(AN138="","",TRIM(AI138&amp;""))</f>
        <v/>
      </c>
      <c r="BG138" s="22">
        <f>IF(OR(AN138="",AJ138=""),"",UPPER(TRIM(AJ138&amp;"")))</f>
        <v/>
      </c>
      <c r="BH138" s="22">
        <f>IF(BG138="","",IF(COUNTIF($BG$2:$BG$301,BG138)&gt;1,"Yes","No"))</f>
        <v/>
      </c>
      <c r="BI138" s="22">
        <f>IF(AND(BF138="Accepted",BG138=""),1,0)</f>
        <v/>
      </c>
      <c r="BJ138" s="22">
        <f>IF(AND(BF138="Accepted",BA138=0),1,0)</f>
        <v/>
      </c>
      <c r="BK138" s="23">
        <f>IF(AND(BJ138=1,ISNUMBER(AV138)),AV138,0)</f>
        <v/>
      </c>
      <c r="BL138" s="22">
        <f>IF(AN138="",0,1)</f>
        <v/>
      </c>
    </row>
    <row r="139">
      <c r="AE139" s="19" t="n"/>
      <c r="AF139" s="24" t="n"/>
      <c r="AG139" s="24" t="n"/>
      <c r="AH139" s="24" t="n"/>
      <c r="AI139" s="24" t="n"/>
      <c r="AJ139" s="24" t="n"/>
      <c r="AK139" s="24" t="n"/>
      <c r="AL139" s="25" t="n"/>
      <c r="AM139" s="19" t="n"/>
      <c r="AN139" s="22">
        <f>IFERROR(TRIM(INDEX($A139:$AD139,MATCH(Lists!$H$2,$A$1:$AD$1,0))&amp;""),"")</f>
        <v/>
      </c>
      <c r="AO139" s="22">
        <f>IF(AN139="","",IFERROR(TRIM(INDEX($A139:$AD139,MATCH(Lists!$H$4,$A$1:$AD$1,0))&amp;""),""))</f>
        <v/>
      </c>
      <c r="AP139" s="22">
        <f>IF(AN139="","",IFERROR(TRIM(INDEX($A139:$AD139,MATCH(Lists!$H$7,$A$1:$AD$1,0))&amp;""),""))</f>
        <v/>
      </c>
      <c r="AQ139" s="22">
        <f>IF(AN139="","",IFERROR(TRIM(INDEX($A139:$AD139,MATCH(Lists!$H$8,$A$1:$AD$1,0))&amp;""),""))</f>
        <v/>
      </c>
      <c r="AR139" s="22">
        <f>IF(AN139="","",IFERROR(TRIM(INDEX($A139:$AD139,MATCH(Lists!$H$9,$A$1:$AD$1,0))&amp;""),""))</f>
        <v/>
      </c>
      <c r="AS139" s="22">
        <f>IF(AN139="","",IFERROR(TRIM(INDEX($A139:$AD139,MATCH(Lists!$H$5,$A$1:$AD$1,0))&amp;""),""))</f>
        <v/>
      </c>
      <c r="AT139" s="22">
        <f>IF(AN139="","",IF(IFERROR(TRIM(INDEX($A139:$AD139,MATCH(Lists!$H$6,$A$1:$AD$1,0))&amp;""),"")&lt;&gt;"","Yes","No"))</f>
        <v/>
      </c>
      <c r="AU139" s="22">
        <f>IF(AN139="","",IF(IFERROR(TRIM(INDEX($A139:$AD139,MATCH(Lists!$H$11,$A$1:$AD$1,0))&amp;""),"")&lt;&gt;"","Yes","No"))</f>
        <v/>
      </c>
      <c r="AV139" s="22">
        <f>IF(AN139="","",IFERROR(IF(TRIM(INDEX($A139:$AD139,MATCH(Lists!$H$10,$A$1:$AD$1,0))&amp;"")="","",VALUE(TRIM(INDEX($A139:$AD139,MATCH(Lists!$H$10,$A$1:$AD$1,0))&amp;""))),""))</f>
        <v/>
      </c>
      <c r="AW139" s="22">
        <f>IF(AN139="","",LOWER(IFERROR(TRIM(INDEX($A139:$AD139,MATCH(Lists!$H$3,$A$1:$AD$1,0))&amp;""),"")))</f>
        <v/>
      </c>
      <c r="AX139" s="22">
        <f>IF(AN139="","",IFERROR(TRIM(INDEX($A139:$AD139,MATCH(Lists!$H$12,$A$1:$AD$1,0))&amp;""),""))</f>
        <v/>
      </c>
      <c r="AY139" s="23">
        <f>IF(OR(AX139="Paid",AX139="Partially refunded"),IFERROR(VALUE(IFERROR(TRIM(INDEX($A139:$AD139,MATCH(Lists!$H$13,$A$1:$AD$1,0))&amp;""),"")),0)-IFERROR(VALUE(IFERROR(TRIM(INDEX($A139:$AD139,MATCH(Lists!$H$14,$A$1:$AD$1,0))&amp;""),"")),0),0)</f>
        <v/>
      </c>
      <c r="AZ139" s="22">
        <f>IF(AN139="","",IF(UPPER(TRIM(AK139&amp;""))="Y","Paid another way",IF(OR(AX139="Paid",AX139="Partially refunded"),AX139,IF(AND(AW139&lt;&gt;"",COUNTIFS(Payments!$S$2:$S$301,AW139,Payments!$U$2:$U$301,1)&gt;0),"Paid",IF(AX139&lt;&gt;"",AX139,IF(AW139="","No payment yet",IFERROR(INDEX(Payments!$T$2:$T$301,MATCH(AW139,Payments!$S$2:$S$301,0)),"No payment yet")))))))</f>
        <v/>
      </c>
      <c r="BA139" s="22">
        <f>IF(OR(AZ139="Paid",AZ139="Partially refunded",AZ139="Paid another way"),1,0)</f>
        <v/>
      </c>
      <c r="BB139" s="23">
        <f>IF(AN139="","",AY139+IF(AW139="",0,SUMIF(Payments!$S$2:$S$301,AW139,Payments!$V$2:$V$301)))</f>
        <v/>
      </c>
      <c r="BC139" s="22">
        <f>IF(OR(AN139="",COUNT(AF139:AH139)=0),"",ROUND(AVERAGE(AF139:AH139),2))</f>
        <v/>
      </c>
      <c r="BD139" s="22">
        <f>IF(ISNUMBER(BC139),BC139,0)</f>
        <v/>
      </c>
      <c r="BE139" s="22">
        <f>IF(ISNUMBER(BC139),1,0)</f>
        <v/>
      </c>
      <c r="BF139" s="22">
        <f>IF(AN139="","",TRIM(AI139&amp;""))</f>
        <v/>
      </c>
      <c r="BG139" s="22">
        <f>IF(OR(AN139="",AJ139=""),"",UPPER(TRIM(AJ139&amp;"")))</f>
        <v/>
      </c>
      <c r="BH139" s="22">
        <f>IF(BG139="","",IF(COUNTIF($BG$2:$BG$301,BG139)&gt;1,"Yes","No"))</f>
        <v/>
      </c>
      <c r="BI139" s="22">
        <f>IF(AND(BF139="Accepted",BG139=""),1,0)</f>
        <v/>
      </c>
      <c r="BJ139" s="22">
        <f>IF(AND(BF139="Accepted",BA139=0),1,0)</f>
        <v/>
      </c>
      <c r="BK139" s="23">
        <f>IF(AND(BJ139=1,ISNUMBER(AV139)),AV139,0)</f>
        <v/>
      </c>
      <c r="BL139" s="22">
        <f>IF(AN139="",0,1)</f>
        <v/>
      </c>
    </row>
    <row r="140">
      <c r="AE140" s="19" t="n"/>
      <c r="AF140" s="24" t="n"/>
      <c r="AG140" s="24" t="n"/>
      <c r="AH140" s="24" t="n"/>
      <c r="AI140" s="24" t="n"/>
      <c r="AJ140" s="24" t="n"/>
      <c r="AK140" s="24" t="n"/>
      <c r="AL140" s="25" t="n"/>
      <c r="AM140" s="19" t="n"/>
      <c r="AN140" s="22">
        <f>IFERROR(TRIM(INDEX($A140:$AD140,MATCH(Lists!$H$2,$A$1:$AD$1,0))&amp;""),"")</f>
        <v/>
      </c>
      <c r="AO140" s="22">
        <f>IF(AN140="","",IFERROR(TRIM(INDEX($A140:$AD140,MATCH(Lists!$H$4,$A$1:$AD$1,0))&amp;""),""))</f>
        <v/>
      </c>
      <c r="AP140" s="22">
        <f>IF(AN140="","",IFERROR(TRIM(INDEX($A140:$AD140,MATCH(Lists!$H$7,$A$1:$AD$1,0))&amp;""),""))</f>
        <v/>
      </c>
      <c r="AQ140" s="22">
        <f>IF(AN140="","",IFERROR(TRIM(INDEX($A140:$AD140,MATCH(Lists!$H$8,$A$1:$AD$1,0))&amp;""),""))</f>
        <v/>
      </c>
      <c r="AR140" s="22">
        <f>IF(AN140="","",IFERROR(TRIM(INDEX($A140:$AD140,MATCH(Lists!$H$9,$A$1:$AD$1,0))&amp;""),""))</f>
        <v/>
      </c>
      <c r="AS140" s="22">
        <f>IF(AN140="","",IFERROR(TRIM(INDEX($A140:$AD140,MATCH(Lists!$H$5,$A$1:$AD$1,0))&amp;""),""))</f>
        <v/>
      </c>
      <c r="AT140" s="22">
        <f>IF(AN140="","",IF(IFERROR(TRIM(INDEX($A140:$AD140,MATCH(Lists!$H$6,$A$1:$AD$1,0))&amp;""),"")&lt;&gt;"","Yes","No"))</f>
        <v/>
      </c>
      <c r="AU140" s="22">
        <f>IF(AN140="","",IF(IFERROR(TRIM(INDEX($A140:$AD140,MATCH(Lists!$H$11,$A$1:$AD$1,0))&amp;""),"")&lt;&gt;"","Yes","No"))</f>
        <v/>
      </c>
      <c r="AV140" s="22">
        <f>IF(AN140="","",IFERROR(IF(TRIM(INDEX($A140:$AD140,MATCH(Lists!$H$10,$A$1:$AD$1,0))&amp;"")="","",VALUE(TRIM(INDEX($A140:$AD140,MATCH(Lists!$H$10,$A$1:$AD$1,0))&amp;""))),""))</f>
        <v/>
      </c>
      <c r="AW140" s="22">
        <f>IF(AN140="","",LOWER(IFERROR(TRIM(INDEX($A140:$AD140,MATCH(Lists!$H$3,$A$1:$AD$1,0))&amp;""),"")))</f>
        <v/>
      </c>
      <c r="AX140" s="22">
        <f>IF(AN140="","",IFERROR(TRIM(INDEX($A140:$AD140,MATCH(Lists!$H$12,$A$1:$AD$1,0))&amp;""),""))</f>
        <v/>
      </c>
      <c r="AY140" s="23">
        <f>IF(OR(AX140="Paid",AX140="Partially refunded"),IFERROR(VALUE(IFERROR(TRIM(INDEX($A140:$AD140,MATCH(Lists!$H$13,$A$1:$AD$1,0))&amp;""),"")),0)-IFERROR(VALUE(IFERROR(TRIM(INDEX($A140:$AD140,MATCH(Lists!$H$14,$A$1:$AD$1,0))&amp;""),"")),0),0)</f>
        <v/>
      </c>
      <c r="AZ140" s="22">
        <f>IF(AN140="","",IF(UPPER(TRIM(AK140&amp;""))="Y","Paid another way",IF(OR(AX140="Paid",AX140="Partially refunded"),AX140,IF(AND(AW140&lt;&gt;"",COUNTIFS(Payments!$S$2:$S$301,AW140,Payments!$U$2:$U$301,1)&gt;0),"Paid",IF(AX140&lt;&gt;"",AX140,IF(AW140="","No payment yet",IFERROR(INDEX(Payments!$T$2:$T$301,MATCH(AW140,Payments!$S$2:$S$301,0)),"No payment yet")))))))</f>
        <v/>
      </c>
      <c r="BA140" s="22">
        <f>IF(OR(AZ140="Paid",AZ140="Partially refunded",AZ140="Paid another way"),1,0)</f>
        <v/>
      </c>
      <c r="BB140" s="23">
        <f>IF(AN140="","",AY140+IF(AW140="",0,SUMIF(Payments!$S$2:$S$301,AW140,Payments!$V$2:$V$301)))</f>
        <v/>
      </c>
      <c r="BC140" s="22">
        <f>IF(OR(AN140="",COUNT(AF140:AH140)=0),"",ROUND(AVERAGE(AF140:AH140),2))</f>
        <v/>
      </c>
      <c r="BD140" s="22">
        <f>IF(ISNUMBER(BC140),BC140,0)</f>
        <v/>
      </c>
      <c r="BE140" s="22">
        <f>IF(ISNUMBER(BC140),1,0)</f>
        <v/>
      </c>
      <c r="BF140" s="22">
        <f>IF(AN140="","",TRIM(AI140&amp;""))</f>
        <v/>
      </c>
      <c r="BG140" s="22">
        <f>IF(OR(AN140="",AJ140=""),"",UPPER(TRIM(AJ140&amp;"")))</f>
        <v/>
      </c>
      <c r="BH140" s="22">
        <f>IF(BG140="","",IF(COUNTIF($BG$2:$BG$301,BG140)&gt;1,"Yes","No"))</f>
        <v/>
      </c>
      <c r="BI140" s="22">
        <f>IF(AND(BF140="Accepted",BG140=""),1,0)</f>
        <v/>
      </c>
      <c r="BJ140" s="22">
        <f>IF(AND(BF140="Accepted",BA140=0),1,0)</f>
        <v/>
      </c>
      <c r="BK140" s="23">
        <f>IF(AND(BJ140=1,ISNUMBER(AV140)),AV140,0)</f>
        <v/>
      </c>
      <c r="BL140" s="22">
        <f>IF(AN140="",0,1)</f>
        <v/>
      </c>
    </row>
    <row r="141">
      <c r="AE141" s="19" t="n"/>
      <c r="AF141" s="24" t="n"/>
      <c r="AG141" s="24" t="n"/>
      <c r="AH141" s="24" t="n"/>
      <c r="AI141" s="24" t="n"/>
      <c r="AJ141" s="24" t="n"/>
      <c r="AK141" s="24" t="n"/>
      <c r="AL141" s="25" t="n"/>
      <c r="AM141" s="19" t="n"/>
      <c r="AN141" s="22">
        <f>IFERROR(TRIM(INDEX($A141:$AD141,MATCH(Lists!$H$2,$A$1:$AD$1,0))&amp;""),"")</f>
        <v/>
      </c>
      <c r="AO141" s="22">
        <f>IF(AN141="","",IFERROR(TRIM(INDEX($A141:$AD141,MATCH(Lists!$H$4,$A$1:$AD$1,0))&amp;""),""))</f>
        <v/>
      </c>
      <c r="AP141" s="22">
        <f>IF(AN141="","",IFERROR(TRIM(INDEX($A141:$AD141,MATCH(Lists!$H$7,$A$1:$AD$1,0))&amp;""),""))</f>
        <v/>
      </c>
      <c r="AQ141" s="22">
        <f>IF(AN141="","",IFERROR(TRIM(INDEX($A141:$AD141,MATCH(Lists!$H$8,$A$1:$AD$1,0))&amp;""),""))</f>
        <v/>
      </c>
      <c r="AR141" s="22">
        <f>IF(AN141="","",IFERROR(TRIM(INDEX($A141:$AD141,MATCH(Lists!$H$9,$A$1:$AD$1,0))&amp;""),""))</f>
        <v/>
      </c>
      <c r="AS141" s="22">
        <f>IF(AN141="","",IFERROR(TRIM(INDEX($A141:$AD141,MATCH(Lists!$H$5,$A$1:$AD$1,0))&amp;""),""))</f>
        <v/>
      </c>
      <c r="AT141" s="22">
        <f>IF(AN141="","",IF(IFERROR(TRIM(INDEX($A141:$AD141,MATCH(Lists!$H$6,$A$1:$AD$1,0))&amp;""),"")&lt;&gt;"","Yes","No"))</f>
        <v/>
      </c>
      <c r="AU141" s="22">
        <f>IF(AN141="","",IF(IFERROR(TRIM(INDEX($A141:$AD141,MATCH(Lists!$H$11,$A$1:$AD$1,0))&amp;""),"")&lt;&gt;"","Yes","No"))</f>
        <v/>
      </c>
      <c r="AV141" s="22">
        <f>IF(AN141="","",IFERROR(IF(TRIM(INDEX($A141:$AD141,MATCH(Lists!$H$10,$A$1:$AD$1,0))&amp;"")="","",VALUE(TRIM(INDEX($A141:$AD141,MATCH(Lists!$H$10,$A$1:$AD$1,0))&amp;""))),""))</f>
        <v/>
      </c>
      <c r="AW141" s="22">
        <f>IF(AN141="","",LOWER(IFERROR(TRIM(INDEX($A141:$AD141,MATCH(Lists!$H$3,$A$1:$AD$1,0))&amp;""),"")))</f>
        <v/>
      </c>
      <c r="AX141" s="22">
        <f>IF(AN141="","",IFERROR(TRIM(INDEX($A141:$AD141,MATCH(Lists!$H$12,$A$1:$AD$1,0))&amp;""),""))</f>
        <v/>
      </c>
      <c r="AY141" s="23">
        <f>IF(OR(AX141="Paid",AX141="Partially refunded"),IFERROR(VALUE(IFERROR(TRIM(INDEX($A141:$AD141,MATCH(Lists!$H$13,$A$1:$AD$1,0))&amp;""),"")),0)-IFERROR(VALUE(IFERROR(TRIM(INDEX($A141:$AD141,MATCH(Lists!$H$14,$A$1:$AD$1,0))&amp;""),"")),0),0)</f>
        <v/>
      </c>
      <c r="AZ141" s="22">
        <f>IF(AN141="","",IF(UPPER(TRIM(AK141&amp;""))="Y","Paid another way",IF(OR(AX141="Paid",AX141="Partially refunded"),AX141,IF(AND(AW141&lt;&gt;"",COUNTIFS(Payments!$S$2:$S$301,AW141,Payments!$U$2:$U$301,1)&gt;0),"Paid",IF(AX141&lt;&gt;"",AX141,IF(AW141="","No payment yet",IFERROR(INDEX(Payments!$T$2:$T$301,MATCH(AW141,Payments!$S$2:$S$301,0)),"No payment yet")))))))</f>
        <v/>
      </c>
      <c r="BA141" s="22">
        <f>IF(OR(AZ141="Paid",AZ141="Partially refunded",AZ141="Paid another way"),1,0)</f>
        <v/>
      </c>
      <c r="BB141" s="23">
        <f>IF(AN141="","",AY141+IF(AW141="",0,SUMIF(Payments!$S$2:$S$301,AW141,Payments!$V$2:$V$301)))</f>
        <v/>
      </c>
      <c r="BC141" s="22">
        <f>IF(OR(AN141="",COUNT(AF141:AH141)=0),"",ROUND(AVERAGE(AF141:AH141),2))</f>
        <v/>
      </c>
      <c r="BD141" s="22">
        <f>IF(ISNUMBER(BC141),BC141,0)</f>
        <v/>
      </c>
      <c r="BE141" s="22">
        <f>IF(ISNUMBER(BC141),1,0)</f>
        <v/>
      </c>
      <c r="BF141" s="22">
        <f>IF(AN141="","",TRIM(AI141&amp;""))</f>
        <v/>
      </c>
      <c r="BG141" s="22">
        <f>IF(OR(AN141="",AJ141=""),"",UPPER(TRIM(AJ141&amp;"")))</f>
        <v/>
      </c>
      <c r="BH141" s="22">
        <f>IF(BG141="","",IF(COUNTIF($BG$2:$BG$301,BG141)&gt;1,"Yes","No"))</f>
        <v/>
      </c>
      <c r="BI141" s="22">
        <f>IF(AND(BF141="Accepted",BG141=""),1,0)</f>
        <v/>
      </c>
      <c r="BJ141" s="22">
        <f>IF(AND(BF141="Accepted",BA141=0),1,0)</f>
        <v/>
      </c>
      <c r="BK141" s="23">
        <f>IF(AND(BJ141=1,ISNUMBER(AV141)),AV141,0)</f>
        <v/>
      </c>
      <c r="BL141" s="22">
        <f>IF(AN141="",0,1)</f>
        <v/>
      </c>
    </row>
    <row r="142">
      <c r="AE142" s="19" t="n"/>
      <c r="AF142" s="24" t="n"/>
      <c r="AG142" s="24" t="n"/>
      <c r="AH142" s="24" t="n"/>
      <c r="AI142" s="24" t="n"/>
      <c r="AJ142" s="24" t="n"/>
      <c r="AK142" s="24" t="n"/>
      <c r="AL142" s="25" t="n"/>
      <c r="AM142" s="19" t="n"/>
      <c r="AN142" s="22">
        <f>IFERROR(TRIM(INDEX($A142:$AD142,MATCH(Lists!$H$2,$A$1:$AD$1,0))&amp;""),"")</f>
        <v/>
      </c>
      <c r="AO142" s="22">
        <f>IF(AN142="","",IFERROR(TRIM(INDEX($A142:$AD142,MATCH(Lists!$H$4,$A$1:$AD$1,0))&amp;""),""))</f>
        <v/>
      </c>
      <c r="AP142" s="22">
        <f>IF(AN142="","",IFERROR(TRIM(INDEX($A142:$AD142,MATCH(Lists!$H$7,$A$1:$AD$1,0))&amp;""),""))</f>
        <v/>
      </c>
      <c r="AQ142" s="22">
        <f>IF(AN142="","",IFERROR(TRIM(INDEX($A142:$AD142,MATCH(Lists!$H$8,$A$1:$AD$1,0))&amp;""),""))</f>
        <v/>
      </c>
      <c r="AR142" s="22">
        <f>IF(AN142="","",IFERROR(TRIM(INDEX($A142:$AD142,MATCH(Lists!$H$9,$A$1:$AD$1,0))&amp;""),""))</f>
        <v/>
      </c>
      <c r="AS142" s="22">
        <f>IF(AN142="","",IFERROR(TRIM(INDEX($A142:$AD142,MATCH(Lists!$H$5,$A$1:$AD$1,0))&amp;""),""))</f>
        <v/>
      </c>
      <c r="AT142" s="22">
        <f>IF(AN142="","",IF(IFERROR(TRIM(INDEX($A142:$AD142,MATCH(Lists!$H$6,$A$1:$AD$1,0))&amp;""),"")&lt;&gt;"","Yes","No"))</f>
        <v/>
      </c>
      <c r="AU142" s="22">
        <f>IF(AN142="","",IF(IFERROR(TRIM(INDEX($A142:$AD142,MATCH(Lists!$H$11,$A$1:$AD$1,0))&amp;""),"")&lt;&gt;"","Yes","No"))</f>
        <v/>
      </c>
      <c r="AV142" s="22">
        <f>IF(AN142="","",IFERROR(IF(TRIM(INDEX($A142:$AD142,MATCH(Lists!$H$10,$A$1:$AD$1,0))&amp;"")="","",VALUE(TRIM(INDEX($A142:$AD142,MATCH(Lists!$H$10,$A$1:$AD$1,0))&amp;""))),""))</f>
        <v/>
      </c>
      <c r="AW142" s="22">
        <f>IF(AN142="","",LOWER(IFERROR(TRIM(INDEX($A142:$AD142,MATCH(Lists!$H$3,$A$1:$AD$1,0))&amp;""),"")))</f>
        <v/>
      </c>
      <c r="AX142" s="22">
        <f>IF(AN142="","",IFERROR(TRIM(INDEX($A142:$AD142,MATCH(Lists!$H$12,$A$1:$AD$1,0))&amp;""),""))</f>
        <v/>
      </c>
      <c r="AY142" s="23">
        <f>IF(OR(AX142="Paid",AX142="Partially refunded"),IFERROR(VALUE(IFERROR(TRIM(INDEX($A142:$AD142,MATCH(Lists!$H$13,$A$1:$AD$1,0))&amp;""),"")),0)-IFERROR(VALUE(IFERROR(TRIM(INDEX($A142:$AD142,MATCH(Lists!$H$14,$A$1:$AD$1,0))&amp;""),"")),0),0)</f>
        <v/>
      </c>
      <c r="AZ142" s="22">
        <f>IF(AN142="","",IF(UPPER(TRIM(AK142&amp;""))="Y","Paid another way",IF(OR(AX142="Paid",AX142="Partially refunded"),AX142,IF(AND(AW142&lt;&gt;"",COUNTIFS(Payments!$S$2:$S$301,AW142,Payments!$U$2:$U$301,1)&gt;0),"Paid",IF(AX142&lt;&gt;"",AX142,IF(AW142="","No payment yet",IFERROR(INDEX(Payments!$T$2:$T$301,MATCH(AW142,Payments!$S$2:$S$301,0)),"No payment yet")))))))</f>
        <v/>
      </c>
      <c r="BA142" s="22">
        <f>IF(OR(AZ142="Paid",AZ142="Partially refunded",AZ142="Paid another way"),1,0)</f>
        <v/>
      </c>
      <c r="BB142" s="23">
        <f>IF(AN142="","",AY142+IF(AW142="",0,SUMIF(Payments!$S$2:$S$301,AW142,Payments!$V$2:$V$301)))</f>
        <v/>
      </c>
      <c r="BC142" s="22">
        <f>IF(OR(AN142="",COUNT(AF142:AH142)=0),"",ROUND(AVERAGE(AF142:AH142),2))</f>
        <v/>
      </c>
      <c r="BD142" s="22">
        <f>IF(ISNUMBER(BC142),BC142,0)</f>
        <v/>
      </c>
      <c r="BE142" s="22">
        <f>IF(ISNUMBER(BC142),1,0)</f>
        <v/>
      </c>
      <c r="BF142" s="22">
        <f>IF(AN142="","",TRIM(AI142&amp;""))</f>
        <v/>
      </c>
      <c r="BG142" s="22">
        <f>IF(OR(AN142="",AJ142=""),"",UPPER(TRIM(AJ142&amp;"")))</f>
        <v/>
      </c>
      <c r="BH142" s="22">
        <f>IF(BG142="","",IF(COUNTIF($BG$2:$BG$301,BG142)&gt;1,"Yes","No"))</f>
        <v/>
      </c>
      <c r="BI142" s="22">
        <f>IF(AND(BF142="Accepted",BG142=""),1,0)</f>
        <v/>
      </c>
      <c r="BJ142" s="22">
        <f>IF(AND(BF142="Accepted",BA142=0),1,0)</f>
        <v/>
      </c>
      <c r="BK142" s="23">
        <f>IF(AND(BJ142=1,ISNUMBER(AV142)),AV142,0)</f>
        <v/>
      </c>
      <c r="BL142" s="22">
        <f>IF(AN142="",0,1)</f>
        <v/>
      </c>
    </row>
    <row r="143">
      <c r="AE143" s="19" t="n"/>
      <c r="AF143" s="24" t="n"/>
      <c r="AG143" s="24" t="n"/>
      <c r="AH143" s="24" t="n"/>
      <c r="AI143" s="24" t="n"/>
      <c r="AJ143" s="24" t="n"/>
      <c r="AK143" s="24" t="n"/>
      <c r="AL143" s="25" t="n"/>
      <c r="AM143" s="19" t="n"/>
      <c r="AN143" s="22">
        <f>IFERROR(TRIM(INDEX($A143:$AD143,MATCH(Lists!$H$2,$A$1:$AD$1,0))&amp;""),"")</f>
        <v/>
      </c>
      <c r="AO143" s="22">
        <f>IF(AN143="","",IFERROR(TRIM(INDEX($A143:$AD143,MATCH(Lists!$H$4,$A$1:$AD$1,0))&amp;""),""))</f>
        <v/>
      </c>
      <c r="AP143" s="22">
        <f>IF(AN143="","",IFERROR(TRIM(INDEX($A143:$AD143,MATCH(Lists!$H$7,$A$1:$AD$1,0))&amp;""),""))</f>
        <v/>
      </c>
      <c r="AQ143" s="22">
        <f>IF(AN143="","",IFERROR(TRIM(INDEX($A143:$AD143,MATCH(Lists!$H$8,$A$1:$AD$1,0))&amp;""),""))</f>
        <v/>
      </c>
      <c r="AR143" s="22">
        <f>IF(AN143="","",IFERROR(TRIM(INDEX($A143:$AD143,MATCH(Lists!$H$9,$A$1:$AD$1,0))&amp;""),""))</f>
        <v/>
      </c>
      <c r="AS143" s="22">
        <f>IF(AN143="","",IFERROR(TRIM(INDEX($A143:$AD143,MATCH(Lists!$H$5,$A$1:$AD$1,0))&amp;""),""))</f>
        <v/>
      </c>
      <c r="AT143" s="22">
        <f>IF(AN143="","",IF(IFERROR(TRIM(INDEX($A143:$AD143,MATCH(Lists!$H$6,$A$1:$AD$1,0))&amp;""),"")&lt;&gt;"","Yes","No"))</f>
        <v/>
      </c>
      <c r="AU143" s="22">
        <f>IF(AN143="","",IF(IFERROR(TRIM(INDEX($A143:$AD143,MATCH(Lists!$H$11,$A$1:$AD$1,0))&amp;""),"")&lt;&gt;"","Yes","No"))</f>
        <v/>
      </c>
      <c r="AV143" s="22">
        <f>IF(AN143="","",IFERROR(IF(TRIM(INDEX($A143:$AD143,MATCH(Lists!$H$10,$A$1:$AD$1,0))&amp;"")="","",VALUE(TRIM(INDEX($A143:$AD143,MATCH(Lists!$H$10,$A$1:$AD$1,0))&amp;""))),""))</f>
        <v/>
      </c>
      <c r="AW143" s="22">
        <f>IF(AN143="","",LOWER(IFERROR(TRIM(INDEX($A143:$AD143,MATCH(Lists!$H$3,$A$1:$AD$1,0))&amp;""),"")))</f>
        <v/>
      </c>
      <c r="AX143" s="22">
        <f>IF(AN143="","",IFERROR(TRIM(INDEX($A143:$AD143,MATCH(Lists!$H$12,$A$1:$AD$1,0))&amp;""),""))</f>
        <v/>
      </c>
      <c r="AY143" s="23">
        <f>IF(OR(AX143="Paid",AX143="Partially refunded"),IFERROR(VALUE(IFERROR(TRIM(INDEX($A143:$AD143,MATCH(Lists!$H$13,$A$1:$AD$1,0))&amp;""),"")),0)-IFERROR(VALUE(IFERROR(TRIM(INDEX($A143:$AD143,MATCH(Lists!$H$14,$A$1:$AD$1,0))&amp;""),"")),0),0)</f>
        <v/>
      </c>
      <c r="AZ143" s="22">
        <f>IF(AN143="","",IF(UPPER(TRIM(AK143&amp;""))="Y","Paid another way",IF(OR(AX143="Paid",AX143="Partially refunded"),AX143,IF(AND(AW143&lt;&gt;"",COUNTIFS(Payments!$S$2:$S$301,AW143,Payments!$U$2:$U$301,1)&gt;0),"Paid",IF(AX143&lt;&gt;"",AX143,IF(AW143="","No payment yet",IFERROR(INDEX(Payments!$T$2:$T$301,MATCH(AW143,Payments!$S$2:$S$301,0)),"No payment yet")))))))</f>
        <v/>
      </c>
      <c r="BA143" s="22">
        <f>IF(OR(AZ143="Paid",AZ143="Partially refunded",AZ143="Paid another way"),1,0)</f>
        <v/>
      </c>
      <c r="BB143" s="23">
        <f>IF(AN143="","",AY143+IF(AW143="",0,SUMIF(Payments!$S$2:$S$301,AW143,Payments!$V$2:$V$301)))</f>
        <v/>
      </c>
      <c r="BC143" s="22">
        <f>IF(OR(AN143="",COUNT(AF143:AH143)=0),"",ROUND(AVERAGE(AF143:AH143),2))</f>
        <v/>
      </c>
      <c r="BD143" s="22">
        <f>IF(ISNUMBER(BC143),BC143,0)</f>
        <v/>
      </c>
      <c r="BE143" s="22">
        <f>IF(ISNUMBER(BC143),1,0)</f>
        <v/>
      </c>
      <c r="BF143" s="22">
        <f>IF(AN143="","",TRIM(AI143&amp;""))</f>
        <v/>
      </c>
      <c r="BG143" s="22">
        <f>IF(OR(AN143="",AJ143=""),"",UPPER(TRIM(AJ143&amp;"")))</f>
        <v/>
      </c>
      <c r="BH143" s="22">
        <f>IF(BG143="","",IF(COUNTIF($BG$2:$BG$301,BG143)&gt;1,"Yes","No"))</f>
        <v/>
      </c>
      <c r="BI143" s="22">
        <f>IF(AND(BF143="Accepted",BG143=""),1,0)</f>
        <v/>
      </c>
      <c r="BJ143" s="22">
        <f>IF(AND(BF143="Accepted",BA143=0),1,0)</f>
        <v/>
      </c>
      <c r="BK143" s="23">
        <f>IF(AND(BJ143=1,ISNUMBER(AV143)),AV143,0)</f>
        <v/>
      </c>
      <c r="BL143" s="22">
        <f>IF(AN143="",0,1)</f>
        <v/>
      </c>
    </row>
    <row r="144">
      <c r="AE144" s="19" t="n"/>
      <c r="AF144" s="24" t="n"/>
      <c r="AG144" s="24" t="n"/>
      <c r="AH144" s="24" t="n"/>
      <c r="AI144" s="24" t="n"/>
      <c r="AJ144" s="24" t="n"/>
      <c r="AK144" s="24" t="n"/>
      <c r="AL144" s="25" t="n"/>
      <c r="AM144" s="19" t="n"/>
      <c r="AN144" s="22">
        <f>IFERROR(TRIM(INDEX($A144:$AD144,MATCH(Lists!$H$2,$A$1:$AD$1,0))&amp;""),"")</f>
        <v/>
      </c>
      <c r="AO144" s="22">
        <f>IF(AN144="","",IFERROR(TRIM(INDEX($A144:$AD144,MATCH(Lists!$H$4,$A$1:$AD$1,0))&amp;""),""))</f>
        <v/>
      </c>
      <c r="AP144" s="22">
        <f>IF(AN144="","",IFERROR(TRIM(INDEX($A144:$AD144,MATCH(Lists!$H$7,$A$1:$AD$1,0))&amp;""),""))</f>
        <v/>
      </c>
      <c r="AQ144" s="22">
        <f>IF(AN144="","",IFERROR(TRIM(INDEX($A144:$AD144,MATCH(Lists!$H$8,$A$1:$AD$1,0))&amp;""),""))</f>
        <v/>
      </c>
      <c r="AR144" s="22">
        <f>IF(AN144="","",IFERROR(TRIM(INDEX($A144:$AD144,MATCH(Lists!$H$9,$A$1:$AD$1,0))&amp;""),""))</f>
        <v/>
      </c>
      <c r="AS144" s="22">
        <f>IF(AN144="","",IFERROR(TRIM(INDEX($A144:$AD144,MATCH(Lists!$H$5,$A$1:$AD$1,0))&amp;""),""))</f>
        <v/>
      </c>
      <c r="AT144" s="22">
        <f>IF(AN144="","",IF(IFERROR(TRIM(INDEX($A144:$AD144,MATCH(Lists!$H$6,$A$1:$AD$1,0))&amp;""),"")&lt;&gt;"","Yes","No"))</f>
        <v/>
      </c>
      <c r="AU144" s="22">
        <f>IF(AN144="","",IF(IFERROR(TRIM(INDEX($A144:$AD144,MATCH(Lists!$H$11,$A$1:$AD$1,0))&amp;""),"")&lt;&gt;"","Yes","No"))</f>
        <v/>
      </c>
      <c r="AV144" s="22">
        <f>IF(AN144="","",IFERROR(IF(TRIM(INDEX($A144:$AD144,MATCH(Lists!$H$10,$A$1:$AD$1,0))&amp;"")="","",VALUE(TRIM(INDEX($A144:$AD144,MATCH(Lists!$H$10,$A$1:$AD$1,0))&amp;""))),""))</f>
        <v/>
      </c>
      <c r="AW144" s="22">
        <f>IF(AN144="","",LOWER(IFERROR(TRIM(INDEX($A144:$AD144,MATCH(Lists!$H$3,$A$1:$AD$1,0))&amp;""),"")))</f>
        <v/>
      </c>
      <c r="AX144" s="22">
        <f>IF(AN144="","",IFERROR(TRIM(INDEX($A144:$AD144,MATCH(Lists!$H$12,$A$1:$AD$1,0))&amp;""),""))</f>
        <v/>
      </c>
      <c r="AY144" s="23">
        <f>IF(OR(AX144="Paid",AX144="Partially refunded"),IFERROR(VALUE(IFERROR(TRIM(INDEX($A144:$AD144,MATCH(Lists!$H$13,$A$1:$AD$1,0))&amp;""),"")),0)-IFERROR(VALUE(IFERROR(TRIM(INDEX($A144:$AD144,MATCH(Lists!$H$14,$A$1:$AD$1,0))&amp;""),"")),0),0)</f>
        <v/>
      </c>
      <c r="AZ144" s="22">
        <f>IF(AN144="","",IF(UPPER(TRIM(AK144&amp;""))="Y","Paid another way",IF(OR(AX144="Paid",AX144="Partially refunded"),AX144,IF(AND(AW144&lt;&gt;"",COUNTIFS(Payments!$S$2:$S$301,AW144,Payments!$U$2:$U$301,1)&gt;0),"Paid",IF(AX144&lt;&gt;"",AX144,IF(AW144="","No payment yet",IFERROR(INDEX(Payments!$T$2:$T$301,MATCH(AW144,Payments!$S$2:$S$301,0)),"No payment yet")))))))</f>
        <v/>
      </c>
      <c r="BA144" s="22">
        <f>IF(OR(AZ144="Paid",AZ144="Partially refunded",AZ144="Paid another way"),1,0)</f>
        <v/>
      </c>
      <c r="BB144" s="23">
        <f>IF(AN144="","",AY144+IF(AW144="",0,SUMIF(Payments!$S$2:$S$301,AW144,Payments!$V$2:$V$301)))</f>
        <v/>
      </c>
      <c r="BC144" s="22">
        <f>IF(OR(AN144="",COUNT(AF144:AH144)=0),"",ROUND(AVERAGE(AF144:AH144),2))</f>
        <v/>
      </c>
      <c r="BD144" s="22">
        <f>IF(ISNUMBER(BC144),BC144,0)</f>
        <v/>
      </c>
      <c r="BE144" s="22">
        <f>IF(ISNUMBER(BC144),1,0)</f>
        <v/>
      </c>
      <c r="BF144" s="22">
        <f>IF(AN144="","",TRIM(AI144&amp;""))</f>
        <v/>
      </c>
      <c r="BG144" s="22">
        <f>IF(OR(AN144="",AJ144=""),"",UPPER(TRIM(AJ144&amp;"")))</f>
        <v/>
      </c>
      <c r="BH144" s="22">
        <f>IF(BG144="","",IF(COUNTIF($BG$2:$BG$301,BG144)&gt;1,"Yes","No"))</f>
        <v/>
      </c>
      <c r="BI144" s="22">
        <f>IF(AND(BF144="Accepted",BG144=""),1,0)</f>
        <v/>
      </c>
      <c r="BJ144" s="22">
        <f>IF(AND(BF144="Accepted",BA144=0),1,0)</f>
        <v/>
      </c>
      <c r="BK144" s="23">
        <f>IF(AND(BJ144=1,ISNUMBER(AV144)),AV144,0)</f>
        <v/>
      </c>
      <c r="BL144" s="22">
        <f>IF(AN144="",0,1)</f>
        <v/>
      </c>
    </row>
    <row r="145">
      <c r="AE145" s="19" t="n"/>
      <c r="AF145" s="24" t="n"/>
      <c r="AG145" s="24" t="n"/>
      <c r="AH145" s="24" t="n"/>
      <c r="AI145" s="24" t="n"/>
      <c r="AJ145" s="24" t="n"/>
      <c r="AK145" s="24" t="n"/>
      <c r="AL145" s="25" t="n"/>
      <c r="AM145" s="19" t="n"/>
      <c r="AN145" s="22">
        <f>IFERROR(TRIM(INDEX($A145:$AD145,MATCH(Lists!$H$2,$A$1:$AD$1,0))&amp;""),"")</f>
        <v/>
      </c>
      <c r="AO145" s="22">
        <f>IF(AN145="","",IFERROR(TRIM(INDEX($A145:$AD145,MATCH(Lists!$H$4,$A$1:$AD$1,0))&amp;""),""))</f>
        <v/>
      </c>
      <c r="AP145" s="22">
        <f>IF(AN145="","",IFERROR(TRIM(INDEX($A145:$AD145,MATCH(Lists!$H$7,$A$1:$AD$1,0))&amp;""),""))</f>
        <v/>
      </c>
      <c r="AQ145" s="22">
        <f>IF(AN145="","",IFERROR(TRIM(INDEX($A145:$AD145,MATCH(Lists!$H$8,$A$1:$AD$1,0))&amp;""),""))</f>
        <v/>
      </c>
      <c r="AR145" s="22">
        <f>IF(AN145="","",IFERROR(TRIM(INDEX($A145:$AD145,MATCH(Lists!$H$9,$A$1:$AD$1,0))&amp;""),""))</f>
        <v/>
      </c>
      <c r="AS145" s="22">
        <f>IF(AN145="","",IFERROR(TRIM(INDEX($A145:$AD145,MATCH(Lists!$H$5,$A$1:$AD$1,0))&amp;""),""))</f>
        <v/>
      </c>
      <c r="AT145" s="22">
        <f>IF(AN145="","",IF(IFERROR(TRIM(INDEX($A145:$AD145,MATCH(Lists!$H$6,$A$1:$AD$1,0))&amp;""),"")&lt;&gt;"","Yes","No"))</f>
        <v/>
      </c>
      <c r="AU145" s="22">
        <f>IF(AN145="","",IF(IFERROR(TRIM(INDEX($A145:$AD145,MATCH(Lists!$H$11,$A$1:$AD$1,0))&amp;""),"")&lt;&gt;"","Yes","No"))</f>
        <v/>
      </c>
      <c r="AV145" s="22">
        <f>IF(AN145="","",IFERROR(IF(TRIM(INDEX($A145:$AD145,MATCH(Lists!$H$10,$A$1:$AD$1,0))&amp;"")="","",VALUE(TRIM(INDEX($A145:$AD145,MATCH(Lists!$H$10,$A$1:$AD$1,0))&amp;""))),""))</f>
        <v/>
      </c>
      <c r="AW145" s="22">
        <f>IF(AN145="","",LOWER(IFERROR(TRIM(INDEX($A145:$AD145,MATCH(Lists!$H$3,$A$1:$AD$1,0))&amp;""),"")))</f>
        <v/>
      </c>
      <c r="AX145" s="22">
        <f>IF(AN145="","",IFERROR(TRIM(INDEX($A145:$AD145,MATCH(Lists!$H$12,$A$1:$AD$1,0))&amp;""),""))</f>
        <v/>
      </c>
      <c r="AY145" s="23">
        <f>IF(OR(AX145="Paid",AX145="Partially refunded"),IFERROR(VALUE(IFERROR(TRIM(INDEX($A145:$AD145,MATCH(Lists!$H$13,$A$1:$AD$1,0))&amp;""),"")),0)-IFERROR(VALUE(IFERROR(TRIM(INDEX($A145:$AD145,MATCH(Lists!$H$14,$A$1:$AD$1,0))&amp;""),"")),0),0)</f>
        <v/>
      </c>
      <c r="AZ145" s="22">
        <f>IF(AN145="","",IF(UPPER(TRIM(AK145&amp;""))="Y","Paid another way",IF(OR(AX145="Paid",AX145="Partially refunded"),AX145,IF(AND(AW145&lt;&gt;"",COUNTIFS(Payments!$S$2:$S$301,AW145,Payments!$U$2:$U$301,1)&gt;0),"Paid",IF(AX145&lt;&gt;"",AX145,IF(AW145="","No payment yet",IFERROR(INDEX(Payments!$T$2:$T$301,MATCH(AW145,Payments!$S$2:$S$301,0)),"No payment yet")))))))</f>
        <v/>
      </c>
      <c r="BA145" s="22">
        <f>IF(OR(AZ145="Paid",AZ145="Partially refunded",AZ145="Paid another way"),1,0)</f>
        <v/>
      </c>
      <c r="BB145" s="23">
        <f>IF(AN145="","",AY145+IF(AW145="",0,SUMIF(Payments!$S$2:$S$301,AW145,Payments!$V$2:$V$301)))</f>
        <v/>
      </c>
      <c r="BC145" s="22">
        <f>IF(OR(AN145="",COUNT(AF145:AH145)=0),"",ROUND(AVERAGE(AF145:AH145),2))</f>
        <v/>
      </c>
      <c r="BD145" s="22">
        <f>IF(ISNUMBER(BC145),BC145,0)</f>
        <v/>
      </c>
      <c r="BE145" s="22">
        <f>IF(ISNUMBER(BC145),1,0)</f>
        <v/>
      </c>
      <c r="BF145" s="22">
        <f>IF(AN145="","",TRIM(AI145&amp;""))</f>
        <v/>
      </c>
      <c r="BG145" s="22">
        <f>IF(OR(AN145="",AJ145=""),"",UPPER(TRIM(AJ145&amp;"")))</f>
        <v/>
      </c>
      <c r="BH145" s="22">
        <f>IF(BG145="","",IF(COUNTIF($BG$2:$BG$301,BG145)&gt;1,"Yes","No"))</f>
        <v/>
      </c>
      <c r="BI145" s="22">
        <f>IF(AND(BF145="Accepted",BG145=""),1,0)</f>
        <v/>
      </c>
      <c r="BJ145" s="22">
        <f>IF(AND(BF145="Accepted",BA145=0),1,0)</f>
        <v/>
      </c>
      <c r="BK145" s="23">
        <f>IF(AND(BJ145=1,ISNUMBER(AV145)),AV145,0)</f>
        <v/>
      </c>
      <c r="BL145" s="22">
        <f>IF(AN145="",0,1)</f>
        <v/>
      </c>
    </row>
    <row r="146">
      <c r="AE146" s="19" t="n"/>
      <c r="AF146" s="24" t="n"/>
      <c r="AG146" s="24" t="n"/>
      <c r="AH146" s="24" t="n"/>
      <c r="AI146" s="24" t="n"/>
      <c r="AJ146" s="24" t="n"/>
      <c r="AK146" s="24" t="n"/>
      <c r="AL146" s="25" t="n"/>
      <c r="AM146" s="19" t="n"/>
      <c r="AN146" s="22">
        <f>IFERROR(TRIM(INDEX($A146:$AD146,MATCH(Lists!$H$2,$A$1:$AD$1,0))&amp;""),"")</f>
        <v/>
      </c>
      <c r="AO146" s="22">
        <f>IF(AN146="","",IFERROR(TRIM(INDEX($A146:$AD146,MATCH(Lists!$H$4,$A$1:$AD$1,0))&amp;""),""))</f>
        <v/>
      </c>
      <c r="AP146" s="22">
        <f>IF(AN146="","",IFERROR(TRIM(INDEX($A146:$AD146,MATCH(Lists!$H$7,$A$1:$AD$1,0))&amp;""),""))</f>
        <v/>
      </c>
      <c r="AQ146" s="22">
        <f>IF(AN146="","",IFERROR(TRIM(INDEX($A146:$AD146,MATCH(Lists!$H$8,$A$1:$AD$1,0))&amp;""),""))</f>
        <v/>
      </c>
      <c r="AR146" s="22">
        <f>IF(AN146="","",IFERROR(TRIM(INDEX($A146:$AD146,MATCH(Lists!$H$9,$A$1:$AD$1,0))&amp;""),""))</f>
        <v/>
      </c>
      <c r="AS146" s="22">
        <f>IF(AN146="","",IFERROR(TRIM(INDEX($A146:$AD146,MATCH(Lists!$H$5,$A$1:$AD$1,0))&amp;""),""))</f>
        <v/>
      </c>
      <c r="AT146" s="22">
        <f>IF(AN146="","",IF(IFERROR(TRIM(INDEX($A146:$AD146,MATCH(Lists!$H$6,$A$1:$AD$1,0))&amp;""),"")&lt;&gt;"","Yes","No"))</f>
        <v/>
      </c>
      <c r="AU146" s="22">
        <f>IF(AN146="","",IF(IFERROR(TRIM(INDEX($A146:$AD146,MATCH(Lists!$H$11,$A$1:$AD$1,0))&amp;""),"")&lt;&gt;"","Yes","No"))</f>
        <v/>
      </c>
      <c r="AV146" s="22">
        <f>IF(AN146="","",IFERROR(IF(TRIM(INDEX($A146:$AD146,MATCH(Lists!$H$10,$A$1:$AD$1,0))&amp;"")="","",VALUE(TRIM(INDEX($A146:$AD146,MATCH(Lists!$H$10,$A$1:$AD$1,0))&amp;""))),""))</f>
        <v/>
      </c>
      <c r="AW146" s="22">
        <f>IF(AN146="","",LOWER(IFERROR(TRIM(INDEX($A146:$AD146,MATCH(Lists!$H$3,$A$1:$AD$1,0))&amp;""),"")))</f>
        <v/>
      </c>
      <c r="AX146" s="22">
        <f>IF(AN146="","",IFERROR(TRIM(INDEX($A146:$AD146,MATCH(Lists!$H$12,$A$1:$AD$1,0))&amp;""),""))</f>
        <v/>
      </c>
      <c r="AY146" s="23">
        <f>IF(OR(AX146="Paid",AX146="Partially refunded"),IFERROR(VALUE(IFERROR(TRIM(INDEX($A146:$AD146,MATCH(Lists!$H$13,$A$1:$AD$1,0))&amp;""),"")),0)-IFERROR(VALUE(IFERROR(TRIM(INDEX($A146:$AD146,MATCH(Lists!$H$14,$A$1:$AD$1,0))&amp;""),"")),0),0)</f>
        <v/>
      </c>
      <c r="AZ146" s="22">
        <f>IF(AN146="","",IF(UPPER(TRIM(AK146&amp;""))="Y","Paid another way",IF(OR(AX146="Paid",AX146="Partially refunded"),AX146,IF(AND(AW146&lt;&gt;"",COUNTIFS(Payments!$S$2:$S$301,AW146,Payments!$U$2:$U$301,1)&gt;0),"Paid",IF(AX146&lt;&gt;"",AX146,IF(AW146="","No payment yet",IFERROR(INDEX(Payments!$T$2:$T$301,MATCH(AW146,Payments!$S$2:$S$301,0)),"No payment yet")))))))</f>
        <v/>
      </c>
      <c r="BA146" s="22">
        <f>IF(OR(AZ146="Paid",AZ146="Partially refunded",AZ146="Paid another way"),1,0)</f>
        <v/>
      </c>
      <c r="BB146" s="23">
        <f>IF(AN146="","",AY146+IF(AW146="",0,SUMIF(Payments!$S$2:$S$301,AW146,Payments!$V$2:$V$301)))</f>
        <v/>
      </c>
      <c r="BC146" s="22">
        <f>IF(OR(AN146="",COUNT(AF146:AH146)=0),"",ROUND(AVERAGE(AF146:AH146),2))</f>
        <v/>
      </c>
      <c r="BD146" s="22">
        <f>IF(ISNUMBER(BC146),BC146,0)</f>
        <v/>
      </c>
      <c r="BE146" s="22">
        <f>IF(ISNUMBER(BC146),1,0)</f>
        <v/>
      </c>
      <c r="BF146" s="22">
        <f>IF(AN146="","",TRIM(AI146&amp;""))</f>
        <v/>
      </c>
      <c r="BG146" s="22">
        <f>IF(OR(AN146="",AJ146=""),"",UPPER(TRIM(AJ146&amp;"")))</f>
        <v/>
      </c>
      <c r="BH146" s="22">
        <f>IF(BG146="","",IF(COUNTIF($BG$2:$BG$301,BG146)&gt;1,"Yes","No"))</f>
        <v/>
      </c>
      <c r="BI146" s="22">
        <f>IF(AND(BF146="Accepted",BG146=""),1,0)</f>
        <v/>
      </c>
      <c r="BJ146" s="22">
        <f>IF(AND(BF146="Accepted",BA146=0),1,0)</f>
        <v/>
      </c>
      <c r="BK146" s="23">
        <f>IF(AND(BJ146=1,ISNUMBER(AV146)),AV146,0)</f>
        <v/>
      </c>
      <c r="BL146" s="22">
        <f>IF(AN146="",0,1)</f>
        <v/>
      </c>
    </row>
    <row r="147">
      <c r="AE147" s="19" t="n"/>
      <c r="AF147" s="24" t="n"/>
      <c r="AG147" s="24" t="n"/>
      <c r="AH147" s="24" t="n"/>
      <c r="AI147" s="24" t="n"/>
      <c r="AJ147" s="24" t="n"/>
      <c r="AK147" s="24" t="n"/>
      <c r="AL147" s="25" t="n"/>
      <c r="AM147" s="19" t="n"/>
      <c r="AN147" s="22">
        <f>IFERROR(TRIM(INDEX($A147:$AD147,MATCH(Lists!$H$2,$A$1:$AD$1,0))&amp;""),"")</f>
        <v/>
      </c>
      <c r="AO147" s="22">
        <f>IF(AN147="","",IFERROR(TRIM(INDEX($A147:$AD147,MATCH(Lists!$H$4,$A$1:$AD$1,0))&amp;""),""))</f>
        <v/>
      </c>
      <c r="AP147" s="22">
        <f>IF(AN147="","",IFERROR(TRIM(INDEX($A147:$AD147,MATCH(Lists!$H$7,$A$1:$AD$1,0))&amp;""),""))</f>
        <v/>
      </c>
      <c r="AQ147" s="22">
        <f>IF(AN147="","",IFERROR(TRIM(INDEX($A147:$AD147,MATCH(Lists!$H$8,$A$1:$AD$1,0))&amp;""),""))</f>
        <v/>
      </c>
      <c r="AR147" s="22">
        <f>IF(AN147="","",IFERROR(TRIM(INDEX($A147:$AD147,MATCH(Lists!$H$9,$A$1:$AD$1,0))&amp;""),""))</f>
        <v/>
      </c>
      <c r="AS147" s="22">
        <f>IF(AN147="","",IFERROR(TRIM(INDEX($A147:$AD147,MATCH(Lists!$H$5,$A$1:$AD$1,0))&amp;""),""))</f>
        <v/>
      </c>
      <c r="AT147" s="22">
        <f>IF(AN147="","",IF(IFERROR(TRIM(INDEX($A147:$AD147,MATCH(Lists!$H$6,$A$1:$AD$1,0))&amp;""),"")&lt;&gt;"","Yes","No"))</f>
        <v/>
      </c>
      <c r="AU147" s="22">
        <f>IF(AN147="","",IF(IFERROR(TRIM(INDEX($A147:$AD147,MATCH(Lists!$H$11,$A$1:$AD$1,0))&amp;""),"")&lt;&gt;"","Yes","No"))</f>
        <v/>
      </c>
      <c r="AV147" s="22">
        <f>IF(AN147="","",IFERROR(IF(TRIM(INDEX($A147:$AD147,MATCH(Lists!$H$10,$A$1:$AD$1,0))&amp;"")="","",VALUE(TRIM(INDEX($A147:$AD147,MATCH(Lists!$H$10,$A$1:$AD$1,0))&amp;""))),""))</f>
        <v/>
      </c>
      <c r="AW147" s="22">
        <f>IF(AN147="","",LOWER(IFERROR(TRIM(INDEX($A147:$AD147,MATCH(Lists!$H$3,$A$1:$AD$1,0))&amp;""),"")))</f>
        <v/>
      </c>
      <c r="AX147" s="22">
        <f>IF(AN147="","",IFERROR(TRIM(INDEX($A147:$AD147,MATCH(Lists!$H$12,$A$1:$AD$1,0))&amp;""),""))</f>
        <v/>
      </c>
      <c r="AY147" s="23">
        <f>IF(OR(AX147="Paid",AX147="Partially refunded"),IFERROR(VALUE(IFERROR(TRIM(INDEX($A147:$AD147,MATCH(Lists!$H$13,$A$1:$AD$1,0))&amp;""),"")),0)-IFERROR(VALUE(IFERROR(TRIM(INDEX($A147:$AD147,MATCH(Lists!$H$14,$A$1:$AD$1,0))&amp;""),"")),0),0)</f>
        <v/>
      </c>
      <c r="AZ147" s="22">
        <f>IF(AN147="","",IF(UPPER(TRIM(AK147&amp;""))="Y","Paid another way",IF(OR(AX147="Paid",AX147="Partially refunded"),AX147,IF(AND(AW147&lt;&gt;"",COUNTIFS(Payments!$S$2:$S$301,AW147,Payments!$U$2:$U$301,1)&gt;0),"Paid",IF(AX147&lt;&gt;"",AX147,IF(AW147="","No payment yet",IFERROR(INDEX(Payments!$T$2:$T$301,MATCH(AW147,Payments!$S$2:$S$301,0)),"No payment yet")))))))</f>
        <v/>
      </c>
      <c r="BA147" s="22">
        <f>IF(OR(AZ147="Paid",AZ147="Partially refunded",AZ147="Paid another way"),1,0)</f>
        <v/>
      </c>
      <c r="BB147" s="23">
        <f>IF(AN147="","",AY147+IF(AW147="",0,SUMIF(Payments!$S$2:$S$301,AW147,Payments!$V$2:$V$301)))</f>
        <v/>
      </c>
      <c r="BC147" s="22">
        <f>IF(OR(AN147="",COUNT(AF147:AH147)=0),"",ROUND(AVERAGE(AF147:AH147),2))</f>
        <v/>
      </c>
      <c r="BD147" s="22">
        <f>IF(ISNUMBER(BC147),BC147,0)</f>
        <v/>
      </c>
      <c r="BE147" s="22">
        <f>IF(ISNUMBER(BC147),1,0)</f>
        <v/>
      </c>
      <c r="BF147" s="22">
        <f>IF(AN147="","",TRIM(AI147&amp;""))</f>
        <v/>
      </c>
      <c r="BG147" s="22">
        <f>IF(OR(AN147="",AJ147=""),"",UPPER(TRIM(AJ147&amp;"")))</f>
        <v/>
      </c>
      <c r="BH147" s="22">
        <f>IF(BG147="","",IF(COUNTIF($BG$2:$BG$301,BG147)&gt;1,"Yes","No"))</f>
        <v/>
      </c>
      <c r="BI147" s="22">
        <f>IF(AND(BF147="Accepted",BG147=""),1,0)</f>
        <v/>
      </c>
      <c r="BJ147" s="22">
        <f>IF(AND(BF147="Accepted",BA147=0),1,0)</f>
        <v/>
      </c>
      <c r="BK147" s="23">
        <f>IF(AND(BJ147=1,ISNUMBER(AV147)),AV147,0)</f>
        <v/>
      </c>
      <c r="BL147" s="22">
        <f>IF(AN147="",0,1)</f>
        <v/>
      </c>
    </row>
    <row r="148">
      <c r="AE148" s="19" t="n"/>
      <c r="AF148" s="24" t="n"/>
      <c r="AG148" s="24" t="n"/>
      <c r="AH148" s="24" t="n"/>
      <c r="AI148" s="24" t="n"/>
      <c r="AJ148" s="24" t="n"/>
      <c r="AK148" s="24" t="n"/>
      <c r="AL148" s="25" t="n"/>
      <c r="AM148" s="19" t="n"/>
      <c r="AN148" s="22">
        <f>IFERROR(TRIM(INDEX($A148:$AD148,MATCH(Lists!$H$2,$A$1:$AD$1,0))&amp;""),"")</f>
        <v/>
      </c>
      <c r="AO148" s="22">
        <f>IF(AN148="","",IFERROR(TRIM(INDEX($A148:$AD148,MATCH(Lists!$H$4,$A$1:$AD$1,0))&amp;""),""))</f>
        <v/>
      </c>
      <c r="AP148" s="22">
        <f>IF(AN148="","",IFERROR(TRIM(INDEX($A148:$AD148,MATCH(Lists!$H$7,$A$1:$AD$1,0))&amp;""),""))</f>
        <v/>
      </c>
      <c r="AQ148" s="22">
        <f>IF(AN148="","",IFERROR(TRIM(INDEX($A148:$AD148,MATCH(Lists!$H$8,$A$1:$AD$1,0))&amp;""),""))</f>
        <v/>
      </c>
      <c r="AR148" s="22">
        <f>IF(AN148="","",IFERROR(TRIM(INDEX($A148:$AD148,MATCH(Lists!$H$9,$A$1:$AD$1,0))&amp;""),""))</f>
        <v/>
      </c>
      <c r="AS148" s="22">
        <f>IF(AN148="","",IFERROR(TRIM(INDEX($A148:$AD148,MATCH(Lists!$H$5,$A$1:$AD$1,0))&amp;""),""))</f>
        <v/>
      </c>
      <c r="AT148" s="22">
        <f>IF(AN148="","",IF(IFERROR(TRIM(INDEX($A148:$AD148,MATCH(Lists!$H$6,$A$1:$AD$1,0))&amp;""),"")&lt;&gt;"","Yes","No"))</f>
        <v/>
      </c>
      <c r="AU148" s="22">
        <f>IF(AN148="","",IF(IFERROR(TRIM(INDEX($A148:$AD148,MATCH(Lists!$H$11,$A$1:$AD$1,0))&amp;""),"")&lt;&gt;"","Yes","No"))</f>
        <v/>
      </c>
      <c r="AV148" s="22">
        <f>IF(AN148="","",IFERROR(IF(TRIM(INDEX($A148:$AD148,MATCH(Lists!$H$10,$A$1:$AD$1,0))&amp;"")="","",VALUE(TRIM(INDEX($A148:$AD148,MATCH(Lists!$H$10,$A$1:$AD$1,0))&amp;""))),""))</f>
        <v/>
      </c>
      <c r="AW148" s="22">
        <f>IF(AN148="","",LOWER(IFERROR(TRIM(INDEX($A148:$AD148,MATCH(Lists!$H$3,$A$1:$AD$1,0))&amp;""),"")))</f>
        <v/>
      </c>
      <c r="AX148" s="22">
        <f>IF(AN148="","",IFERROR(TRIM(INDEX($A148:$AD148,MATCH(Lists!$H$12,$A$1:$AD$1,0))&amp;""),""))</f>
        <v/>
      </c>
      <c r="AY148" s="23">
        <f>IF(OR(AX148="Paid",AX148="Partially refunded"),IFERROR(VALUE(IFERROR(TRIM(INDEX($A148:$AD148,MATCH(Lists!$H$13,$A$1:$AD$1,0))&amp;""),"")),0)-IFERROR(VALUE(IFERROR(TRIM(INDEX($A148:$AD148,MATCH(Lists!$H$14,$A$1:$AD$1,0))&amp;""),"")),0),0)</f>
        <v/>
      </c>
      <c r="AZ148" s="22">
        <f>IF(AN148="","",IF(UPPER(TRIM(AK148&amp;""))="Y","Paid another way",IF(OR(AX148="Paid",AX148="Partially refunded"),AX148,IF(AND(AW148&lt;&gt;"",COUNTIFS(Payments!$S$2:$S$301,AW148,Payments!$U$2:$U$301,1)&gt;0),"Paid",IF(AX148&lt;&gt;"",AX148,IF(AW148="","No payment yet",IFERROR(INDEX(Payments!$T$2:$T$301,MATCH(AW148,Payments!$S$2:$S$301,0)),"No payment yet")))))))</f>
        <v/>
      </c>
      <c r="BA148" s="22">
        <f>IF(OR(AZ148="Paid",AZ148="Partially refunded",AZ148="Paid another way"),1,0)</f>
        <v/>
      </c>
      <c r="BB148" s="23">
        <f>IF(AN148="","",AY148+IF(AW148="",0,SUMIF(Payments!$S$2:$S$301,AW148,Payments!$V$2:$V$301)))</f>
        <v/>
      </c>
      <c r="BC148" s="22">
        <f>IF(OR(AN148="",COUNT(AF148:AH148)=0),"",ROUND(AVERAGE(AF148:AH148),2))</f>
        <v/>
      </c>
      <c r="BD148" s="22">
        <f>IF(ISNUMBER(BC148),BC148,0)</f>
        <v/>
      </c>
      <c r="BE148" s="22">
        <f>IF(ISNUMBER(BC148),1,0)</f>
        <v/>
      </c>
      <c r="BF148" s="22">
        <f>IF(AN148="","",TRIM(AI148&amp;""))</f>
        <v/>
      </c>
      <c r="BG148" s="22">
        <f>IF(OR(AN148="",AJ148=""),"",UPPER(TRIM(AJ148&amp;"")))</f>
        <v/>
      </c>
      <c r="BH148" s="22">
        <f>IF(BG148="","",IF(COUNTIF($BG$2:$BG$301,BG148)&gt;1,"Yes","No"))</f>
        <v/>
      </c>
      <c r="BI148" s="22">
        <f>IF(AND(BF148="Accepted",BG148=""),1,0)</f>
        <v/>
      </c>
      <c r="BJ148" s="22">
        <f>IF(AND(BF148="Accepted",BA148=0),1,0)</f>
        <v/>
      </c>
      <c r="BK148" s="23">
        <f>IF(AND(BJ148=1,ISNUMBER(AV148)),AV148,0)</f>
        <v/>
      </c>
      <c r="BL148" s="22">
        <f>IF(AN148="",0,1)</f>
        <v/>
      </c>
    </row>
    <row r="149">
      <c r="AE149" s="19" t="n"/>
      <c r="AF149" s="24" t="n"/>
      <c r="AG149" s="24" t="n"/>
      <c r="AH149" s="24" t="n"/>
      <c r="AI149" s="24" t="n"/>
      <c r="AJ149" s="24" t="n"/>
      <c r="AK149" s="24" t="n"/>
      <c r="AL149" s="25" t="n"/>
      <c r="AM149" s="19" t="n"/>
      <c r="AN149" s="22">
        <f>IFERROR(TRIM(INDEX($A149:$AD149,MATCH(Lists!$H$2,$A$1:$AD$1,0))&amp;""),"")</f>
        <v/>
      </c>
      <c r="AO149" s="22">
        <f>IF(AN149="","",IFERROR(TRIM(INDEX($A149:$AD149,MATCH(Lists!$H$4,$A$1:$AD$1,0))&amp;""),""))</f>
        <v/>
      </c>
      <c r="AP149" s="22">
        <f>IF(AN149="","",IFERROR(TRIM(INDEX($A149:$AD149,MATCH(Lists!$H$7,$A$1:$AD$1,0))&amp;""),""))</f>
        <v/>
      </c>
      <c r="AQ149" s="22">
        <f>IF(AN149="","",IFERROR(TRIM(INDEX($A149:$AD149,MATCH(Lists!$H$8,$A$1:$AD$1,0))&amp;""),""))</f>
        <v/>
      </c>
      <c r="AR149" s="22">
        <f>IF(AN149="","",IFERROR(TRIM(INDEX($A149:$AD149,MATCH(Lists!$H$9,$A$1:$AD$1,0))&amp;""),""))</f>
        <v/>
      </c>
      <c r="AS149" s="22">
        <f>IF(AN149="","",IFERROR(TRIM(INDEX($A149:$AD149,MATCH(Lists!$H$5,$A$1:$AD$1,0))&amp;""),""))</f>
        <v/>
      </c>
      <c r="AT149" s="22">
        <f>IF(AN149="","",IF(IFERROR(TRIM(INDEX($A149:$AD149,MATCH(Lists!$H$6,$A$1:$AD$1,0))&amp;""),"")&lt;&gt;"","Yes","No"))</f>
        <v/>
      </c>
      <c r="AU149" s="22">
        <f>IF(AN149="","",IF(IFERROR(TRIM(INDEX($A149:$AD149,MATCH(Lists!$H$11,$A$1:$AD$1,0))&amp;""),"")&lt;&gt;"","Yes","No"))</f>
        <v/>
      </c>
      <c r="AV149" s="22">
        <f>IF(AN149="","",IFERROR(IF(TRIM(INDEX($A149:$AD149,MATCH(Lists!$H$10,$A$1:$AD$1,0))&amp;"")="","",VALUE(TRIM(INDEX($A149:$AD149,MATCH(Lists!$H$10,$A$1:$AD$1,0))&amp;""))),""))</f>
        <v/>
      </c>
      <c r="AW149" s="22">
        <f>IF(AN149="","",LOWER(IFERROR(TRIM(INDEX($A149:$AD149,MATCH(Lists!$H$3,$A$1:$AD$1,0))&amp;""),"")))</f>
        <v/>
      </c>
      <c r="AX149" s="22">
        <f>IF(AN149="","",IFERROR(TRIM(INDEX($A149:$AD149,MATCH(Lists!$H$12,$A$1:$AD$1,0))&amp;""),""))</f>
        <v/>
      </c>
      <c r="AY149" s="23">
        <f>IF(OR(AX149="Paid",AX149="Partially refunded"),IFERROR(VALUE(IFERROR(TRIM(INDEX($A149:$AD149,MATCH(Lists!$H$13,$A$1:$AD$1,0))&amp;""),"")),0)-IFERROR(VALUE(IFERROR(TRIM(INDEX($A149:$AD149,MATCH(Lists!$H$14,$A$1:$AD$1,0))&amp;""),"")),0),0)</f>
        <v/>
      </c>
      <c r="AZ149" s="22">
        <f>IF(AN149="","",IF(UPPER(TRIM(AK149&amp;""))="Y","Paid another way",IF(OR(AX149="Paid",AX149="Partially refunded"),AX149,IF(AND(AW149&lt;&gt;"",COUNTIFS(Payments!$S$2:$S$301,AW149,Payments!$U$2:$U$301,1)&gt;0),"Paid",IF(AX149&lt;&gt;"",AX149,IF(AW149="","No payment yet",IFERROR(INDEX(Payments!$T$2:$T$301,MATCH(AW149,Payments!$S$2:$S$301,0)),"No payment yet")))))))</f>
        <v/>
      </c>
      <c r="BA149" s="22">
        <f>IF(OR(AZ149="Paid",AZ149="Partially refunded",AZ149="Paid another way"),1,0)</f>
        <v/>
      </c>
      <c r="BB149" s="23">
        <f>IF(AN149="","",AY149+IF(AW149="",0,SUMIF(Payments!$S$2:$S$301,AW149,Payments!$V$2:$V$301)))</f>
        <v/>
      </c>
      <c r="BC149" s="22">
        <f>IF(OR(AN149="",COUNT(AF149:AH149)=0),"",ROUND(AVERAGE(AF149:AH149),2))</f>
        <v/>
      </c>
      <c r="BD149" s="22">
        <f>IF(ISNUMBER(BC149),BC149,0)</f>
        <v/>
      </c>
      <c r="BE149" s="22">
        <f>IF(ISNUMBER(BC149),1,0)</f>
        <v/>
      </c>
      <c r="BF149" s="22">
        <f>IF(AN149="","",TRIM(AI149&amp;""))</f>
        <v/>
      </c>
      <c r="BG149" s="22">
        <f>IF(OR(AN149="",AJ149=""),"",UPPER(TRIM(AJ149&amp;"")))</f>
        <v/>
      </c>
      <c r="BH149" s="22">
        <f>IF(BG149="","",IF(COUNTIF($BG$2:$BG$301,BG149)&gt;1,"Yes","No"))</f>
        <v/>
      </c>
      <c r="BI149" s="22">
        <f>IF(AND(BF149="Accepted",BG149=""),1,0)</f>
        <v/>
      </c>
      <c r="BJ149" s="22">
        <f>IF(AND(BF149="Accepted",BA149=0),1,0)</f>
        <v/>
      </c>
      <c r="BK149" s="23">
        <f>IF(AND(BJ149=1,ISNUMBER(AV149)),AV149,0)</f>
        <v/>
      </c>
      <c r="BL149" s="22">
        <f>IF(AN149="",0,1)</f>
        <v/>
      </c>
    </row>
    <row r="150">
      <c r="AE150" s="19" t="n"/>
      <c r="AF150" s="24" t="n"/>
      <c r="AG150" s="24" t="n"/>
      <c r="AH150" s="24" t="n"/>
      <c r="AI150" s="24" t="n"/>
      <c r="AJ150" s="24" t="n"/>
      <c r="AK150" s="24" t="n"/>
      <c r="AL150" s="25" t="n"/>
      <c r="AM150" s="19" t="n"/>
      <c r="AN150" s="22">
        <f>IFERROR(TRIM(INDEX($A150:$AD150,MATCH(Lists!$H$2,$A$1:$AD$1,0))&amp;""),"")</f>
        <v/>
      </c>
      <c r="AO150" s="22">
        <f>IF(AN150="","",IFERROR(TRIM(INDEX($A150:$AD150,MATCH(Lists!$H$4,$A$1:$AD$1,0))&amp;""),""))</f>
        <v/>
      </c>
      <c r="AP150" s="22">
        <f>IF(AN150="","",IFERROR(TRIM(INDEX($A150:$AD150,MATCH(Lists!$H$7,$A$1:$AD$1,0))&amp;""),""))</f>
        <v/>
      </c>
      <c r="AQ150" s="22">
        <f>IF(AN150="","",IFERROR(TRIM(INDEX($A150:$AD150,MATCH(Lists!$H$8,$A$1:$AD$1,0))&amp;""),""))</f>
        <v/>
      </c>
      <c r="AR150" s="22">
        <f>IF(AN150="","",IFERROR(TRIM(INDEX($A150:$AD150,MATCH(Lists!$H$9,$A$1:$AD$1,0))&amp;""),""))</f>
        <v/>
      </c>
      <c r="AS150" s="22">
        <f>IF(AN150="","",IFERROR(TRIM(INDEX($A150:$AD150,MATCH(Lists!$H$5,$A$1:$AD$1,0))&amp;""),""))</f>
        <v/>
      </c>
      <c r="AT150" s="22">
        <f>IF(AN150="","",IF(IFERROR(TRIM(INDEX($A150:$AD150,MATCH(Lists!$H$6,$A$1:$AD$1,0))&amp;""),"")&lt;&gt;"","Yes","No"))</f>
        <v/>
      </c>
      <c r="AU150" s="22">
        <f>IF(AN150="","",IF(IFERROR(TRIM(INDEX($A150:$AD150,MATCH(Lists!$H$11,$A$1:$AD$1,0))&amp;""),"")&lt;&gt;"","Yes","No"))</f>
        <v/>
      </c>
      <c r="AV150" s="22">
        <f>IF(AN150="","",IFERROR(IF(TRIM(INDEX($A150:$AD150,MATCH(Lists!$H$10,$A$1:$AD$1,0))&amp;"")="","",VALUE(TRIM(INDEX($A150:$AD150,MATCH(Lists!$H$10,$A$1:$AD$1,0))&amp;""))),""))</f>
        <v/>
      </c>
      <c r="AW150" s="22">
        <f>IF(AN150="","",LOWER(IFERROR(TRIM(INDEX($A150:$AD150,MATCH(Lists!$H$3,$A$1:$AD$1,0))&amp;""),"")))</f>
        <v/>
      </c>
      <c r="AX150" s="22">
        <f>IF(AN150="","",IFERROR(TRIM(INDEX($A150:$AD150,MATCH(Lists!$H$12,$A$1:$AD$1,0))&amp;""),""))</f>
        <v/>
      </c>
      <c r="AY150" s="23">
        <f>IF(OR(AX150="Paid",AX150="Partially refunded"),IFERROR(VALUE(IFERROR(TRIM(INDEX($A150:$AD150,MATCH(Lists!$H$13,$A$1:$AD$1,0))&amp;""),"")),0)-IFERROR(VALUE(IFERROR(TRIM(INDEX($A150:$AD150,MATCH(Lists!$H$14,$A$1:$AD$1,0))&amp;""),"")),0),0)</f>
        <v/>
      </c>
      <c r="AZ150" s="22">
        <f>IF(AN150="","",IF(UPPER(TRIM(AK150&amp;""))="Y","Paid another way",IF(OR(AX150="Paid",AX150="Partially refunded"),AX150,IF(AND(AW150&lt;&gt;"",COUNTIFS(Payments!$S$2:$S$301,AW150,Payments!$U$2:$U$301,1)&gt;0),"Paid",IF(AX150&lt;&gt;"",AX150,IF(AW150="","No payment yet",IFERROR(INDEX(Payments!$T$2:$T$301,MATCH(AW150,Payments!$S$2:$S$301,0)),"No payment yet")))))))</f>
        <v/>
      </c>
      <c r="BA150" s="22">
        <f>IF(OR(AZ150="Paid",AZ150="Partially refunded",AZ150="Paid another way"),1,0)</f>
        <v/>
      </c>
      <c r="BB150" s="23">
        <f>IF(AN150="","",AY150+IF(AW150="",0,SUMIF(Payments!$S$2:$S$301,AW150,Payments!$V$2:$V$301)))</f>
        <v/>
      </c>
      <c r="BC150" s="22">
        <f>IF(OR(AN150="",COUNT(AF150:AH150)=0),"",ROUND(AVERAGE(AF150:AH150),2))</f>
        <v/>
      </c>
      <c r="BD150" s="22">
        <f>IF(ISNUMBER(BC150),BC150,0)</f>
        <v/>
      </c>
      <c r="BE150" s="22">
        <f>IF(ISNUMBER(BC150),1,0)</f>
        <v/>
      </c>
      <c r="BF150" s="22">
        <f>IF(AN150="","",TRIM(AI150&amp;""))</f>
        <v/>
      </c>
      <c r="BG150" s="22">
        <f>IF(OR(AN150="",AJ150=""),"",UPPER(TRIM(AJ150&amp;"")))</f>
        <v/>
      </c>
      <c r="BH150" s="22">
        <f>IF(BG150="","",IF(COUNTIF($BG$2:$BG$301,BG150)&gt;1,"Yes","No"))</f>
        <v/>
      </c>
      <c r="BI150" s="22">
        <f>IF(AND(BF150="Accepted",BG150=""),1,0)</f>
        <v/>
      </c>
      <c r="BJ150" s="22">
        <f>IF(AND(BF150="Accepted",BA150=0),1,0)</f>
        <v/>
      </c>
      <c r="BK150" s="23">
        <f>IF(AND(BJ150=1,ISNUMBER(AV150)),AV150,0)</f>
        <v/>
      </c>
      <c r="BL150" s="22">
        <f>IF(AN150="",0,1)</f>
        <v/>
      </c>
    </row>
    <row r="151">
      <c r="AE151" s="19" t="n"/>
      <c r="AF151" s="24" t="n"/>
      <c r="AG151" s="24" t="n"/>
      <c r="AH151" s="24" t="n"/>
      <c r="AI151" s="24" t="n"/>
      <c r="AJ151" s="24" t="n"/>
      <c r="AK151" s="24" t="n"/>
      <c r="AL151" s="25" t="n"/>
      <c r="AM151" s="19" t="n"/>
      <c r="AN151" s="22">
        <f>IFERROR(TRIM(INDEX($A151:$AD151,MATCH(Lists!$H$2,$A$1:$AD$1,0))&amp;""),"")</f>
        <v/>
      </c>
      <c r="AO151" s="22">
        <f>IF(AN151="","",IFERROR(TRIM(INDEX($A151:$AD151,MATCH(Lists!$H$4,$A$1:$AD$1,0))&amp;""),""))</f>
        <v/>
      </c>
      <c r="AP151" s="22">
        <f>IF(AN151="","",IFERROR(TRIM(INDEX($A151:$AD151,MATCH(Lists!$H$7,$A$1:$AD$1,0))&amp;""),""))</f>
        <v/>
      </c>
      <c r="AQ151" s="22">
        <f>IF(AN151="","",IFERROR(TRIM(INDEX($A151:$AD151,MATCH(Lists!$H$8,$A$1:$AD$1,0))&amp;""),""))</f>
        <v/>
      </c>
      <c r="AR151" s="22">
        <f>IF(AN151="","",IFERROR(TRIM(INDEX($A151:$AD151,MATCH(Lists!$H$9,$A$1:$AD$1,0))&amp;""),""))</f>
        <v/>
      </c>
      <c r="AS151" s="22">
        <f>IF(AN151="","",IFERROR(TRIM(INDEX($A151:$AD151,MATCH(Lists!$H$5,$A$1:$AD$1,0))&amp;""),""))</f>
        <v/>
      </c>
      <c r="AT151" s="22">
        <f>IF(AN151="","",IF(IFERROR(TRIM(INDEX($A151:$AD151,MATCH(Lists!$H$6,$A$1:$AD$1,0))&amp;""),"")&lt;&gt;"","Yes","No"))</f>
        <v/>
      </c>
      <c r="AU151" s="22">
        <f>IF(AN151="","",IF(IFERROR(TRIM(INDEX($A151:$AD151,MATCH(Lists!$H$11,$A$1:$AD$1,0))&amp;""),"")&lt;&gt;"","Yes","No"))</f>
        <v/>
      </c>
      <c r="AV151" s="22">
        <f>IF(AN151="","",IFERROR(IF(TRIM(INDEX($A151:$AD151,MATCH(Lists!$H$10,$A$1:$AD$1,0))&amp;"")="","",VALUE(TRIM(INDEX($A151:$AD151,MATCH(Lists!$H$10,$A$1:$AD$1,0))&amp;""))),""))</f>
        <v/>
      </c>
      <c r="AW151" s="22">
        <f>IF(AN151="","",LOWER(IFERROR(TRIM(INDEX($A151:$AD151,MATCH(Lists!$H$3,$A$1:$AD$1,0))&amp;""),"")))</f>
        <v/>
      </c>
      <c r="AX151" s="22">
        <f>IF(AN151="","",IFERROR(TRIM(INDEX($A151:$AD151,MATCH(Lists!$H$12,$A$1:$AD$1,0))&amp;""),""))</f>
        <v/>
      </c>
      <c r="AY151" s="23">
        <f>IF(OR(AX151="Paid",AX151="Partially refunded"),IFERROR(VALUE(IFERROR(TRIM(INDEX($A151:$AD151,MATCH(Lists!$H$13,$A$1:$AD$1,0))&amp;""),"")),0)-IFERROR(VALUE(IFERROR(TRIM(INDEX($A151:$AD151,MATCH(Lists!$H$14,$A$1:$AD$1,0))&amp;""),"")),0),0)</f>
        <v/>
      </c>
      <c r="AZ151" s="22">
        <f>IF(AN151="","",IF(UPPER(TRIM(AK151&amp;""))="Y","Paid another way",IF(OR(AX151="Paid",AX151="Partially refunded"),AX151,IF(AND(AW151&lt;&gt;"",COUNTIFS(Payments!$S$2:$S$301,AW151,Payments!$U$2:$U$301,1)&gt;0),"Paid",IF(AX151&lt;&gt;"",AX151,IF(AW151="","No payment yet",IFERROR(INDEX(Payments!$T$2:$T$301,MATCH(AW151,Payments!$S$2:$S$301,0)),"No payment yet")))))))</f>
        <v/>
      </c>
      <c r="BA151" s="22">
        <f>IF(OR(AZ151="Paid",AZ151="Partially refunded",AZ151="Paid another way"),1,0)</f>
        <v/>
      </c>
      <c r="BB151" s="23">
        <f>IF(AN151="","",AY151+IF(AW151="",0,SUMIF(Payments!$S$2:$S$301,AW151,Payments!$V$2:$V$301)))</f>
        <v/>
      </c>
      <c r="BC151" s="22">
        <f>IF(OR(AN151="",COUNT(AF151:AH151)=0),"",ROUND(AVERAGE(AF151:AH151),2))</f>
        <v/>
      </c>
      <c r="BD151" s="22">
        <f>IF(ISNUMBER(BC151),BC151,0)</f>
        <v/>
      </c>
      <c r="BE151" s="22">
        <f>IF(ISNUMBER(BC151),1,0)</f>
        <v/>
      </c>
      <c r="BF151" s="22">
        <f>IF(AN151="","",TRIM(AI151&amp;""))</f>
        <v/>
      </c>
      <c r="BG151" s="22">
        <f>IF(OR(AN151="",AJ151=""),"",UPPER(TRIM(AJ151&amp;"")))</f>
        <v/>
      </c>
      <c r="BH151" s="22">
        <f>IF(BG151="","",IF(COUNTIF($BG$2:$BG$301,BG151)&gt;1,"Yes","No"))</f>
        <v/>
      </c>
      <c r="BI151" s="22">
        <f>IF(AND(BF151="Accepted",BG151=""),1,0)</f>
        <v/>
      </c>
      <c r="BJ151" s="22">
        <f>IF(AND(BF151="Accepted",BA151=0),1,0)</f>
        <v/>
      </c>
      <c r="BK151" s="23">
        <f>IF(AND(BJ151=1,ISNUMBER(AV151)),AV151,0)</f>
        <v/>
      </c>
      <c r="BL151" s="22">
        <f>IF(AN151="",0,1)</f>
        <v/>
      </c>
    </row>
    <row r="152">
      <c r="AE152" s="19" t="n"/>
      <c r="AF152" s="24" t="n"/>
      <c r="AG152" s="24" t="n"/>
      <c r="AH152" s="24" t="n"/>
      <c r="AI152" s="24" t="n"/>
      <c r="AJ152" s="24" t="n"/>
      <c r="AK152" s="24" t="n"/>
      <c r="AL152" s="25" t="n"/>
      <c r="AM152" s="19" t="n"/>
      <c r="AN152" s="22">
        <f>IFERROR(TRIM(INDEX($A152:$AD152,MATCH(Lists!$H$2,$A$1:$AD$1,0))&amp;""),"")</f>
        <v/>
      </c>
      <c r="AO152" s="22">
        <f>IF(AN152="","",IFERROR(TRIM(INDEX($A152:$AD152,MATCH(Lists!$H$4,$A$1:$AD$1,0))&amp;""),""))</f>
        <v/>
      </c>
      <c r="AP152" s="22">
        <f>IF(AN152="","",IFERROR(TRIM(INDEX($A152:$AD152,MATCH(Lists!$H$7,$A$1:$AD$1,0))&amp;""),""))</f>
        <v/>
      </c>
      <c r="AQ152" s="22">
        <f>IF(AN152="","",IFERROR(TRIM(INDEX($A152:$AD152,MATCH(Lists!$H$8,$A$1:$AD$1,0))&amp;""),""))</f>
        <v/>
      </c>
      <c r="AR152" s="22">
        <f>IF(AN152="","",IFERROR(TRIM(INDEX($A152:$AD152,MATCH(Lists!$H$9,$A$1:$AD$1,0))&amp;""),""))</f>
        <v/>
      </c>
      <c r="AS152" s="22">
        <f>IF(AN152="","",IFERROR(TRIM(INDEX($A152:$AD152,MATCH(Lists!$H$5,$A$1:$AD$1,0))&amp;""),""))</f>
        <v/>
      </c>
      <c r="AT152" s="22">
        <f>IF(AN152="","",IF(IFERROR(TRIM(INDEX($A152:$AD152,MATCH(Lists!$H$6,$A$1:$AD$1,0))&amp;""),"")&lt;&gt;"","Yes","No"))</f>
        <v/>
      </c>
      <c r="AU152" s="22">
        <f>IF(AN152="","",IF(IFERROR(TRIM(INDEX($A152:$AD152,MATCH(Lists!$H$11,$A$1:$AD$1,0))&amp;""),"")&lt;&gt;"","Yes","No"))</f>
        <v/>
      </c>
      <c r="AV152" s="22">
        <f>IF(AN152="","",IFERROR(IF(TRIM(INDEX($A152:$AD152,MATCH(Lists!$H$10,$A$1:$AD$1,0))&amp;"")="","",VALUE(TRIM(INDEX($A152:$AD152,MATCH(Lists!$H$10,$A$1:$AD$1,0))&amp;""))),""))</f>
        <v/>
      </c>
      <c r="AW152" s="22">
        <f>IF(AN152="","",LOWER(IFERROR(TRIM(INDEX($A152:$AD152,MATCH(Lists!$H$3,$A$1:$AD$1,0))&amp;""),"")))</f>
        <v/>
      </c>
      <c r="AX152" s="22">
        <f>IF(AN152="","",IFERROR(TRIM(INDEX($A152:$AD152,MATCH(Lists!$H$12,$A$1:$AD$1,0))&amp;""),""))</f>
        <v/>
      </c>
      <c r="AY152" s="23">
        <f>IF(OR(AX152="Paid",AX152="Partially refunded"),IFERROR(VALUE(IFERROR(TRIM(INDEX($A152:$AD152,MATCH(Lists!$H$13,$A$1:$AD$1,0))&amp;""),"")),0)-IFERROR(VALUE(IFERROR(TRIM(INDEX($A152:$AD152,MATCH(Lists!$H$14,$A$1:$AD$1,0))&amp;""),"")),0),0)</f>
        <v/>
      </c>
      <c r="AZ152" s="22">
        <f>IF(AN152="","",IF(UPPER(TRIM(AK152&amp;""))="Y","Paid another way",IF(OR(AX152="Paid",AX152="Partially refunded"),AX152,IF(AND(AW152&lt;&gt;"",COUNTIFS(Payments!$S$2:$S$301,AW152,Payments!$U$2:$U$301,1)&gt;0),"Paid",IF(AX152&lt;&gt;"",AX152,IF(AW152="","No payment yet",IFERROR(INDEX(Payments!$T$2:$T$301,MATCH(AW152,Payments!$S$2:$S$301,0)),"No payment yet")))))))</f>
        <v/>
      </c>
      <c r="BA152" s="22">
        <f>IF(OR(AZ152="Paid",AZ152="Partially refunded",AZ152="Paid another way"),1,0)</f>
        <v/>
      </c>
      <c r="BB152" s="23">
        <f>IF(AN152="","",AY152+IF(AW152="",0,SUMIF(Payments!$S$2:$S$301,AW152,Payments!$V$2:$V$301)))</f>
        <v/>
      </c>
      <c r="BC152" s="22">
        <f>IF(OR(AN152="",COUNT(AF152:AH152)=0),"",ROUND(AVERAGE(AF152:AH152),2))</f>
        <v/>
      </c>
      <c r="BD152" s="22">
        <f>IF(ISNUMBER(BC152),BC152,0)</f>
        <v/>
      </c>
      <c r="BE152" s="22">
        <f>IF(ISNUMBER(BC152),1,0)</f>
        <v/>
      </c>
      <c r="BF152" s="22">
        <f>IF(AN152="","",TRIM(AI152&amp;""))</f>
        <v/>
      </c>
      <c r="BG152" s="22">
        <f>IF(OR(AN152="",AJ152=""),"",UPPER(TRIM(AJ152&amp;"")))</f>
        <v/>
      </c>
      <c r="BH152" s="22">
        <f>IF(BG152="","",IF(COUNTIF($BG$2:$BG$301,BG152)&gt;1,"Yes","No"))</f>
        <v/>
      </c>
      <c r="BI152" s="22">
        <f>IF(AND(BF152="Accepted",BG152=""),1,0)</f>
        <v/>
      </c>
      <c r="BJ152" s="22">
        <f>IF(AND(BF152="Accepted",BA152=0),1,0)</f>
        <v/>
      </c>
      <c r="BK152" s="23">
        <f>IF(AND(BJ152=1,ISNUMBER(AV152)),AV152,0)</f>
        <v/>
      </c>
      <c r="BL152" s="22">
        <f>IF(AN152="",0,1)</f>
        <v/>
      </c>
    </row>
    <row r="153">
      <c r="AE153" s="19" t="n"/>
      <c r="AF153" s="24" t="n"/>
      <c r="AG153" s="24" t="n"/>
      <c r="AH153" s="24" t="n"/>
      <c r="AI153" s="24" t="n"/>
      <c r="AJ153" s="24" t="n"/>
      <c r="AK153" s="24" t="n"/>
      <c r="AL153" s="25" t="n"/>
      <c r="AM153" s="19" t="n"/>
      <c r="AN153" s="22">
        <f>IFERROR(TRIM(INDEX($A153:$AD153,MATCH(Lists!$H$2,$A$1:$AD$1,0))&amp;""),"")</f>
        <v/>
      </c>
      <c r="AO153" s="22">
        <f>IF(AN153="","",IFERROR(TRIM(INDEX($A153:$AD153,MATCH(Lists!$H$4,$A$1:$AD$1,0))&amp;""),""))</f>
        <v/>
      </c>
      <c r="AP153" s="22">
        <f>IF(AN153="","",IFERROR(TRIM(INDEX($A153:$AD153,MATCH(Lists!$H$7,$A$1:$AD$1,0))&amp;""),""))</f>
        <v/>
      </c>
      <c r="AQ153" s="22">
        <f>IF(AN153="","",IFERROR(TRIM(INDEX($A153:$AD153,MATCH(Lists!$H$8,$A$1:$AD$1,0))&amp;""),""))</f>
        <v/>
      </c>
      <c r="AR153" s="22">
        <f>IF(AN153="","",IFERROR(TRIM(INDEX($A153:$AD153,MATCH(Lists!$H$9,$A$1:$AD$1,0))&amp;""),""))</f>
        <v/>
      </c>
      <c r="AS153" s="22">
        <f>IF(AN153="","",IFERROR(TRIM(INDEX($A153:$AD153,MATCH(Lists!$H$5,$A$1:$AD$1,0))&amp;""),""))</f>
        <v/>
      </c>
      <c r="AT153" s="22">
        <f>IF(AN153="","",IF(IFERROR(TRIM(INDEX($A153:$AD153,MATCH(Lists!$H$6,$A$1:$AD$1,0))&amp;""),"")&lt;&gt;"","Yes","No"))</f>
        <v/>
      </c>
      <c r="AU153" s="22">
        <f>IF(AN153="","",IF(IFERROR(TRIM(INDEX($A153:$AD153,MATCH(Lists!$H$11,$A$1:$AD$1,0))&amp;""),"")&lt;&gt;"","Yes","No"))</f>
        <v/>
      </c>
      <c r="AV153" s="22">
        <f>IF(AN153="","",IFERROR(IF(TRIM(INDEX($A153:$AD153,MATCH(Lists!$H$10,$A$1:$AD$1,0))&amp;"")="","",VALUE(TRIM(INDEX($A153:$AD153,MATCH(Lists!$H$10,$A$1:$AD$1,0))&amp;""))),""))</f>
        <v/>
      </c>
      <c r="AW153" s="22">
        <f>IF(AN153="","",LOWER(IFERROR(TRIM(INDEX($A153:$AD153,MATCH(Lists!$H$3,$A$1:$AD$1,0))&amp;""),"")))</f>
        <v/>
      </c>
      <c r="AX153" s="22">
        <f>IF(AN153="","",IFERROR(TRIM(INDEX($A153:$AD153,MATCH(Lists!$H$12,$A$1:$AD$1,0))&amp;""),""))</f>
        <v/>
      </c>
      <c r="AY153" s="23">
        <f>IF(OR(AX153="Paid",AX153="Partially refunded"),IFERROR(VALUE(IFERROR(TRIM(INDEX($A153:$AD153,MATCH(Lists!$H$13,$A$1:$AD$1,0))&amp;""),"")),0)-IFERROR(VALUE(IFERROR(TRIM(INDEX($A153:$AD153,MATCH(Lists!$H$14,$A$1:$AD$1,0))&amp;""),"")),0),0)</f>
        <v/>
      </c>
      <c r="AZ153" s="22">
        <f>IF(AN153="","",IF(UPPER(TRIM(AK153&amp;""))="Y","Paid another way",IF(OR(AX153="Paid",AX153="Partially refunded"),AX153,IF(AND(AW153&lt;&gt;"",COUNTIFS(Payments!$S$2:$S$301,AW153,Payments!$U$2:$U$301,1)&gt;0),"Paid",IF(AX153&lt;&gt;"",AX153,IF(AW153="","No payment yet",IFERROR(INDEX(Payments!$T$2:$T$301,MATCH(AW153,Payments!$S$2:$S$301,0)),"No payment yet")))))))</f>
        <v/>
      </c>
      <c r="BA153" s="22">
        <f>IF(OR(AZ153="Paid",AZ153="Partially refunded",AZ153="Paid another way"),1,0)</f>
        <v/>
      </c>
      <c r="BB153" s="23">
        <f>IF(AN153="","",AY153+IF(AW153="",0,SUMIF(Payments!$S$2:$S$301,AW153,Payments!$V$2:$V$301)))</f>
        <v/>
      </c>
      <c r="BC153" s="22">
        <f>IF(OR(AN153="",COUNT(AF153:AH153)=0),"",ROUND(AVERAGE(AF153:AH153),2))</f>
        <v/>
      </c>
      <c r="BD153" s="22">
        <f>IF(ISNUMBER(BC153),BC153,0)</f>
        <v/>
      </c>
      <c r="BE153" s="22">
        <f>IF(ISNUMBER(BC153),1,0)</f>
        <v/>
      </c>
      <c r="BF153" s="22">
        <f>IF(AN153="","",TRIM(AI153&amp;""))</f>
        <v/>
      </c>
      <c r="BG153" s="22">
        <f>IF(OR(AN153="",AJ153=""),"",UPPER(TRIM(AJ153&amp;"")))</f>
        <v/>
      </c>
      <c r="BH153" s="22">
        <f>IF(BG153="","",IF(COUNTIF($BG$2:$BG$301,BG153)&gt;1,"Yes","No"))</f>
        <v/>
      </c>
      <c r="BI153" s="22">
        <f>IF(AND(BF153="Accepted",BG153=""),1,0)</f>
        <v/>
      </c>
      <c r="BJ153" s="22">
        <f>IF(AND(BF153="Accepted",BA153=0),1,0)</f>
        <v/>
      </c>
      <c r="BK153" s="23">
        <f>IF(AND(BJ153=1,ISNUMBER(AV153)),AV153,0)</f>
        <v/>
      </c>
      <c r="BL153" s="22">
        <f>IF(AN153="",0,1)</f>
        <v/>
      </c>
    </row>
    <row r="154">
      <c r="AE154" s="19" t="n"/>
      <c r="AF154" s="24" t="n"/>
      <c r="AG154" s="24" t="n"/>
      <c r="AH154" s="24" t="n"/>
      <c r="AI154" s="24" t="n"/>
      <c r="AJ154" s="24" t="n"/>
      <c r="AK154" s="24" t="n"/>
      <c r="AL154" s="25" t="n"/>
      <c r="AM154" s="19" t="n"/>
      <c r="AN154" s="22">
        <f>IFERROR(TRIM(INDEX($A154:$AD154,MATCH(Lists!$H$2,$A$1:$AD$1,0))&amp;""),"")</f>
        <v/>
      </c>
      <c r="AO154" s="22">
        <f>IF(AN154="","",IFERROR(TRIM(INDEX($A154:$AD154,MATCH(Lists!$H$4,$A$1:$AD$1,0))&amp;""),""))</f>
        <v/>
      </c>
      <c r="AP154" s="22">
        <f>IF(AN154="","",IFERROR(TRIM(INDEX($A154:$AD154,MATCH(Lists!$H$7,$A$1:$AD$1,0))&amp;""),""))</f>
        <v/>
      </c>
      <c r="AQ154" s="22">
        <f>IF(AN154="","",IFERROR(TRIM(INDEX($A154:$AD154,MATCH(Lists!$H$8,$A$1:$AD$1,0))&amp;""),""))</f>
        <v/>
      </c>
      <c r="AR154" s="22">
        <f>IF(AN154="","",IFERROR(TRIM(INDEX($A154:$AD154,MATCH(Lists!$H$9,$A$1:$AD$1,0))&amp;""),""))</f>
        <v/>
      </c>
      <c r="AS154" s="22">
        <f>IF(AN154="","",IFERROR(TRIM(INDEX($A154:$AD154,MATCH(Lists!$H$5,$A$1:$AD$1,0))&amp;""),""))</f>
        <v/>
      </c>
      <c r="AT154" s="22">
        <f>IF(AN154="","",IF(IFERROR(TRIM(INDEX($A154:$AD154,MATCH(Lists!$H$6,$A$1:$AD$1,0))&amp;""),"")&lt;&gt;"","Yes","No"))</f>
        <v/>
      </c>
      <c r="AU154" s="22">
        <f>IF(AN154="","",IF(IFERROR(TRIM(INDEX($A154:$AD154,MATCH(Lists!$H$11,$A$1:$AD$1,0))&amp;""),"")&lt;&gt;"","Yes","No"))</f>
        <v/>
      </c>
      <c r="AV154" s="22">
        <f>IF(AN154="","",IFERROR(IF(TRIM(INDEX($A154:$AD154,MATCH(Lists!$H$10,$A$1:$AD$1,0))&amp;"")="","",VALUE(TRIM(INDEX($A154:$AD154,MATCH(Lists!$H$10,$A$1:$AD$1,0))&amp;""))),""))</f>
        <v/>
      </c>
      <c r="AW154" s="22">
        <f>IF(AN154="","",LOWER(IFERROR(TRIM(INDEX($A154:$AD154,MATCH(Lists!$H$3,$A$1:$AD$1,0))&amp;""),"")))</f>
        <v/>
      </c>
      <c r="AX154" s="22">
        <f>IF(AN154="","",IFERROR(TRIM(INDEX($A154:$AD154,MATCH(Lists!$H$12,$A$1:$AD$1,0))&amp;""),""))</f>
        <v/>
      </c>
      <c r="AY154" s="23">
        <f>IF(OR(AX154="Paid",AX154="Partially refunded"),IFERROR(VALUE(IFERROR(TRIM(INDEX($A154:$AD154,MATCH(Lists!$H$13,$A$1:$AD$1,0))&amp;""),"")),0)-IFERROR(VALUE(IFERROR(TRIM(INDEX($A154:$AD154,MATCH(Lists!$H$14,$A$1:$AD$1,0))&amp;""),"")),0),0)</f>
        <v/>
      </c>
      <c r="AZ154" s="22">
        <f>IF(AN154="","",IF(UPPER(TRIM(AK154&amp;""))="Y","Paid another way",IF(OR(AX154="Paid",AX154="Partially refunded"),AX154,IF(AND(AW154&lt;&gt;"",COUNTIFS(Payments!$S$2:$S$301,AW154,Payments!$U$2:$U$301,1)&gt;0),"Paid",IF(AX154&lt;&gt;"",AX154,IF(AW154="","No payment yet",IFERROR(INDEX(Payments!$T$2:$T$301,MATCH(AW154,Payments!$S$2:$S$301,0)),"No payment yet")))))))</f>
        <v/>
      </c>
      <c r="BA154" s="22">
        <f>IF(OR(AZ154="Paid",AZ154="Partially refunded",AZ154="Paid another way"),1,0)</f>
        <v/>
      </c>
      <c r="BB154" s="23">
        <f>IF(AN154="","",AY154+IF(AW154="",0,SUMIF(Payments!$S$2:$S$301,AW154,Payments!$V$2:$V$301)))</f>
        <v/>
      </c>
      <c r="BC154" s="22">
        <f>IF(OR(AN154="",COUNT(AF154:AH154)=0),"",ROUND(AVERAGE(AF154:AH154),2))</f>
        <v/>
      </c>
      <c r="BD154" s="22">
        <f>IF(ISNUMBER(BC154),BC154,0)</f>
        <v/>
      </c>
      <c r="BE154" s="22">
        <f>IF(ISNUMBER(BC154),1,0)</f>
        <v/>
      </c>
      <c r="BF154" s="22">
        <f>IF(AN154="","",TRIM(AI154&amp;""))</f>
        <v/>
      </c>
      <c r="BG154" s="22">
        <f>IF(OR(AN154="",AJ154=""),"",UPPER(TRIM(AJ154&amp;"")))</f>
        <v/>
      </c>
      <c r="BH154" s="22">
        <f>IF(BG154="","",IF(COUNTIF($BG$2:$BG$301,BG154)&gt;1,"Yes","No"))</f>
        <v/>
      </c>
      <c r="BI154" s="22">
        <f>IF(AND(BF154="Accepted",BG154=""),1,0)</f>
        <v/>
      </c>
      <c r="BJ154" s="22">
        <f>IF(AND(BF154="Accepted",BA154=0),1,0)</f>
        <v/>
      </c>
      <c r="BK154" s="23">
        <f>IF(AND(BJ154=1,ISNUMBER(AV154)),AV154,0)</f>
        <v/>
      </c>
      <c r="BL154" s="22">
        <f>IF(AN154="",0,1)</f>
        <v/>
      </c>
    </row>
    <row r="155">
      <c r="AE155" s="19" t="n"/>
      <c r="AF155" s="24" t="n"/>
      <c r="AG155" s="24" t="n"/>
      <c r="AH155" s="24" t="n"/>
      <c r="AI155" s="24" t="n"/>
      <c r="AJ155" s="24" t="n"/>
      <c r="AK155" s="24" t="n"/>
      <c r="AL155" s="25" t="n"/>
      <c r="AM155" s="19" t="n"/>
      <c r="AN155" s="22">
        <f>IFERROR(TRIM(INDEX($A155:$AD155,MATCH(Lists!$H$2,$A$1:$AD$1,0))&amp;""),"")</f>
        <v/>
      </c>
      <c r="AO155" s="22">
        <f>IF(AN155="","",IFERROR(TRIM(INDEX($A155:$AD155,MATCH(Lists!$H$4,$A$1:$AD$1,0))&amp;""),""))</f>
        <v/>
      </c>
      <c r="AP155" s="22">
        <f>IF(AN155="","",IFERROR(TRIM(INDEX($A155:$AD155,MATCH(Lists!$H$7,$A$1:$AD$1,0))&amp;""),""))</f>
        <v/>
      </c>
      <c r="AQ155" s="22">
        <f>IF(AN155="","",IFERROR(TRIM(INDEX($A155:$AD155,MATCH(Lists!$H$8,$A$1:$AD$1,0))&amp;""),""))</f>
        <v/>
      </c>
      <c r="AR155" s="22">
        <f>IF(AN155="","",IFERROR(TRIM(INDEX($A155:$AD155,MATCH(Lists!$H$9,$A$1:$AD$1,0))&amp;""),""))</f>
        <v/>
      </c>
      <c r="AS155" s="22">
        <f>IF(AN155="","",IFERROR(TRIM(INDEX($A155:$AD155,MATCH(Lists!$H$5,$A$1:$AD$1,0))&amp;""),""))</f>
        <v/>
      </c>
      <c r="AT155" s="22">
        <f>IF(AN155="","",IF(IFERROR(TRIM(INDEX($A155:$AD155,MATCH(Lists!$H$6,$A$1:$AD$1,0))&amp;""),"")&lt;&gt;"","Yes","No"))</f>
        <v/>
      </c>
      <c r="AU155" s="22">
        <f>IF(AN155="","",IF(IFERROR(TRIM(INDEX($A155:$AD155,MATCH(Lists!$H$11,$A$1:$AD$1,0))&amp;""),"")&lt;&gt;"","Yes","No"))</f>
        <v/>
      </c>
      <c r="AV155" s="22">
        <f>IF(AN155="","",IFERROR(IF(TRIM(INDEX($A155:$AD155,MATCH(Lists!$H$10,$A$1:$AD$1,0))&amp;"")="","",VALUE(TRIM(INDEX($A155:$AD155,MATCH(Lists!$H$10,$A$1:$AD$1,0))&amp;""))),""))</f>
        <v/>
      </c>
      <c r="AW155" s="22">
        <f>IF(AN155="","",LOWER(IFERROR(TRIM(INDEX($A155:$AD155,MATCH(Lists!$H$3,$A$1:$AD$1,0))&amp;""),"")))</f>
        <v/>
      </c>
      <c r="AX155" s="22">
        <f>IF(AN155="","",IFERROR(TRIM(INDEX($A155:$AD155,MATCH(Lists!$H$12,$A$1:$AD$1,0))&amp;""),""))</f>
        <v/>
      </c>
      <c r="AY155" s="23">
        <f>IF(OR(AX155="Paid",AX155="Partially refunded"),IFERROR(VALUE(IFERROR(TRIM(INDEX($A155:$AD155,MATCH(Lists!$H$13,$A$1:$AD$1,0))&amp;""),"")),0)-IFERROR(VALUE(IFERROR(TRIM(INDEX($A155:$AD155,MATCH(Lists!$H$14,$A$1:$AD$1,0))&amp;""),"")),0),0)</f>
        <v/>
      </c>
      <c r="AZ155" s="22">
        <f>IF(AN155="","",IF(UPPER(TRIM(AK155&amp;""))="Y","Paid another way",IF(OR(AX155="Paid",AX155="Partially refunded"),AX155,IF(AND(AW155&lt;&gt;"",COUNTIFS(Payments!$S$2:$S$301,AW155,Payments!$U$2:$U$301,1)&gt;0),"Paid",IF(AX155&lt;&gt;"",AX155,IF(AW155="","No payment yet",IFERROR(INDEX(Payments!$T$2:$T$301,MATCH(AW155,Payments!$S$2:$S$301,0)),"No payment yet")))))))</f>
        <v/>
      </c>
      <c r="BA155" s="22">
        <f>IF(OR(AZ155="Paid",AZ155="Partially refunded",AZ155="Paid another way"),1,0)</f>
        <v/>
      </c>
      <c r="BB155" s="23">
        <f>IF(AN155="","",AY155+IF(AW155="",0,SUMIF(Payments!$S$2:$S$301,AW155,Payments!$V$2:$V$301)))</f>
        <v/>
      </c>
      <c r="BC155" s="22">
        <f>IF(OR(AN155="",COUNT(AF155:AH155)=0),"",ROUND(AVERAGE(AF155:AH155),2))</f>
        <v/>
      </c>
      <c r="BD155" s="22">
        <f>IF(ISNUMBER(BC155),BC155,0)</f>
        <v/>
      </c>
      <c r="BE155" s="22">
        <f>IF(ISNUMBER(BC155),1,0)</f>
        <v/>
      </c>
      <c r="BF155" s="22">
        <f>IF(AN155="","",TRIM(AI155&amp;""))</f>
        <v/>
      </c>
      <c r="BG155" s="22">
        <f>IF(OR(AN155="",AJ155=""),"",UPPER(TRIM(AJ155&amp;"")))</f>
        <v/>
      </c>
      <c r="BH155" s="22">
        <f>IF(BG155="","",IF(COUNTIF($BG$2:$BG$301,BG155)&gt;1,"Yes","No"))</f>
        <v/>
      </c>
      <c r="BI155" s="22">
        <f>IF(AND(BF155="Accepted",BG155=""),1,0)</f>
        <v/>
      </c>
      <c r="BJ155" s="22">
        <f>IF(AND(BF155="Accepted",BA155=0),1,0)</f>
        <v/>
      </c>
      <c r="BK155" s="23">
        <f>IF(AND(BJ155=1,ISNUMBER(AV155)),AV155,0)</f>
        <v/>
      </c>
      <c r="BL155" s="22">
        <f>IF(AN155="",0,1)</f>
        <v/>
      </c>
    </row>
    <row r="156">
      <c r="AE156" s="19" t="n"/>
      <c r="AF156" s="24" t="n"/>
      <c r="AG156" s="24" t="n"/>
      <c r="AH156" s="24" t="n"/>
      <c r="AI156" s="24" t="n"/>
      <c r="AJ156" s="24" t="n"/>
      <c r="AK156" s="24" t="n"/>
      <c r="AL156" s="25" t="n"/>
      <c r="AM156" s="19" t="n"/>
      <c r="AN156" s="22">
        <f>IFERROR(TRIM(INDEX($A156:$AD156,MATCH(Lists!$H$2,$A$1:$AD$1,0))&amp;""),"")</f>
        <v/>
      </c>
      <c r="AO156" s="22">
        <f>IF(AN156="","",IFERROR(TRIM(INDEX($A156:$AD156,MATCH(Lists!$H$4,$A$1:$AD$1,0))&amp;""),""))</f>
        <v/>
      </c>
      <c r="AP156" s="22">
        <f>IF(AN156="","",IFERROR(TRIM(INDEX($A156:$AD156,MATCH(Lists!$H$7,$A$1:$AD$1,0))&amp;""),""))</f>
        <v/>
      </c>
      <c r="AQ156" s="22">
        <f>IF(AN156="","",IFERROR(TRIM(INDEX($A156:$AD156,MATCH(Lists!$H$8,$A$1:$AD$1,0))&amp;""),""))</f>
        <v/>
      </c>
      <c r="AR156" s="22">
        <f>IF(AN156="","",IFERROR(TRIM(INDEX($A156:$AD156,MATCH(Lists!$H$9,$A$1:$AD$1,0))&amp;""),""))</f>
        <v/>
      </c>
      <c r="AS156" s="22">
        <f>IF(AN156="","",IFERROR(TRIM(INDEX($A156:$AD156,MATCH(Lists!$H$5,$A$1:$AD$1,0))&amp;""),""))</f>
        <v/>
      </c>
      <c r="AT156" s="22">
        <f>IF(AN156="","",IF(IFERROR(TRIM(INDEX($A156:$AD156,MATCH(Lists!$H$6,$A$1:$AD$1,0))&amp;""),"")&lt;&gt;"","Yes","No"))</f>
        <v/>
      </c>
      <c r="AU156" s="22">
        <f>IF(AN156="","",IF(IFERROR(TRIM(INDEX($A156:$AD156,MATCH(Lists!$H$11,$A$1:$AD$1,0))&amp;""),"")&lt;&gt;"","Yes","No"))</f>
        <v/>
      </c>
      <c r="AV156" s="22">
        <f>IF(AN156="","",IFERROR(IF(TRIM(INDEX($A156:$AD156,MATCH(Lists!$H$10,$A$1:$AD$1,0))&amp;"")="","",VALUE(TRIM(INDEX($A156:$AD156,MATCH(Lists!$H$10,$A$1:$AD$1,0))&amp;""))),""))</f>
        <v/>
      </c>
      <c r="AW156" s="22">
        <f>IF(AN156="","",LOWER(IFERROR(TRIM(INDEX($A156:$AD156,MATCH(Lists!$H$3,$A$1:$AD$1,0))&amp;""),"")))</f>
        <v/>
      </c>
      <c r="AX156" s="22">
        <f>IF(AN156="","",IFERROR(TRIM(INDEX($A156:$AD156,MATCH(Lists!$H$12,$A$1:$AD$1,0))&amp;""),""))</f>
        <v/>
      </c>
      <c r="AY156" s="23">
        <f>IF(OR(AX156="Paid",AX156="Partially refunded"),IFERROR(VALUE(IFERROR(TRIM(INDEX($A156:$AD156,MATCH(Lists!$H$13,$A$1:$AD$1,0))&amp;""),"")),0)-IFERROR(VALUE(IFERROR(TRIM(INDEX($A156:$AD156,MATCH(Lists!$H$14,$A$1:$AD$1,0))&amp;""),"")),0),0)</f>
        <v/>
      </c>
      <c r="AZ156" s="22">
        <f>IF(AN156="","",IF(UPPER(TRIM(AK156&amp;""))="Y","Paid another way",IF(OR(AX156="Paid",AX156="Partially refunded"),AX156,IF(AND(AW156&lt;&gt;"",COUNTIFS(Payments!$S$2:$S$301,AW156,Payments!$U$2:$U$301,1)&gt;0),"Paid",IF(AX156&lt;&gt;"",AX156,IF(AW156="","No payment yet",IFERROR(INDEX(Payments!$T$2:$T$301,MATCH(AW156,Payments!$S$2:$S$301,0)),"No payment yet")))))))</f>
        <v/>
      </c>
      <c r="BA156" s="22">
        <f>IF(OR(AZ156="Paid",AZ156="Partially refunded",AZ156="Paid another way"),1,0)</f>
        <v/>
      </c>
      <c r="BB156" s="23">
        <f>IF(AN156="","",AY156+IF(AW156="",0,SUMIF(Payments!$S$2:$S$301,AW156,Payments!$V$2:$V$301)))</f>
        <v/>
      </c>
      <c r="BC156" s="22">
        <f>IF(OR(AN156="",COUNT(AF156:AH156)=0),"",ROUND(AVERAGE(AF156:AH156),2))</f>
        <v/>
      </c>
      <c r="BD156" s="22">
        <f>IF(ISNUMBER(BC156),BC156,0)</f>
        <v/>
      </c>
      <c r="BE156" s="22">
        <f>IF(ISNUMBER(BC156),1,0)</f>
        <v/>
      </c>
      <c r="BF156" s="22">
        <f>IF(AN156="","",TRIM(AI156&amp;""))</f>
        <v/>
      </c>
      <c r="BG156" s="22">
        <f>IF(OR(AN156="",AJ156=""),"",UPPER(TRIM(AJ156&amp;"")))</f>
        <v/>
      </c>
      <c r="BH156" s="22">
        <f>IF(BG156="","",IF(COUNTIF($BG$2:$BG$301,BG156)&gt;1,"Yes","No"))</f>
        <v/>
      </c>
      <c r="BI156" s="22">
        <f>IF(AND(BF156="Accepted",BG156=""),1,0)</f>
        <v/>
      </c>
      <c r="BJ156" s="22">
        <f>IF(AND(BF156="Accepted",BA156=0),1,0)</f>
        <v/>
      </c>
      <c r="BK156" s="23">
        <f>IF(AND(BJ156=1,ISNUMBER(AV156)),AV156,0)</f>
        <v/>
      </c>
      <c r="BL156" s="22">
        <f>IF(AN156="",0,1)</f>
        <v/>
      </c>
    </row>
    <row r="157">
      <c r="AE157" s="19" t="n"/>
      <c r="AF157" s="24" t="n"/>
      <c r="AG157" s="24" t="n"/>
      <c r="AH157" s="24" t="n"/>
      <c r="AI157" s="24" t="n"/>
      <c r="AJ157" s="24" t="n"/>
      <c r="AK157" s="24" t="n"/>
      <c r="AL157" s="25" t="n"/>
      <c r="AM157" s="19" t="n"/>
      <c r="AN157" s="22">
        <f>IFERROR(TRIM(INDEX($A157:$AD157,MATCH(Lists!$H$2,$A$1:$AD$1,0))&amp;""),"")</f>
        <v/>
      </c>
      <c r="AO157" s="22">
        <f>IF(AN157="","",IFERROR(TRIM(INDEX($A157:$AD157,MATCH(Lists!$H$4,$A$1:$AD$1,0))&amp;""),""))</f>
        <v/>
      </c>
      <c r="AP157" s="22">
        <f>IF(AN157="","",IFERROR(TRIM(INDEX($A157:$AD157,MATCH(Lists!$H$7,$A$1:$AD$1,0))&amp;""),""))</f>
        <v/>
      </c>
      <c r="AQ157" s="22">
        <f>IF(AN157="","",IFERROR(TRIM(INDEX($A157:$AD157,MATCH(Lists!$H$8,$A$1:$AD$1,0))&amp;""),""))</f>
        <v/>
      </c>
      <c r="AR157" s="22">
        <f>IF(AN157="","",IFERROR(TRIM(INDEX($A157:$AD157,MATCH(Lists!$H$9,$A$1:$AD$1,0))&amp;""),""))</f>
        <v/>
      </c>
      <c r="AS157" s="22">
        <f>IF(AN157="","",IFERROR(TRIM(INDEX($A157:$AD157,MATCH(Lists!$H$5,$A$1:$AD$1,0))&amp;""),""))</f>
        <v/>
      </c>
      <c r="AT157" s="22">
        <f>IF(AN157="","",IF(IFERROR(TRIM(INDEX($A157:$AD157,MATCH(Lists!$H$6,$A$1:$AD$1,0))&amp;""),"")&lt;&gt;"","Yes","No"))</f>
        <v/>
      </c>
      <c r="AU157" s="22">
        <f>IF(AN157="","",IF(IFERROR(TRIM(INDEX($A157:$AD157,MATCH(Lists!$H$11,$A$1:$AD$1,0))&amp;""),"")&lt;&gt;"","Yes","No"))</f>
        <v/>
      </c>
      <c r="AV157" s="22">
        <f>IF(AN157="","",IFERROR(IF(TRIM(INDEX($A157:$AD157,MATCH(Lists!$H$10,$A$1:$AD$1,0))&amp;"")="","",VALUE(TRIM(INDEX($A157:$AD157,MATCH(Lists!$H$10,$A$1:$AD$1,0))&amp;""))),""))</f>
        <v/>
      </c>
      <c r="AW157" s="22">
        <f>IF(AN157="","",LOWER(IFERROR(TRIM(INDEX($A157:$AD157,MATCH(Lists!$H$3,$A$1:$AD$1,0))&amp;""),"")))</f>
        <v/>
      </c>
      <c r="AX157" s="22">
        <f>IF(AN157="","",IFERROR(TRIM(INDEX($A157:$AD157,MATCH(Lists!$H$12,$A$1:$AD$1,0))&amp;""),""))</f>
        <v/>
      </c>
      <c r="AY157" s="23">
        <f>IF(OR(AX157="Paid",AX157="Partially refunded"),IFERROR(VALUE(IFERROR(TRIM(INDEX($A157:$AD157,MATCH(Lists!$H$13,$A$1:$AD$1,0))&amp;""),"")),0)-IFERROR(VALUE(IFERROR(TRIM(INDEX($A157:$AD157,MATCH(Lists!$H$14,$A$1:$AD$1,0))&amp;""),"")),0),0)</f>
        <v/>
      </c>
      <c r="AZ157" s="22">
        <f>IF(AN157="","",IF(UPPER(TRIM(AK157&amp;""))="Y","Paid another way",IF(OR(AX157="Paid",AX157="Partially refunded"),AX157,IF(AND(AW157&lt;&gt;"",COUNTIFS(Payments!$S$2:$S$301,AW157,Payments!$U$2:$U$301,1)&gt;0),"Paid",IF(AX157&lt;&gt;"",AX157,IF(AW157="","No payment yet",IFERROR(INDEX(Payments!$T$2:$T$301,MATCH(AW157,Payments!$S$2:$S$301,0)),"No payment yet")))))))</f>
        <v/>
      </c>
      <c r="BA157" s="22">
        <f>IF(OR(AZ157="Paid",AZ157="Partially refunded",AZ157="Paid another way"),1,0)</f>
        <v/>
      </c>
      <c r="BB157" s="23">
        <f>IF(AN157="","",AY157+IF(AW157="",0,SUMIF(Payments!$S$2:$S$301,AW157,Payments!$V$2:$V$301)))</f>
        <v/>
      </c>
      <c r="BC157" s="22">
        <f>IF(OR(AN157="",COUNT(AF157:AH157)=0),"",ROUND(AVERAGE(AF157:AH157),2))</f>
        <v/>
      </c>
      <c r="BD157" s="22">
        <f>IF(ISNUMBER(BC157),BC157,0)</f>
        <v/>
      </c>
      <c r="BE157" s="22">
        <f>IF(ISNUMBER(BC157),1,0)</f>
        <v/>
      </c>
      <c r="BF157" s="22">
        <f>IF(AN157="","",TRIM(AI157&amp;""))</f>
        <v/>
      </c>
      <c r="BG157" s="22">
        <f>IF(OR(AN157="",AJ157=""),"",UPPER(TRIM(AJ157&amp;"")))</f>
        <v/>
      </c>
      <c r="BH157" s="22">
        <f>IF(BG157="","",IF(COUNTIF($BG$2:$BG$301,BG157)&gt;1,"Yes","No"))</f>
        <v/>
      </c>
      <c r="BI157" s="22">
        <f>IF(AND(BF157="Accepted",BG157=""),1,0)</f>
        <v/>
      </c>
      <c r="BJ157" s="22">
        <f>IF(AND(BF157="Accepted",BA157=0),1,0)</f>
        <v/>
      </c>
      <c r="BK157" s="23">
        <f>IF(AND(BJ157=1,ISNUMBER(AV157)),AV157,0)</f>
        <v/>
      </c>
      <c r="BL157" s="22">
        <f>IF(AN157="",0,1)</f>
        <v/>
      </c>
    </row>
    <row r="158">
      <c r="AE158" s="19" t="n"/>
      <c r="AF158" s="24" t="n"/>
      <c r="AG158" s="24" t="n"/>
      <c r="AH158" s="24" t="n"/>
      <c r="AI158" s="24" t="n"/>
      <c r="AJ158" s="24" t="n"/>
      <c r="AK158" s="24" t="n"/>
      <c r="AL158" s="25" t="n"/>
      <c r="AM158" s="19" t="n"/>
      <c r="AN158" s="22">
        <f>IFERROR(TRIM(INDEX($A158:$AD158,MATCH(Lists!$H$2,$A$1:$AD$1,0))&amp;""),"")</f>
        <v/>
      </c>
      <c r="AO158" s="22">
        <f>IF(AN158="","",IFERROR(TRIM(INDEX($A158:$AD158,MATCH(Lists!$H$4,$A$1:$AD$1,0))&amp;""),""))</f>
        <v/>
      </c>
      <c r="AP158" s="22">
        <f>IF(AN158="","",IFERROR(TRIM(INDEX($A158:$AD158,MATCH(Lists!$H$7,$A$1:$AD$1,0))&amp;""),""))</f>
        <v/>
      </c>
      <c r="AQ158" s="22">
        <f>IF(AN158="","",IFERROR(TRIM(INDEX($A158:$AD158,MATCH(Lists!$H$8,$A$1:$AD$1,0))&amp;""),""))</f>
        <v/>
      </c>
      <c r="AR158" s="22">
        <f>IF(AN158="","",IFERROR(TRIM(INDEX($A158:$AD158,MATCH(Lists!$H$9,$A$1:$AD$1,0))&amp;""),""))</f>
        <v/>
      </c>
      <c r="AS158" s="22">
        <f>IF(AN158="","",IFERROR(TRIM(INDEX($A158:$AD158,MATCH(Lists!$H$5,$A$1:$AD$1,0))&amp;""),""))</f>
        <v/>
      </c>
      <c r="AT158" s="22">
        <f>IF(AN158="","",IF(IFERROR(TRIM(INDEX($A158:$AD158,MATCH(Lists!$H$6,$A$1:$AD$1,0))&amp;""),"")&lt;&gt;"","Yes","No"))</f>
        <v/>
      </c>
      <c r="AU158" s="22">
        <f>IF(AN158="","",IF(IFERROR(TRIM(INDEX($A158:$AD158,MATCH(Lists!$H$11,$A$1:$AD$1,0))&amp;""),"")&lt;&gt;"","Yes","No"))</f>
        <v/>
      </c>
      <c r="AV158" s="22">
        <f>IF(AN158="","",IFERROR(IF(TRIM(INDEX($A158:$AD158,MATCH(Lists!$H$10,$A$1:$AD$1,0))&amp;"")="","",VALUE(TRIM(INDEX($A158:$AD158,MATCH(Lists!$H$10,$A$1:$AD$1,0))&amp;""))),""))</f>
        <v/>
      </c>
      <c r="AW158" s="22">
        <f>IF(AN158="","",LOWER(IFERROR(TRIM(INDEX($A158:$AD158,MATCH(Lists!$H$3,$A$1:$AD$1,0))&amp;""),"")))</f>
        <v/>
      </c>
      <c r="AX158" s="22">
        <f>IF(AN158="","",IFERROR(TRIM(INDEX($A158:$AD158,MATCH(Lists!$H$12,$A$1:$AD$1,0))&amp;""),""))</f>
        <v/>
      </c>
      <c r="AY158" s="23">
        <f>IF(OR(AX158="Paid",AX158="Partially refunded"),IFERROR(VALUE(IFERROR(TRIM(INDEX($A158:$AD158,MATCH(Lists!$H$13,$A$1:$AD$1,0))&amp;""),"")),0)-IFERROR(VALUE(IFERROR(TRIM(INDEX($A158:$AD158,MATCH(Lists!$H$14,$A$1:$AD$1,0))&amp;""),"")),0),0)</f>
        <v/>
      </c>
      <c r="AZ158" s="22">
        <f>IF(AN158="","",IF(UPPER(TRIM(AK158&amp;""))="Y","Paid another way",IF(OR(AX158="Paid",AX158="Partially refunded"),AX158,IF(AND(AW158&lt;&gt;"",COUNTIFS(Payments!$S$2:$S$301,AW158,Payments!$U$2:$U$301,1)&gt;0),"Paid",IF(AX158&lt;&gt;"",AX158,IF(AW158="","No payment yet",IFERROR(INDEX(Payments!$T$2:$T$301,MATCH(AW158,Payments!$S$2:$S$301,0)),"No payment yet")))))))</f>
        <v/>
      </c>
      <c r="BA158" s="22">
        <f>IF(OR(AZ158="Paid",AZ158="Partially refunded",AZ158="Paid another way"),1,0)</f>
        <v/>
      </c>
      <c r="BB158" s="23">
        <f>IF(AN158="","",AY158+IF(AW158="",0,SUMIF(Payments!$S$2:$S$301,AW158,Payments!$V$2:$V$301)))</f>
        <v/>
      </c>
      <c r="BC158" s="22">
        <f>IF(OR(AN158="",COUNT(AF158:AH158)=0),"",ROUND(AVERAGE(AF158:AH158),2))</f>
        <v/>
      </c>
      <c r="BD158" s="22">
        <f>IF(ISNUMBER(BC158),BC158,0)</f>
        <v/>
      </c>
      <c r="BE158" s="22">
        <f>IF(ISNUMBER(BC158),1,0)</f>
        <v/>
      </c>
      <c r="BF158" s="22">
        <f>IF(AN158="","",TRIM(AI158&amp;""))</f>
        <v/>
      </c>
      <c r="BG158" s="22">
        <f>IF(OR(AN158="",AJ158=""),"",UPPER(TRIM(AJ158&amp;"")))</f>
        <v/>
      </c>
      <c r="BH158" s="22">
        <f>IF(BG158="","",IF(COUNTIF($BG$2:$BG$301,BG158)&gt;1,"Yes","No"))</f>
        <v/>
      </c>
      <c r="BI158" s="22">
        <f>IF(AND(BF158="Accepted",BG158=""),1,0)</f>
        <v/>
      </c>
      <c r="BJ158" s="22">
        <f>IF(AND(BF158="Accepted",BA158=0),1,0)</f>
        <v/>
      </c>
      <c r="BK158" s="23">
        <f>IF(AND(BJ158=1,ISNUMBER(AV158)),AV158,0)</f>
        <v/>
      </c>
      <c r="BL158" s="22">
        <f>IF(AN158="",0,1)</f>
        <v/>
      </c>
    </row>
    <row r="159">
      <c r="AE159" s="19" t="n"/>
      <c r="AF159" s="24" t="n"/>
      <c r="AG159" s="24" t="n"/>
      <c r="AH159" s="24" t="n"/>
      <c r="AI159" s="24" t="n"/>
      <c r="AJ159" s="24" t="n"/>
      <c r="AK159" s="24" t="n"/>
      <c r="AL159" s="25" t="n"/>
      <c r="AM159" s="19" t="n"/>
      <c r="AN159" s="22">
        <f>IFERROR(TRIM(INDEX($A159:$AD159,MATCH(Lists!$H$2,$A$1:$AD$1,0))&amp;""),"")</f>
        <v/>
      </c>
      <c r="AO159" s="22">
        <f>IF(AN159="","",IFERROR(TRIM(INDEX($A159:$AD159,MATCH(Lists!$H$4,$A$1:$AD$1,0))&amp;""),""))</f>
        <v/>
      </c>
      <c r="AP159" s="22">
        <f>IF(AN159="","",IFERROR(TRIM(INDEX($A159:$AD159,MATCH(Lists!$H$7,$A$1:$AD$1,0))&amp;""),""))</f>
        <v/>
      </c>
      <c r="AQ159" s="22">
        <f>IF(AN159="","",IFERROR(TRIM(INDEX($A159:$AD159,MATCH(Lists!$H$8,$A$1:$AD$1,0))&amp;""),""))</f>
        <v/>
      </c>
      <c r="AR159" s="22">
        <f>IF(AN159="","",IFERROR(TRIM(INDEX($A159:$AD159,MATCH(Lists!$H$9,$A$1:$AD$1,0))&amp;""),""))</f>
        <v/>
      </c>
      <c r="AS159" s="22">
        <f>IF(AN159="","",IFERROR(TRIM(INDEX($A159:$AD159,MATCH(Lists!$H$5,$A$1:$AD$1,0))&amp;""),""))</f>
        <v/>
      </c>
      <c r="AT159" s="22">
        <f>IF(AN159="","",IF(IFERROR(TRIM(INDEX($A159:$AD159,MATCH(Lists!$H$6,$A$1:$AD$1,0))&amp;""),"")&lt;&gt;"","Yes","No"))</f>
        <v/>
      </c>
      <c r="AU159" s="22">
        <f>IF(AN159="","",IF(IFERROR(TRIM(INDEX($A159:$AD159,MATCH(Lists!$H$11,$A$1:$AD$1,0))&amp;""),"")&lt;&gt;"","Yes","No"))</f>
        <v/>
      </c>
      <c r="AV159" s="22">
        <f>IF(AN159="","",IFERROR(IF(TRIM(INDEX($A159:$AD159,MATCH(Lists!$H$10,$A$1:$AD$1,0))&amp;"")="","",VALUE(TRIM(INDEX($A159:$AD159,MATCH(Lists!$H$10,$A$1:$AD$1,0))&amp;""))),""))</f>
        <v/>
      </c>
      <c r="AW159" s="22">
        <f>IF(AN159="","",LOWER(IFERROR(TRIM(INDEX($A159:$AD159,MATCH(Lists!$H$3,$A$1:$AD$1,0))&amp;""),"")))</f>
        <v/>
      </c>
      <c r="AX159" s="22">
        <f>IF(AN159="","",IFERROR(TRIM(INDEX($A159:$AD159,MATCH(Lists!$H$12,$A$1:$AD$1,0))&amp;""),""))</f>
        <v/>
      </c>
      <c r="AY159" s="23">
        <f>IF(OR(AX159="Paid",AX159="Partially refunded"),IFERROR(VALUE(IFERROR(TRIM(INDEX($A159:$AD159,MATCH(Lists!$H$13,$A$1:$AD$1,0))&amp;""),"")),0)-IFERROR(VALUE(IFERROR(TRIM(INDEX($A159:$AD159,MATCH(Lists!$H$14,$A$1:$AD$1,0))&amp;""),"")),0),0)</f>
        <v/>
      </c>
      <c r="AZ159" s="22">
        <f>IF(AN159="","",IF(UPPER(TRIM(AK159&amp;""))="Y","Paid another way",IF(OR(AX159="Paid",AX159="Partially refunded"),AX159,IF(AND(AW159&lt;&gt;"",COUNTIFS(Payments!$S$2:$S$301,AW159,Payments!$U$2:$U$301,1)&gt;0),"Paid",IF(AX159&lt;&gt;"",AX159,IF(AW159="","No payment yet",IFERROR(INDEX(Payments!$T$2:$T$301,MATCH(AW159,Payments!$S$2:$S$301,0)),"No payment yet")))))))</f>
        <v/>
      </c>
      <c r="BA159" s="22">
        <f>IF(OR(AZ159="Paid",AZ159="Partially refunded",AZ159="Paid another way"),1,0)</f>
        <v/>
      </c>
      <c r="BB159" s="23">
        <f>IF(AN159="","",AY159+IF(AW159="",0,SUMIF(Payments!$S$2:$S$301,AW159,Payments!$V$2:$V$301)))</f>
        <v/>
      </c>
      <c r="BC159" s="22">
        <f>IF(OR(AN159="",COUNT(AF159:AH159)=0),"",ROUND(AVERAGE(AF159:AH159),2))</f>
        <v/>
      </c>
      <c r="BD159" s="22">
        <f>IF(ISNUMBER(BC159),BC159,0)</f>
        <v/>
      </c>
      <c r="BE159" s="22">
        <f>IF(ISNUMBER(BC159),1,0)</f>
        <v/>
      </c>
      <c r="BF159" s="22">
        <f>IF(AN159="","",TRIM(AI159&amp;""))</f>
        <v/>
      </c>
      <c r="BG159" s="22">
        <f>IF(OR(AN159="",AJ159=""),"",UPPER(TRIM(AJ159&amp;"")))</f>
        <v/>
      </c>
      <c r="BH159" s="22">
        <f>IF(BG159="","",IF(COUNTIF($BG$2:$BG$301,BG159)&gt;1,"Yes","No"))</f>
        <v/>
      </c>
      <c r="BI159" s="22">
        <f>IF(AND(BF159="Accepted",BG159=""),1,0)</f>
        <v/>
      </c>
      <c r="BJ159" s="22">
        <f>IF(AND(BF159="Accepted",BA159=0),1,0)</f>
        <v/>
      </c>
      <c r="BK159" s="23">
        <f>IF(AND(BJ159=1,ISNUMBER(AV159)),AV159,0)</f>
        <v/>
      </c>
      <c r="BL159" s="22">
        <f>IF(AN159="",0,1)</f>
        <v/>
      </c>
    </row>
    <row r="160">
      <c r="AE160" s="19" t="n"/>
      <c r="AF160" s="24" t="n"/>
      <c r="AG160" s="24" t="n"/>
      <c r="AH160" s="24" t="n"/>
      <c r="AI160" s="24" t="n"/>
      <c r="AJ160" s="24" t="n"/>
      <c r="AK160" s="24" t="n"/>
      <c r="AL160" s="25" t="n"/>
      <c r="AM160" s="19" t="n"/>
      <c r="AN160" s="22">
        <f>IFERROR(TRIM(INDEX($A160:$AD160,MATCH(Lists!$H$2,$A$1:$AD$1,0))&amp;""),"")</f>
        <v/>
      </c>
      <c r="AO160" s="22">
        <f>IF(AN160="","",IFERROR(TRIM(INDEX($A160:$AD160,MATCH(Lists!$H$4,$A$1:$AD$1,0))&amp;""),""))</f>
        <v/>
      </c>
      <c r="AP160" s="22">
        <f>IF(AN160="","",IFERROR(TRIM(INDEX($A160:$AD160,MATCH(Lists!$H$7,$A$1:$AD$1,0))&amp;""),""))</f>
        <v/>
      </c>
      <c r="AQ160" s="22">
        <f>IF(AN160="","",IFERROR(TRIM(INDEX($A160:$AD160,MATCH(Lists!$H$8,$A$1:$AD$1,0))&amp;""),""))</f>
        <v/>
      </c>
      <c r="AR160" s="22">
        <f>IF(AN160="","",IFERROR(TRIM(INDEX($A160:$AD160,MATCH(Lists!$H$9,$A$1:$AD$1,0))&amp;""),""))</f>
        <v/>
      </c>
      <c r="AS160" s="22">
        <f>IF(AN160="","",IFERROR(TRIM(INDEX($A160:$AD160,MATCH(Lists!$H$5,$A$1:$AD$1,0))&amp;""),""))</f>
        <v/>
      </c>
      <c r="AT160" s="22">
        <f>IF(AN160="","",IF(IFERROR(TRIM(INDEX($A160:$AD160,MATCH(Lists!$H$6,$A$1:$AD$1,0))&amp;""),"")&lt;&gt;"","Yes","No"))</f>
        <v/>
      </c>
      <c r="AU160" s="22">
        <f>IF(AN160="","",IF(IFERROR(TRIM(INDEX($A160:$AD160,MATCH(Lists!$H$11,$A$1:$AD$1,0))&amp;""),"")&lt;&gt;"","Yes","No"))</f>
        <v/>
      </c>
      <c r="AV160" s="22">
        <f>IF(AN160="","",IFERROR(IF(TRIM(INDEX($A160:$AD160,MATCH(Lists!$H$10,$A$1:$AD$1,0))&amp;"")="","",VALUE(TRIM(INDEX($A160:$AD160,MATCH(Lists!$H$10,$A$1:$AD$1,0))&amp;""))),""))</f>
        <v/>
      </c>
      <c r="AW160" s="22">
        <f>IF(AN160="","",LOWER(IFERROR(TRIM(INDEX($A160:$AD160,MATCH(Lists!$H$3,$A$1:$AD$1,0))&amp;""),"")))</f>
        <v/>
      </c>
      <c r="AX160" s="22">
        <f>IF(AN160="","",IFERROR(TRIM(INDEX($A160:$AD160,MATCH(Lists!$H$12,$A$1:$AD$1,0))&amp;""),""))</f>
        <v/>
      </c>
      <c r="AY160" s="23">
        <f>IF(OR(AX160="Paid",AX160="Partially refunded"),IFERROR(VALUE(IFERROR(TRIM(INDEX($A160:$AD160,MATCH(Lists!$H$13,$A$1:$AD$1,0))&amp;""),"")),0)-IFERROR(VALUE(IFERROR(TRIM(INDEX($A160:$AD160,MATCH(Lists!$H$14,$A$1:$AD$1,0))&amp;""),"")),0),0)</f>
        <v/>
      </c>
      <c r="AZ160" s="22">
        <f>IF(AN160="","",IF(UPPER(TRIM(AK160&amp;""))="Y","Paid another way",IF(OR(AX160="Paid",AX160="Partially refunded"),AX160,IF(AND(AW160&lt;&gt;"",COUNTIFS(Payments!$S$2:$S$301,AW160,Payments!$U$2:$U$301,1)&gt;0),"Paid",IF(AX160&lt;&gt;"",AX160,IF(AW160="","No payment yet",IFERROR(INDEX(Payments!$T$2:$T$301,MATCH(AW160,Payments!$S$2:$S$301,0)),"No payment yet")))))))</f>
        <v/>
      </c>
      <c r="BA160" s="22">
        <f>IF(OR(AZ160="Paid",AZ160="Partially refunded",AZ160="Paid another way"),1,0)</f>
        <v/>
      </c>
      <c r="BB160" s="23">
        <f>IF(AN160="","",AY160+IF(AW160="",0,SUMIF(Payments!$S$2:$S$301,AW160,Payments!$V$2:$V$301)))</f>
        <v/>
      </c>
      <c r="BC160" s="22">
        <f>IF(OR(AN160="",COUNT(AF160:AH160)=0),"",ROUND(AVERAGE(AF160:AH160),2))</f>
        <v/>
      </c>
      <c r="BD160" s="22">
        <f>IF(ISNUMBER(BC160),BC160,0)</f>
        <v/>
      </c>
      <c r="BE160" s="22">
        <f>IF(ISNUMBER(BC160),1,0)</f>
        <v/>
      </c>
      <c r="BF160" s="22">
        <f>IF(AN160="","",TRIM(AI160&amp;""))</f>
        <v/>
      </c>
      <c r="BG160" s="22">
        <f>IF(OR(AN160="",AJ160=""),"",UPPER(TRIM(AJ160&amp;"")))</f>
        <v/>
      </c>
      <c r="BH160" s="22">
        <f>IF(BG160="","",IF(COUNTIF($BG$2:$BG$301,BG160)&gt;1,"Yes","No"))</f>
        <v/>
      </c>
      <c r="BI160" s="22">
        <f>IF(AND(BF160="Accepted",BG160=""),1,0)</f>
        <v/>
      </c>
      <c r="BJ160" s="22">
        <f>IF(AND(BF160="Accepted",BA160=0),1,0)</f>
        <v/>
      </c>
      <c r="BK160" s="23">
        <f>IF(AND(BJ160=1,ISNUMBER(AV160)),AV160,0)</f>
        <v/>
      </c>
      <c r="BL160" s="22">
        <f>IF(AN160="",0,1)</f>
        <v/>
      </c>
    </row>
    <row r="161">
      <c r="AE161" s="19" t="n"/>
      <c r="AF161" s="24" t="n"/>
      <c r="AG161" s="24" t="n"/>
      <c r="AH161" s="24" t="n"/>
      <c r="AI161" s="24" t="n"/>
      <c r="AJ161" s="24" t="n"/>
      <c r="AK161" s="24" t="n"/>
      <c r="AL161" s="25" t="n"/>
      <c r="AM161" s="19" t="n"/>
      <c r="AN161" s="22">
        <f>IFERROR(TRIM(INDEX($A161:$AD161,MATCH(Lists!$H$2,$A$1:$AD$1,0))&amp;""),"")</f>
        <v/>
      </c>
      <c r="AO161" s="22">
        <f>IF(AN161="","",IFERROR(TRIM(INDEX($A161:$AD161,MATCH(Lists!$H$4,$A$1:$AD$1,0))&amp;""),""))</f>
        <v/>
      </c>
      <c r="AP161" s="22">
        <f>IF(AN161="","",IFERROR(TRIM(INDEX($A161:$AD161,MATCH(Lists!$H$7,$A$1:$AD$1,0))&amp;""),""))</f>
        <v/>
      </c>
      <c r="AQ161" s="22">
        <f>IF(AN161="","",IFERROR(TRIM(INDEX($A161:$AD161,MATCH(Lists!$H$8,$A$1:$AD$1,0))&amp;""),""))</f>
        <v/>
      </c>
      <c r="AR161" s="22">
        <f>IF(AN161="","",IFERROR(TRIM(INDEX($A161:$AD161,MATCH(Lists!$H$9,$A$1:$AD$1,0))&amp;""),""))</f>
        <v/>
      </c>
      <c r="AS161" s="22">
        <f>IF(AN161="","",IFERROR(TRIM(INDEX($A161:$AD161,MATCH(Lists!$H$5,$A$1:$AD$1,0))&amp;""),""))</f>
        <v/>
      </c>
      <c r="AT161" s="22">
        <f>IF(AN161="","",IF(IFERROR(TRIM(INDEX($A161:$AD161,MATCH(Lists!$H$6,$A$1:$AD$1,0))&amp;""),"")&lt;&gt;"","Yes","No"))</f>
        <v/>
      </c>
      <c r="AU161" s="22">
        <f>IF(AN161="","",IF(IFERROR(TRIM(INDEX($A161:$AD161,MATCH(Lists!$H$11,$A$1:$AD$1,0))&amp;""),"")&lt;&gt;"","Yes","No"))</f>
        <v/>
      </c>
      <c r="AV161" s="22">
        <f>IF(AN161="","",IFERROR(IF(TRIM(INDEX($A161:$AD161,MATCH(Lists!$H$10,$A$1:$AD$1,0))&amp;"")="","",VALUE(TRIM(INDEX($A161:$AD161,MATCH(Lists!$H$10,$A$1:$AD$1,0))&amp;""))),""))</f>
        <v/>
      </c>
      <c r="AW161" s="22">
        <f>IF(AN161="","",LOWER(IFERROR(TRIM(INDEX($A161:$AD161,MATCH(Lists!$H$3,$A$1:$AD$1,0))&amp;""),"")))</f>
        <v/>
      </c>
      <c r="AX161" s="22">
        <f>IF(AN161="","",IFERROR(TRIM(INDEX($A161:$AD161,MATCH(Lists!$H$12,$A$1:$AD$1,0))&amp;""),""))</f>
        <v/>
      </c>
      <c r="AY161" s="23">
        <f>IF(OR(AX161="Paid",AX161="Partially refunded"),IFERROR(VALUE(IFERROR(TRIM(INDEX($A161:$AD161,MATCH(Lists!$H$13,$A$1:$AD$1,0))&amp;""),"")),0)-IFERROR(VALUE(IFERROR(TRIM(INDEX($A161:$AD161,MATCH(Lists!$H$14,$A$1:$AD$1,0))&amp;""),"")),0),0)</f>
        <v/>
      </c>
      <c r="AZ161" s="22">
        <f>IF(AN161="","",IF(UPPER(TRIM(AK161&amp;""))="Y","Paid another way",IF(OR(AX161="Paid",AX161="Partially refunded"),AX161,IF(AND(AW161&lt;&gt;"",COUNTIFS(Payments!$S$2:$S$301,AW161,Payments!$U$2:$U$301,1)&gt;0),"Paid",IF(AX161&lt;&gt;"",AX161,IF(AW161="","No payment yet",IFERROR(INDEX(Payments!$T$2:$T$301,MATCH(AW161,Payments!$S$2:$S$301,0)),"No payment yet")))))))</f>
        <v/>
      </c>
      <c r="BA161" s="22">
        <f>IF(OR(AZ161="Paid",AZ161="Partially refunded",AZ161="Paid another way"),1,0)</f>
        <v/>
      </c>
      <c r="BB161" s="23">
        <f>IF(AN161="","",AY161+IF(AW161="",0,SUMIF(Payments!$S$2:$S$301,AW161,Payments!$V$2:$V$301)))</f>
        <v/>
      </c>
      <c r="BC161" s="22">
        <f>IF(OR(AN161="",COUNT(AF161:AH161)=0),"",ROUND(AVERAGE(AF161:AH161),2))</f>
        <v/>
      </c>
      <c r="BD161" s="22">
        <f>IF(ISNUMBER(BC161),BC161,0)</f>
        <v/>
      </c>
      <c r="BE161" s="22">
        <f>IF(ISNUMBER(BC161),1,0)</f>
        <v/>
      </c>
      <c r="BF161" s="22">
        <f>IF(AN161="","",TRIM(AI161&amp;""))</f>
        <v/>
      </c>
      <c r="BG161" s="22">
        <f>IF(OR(AN161="",AJ161=""),"",UPPER(TRIM(AJ161&amp;"")))</f>
        <v/>
      </c>
      <c r="BH161" s="22">
        <f>IF(BG161="","",IF(COUNTIF($BG$2:$BG$301,BG161)&gt;1,"Yes","No"))</f>
        <v/>
      </c>
      <c r="BI161" s="22">
        <f>IF(AND(BF161="Accepted",BG161=""),1,0)</f>
        <v/>
      </c>
      <c r="BJ161" s="22">
        <f>IF(AND(BF161="Accepted",BA161=0),1,0)</f>
        <v/>
      </c>
      <c r="BK161" s="23">
        <f>IF(AND(BJ161=1,ISNUMBER(AV161)),AV161,0)</f>
        <v/>
      </c>
      <c r="BL161" s="22">
        <f>IF(AN161="",0,1)</f>
        <v/>
      </c>
    </row>
    <row r="162">
      <c r="AE162" s="19" t="n"/>
      <c r="AF162" s="24" t="n"/>
      <c r="AG162" s="24" t="n"/>
      <c r="AH162" s="24" t="n"/>
      <c r="AI162" s="24" t="n"/>
      <c r="AJ162" s="24" t="n"/>
      <c r="AK162" s="24" t="n"/>
      <c r="AL162" s="25" t="n"/>
      <c r="AM162" s="19" t="n"/>
      <c r="AN162" s="22">
        <f>IFERROR(TRIM(INDEX($A162:$AD162,MATCH(Lists!$H$2,$A$1:$AD$1,0))&amp;""),"")</f>
        <v/>
      </c>
      <c r="AO162" s="22">
        <f>IF(AN162="","",IFERROR(TRIM(INDEX($A162:$AD162,MATCH(Lists!$H$4,$A$1:$AD$1,0))&amp;""),""))</f>
        <v/>
      </c>
      <c r="AP162" s="22">
        <f>IF(AN162="","",IFERROR(TRIM(INDEX($A162:$AD162,MATCH(Lists!$H$7,$A$1:$AD$1,0))&amp;""),""))</f>
        <v/>
      </c>
      <c r="AQ162" s="22">
        <f>IF(AN162="","",IFERROR(TRIM(INDEX($A162:$AD162,MATCH(Lists!$H$8,$A$1:$AD$1,0))&amp;""),""))</f>
        <v/>
      </c>
      <c r="AR162" s="22">
        <f>IF(AN162="","",IFERROR(TRIM(INDEX($A162:$AD162,MATCH(Lists!$H$9,$A$1:$AD$1,0))&amp;""),""))</f>
        <v/>
      </c>
      <c r="AS162" s="22">
        <f>IF(AN162="","",IFERROR(TRIM(INDEX($A162:$AD162,MATCH(Lists!$H$5,$A$1:$AD$1,0))&amp;""),""))</f>
        <v/>
      </c>
      <c r="AT162" s="22">
        <f>IF(AN162="","",IF(IFERROR(TRIM(INDEX($A162:$AD162,MATCH(Lists!$H$6,$A$1:$AD$1,0))&amp;""),"")&lt;&gt;"","Yes","No"))</f>
        <v/>
      </c>
      <c r="AU162" s="22">
        <f>IF(AN162="","",IF(IFERROR(TRIM(INDEX($A162:$AD162,MATCH(Lists!$H$11,$A$1:$AD$1,0))&amp;""),"")&lt;&gt;"","Yes","No"))</f>
        <v/>
      </c>
      <c r="AV162" s="22">
        <f>IF(AN162="","",IFERROR(IF(TRIM(INDEX($A162:$AD162,MATCH(Lists!$H$10,$A$1:$AD$1,0))&amp;"")="","",VALUE(TRIM(INDEX($A162:$AD162,MATCH(Lists!$H$10,$A$1:$AD$1,0))&amp;""))),""))</f>
        <v/>
      </c>
      <c r="AW162" s="22">
        <f>IF(AN162="","",LOWER(IFERROR(TRIM(INDEX($A162:$AD162,MATCH(Lists!$H$3,$A$1:$AD$1,0))&amp;""),"")))</f>
        <v/>
      </c>
      <c r="AX162" s="22">
        <f>IF(AN162="","",IFERROR(TRIM(INDEX($A162:$AD162,MATCH(Lists!$H$12,$A$1:$AD$1,0))&amp;""),""))</f>
        <v/>
      </c>
      <c r="AY162" s="23">
        <f>IF(OR(AX162="Paid",AX162="Partially refunded"),IFERROR(VALUE(IFERROR(TRIM(INDEX($A162:$AD162,MATCH(Lists!$H$13,$A$1:$AD$1,0))&amp;""),"")),0)-IFERROR(VALUE(IFERROR(TRIM(INDEX($A162:$AD162,MATCH(Lists!$H$14,$A$1:$AD$1,0))&amp;""),"")),0),0)</f>
        <v/>
      </c>
      <c r="AZ162" s="22">
        <f>IF(AN162="","",IF(UPPER(TRIM(AK162&amp;""))="Y","Paid another way",IF(OR(AX162="Paid",AX162="Partially refunded"),AX162,IF(AND(AW162&lt;&gt;"",COUNTIFS(Payments!$S$2:$S$301,AW162,Payments!$U$2:$U$301,1)&gt;0),"Paid",IF(AX162&lt;&gt;"",AX162,IF(AW162="","No payment yet",IFERROR(INDEX(Payments!$T$2:$T$301,MATCH(AW162,Payments!$S$2:$S$301,0)),"No payment yet")))))))</f>
        <v/>
      </c>
      <c r="BA162" s="22">
        <f>IF(OR(AZ162="Paid",AZ162="Partially refunded",AZ162="Paid another way"),1,0)</f>
        <v/>
      </c>
      <c r="BB162" s="23">
        <f>IF(AN162="","",AY162+IF(AW162="",0,SUMIF(Payments!$S$2:$S$301,AW162,Payments!$V$2:$V$301)))</f>
        <v/>
      </c>
      <c r="BC162" s="22">
        <f>IF(OR(AN162="",COUNT(AF162:AH162)=0),"",ROUND(AVERAGE(AF162:AH162),2))</f>
        <v/>
      </c>
      <c r="BD162" s="22">
        <f>IF(ISNUMBER(BC162),BC162,0)</f>
        <v/>
      </c>
      <c r="BE162" s="22">
        <f>IF(ISNUMBER(BC162),1,0)</f>
        <v/>
      </c>
      <c r="BF162" s="22">
        <f>IF(AN162="","",TRIM(AI162&amp;""))</f>
        <v/>
      </c>
      <c r="BG162" s="22">
        <f>IF(OR(AN162="",AJ162=""),"",UPPER(TRIM(AJ162&amp;"")))</f>
        <v/>
      </c>
      <c r="BH162" s="22">
        <f>IF(BG162="","",IF(COUNTIF($BG$2:$BG$301,BG162)&gt;1,"Yes","No"))</f>
        <v/>
      </c>
      <c r="BI162" s="22">
        <f>IF(AND(BF162="Accepted",BG162=""),1,0)</f>
        <v/>
      </c>
      <c r="BJ162" s="22">
        <f>IF(AND(BF162="Accepted",BA162=0),1,0)</f>
        <v/>
      </c>
      <c r="BK162" s="23">
        <f>IF(AND(BJ162=1,ISNUMBER(AV162)),AV162,0)</f>
        <v/>
      </c>
      <c r="BL162" s="22">
        <f>IF(AN162="",0,1)</f>
        <v/>
      </c>
    </row>
    <row r="163">
      <c r="AE163" s="19" t="n"/>
      <c r="AF163" s="24" t="n"/>
      <c r="AG163" s="24" t="n"/>
      <c r="AH163" s="24" t="n"/>
      <c r="AI163" s="24" t="n"/>
      <c r="AJ163" s="24" t="n"/>
      <c r="AK163" s="24" t="n"/>
      <c r="AL163" s="25" t="n"/>
      <c r="AM163" s="19" t="n"/>
      <c r="AN163" s="22">
        <f>IFERROR(TRIM(INDEX($A163:$AD163,MATCH(Lists!$H$2,$A$1:$AD$1,0))&amp;""),"")</f>
        <v/>
      </c>
      <c r="AO163" s="22">
        <f>IF(AN163="","",IFERROR(TRIM(INDEX($A163:$AD163,MATCH(Lists!$H$4,$A$1:$AD$1,0))&amp;""),""))</f>
        <v/>
      </c>
      <c r="AP163" s="22">
        <f>IF(AN163="","",IFERROR(TRIM(INDEX($A163:$AD163,MATCH(Lists!$H$7,$A$1:$AD$1,0))&amp;""),""))</f>
        <v/>
      </c>
      <c r="AQ163" s="22">
        <f>IF(AN163="","",IFERROR(TRIM(INDEX($A163:$AD163,MATCH(Lists!$H$8,$A$1:$AD$1,0))&amp;""),""))</f>
        <v/>
      </c>
      <c r="AR163" s="22">
        <f>IF(AN163="","",IFERROR(TRIM(INDEX($A163:$AD163,MATCH(Lists!$H$9,$A$1:$AD$1,0))&amp;""),""))</f>
        <v/>
      </c>
      <c r="AS163" s="22">
        <f>IF(AN163="","",IFERROR(TRIM(INDEX($A163:$AD163,MATCH(Lists!$H$5,$A$1:$AD$1,0))&amp;""),""))</f>
        <v/>
      </c>
      <c r="AT163" s="22">
        <f>IF(AN163="","",IF(IFERROR(TRIM(INDEX($A163:$AD163,MATCH(Lists!$H$6,$A$1:$AD$1,0))&amp;""),"")&lt;&gt;"","Yes","No"))</f>
        <v/>
      </c>
      <c r="AU163" s="22">
        <f>IF(AN163="","",IF(IFERROR(TRIM(INDEX($A163:$AD163,MATCH(Lists!$H$11,$A$1:$AD$1,0))&amp;""),"")&lt;&gt;"","Yes","No"))</f>
        <v/>
      </c>
      <c r="AV163" s="22">
        <f>IF(AN163="","",IFERROR(IF(TRIM(INDEX($A163:$AD163,MATCH(Lists!$H$10,$A$1:$AD$1,0))&amp;"")="","",VALUE(TRIM(INDEX($A163:$AD163,MATCH(Lists!$H$10,$A$1:$AD$1,0))&amp;""))),""))</f>
        <v/>
      </c>
      <c r="AW163" s="22">
        <f>IF(AN163="","",LOWER(IFERROR(TRIM(INDEX($A163:$AD163,MATCH(Lists!$H$3,$A$1:$AD$1,0))&amp;""),"")))</f>
        <v/>
      </c>
      <c r="AX163" s="22">
        <f>IF(AN163="","",IFERROR(TRIM(INDEX($A163:$AD163,MATCH(Lists!$H$12,$A$1:$AD$1,0))&amp;""),""))</f>
        <v/>
      </c>
      <c r="AY163" s="23">
        <f>IF(OR(AX163="Paid",AX163="Partially refunded"),IFERROR(VALUE(IFERROR(TRIM(INDEX($A163:$AD163,MATCH(Lists!$H$13,$A$1:$AD$1,0))&amp;""),"")),0)-IFERROR(VALUE(IFERROR(TRIM(INDEX($A163:$AD163,MATCH(Lists!$H$14,$A$1:$AD$1,0))&amp;""),"")),0),0)</f>
        <v/>
      </c>
      <c r="AZ163" s="22">
        <f>IF(AN163="","",IF(UPPER(TRIM(AK163&amp;""))="Y","Paid another way",IF(OR(AX163="Paid",AX163="Partially refunded"),AX163,IF(AND(AW163&lt;&gt;"",COUNTIFS(Payments!$S$2:$S$301,AW163,Payments!$U$2:$U$301,1)&gt;0),"Paid",IF(AX163&lt;&gt;"",AX163,IF(AW163="","No payment yet",IFERROR(INDEX(Payments!$T$2:$T$301,MATCH(AW163,Payments!$S$2:$S$301,0)),"No payment yet")))))))</f>
        <v/>
      </c>
      <c r="BA163" s="22">
        <f>IF(OR(AZ163="Paid",AZ163="Partially refunded",AZ163="Paid another way"),1,0)</f>
        <v/>
      </c>
      <c r="BB163" s="23">
        <f>IF(AN163="","",AY163+IF(AW163="",0,SUMIF(Payments!$S$2:$S$301,AW163,Payments!$V$2:$V$301)))</f>
        <v/>
      </c>
      <c r="BC163" s="22">
        <f>IF(OR(AN163="",COUNT(AF163:AH163)=0),"",ROUND(AVERAGE(AF163:AH163),2))</f>
        <v/>
      </c>
      <c r="BD163" s="22">
        <f>IF(ISNUMBER(BC163),BC163,0)</f>
        <v/>
      </c>
      <c r="BE163" s="22">
        <f>IF(ISNUMBER(BC163),1,0)</f>
        <v/>
      </c>
      <c r="BF163" s="22">
        <f>IF(AN163="","",TRIM(AI163&amp;""))</f>
        <v/>
      </c>
      <c r="BG163" s="22">
        <f>IF(OR(AN163="",AJ163=""),"",UPPER(TRIM(AJ163&amp;"")))</f>
        <v/>
      </c>
      <c r="BH163" s="22">
        <f>IF(BG163="","",IF(COUNTIF($BG$2:$BG$301,BG163)&gt;1,"Yes","No"))</f>
        <v/>
      </c>
      <c r="BI163" s="22">
        <f>IF(AND(BF163="Accepted",BG163=""),1,0)</f>
        <v/>
      </c>
      <c r="BJ163" s="22">
        <f>IF(AND(BF163="Accepted",BA163=0),1,0)</f>
        <v/>
      </c>
      <c r="BK163" s="23">
        <f>IF(AND(BJ163=1,ISNUMBER(AV163)),AV163,0)</f>
        <v/>
      </c>
      <c r="BL163" s="22">
        <f>IF(AN163="",0,1)</f>
        <v/>
      </c>
    </row>
    <row r="164">
      <c r="AE164" s="19" t="n"/>
      <c r="AF164" s="24" t="n"/>
      <c r="AG164" s="24" t="n"/>
      <c r="AH164" s="24" t="n"/>
      <c r="AI164" s="24" t="n"/>
      <c r="AJ164" s="24" t="n"/>
      <c r="AK164" s="24" t="n"/>
      <c r="AL164" s="25" t="n"/>
      <c r="AM164" s="19" t="n"/>
      <c r="AN164" s="22">
        <f>IFERROR(TRIM(INDEX($A164:$AD164,MATCH(Lists!$H$2,$A$1:$AD$1,0))&amp;""),"")</f>
        <v/>
      </c>
      <c r="AO164" s="22">
        <f>IF(AN164="","",IFERROR(TRIM(INDEX($A164:$AD164,MATCH(Lists!$H$4,$A$1:$AD$1,0))&amp;""),""))</f>
        <v/>
      </c>
      <c r="AP164" s="22">
        <f>IF(AN164="","",IFERROR(TRIM(INDEX($A164:$AD164,MATCH(Lists!$H$7,$A$1:$AD$1,0))&amp;""),""))</f>
        <v/>
      </c>
      <c r="AQ164" s="22">
        <f>IF(AN164="","",IFERROR(TRIM(INDEX($A164:$AD164,MATCH(Lists!$H$8,$A$1:$AD$1,0))&amp;""),""))</f>
        <v/>
      </c>
      <c r="AR164" s="22">
        <f>IF(AN164="","",IFERROR(TRIM(INDEX($A164:$AD164,MATCH(Lists!$H$9,$A$1:$AD$1,0))&amp;""),""))</f>
        <v/>
      </c>
      <c r="AS164" s="22">
        <f>IF(AN164="","",IFERROR(TRIM(INDEX($A164:$AD164,MATCH(Lists!$H$5,$A$1:$AD$1,0))&amp;""),""))</f>
        <v/>
      </c>
      <c r="AT164" s="22">
        <f>IF(AN164="","",IF(IFERROR(TRIM(INDEX($A164:$AD164,MATCH(Lists!$H$6,$A$1:$AD$1,0))&amp;""),"")&lt;&gt;"","Yes","No"))</f>
        <v/>
      </c>
      <c r="AU164" s="22">
        <f>IF(AN164="","",IF(IFERROR(TRIM(INDEX($A164:$AD164,MATCH(Lists!$H$11,$A$1:$AD$1,0))&amp;""),"")&lt;&gt;"","Yes","No"))</f>
        <v/>
      </c>
      <c r="AV164" s="22">
        <f>IF(AN164="","",IFERROR(IF(TRIM(INDEX($A164:$AD164,MATCH(Lists!$H$10,$A$1:$AD$1,0))&amp;"")="","",VALUE(TRIM(INDEX($A164:$AD164,MATCH(Lists!$H$10,$A$1:$AD$1,0))&amp;""))),""))</f>
        <v/>
      </c>
      <c r="AW164" s="22">
        <f>IF(AN164="","",LOWER(IFERROR(TRIM(INDEX($A164:$AD164,MATCH(Lists!$H$3,$A$1:$AD$1,0))&amp;""),"")))</f>
        <v/>
      </c>
      <c r="AX164" s="22">
        <f>IF(AN164="","",IFERROR(TRIM(INDEX($A164:$AD164,MATCH(Lists!$H$12,$A$1:$AD$1,0))&amp;""),""))</f>
        <v/>
      </c>
      <c r="AY164" s="23">
        <f>IF(OR(AX164="Paid",AX164="Partially refunded"),IFERROR(VALUE(IFERROR(TRIM(INDEX($A164:$AD164,MATCH(Lists!$H$13,$A$1:$AD$1,0))&amp;""),"")),0)-IFERROR(VALUE(IFERROR(TRIM(INDEX($A164:$AD164,MATCH(Lists!$H$14,$A$1:$AD$1,0))&amp;""),"")),0),0)</f>
        <v/>
      </c>
      <c r="AZ164" s="22">
        <f>IF(AN164="","",IF(UPPER(TRIM(AK164&amp;""))="Y","Paid another way",IF(OR(AX164="Paid",AX164="Partially refunded"),AX164,IF(AND(AW164&lt;&gt;"",COUNTIFS(Payments!$S$2:$S$301,AW164,Payments!$U$2:$U$301,1)&gt;0),"Paid",IF(AX164&lt;&gt;"",AX164,IF(AW164="","No payment yet",IFERROR(INDEX(Payments!$T$2:$T$301,MATCH(AW164,Payments!$S$2:$S$301,0)),"No payment yet")))))))</f>
        <v/>
      </c>
      <c r="BA164" s="22">
        <f>IF(OR(AZ164="Paid",AZ164="Partially refunded",AZ164="Paid another way"),1,0)</f>
        <v/>
      </c>
      <c r="BB164" s="23">
        <f>IF(AN164="","",AY164+IF(AW164="",0,SUMIF(Payments!$S$2:$S$301,AW164,Payments!$V$2:$V$301)))</f>
        <v/>
      </c>
      <c r="BC164" s="22">
        <f>IF(OR(AN164="",COUNT(AF164:AH164)=0),"",ROUND(AVERAGE(AF164:AH164),2))</f>
        <v/>
      </c>
      <c r="BD164" s="22">
        <f>IF(ISNUMBER(BC164),BC164,0)</f>
        <v/>
      </c>
      <c r="BE164" s="22">
        <f>IF(ISNUMBER(BC164),1,0)</f>
        <v/>
      </c>
      <c r="BF164" s="22">
        <f>IF(AN164="","",TRIM(AI164&amp;""))</f>
        <v/>
      </c>
      <c r="BG164" s="22">
        <f>IF(OR(AN164="",AJ164=""),"",UPPER(TRIM(AJ164&amp;"")))</f>
        <v/>
      </c>
      <c r="BH164" s="22">
        <f>IF(BG164="","",IF(COUNTIF($BG$2:$BG$301,BG164)&gt;1,"Yes","No"))</f>
        <v/>
      </c>
      <c r="BI164" s="22">
        <f>IF(AND(BF164="Accepted",BG164=""),1,0)</f>
        <v/>
      </c>
      <c r="BJ164" s="22">
        <f>IF(AND(BF164="Accepted",BA164=0),1,0)</f>
        <v/>
      </c>
      <c r="BK164" s="23">
        <f>IF(AND(BJ164=1,ISNUMBER(AV164)),AV164,0)</f>
        <v/>
      </c>
      <c r="BL164" s="22">
        <f>IF(AN164="",0,1)</f>
        <v/>
      </c>
    </row>
    <row r="165">
      <c r="AE165" s="19" t="n"/>
      <c r="AF165" s="24" t="n"/>
      <c r="AG165" s="24" t="n"/>
      <c r="AH165" s="24" t="n"/>
      <c r="AI165" s="24" t="n"/>
      <c r="AJ165" s="24" t="n"/>
      <c r="AK165" s="24" t="n"/>
      <c r="AL165" s="25" t="n"/>
      <c r="AM165" s="19" t="n"/>
      <c r="AN165" s="22">
        <f>IFERROR(TRIM(INDEX($A165:$AD165,MATCH(Lists!$H$2,$A$1:$AD$1,0))&amp;""),"")</f>
        <v/>
      </c>
      <c r="AO165" s="22">
        <f>IF(AN165="","",IFERROR(TRIM(INDEX($A165:$AD165,MATCH(Lists!$H$4,$A$1:$AD$1,0))&amp;""),""))</f>
        <v/>
      </c>
      <c r="AP165" s="22">
        <f>IF(AN165="","",IFERROR(TRIM(INDEX($A165:$AD165,MATCH(Lists!$H$7,$A$1:$AD$1,0))&amp;""),""))</f>
        <v/>
      </c>
      <c r="AQ165" s="22">
        <f>IF(AN165="","",IFERROR(TRIM(INDEX($A165:$AD165,MATCH(Lists!$H$8,$A$1:$AD$1,0))&amp;""),""))</f>
        <v/>
      </c>
      <c r="AR165" s="22">
        <f>IF(AN165="","",IFERROR(TRIM(INDEX($A165:$AD165,MATCH(Lists!$H$9,$A$1:$AD$1,0))&amp;""),""))</f>
        <v/>
      </c>
      <c r="AS165" s="22">
        <f>IF(AN165="","",IFERROR(TRIM(INDEX($A165:$AD165,MATCH(Lists!$H$5,$A$1:$AD$1,0))&amp;""),""))</f>
        <v/>
      </c>
      <c r="AT165" s="22">
        <f>IF(AN165="","",IF(IFERROR(TRIM(INDEX($A165:$AD165,MATCH(Lists!$H$6,$A$1:$AD$1,0))&amp;""),"")&lt;&gt;"","Yes","No"))</f>
        <v/>
      </c>
      <c r="AU165" s="22">
        <f>IF(AN165="","",IF(IFERROR(TRIM(INDEX($A165:$AD165,MATCH(Lists!$H$11,$A$1:$AD$1,0))&amp;""),"")&lt;&gt;"","Yes","No"))</f>
        <v/>
      </c>
      <c r="AV165" s="22">
        <f>IF(AN165="","",IFERROR(IF(TRIM(INDEX($A165:$AD165,MATCH(Lists!$H$10,$A$1:$AD$1,0))&amp;"")="","",VALUE(TRIM(INDEX($A165:$AD165,MATCH(Lists!$H$10,$A$1:$AD$1,0))&amp;""))),""))</f>
        <v/>
      </c>
      <c r="AW165" s="22">
        <f>IF(AN165="","",LOWER(IFERROR(TRIM(INDEX($A165:$AD165,MATCH(Lists!$H$3,$A$1:$AD$1,0))&amp;""),"")))</f>
        <v/>
      </c>
      <c r="AX165" s="22">
        <f>IF(AN165="","",IFERROR(TRIM(INDEX($A165:$AD165,MATCH(Lists!$H$12,$A$1:$AD$1,0))&amp;""),""))</f>
        <v/>
      </c>
      <c r="AY165" s="23">
        <f>IF(OR(AX165="Paid",AX165="Partially refunded"),IFERROR(VALUE(IFERROR(TRIM(INDEX($A165:$AD165,MATCH(Lists!$H$13,$A$1:$AD$1,0))&amp;""),"")),0)-IFERROR(VALUE(IFERROR(TRIM(INDEX($A165:$AD165,MATCH(Lists!$H$14,$A$1:$AD$1,0))&amp;""),"")),0),0)</f>
        <v/>
      </c>
      <c r="AZ165" s="22">
        <f>IF(AN165="","",IF(UPPER(TRIM(AK165&amp;""))="Y","Paid another way",IF(OR(AX165="Paid",AX165="Partially refunded"),AX165,IF(AND(AW165&lt;&gt;"",COUNTIFS(Payments!$S$2:$S$301,AW165,Payments!$U$2:$U$301,1)&gt;0),"Paid",IF(AX165&lt;&gt;"",AX165,IF(AW165="","No payment yet",IFERROR(INDEX(Payments!$T$2:$T$301,MATCH(AW165,Payments!$S$2:$S$301,0)),"No payment yet")))))))</f>
        <v/>
      </c>
      <c r="BA165" s="22">
        <f>IF(OR(AZ165="Paid",AZ165="Partially refunded",AZ165="Paid another way"),1,0)</f>
        <v/>
      </c>
      <c r="BB165" s="23">
        <f>IF(AN165="","",AY165+IF(AW165="",0,SUMIF(Payments!$S$2:$S$301,AW165,Payments!$V$2:$V$301)))</f>
        <v/>
      </c>
      <c r="BC165" s="22">
        <f>IF(OR(AN165="",COUNT(AF165:AH165)=0),"",ROUND(AVERAGE(AF165:AH165),2))</f>
        <v/>
      </c>
      <c r="BD165" s="22">
        <f>IF(ISNUMBER(BC165),BC165,0)</f>
        <v/>
      </c>
      <c r="BE165" s="22">
        <f>IF(ISNUMBER(BC165),1,0)</f>
        <v/>
      </c>
      <c r="BF165" s="22">
        <f>IF(AN165="","",TRIM(AI165&amp;""))</f>
        <v/>
      </c>
      <c r="BG165" s="22">
        <f>IF(OR(AN165="",AJ165=""),"",UPPER(TRIM(AJ165&amp;"")))</f>
        <v/>
      </c>
      <c r="BH165" s="22">
        <f>IF(BG165="","",IF(COUNTIF($BG$2:$BG$301,BG165)&gt;1,"Yes","No"))</f>
        <v/>
      </c>
      <c r="BI165" s="22">
        <f>IF(AND(BF165="Accepted",BG165=""),1,0)</f>
        <v/>
      </c>
      <c r="BJ165" s="22">
        <f>IF(AND(BF165="Accepted",BA165=0),1,0)</f>
        <v/>
      </c>
      <c r="BK165" s="23">
        <f>IF(AND(BJ165=1,ISNUMBER(AV165)),AV165,0)</f>
        <v/>
      </c>
      <c r="BL165" s="22">
        <f>IF(AN165="",0,1)</f>
        <v/>
      </c>
    </row>
    <row r="166">
      <c r="AE166" s="19" t="n"/>
      <c r="AF166" s="24" t="n"/>
      <c r="AG166" s="24" t="n"/>
      <c r="AH166" s="24" t="n"/>
      <c r="AI166" s="24" t="n"/>
      <c r="AJ166" s="24" t="n"/>
      <c r="AK166" s="24" t="n"/>
      <c r="AL166" s="25" t="n"/>
      <c r="AM166" s="19" t="n"/>
      <c r="AN166" s="22">
        <f>IFERROR(TRIM(INDEX($A166:$AD166,MATCH(Lists!$H$2,$A$1:$AD$1,0))&amp;""),"")</f>
        <v/>
      </c>
      <c r="AO166" s="22">
        <f>IF(AN166="","",IFERROR(TRIM(INDEX($A166:$AD166,MATCH(Lists!$H$4,$A$1:$AD$1,0))&amp;""),""))</f>
        <v/>
      </c>
      <c r="AP166" s="22">
        <f>IF(AN166="","",IFERROR(TRIM(INDEX($A166:$AD166,MATCH(Lists!$H$7,$A$1:$AD$1,0))&amp;""),""))</f>
        <v/>
      </c>
      <c r="AQ166" s="22">
        <f>IF(AN166="","",IFERROR(TRIM(INDEX($A166:$AD166,MATCH(Lists!$H$8,$A$1:$AD$1,0))&amp;""),""))</f>
        <v/>
      </c>
      <c r="AR166" s="22">
        <f>IF(AN166="","",IFERROR(TRIM(INDEX($A166:$AD166,MATCH(Lists!$H$9,$A$1:$AD$1,0))&amp;""),""))</f>
        <v/>
      </c>
      <c r="AS166" s="22">
        <f>IF(AN166="","",IFERROR(TRIM(INDEX($A166:$AD166,MATCH(Lists!$H$5,$A$1:$AD$1,0))&amp;""),""))</f>
        <v/>
      </c>
      <c r="AT166" s="22">
        <f>IF(AN166="","",IF(IFERROR(TRIM(INDEX($A166:$AD166,MATCH(Lists!$H$6,$A$1:$AD$1,0))&amp;""),"")&lt;&gt;"","Yes","No"))</f>
        <v/>
      </c>
      <c r="AU166" s="22">
        <f>IF(AN166="","",IF(IFERROR(TRIM(INDEX($A166:$AD166,MATCH(Lists!$H$11,$A$1:$AD$1,0))&amp;""),"")&lt;&gt;"","Yes","No"))</f>
        <v/>
      </c>
      <c r="AV166" s="22">
        <f>IF(AN166="","",IFERROR(IF(TRIM(INDEX($A166:$AD166,MATCH(Lists!$H$10,$A$1:$AD$1,0))&amp;"")="","",VALUE(TRIM(INDEX($A166:$AD166,MATCH(Lists!$H$10,$A$1:$AD$1,0))&amp;""))),""))</f>
        <v/>
      </c>
      <c r="AW166" s="22">
        <f>IF(AN166="","",LOWER(IFERROR(TRIM(INDEX($A166:$AD166,MATCH(Lists!$H$3,$A$1:$AD$1,0))&amp;""),"")))</f>
        <v/>
      </c>
      <c r="AX166" s="22">
        <f>IF(AN166="","",IFERROR(TRIM(INDEX($A166:$AD166,MATCH(Lists!$H$12,$A$1:$AD$1,0))&amp;""),""))</f>
        <v/>
      </c>
      <c r="AY166" s="23">
        <f>IF(OR(AX166="Paid",AX166="Partially refunded"),IFERROR(VALUE(IFERROR(TRIM(INDEX($A166:$AD166,MATCH(Lists!$H$13,$A$1:$AD$1,0))&amp;""),"")),0)-IFERROR(VALUE(IFERROR(TRIM(INDEX($A166:$AD166,MATCH(Lists!$H$14,$A$1:$AD$1,0))&amp;""),"")),0),0)</f>
        <v/>
      </c>
      <c r="AZ166" s="22">
        <f>IF(AN166="","",IF(UPPER(TRIM(AK166&amp;""))="Y","Paid another way",IF(OR(AX166="Paid",AX166="Partially refunded"),AX166,IF(AND(AW166&lt;&gt;"",COUNTIFS(Payments!$S$2:$S$301,AW166,Payments!$U$2:$U$301,1)&gt;0),"Paid",IF(AX166&lt;&gt;"",AX166,IF(AW166="","No payment yet",IFERROR(INDEX(Payments!$T$2:$T$301,MATCH(AW166,Payments!$S$2:$S$301,0)),"No payment yet")))))))</f>
        <v/>
      </c>
      <c r="BA166" s="22">
        <f>IF(OR(AZ166="Paid",AZ166="Partially refunded",AZ166="Paid another way"),1,0)</f>
        <v/>
      </c>
      <c r="BB166" s="23">
        <f>IF(AN166="","",AY166+IF(AW166="",0,SUMIF(Payments!$S$2:$S$301,AW166,Payments!$V$2:$V$301)))</f>
        <v/>
      </c>
      <c r="BC166" s="22">
        <f>IF(OR(AN166="",COUNT(AF166:AH166)=0),"",ROUND(AVERAGE(AF166:AH166),2))</f>
        <v/>
      </c>
      <c r="BD166" s="22">
        <f>IF(ISNUMBER(BC166),BC166,0)</f>
        <v/>
      </c>
      <c r="BE166" s="22">
        <f>IF(ISNUMBER(BC166),1,0)</f>
        <v/>
      </c>
      <c r="BF166" s="22">
        <f>IF(AN166="","",TRIM(AI166&amp;""))</f>
        <v/>
      </c>
      <c r="BG166" s="22">
        <f>IF(OR(AN166="",AJ166=""),"",UPPER(TRIM(AJ166&amp;"")))</f>
        <v/>
      </c>
      <c r="BH166" s="22">
        <f>IF(BG166="","",IF(COUNTIF($BG$2:$BG$301,BG166)&gt;1,"Yes","No"))</f>
        <v/>
      </c>
      <c r="BI166" s="22">
        <f>IF(AND(BF166="Accepted",BG166=""),1,0)</f>
        <v/>
      </c>
      <c r="BJ166" s="22">
        <f>IF(AND(BF166="Accepted",BA166=0),1,0)</f>
        <v/>
      </c>
      <c r="BK166" s="23">
        <f>IF(AND(BJ166=1,ISNUMBER(AV166)),AV166,0)</f>
        <v/>
      </c>
      <c r="BL166" s="22">
        <f>IF(AN166="",0,1)</f>
        <v/>
      </c>
    </row>
    <row r="167">
      <c r="AE167" s="19" t="n"/>
      <c r="AF167" s="24" t="n"/>
      <c r="AG167" s="24" t="n"/>
      <c r="AH167" s="24" t="n"/>
      <c r="AI167" s="24" t="n"/>
      <c r="AJ167" s="24" t="n"/>
      <c r="AK167" s="24" t="n"/>
      <c r="AL167" s="25" t="n"/>
      <c r="AM167" s="19" t="n"/>
      <c r="AN167" s="22">
        <f>IFERROR(TRIM(INDEX($A167:$AD167,MATCH(Lists!$H$2,$A$1:$AD$1,0))&amp;""),"")</f>
        <v/>
      </c>
      <c r="AO167" s="22">
        <f>IF(AN167="","",IFERROR(TRIM(INDEX($A167:$AD167,MATCH(Lists!$H$4,$A$1:$AD$1,0))&amp;""),""))</f>
        <v/>
      </c>
      <c r="AP167" s="22">
        <f>IF(AN167="","",IFERROR(TRIM(INDEX($A167:$AD167,MATCH(Lists!$H$7,$A$1:$AD$1,0))&amp;""),""))</f>
        <v/>
      </c>
      <c r="AQ167" s="22">
        <f>IF(AN167="","",IFERROR(TRIM(INDEX($A167:$AD167,MATCH(Lists!$H$8,$A$1:$AD$1,0))&amp;""),""))</f>
        <v/>
      </c>
      <c r="AR167" s="22">
        <f>IF(AN167="","",IFERROR(TRIM(INDEX($A167:$AD167,MATCH(Lists!$H$9,$A$1:$AD$1,0))&amp;""),""))</f>
        <v/>
      </c>
      <c r="AS167" s="22">
        <f>IF(AN167="","",IFERROR(TRIM(INDEX($A167:$AD167,MATCH(Lists!$H$5,$A$1:$AD$1,0))&amp;""),""))</f>
        <v/>
      </c>
      <c r="AT167" s="22">
        <f>IF(AN167="","",IF(IFERROR(TRIM(INDEX($A167:$AD167,MATCH(Lists!$H$6,$A$1:$AD$1,0))&amp;""),"")&lt;&gt;"","Yes","No"))</f>
        <v/>
      </c>
      <c r="AU167" s="22">
        <f>IF(AN167="","",IF(IFERROR(TRIM(INDEX($A167:$AD167,MATCH(Lists!$H$11,$A$1:$AD$1,0))&amp;""),"")&lt;&gt;"","Yes","No"))</f>
        <v/>
      </c>
      <c r="AV167" s="22">
        <f>IF(AN167="","",IFERROR(IF(TRIM(INDEX($A167:$AD167,MATCH(Lists!$H$10,$A$1:$AD$1,0))&amp;"")="","",VALUE(TRIM(INDEX($A167:$AD167,MATCH(Lists!$H$10,$A$1:$AD$1,0))&amp;""))),""))</f>
        <v/>
      </c>
      <c r="AW167" s="22">
        <f>IF(AN167="","",LOWER(IFERROR(TRIM(INDEX($A167:$AD167,MATCH(Lists!$H$3,$A$1:$AD$1,0))&amp;""),"")))</f>
        <v/>
      </c>
      <c r="AX167" s="22">
        <f>IF(AN167="","",IFERROR(TRIM(INDEX($A167:$AD167,MATCH(Lists!$H$12,$A$1:$AD$1,0))&amp;""),""))</f>
        <v/>
      </c>
      <c r="AY167" s="23">
        <f>IF(OR(AX167="Paid",AX167="Partially refunded"),IFERROR(VALUE(IFERROR(TRIM(INDEX($A167:$AD167,MATCH(Lists!$H$13,$A$1:$AD$1,0))&amp;""),"")),0)-IFERROR(VALUE(IFERROR(TRIM(INDEX($A167:$AD167,MATCH(Lists!$H$14,$A$1:$AD$1,0))&amp;""),"")),0),0)</f>
        <v/>
      </c>
      <c r="AZ167" s="22">
        <f>IF(AN167="","",IF(UPPER(TRIM(AK167&amp;""))="Y","Paid another way",IF(OR(AX167="Paid",AX167="Partially refunded"),AX167,IF(AND(AW167&lt;&gt;"",COUNTIFS(Payments!$S$2:$S$301,AW167,Payments!$U$2:$U$301,1)&gt;0),"Paid",IF(AX167&lt;&gt;"",AX167,IF(AW167="","No payment yet",IFERROR(INDEX(Payments!$T$2:$T$301,MATCH(AW167,Payments!$S$2:$S$301,0)),"No payment yet")))))))</f>
        <v/>
      </c>
      <c r="BA167" s="22">
        <f>IF(OR(AZ167="Paid",AZ167="Partially refunded",AZ167="Paid another way"),1,0)</f>
        <v/>
      </c>
      <c r="BB167" s="23">
        <f>IF(AN167="","",AY167+IF(AW167="",0,SUMIF(Payments!$S$2:$S$301,AW167,Payments!$V$2:$V$301)))</f>
        <v/>
      </c>
      <c r="BC167" s="22">
        <f>IF(OR(AN167="",COUNT(AF167:AH167)=0),"",ROUND(AVERAGE(AF167:AH167),2))</f>
        <v/>
      </c>
      <c r="BD167" s="22">
        <f>IF(ISNUMBER(BC167),BC167,0)</f>
        <v/>
      </c>
      <c r="BE167" s="22">
        <f>IF(ISNUMBER(BC167),1,0)</f>
        <v/>
      </c>
      <c r="BF167" s="22">
        <f>IF(AN167="","",TRIM(AI167&amp;""))</f>
        <v/>
      </c>
      <c r="BG167" s="22">
        <f>IF(OR(AN167="",AJ167=""),"",UPPER(TRIM(AJ167&amp;"")))</f>
        <v/>
      </c>
      <c r="BH167" s="22">
        <f>IF(BG167="","",IF(COUNTIF($BG$2:$BG$301,BG167)&gt;1,"Yes","No"))</f>
        <v/>
      </c>
      <c r="BI167" s="22">
        <f>IF(AND(BF167="Accepted",BG167=""),1,0)</f>
        <v/>
      </c>
      <c r="BJ167" s="22">
        <f>IF(AND(BF167="Accepted",BA167=0),1,0)</f>
        <v/>
      </c>
      <c r="BK167" s="23">
        <f>IF(AND(BJ167=1,ISNUMBER(AV167)),AV167,0)</f>
        <v/>
      </c>
      <c r="BL167" s="22">
        <f>IF(AN167="",0,1)</f>
        <v/>
      </c>
    </row>
    <row r="168">
      <c r="AE168" s="19" t="n"/>
      <c r="AF168" s="24" t="n"/>
      <c r="AG168" s="24" t="n"/>
      <c r="AH168" s="24" t="n"/>
      <c r="AI168" s="24" t="n"/>
      <c r="AJ168" s="24" t="n"/>
      <c r="AK168" s="24" t="n"/>
      <c r="AL168" s="25" t="n"/>
      <c r="AM168" s="19" t="n"/>
      <c r="AN168" s="22">
        <f>IFERROR(TRIM(INDEX($A168:$AD168,MATCH(Lists!$H$2,$A$1:$AD$1,0))&amp;""),"")</f>
        <v/>
      </c>
      <c r="AO168" s="22">
        <f>IF(AN168="","",IFERROR(TRIM(INDEX($A168:$AD168,MATCH(Lists!$H$4,$A$1:$AD$1,0))&amp;""),""))</f>
        <v/>
      </c>
      <c r="AP168" s="22">
        <f>IF(AN168="","",IFERROR(TRIM(INDEX($A168:$AD168,MATCH(Lists!$H$7,$A$1:$AD$1,0))&amp;""),""))</f>
        <v/>
      </c>
      <c r="AQ168" s="22">
        <f>IF(AN168="","",IFERROR(TRIM(INDEX($A168:$AD168,MATCH(Lists!$H$8,$A$1:$AD$1,0))&amp;""),""))</f>
        <v/>
      </c>
      <c r="AR168" s="22">
        <f>IF(AN168="","",IFERROR(TRIM(INDEX($A168:$AD168,MATCH(Lists!$H$9,$A$1:$AD$1,0))&amp;""),""))</f>
        <v/>
      </c>
      <c r="AS168" s="22">
        <f>IF(AN168="","",IFERROR(TRIM(INDEX($A168:$AD168,MATCH(Lists!$H$5,$A$1:$AD$1,0))&amp;""),""))</f>
        <v/>
      </c>
      <c r="AT168" s="22">
        <f>IF(AN168="","",IF(IFERROR(TRIM(INDEX($A168:$AD168,MATCH(Lists!$H$6,$A$1:$AD$1,0))&amp;""),"")&lt;&gt;"","Yes","No"))</f>
        <v/>
      </c>
      <c r="AU168" s="22">
        <f>IF(AN168="","",IF(IFERROR(TRIM(INDEX($A168:$AD168,MATCH(Lists!$H$11,$A$1:$AD$1,0))&amp;""),"")&lt;&gt;"","Yes","No"))</f>
        <v/>
      </c>
      <c r="AV168" s="22">
        <f>IF(AN168="","",IFERROR(IF(TRIM(INDEX($A168:$AD168,MATCH(Lists!$H$10,$A$1:$AD$1,0))&amp;"")="","",VALUE(TRIM(INDEX($A168:$AD168,MATCH(Lists!$H$10,$A$1:$AD$1,0))&amp;""))),""))</f>
        <v/>
      </c>
      <c r="AW168" s="22">
        <f>IF(AN168="","",LOWER(IFERROR(TRIM(INDEX($A168:$AD168,MATCH(Lists!$H$3,$A$1:$AD$1,0))&amp;""),"")))</f>
        <v/>
      </c>
      <c r="AX168" s="22">
        <f>IF(AN168="","",IFERROR(TRIM(INDEX($A168:$AD168,MATCH(Lists!$H$12,$A$1:$AD$1,0))&amp;""),""))</f>
        <v/>
      </c>
      <c r="AY168" s="23">
        <f>IF(OR(AX168="Paid",AX168="Partially refunded"),IFERROR(VALUE(IFERROR(TRIM(INDEX($A168:$AD168,MATCH(Lists!$H$13,$A$1:$AD$1,0))&amp;""),"")),0)-IFERROR(VALUE(IFERROR(TRIM(INDEX($A168:$AD168,MATCH(Lists!$H$14,$A$1:$AD$1,0))&amp;""),"")),0),0)</f>
        <v/>
      </c>
      <c r="AZ168" s="22">
        <f>IF(AN168="","",IF(UPPER(TRIM(AK168&amp;""))="Y","Paid another way",IF(OR(AX168="Paid",AX168="Partially refunded"),AX168,IF(AND(AW168&lt;&gt;"",COUNTIFS(Payments!$S$2:$S$301,AW168,Payments!$U$2:$U$301,1)&gt;0),"Paid",IF(AX168&lt;&gt;"",AX168,IF(AW168="","No payment yet",IFERROR(INDEX(Payments!$T$2:$T$301,MATCH(AW168,Payments!$S$2:$S$301,0)),"No payment yet")))))))</f>
        <v/>
      </c>
      <c r="BA168" s="22">
        <f>IF(OR(AZ168="Paid",AZ168="Partially refunded",AZ168="Paid another way"),1,0)</f>
        <v/>
      </c>
      <c r="BB168" s="23">
        <f>IF(AN168="","",AY168+IF(AW168="",0,SUMIF(Payments!$S$2:$S$301,AW168,Payments!$V$2:$V$301)))</f>
        <v/>
      </c>
      <c r="BC168" s="22">
        <f>IF(OR(AN168="",COUNT(AF168:AH168)=0),"",ROUND(AVERAGE(AF168:AH168),2))</f>
        <v/>
      </c>
      <c r="BD168" s="22">
        <f>IF(ISNUMBER(BC168),BC168,0)</f>
        <v/>
      </c>
      <c r="BE168" s="22">
        <f>IF(ISNUMBER(BC168),1,0)</f>
        <v/>
      </c>
      <c r="BF168" s="22">
        <f>IF(AN168="","",TRIM(AI168&amp;""))</f>
        <v/>
      </c>
      <c r="BG168" s="22">
        <f>IF(OR(AN168="",AJ168=""),"",UPPER(TRIM(AJ168&amp;"")))</f>
        <v/>
      </c>
      <c r="BH168" s="22">
        <f>IF(BG168="","",IF(COUNTIF($BG$2:$BG$301,BG168)&gt;1,"Yes","No"))</f>
        <v/>
      </c>
      <c r="BI168" s="22">
        <f>IF(AND(BF168="Accepted",BG168=""),1,0)</f>
        <v/>
      </c>
      <c r="BJ168" s="22">
        <f>IF(AND(BF168="Accepted",BA168=0),1,0)</f>
        <v/>
      </c>
      <c r="BK168" s="23">
        <f>IF(AND(BJ168=1,ISNUMBER(AV168)),AV168,0)</f>
        <v/>
      </c>
      <c r="BL168" s="22">
        <f>IF(AN168="",0,1)</f>
        <v/>
      </c>
    </row>
    <row r="169">
      <c r="AE169" s="19" t="n"/>
      <c r="AF169" s="24" t="n"/>
      <c r="AG169" s="24" t="n"/>
      <c r="AH169" s="24" t="n"/>
      <c r="AI169" s="24" t="n"/>
      <c r="AJ169" s="24" t="n"/>
      <c r="AK169" s="24" t="n"/>
      <c r="AL169" s="25" t="n"/>
      <c r="AM169" s="19" t="n"/>
      <c r="AN169" s="22">
        <f>IFERROR(TRIM(INDEX($A169:$AD169,MATCH(Lists!$H$2,$A$1:$AD$1,0))&amp;""),"")</f>
        <v/>
      </c>
      <c r="AO169" s="22">
        <f>IF(AN169="","",IFERROR(TRIM(INDEX($A169:$AD169,MATCH(Lists!$H$4,$A$1:$AD$1,0))&amp;""),""))</f>
        <v/>
      </c>
      <c r="AP169" s="22">
        <f>IF(AN169="","",IFERROR(TRIM(INDEX($A169:$AD169,MATCH(Lists!$H$7,$A$1:$AD$1,0))&amp;""),""))</f>
        <v/>
      </c>
      <c r="AQ169" s="22">
        <f>IF(AN169="","",IFERROR(TRIM(INDEX($A169:$AD169,MATCH(Lists!$H$8,$A$1:$AD$1,0))&amp;""),""))</f>
        <v/>
      </c>
      <c r="AR169" s="22">
        <f>IF(AN169="","",IFERROR(TRIM(INDEX($A169:$AD169,MATCH(Lists!$H$9,$A$1:$AD$1,0))&amp;""),""))</f>
        <v/>
      </c>
      <c r="AS169" s="22">
        <f>IF(AN169="","",IFERROR(TRIM(INDEX($A169:$AD169,MATCH(Lists!$H$5,$A$1:$AD$1,0))&amp;""),""))</f>
        <v/>
      </c>
      <c r="AT169" s="22">
        <f>IF(AN169="","",IF(IFERROR(TRIM(INDEX($A169:$AD169,MATCH(Lists!$H$6,$A$1:$AD$1,0))&amp;""),"")&lt;&gt;"","Yes","No"))</f>
        <v/>
      </c>
      <c r="AU169" s="22">
        <f>IF(AN169="","",IF(IFERROR(TRIM(INDEX($A169:$AD169,MATCH(Lists!$H$11,$A$1:$AD$1,0))&amp;""),"")&lt;&gt;"","Yes","No"))</f>
        <v/>
      </c>
      <c r="AV169" s="22">
        <f>IF(AN169="","",IFERROR(IF(TRIM(INDEX($A169:$AD169,MATCH(Lists!$H$10,$A$1:$AD$1,0))&amp;"")="","",VALUE(TRIM(INDEX($A169:$AD169,MATCH(Lists!$H$10,$A$1:$AD$1,0))&amp;""))),""))</f>
        <v/>
      </c>
      <c r="AW169" s="22">
        <f>IF(AN169="","",LOWER(IFERROR(TRIM(INDEX($A169:$AD169,MATCH(Lists!$H$3,$A$1:$AD$1,0))&amp;""),"")))</f>
        <v/>
      </c>
      <c r="AX169" s="22">
        <f>IF(AN169="","",IFERROR(TRIM(INDEX($A169:$AD169,MATCH(Lists!$H$12,$A$1:$AD$1,0))&amp;""),""))</f>
        <v/>
      </c>
      <c r="AY169" s="23">
        <f>IF(OR(AX169="Paid",AX169="Partially refunded"),IFERROR(VALUE(IFERROR(TRIM(INDEX($A169:$AD169,MATCH(Lists!$H$13,$A$1:$AD$1,0))&amp;""),"")),0)-IFERROR(VALUE(IFERROR(TRIM(INDEX($A169:$AD169,MATCH(Lists!$H$14,$A$1:$AD$1,0))&amp;""),"")),0),0)</f>
        <v/>
      </c>
      <c r="AZ169" s="22">
        <f>IF(AN169="","",IF(UPPER(TRIM(AK169&amp;""))="Y","Paid another way",IF(OR(AX169="Paid",AX169="Partially refunded"),AX169,IF(AND(AW169&lt;&gt;"",COUNTIFS(Payments!$S$2:$S$301,AW169,Payments!$U$2:$U$301,1)&gt;0),"Paid",IF(AX169&lt;&gt;"",AX169,IF(AW169="","No payment yet",IFERROR(INDEX(Payments!$T$2:$T$301,MATCH(AW169,Payments!$S$2:$S$301,0)),"No payment yet")))))))</f>
        <v/>
      </c>
      <c r="BA169" s="22">
        <f>IF(OR(AZ169="Paid",AZ169="Partially refunded",AZ169="Paid another way"),1,0)</f>
        <v/>
      </c>
      <c r="BB169" s="23">
        <f>IF(AN169="","",AY169+IF(AW169="",0,SUMIF(Payments!$S$2:$S$301,AW169,Payments!$V$2:$V$301)))</f>
        <v/>
      </c>
      <c r="BC169" s="22">
        <f>IF(OR(AN169="",COUNT(AF169:AH169)=0),"",ROUND(AVERAGE(AF169:AH169),2))</f>
        <v/>
      </c>
      <c r="BD169" s="22">
        <f>IF(ISNUMBER(BC169),BC169,0)</f>
        <v/>
      </c>
      <c r="BE169" s="22">
        <f>IF(ISNUMBER(BC169),1,0)</f>
        <v/>
      </c>
      <c r="BF169" s="22">
        <f>IF(AN169="","",TRIM(AI169&amp;""))</f>
        <v/>
      </c>
      <c r="BG169" s="22">
        <f>IF(OR(AN169="",AJ169=""),"",UPPER(TRIM(AJ169&amp;"")))</f>
        <v/>
      </c>
      <c r="BH169" s="22">
        <f>IF(BG169="","",IF(COUNTIF($BG$2:$BG$301,BG169)&gt;1,"Yes","No"))</f>
        <v/>
      </c>
      <c r="BI169" s="22">
        <f>IF(AND(BF169="Accepted",BG169=""),1,0)</f>
        <v/>
      </c>
      <c r="BJ169" s="22">
        <f>IF(AND(BF169="Accepted",BA169=0),1,0)</f>
        <v/>
      </c>
      <c r="BK169" s="23">
        <f>IF(AND(BJ169=1,ISNUMBER(AV169)),AV169,0)</f>
        <v/>
      </c>
      <c r="BL169" s="22">
        <f>IF(AN169="",0,1)</f>
        <v/>
      </c>
    </row>
    <row r="170">
      <c r="AE170" s="19" t="n"/>
      <c r="AF170" s="24" t="n"/>
      <c r="AG170" s="24" t="n"/>
      <c r="AH170" s="24" t="n"/>
      <c r="AI170" s="24" t="n"/>
      <c r="AJ170" s="24" t="n"/>
      <c r="AK170" s="24" t="n"/>
      <c r="AL170" s="25" t="n"/>
      <c r="AM170" s="19" t="n"/>
      <c r="AN170" s="22">
        <f>IFERROR(TRIM(INDEX($A170:$AD170,MATCH(Lists!$H$2,$A$1:$AD$1,0))&amp;""),"")</f>
        <v/>
      </c>
      <c r="AO170" s="22">
        <f>IF(AN170="","",IFERROR(TRIM(INDEX($A170:$AD170,MATCH(Lists!$H$4,$A$1:$AD$1,0))&amp;""),""))</f>
        <v/>
      </c>
      <c r="AP170" s="22">
        <f>IF(AN170="","",IFERROR(TRIM(INDEX($A170:$AD170,MATCH(Lists!$H$7,$A$1:$AD$1,0))&amp;""),""))</f>
        <v/>
      </c>
      <c r="AQ170" s="22">
        <f>IF(AN170="","",IFERROR(TRIM(INDEX($A170:$AD170,MATCH(Lists!$H$8,$A$1:$AD$1,0))&amp;""),""))</f>
        <v/>
      </c>
      <c r="AR170" s="22">
        <f>IF(AN170="","",IFERROR(TRIM(INDEX($A170:$AD170,MATCH(Lists!$H$9,$A$1:$AD$1,0))&amp;""),""))</f>
        <v/>
      </c>
      <c r="AS170" s="22">
        <f>IF(AN170="","",IFERROR(TRIM(INDEX($A170:$AD170,MATCH(Lists!$H$5,$A$1:$AD$1,0))&amp;""),""))</f>
        <v/>
      </c>
      <c r="AT170" s="22">
        <f>IF(AN170="","",IF(IFERROR(TRIM(INDEX($A170:$AD170,MATCH(Lists!$H$6,$A$1:$AD$1,0))&amp;""),"")&lt;&gt;"","Yes","No"))</f>
        <v/>
      </c>
      <c r="AU170" s="22">
        <f>IF(AN170="","",IF(IFERROR(TRIM(INDEX($A170:$AD170,MATCH(Lists!$H$11,$A$1:$AD$1,0))&amp;""),"")&lt;&gt;"","Yes","No"))</f>
        <v/>
      </c>
      <c r="AV170" s="22">
        <f>IF(AN170="","",IFERROR(IF(TRIM(INDEX($A170:$AD170,MATCH(Lists!$H$10,$A$1:$AD$1,0))&amp;"")="","",VALUE(TRIM(INDEX($A170:$AD170,MATCH(Lists!$H$10,$A$1:$AD$1,0))&amp;""))),""))</f>
        <v/>
      </c>
      <c r="AW170" s="22">
        <f>IF(AN170="","",LOWER(IFERROR(TRIM(INDEX($A170:$AD170,MATCH(Lists!$H$3,$A$1:$AD$1,0))&amp;""),"")))</f>
        <v/>
      </c>
      <c r="AX170" s="22">
        <f>IF(AN170="","",IFERROR(TRIM(INDEX($A170:$AD170,MATCH(Lists!$H$12,$A$1:$AD$1,0))&amp;""),""))</f>
        <v/>
      </c>
      <c r="AY170" s="23">
        <f>IF(OR(AX170="Paid",AX170="Partially refunded"),IFERROR(VALUE(IFERROR(TRIM(INDEX($A170:$AD170,MATCH(Lists!$H$13,$A$1:$AD$1,0))&amp;""),"")),0)-IFERROR(VALUE(IFERROR(TRIM(INDEX($A170:$AD170,MATCH(Lists!$H$14,$A$1:$AD$1,0))&amp;""),"")),0),0)</f>
        <v/>
      </c>
      <c r="AZ170" s="22">
        <f>IF(AN170="","",IF(UPPER(TRIM(AK170&amp;""))="Y","Paid another way",IF(OR(AX170="Paid",AX170="Partially refunded"),AX170,IF(AND(AW170&lt;&gt;"",COUNTIFS(Payments!$S$2:$S$301,AW170,Payments!$U$2:$U$301,1)&gt;0),"Paid",IF(AX170&lt;&gt;"",AX170,IF(AW170="","No payment yet",IFERROR(INDEX(Payments!$T$2:$T$301,MATCH(AW170,Payments!$S$2:$S$301,0)),"No payment yet")))))))</f>
        <v/>
      </c>
      <c r="BA170" s="22">
        <f>IF(OR(AZ170="Paid",AZ170="Partially refunded",AZ170="Paid another way"),1,0)</f>
        <v/>
      </c>
      <c r="BB170" s="23">
        <f>IF(AN170="","",AY170+IF(AW170="",0,SUMIF(Payments!$S$2:$S$301,AW170,Payments!$V$2:$V$301)))</f>
        <v/>
      </c>
      <c r="BC170" s="22">
        <f>IF(OR(AN170="",COUNT(AF170:AH170)=0),"",ROUND(AVERAGE(AF170:AH170),2))</f>
        <v/>
      </c>
      <c r="BD170" s="22">
        <f>IF(ISNUMBER(BC170),BC170,0)</f>
        <v/>
      </c>
      <c r="BE170" s="22">
        <f>IF(ISNUMBER(BC170),1,0)</f>
        <v/>
      </c>
      <c r="BF170" s="22">
        <f>IF(AN170="","",TRIM(AI170&amp;""))</f>
        <v/>
      </c>
      <c r="BG170" s="22">
        <f>IF(OR(AN170="",AJ170=""),"",UPPER(TRIM(AJ170&amp;"")))</f>
        <v/>
      </c>
      <c r="BH170" s="22">
        <f>IF(BG170="","",IF(COUNTIF($BG$2:$BG$301,BG170)&gt;1,"Yes","No"))</f>
        <v/>
      </c>
      <c r="BI170" s="22">
        <f>IF(AND(BF170="Accepted",BG170=""),1,0)</f>
        <v/>
      </c>
      <c r="BJ170" s="22">
        <f>IF(AND(BF170="Accepted",BA170=0),1,0)</f>
        <v/>
      </c>
      <c r="BK170" s="23">
        <f>IF(AND(BJ170=1,ISNUMBER(AV170)),AV170,0)</f>
        <v/>
      </c>
      <c r="BL170" s="22">
        <f>IF(AN170="",0,1)</f>
        <v/>
      </c>
    </row>
    <row r="171">
      <c r="AE171" s="19" t="n"/>
      <c r="AF171" s="24" t="n"/>
      <c r="AG171" s="24" t="n"/>
      <c r="AH171" s="24" t="n"/>
      <c r="AI171" s="24" t="n"/>
      <c r="AJ171" s="24" t="n"/>
      <c r="AK171" s="24" t="n"/>
      <c r="AL171" s="25" t="n"/>
      <c r="AM171" s="19" t="n"/>
      <c r="AN171" s="22">
        <f>IFERROR(TRIM(INDEX($A171:$AD171,MATCH(Lists!$H$2,$A$1:$AD$1,0))&amp;""),"")</f>
        <v/>
      </c>
      <c r="AO171" s="22">
        <f>IF(AN171="","",IFERROR(TRIM(INDEX($A171:$AD171,MATCH(Lists!$H$4,$A$1:$AD$1,0))&amp;""),""))</f>
        <v/>
      </c>
      <c r="AP171" s="22">
        <f>IF(AN171="","",IFERROR(TRIM(INDEX($A171:$AD171,MATCH(Lists!$H$7,$A$1:$AD$1,0))&amp;""),""))</f>
        <v/>
      </c>
      <c r="AQ171" s="22">
        <f>IF(AN171="","",IFERROR(TRIM(INDEX($A171:$AD171,MATCH(Lists!$H$8,$A$1:$AD$1,0))&amp;""),""))</f>
        <v/>
      </c>
      <c r="AR171" s="22">
        <f>IF(AN171="","",IFERROR(TRIM(INDEX($A171:$AD171,MATCH(Lists!$H$9,$A$1:$AD$1,0))&amp;""),""))</f>
        <v/>
      </c>
      <c r="AS171" s="22">
        <f>IF(AN171="","",IFERROR(TRIM(INDEX($A171:$AD171,MATCH(Lists!$H$5,$A$1:$AD$1,0))&amp;""),""))</f>
        <v/>
      </c>
      <c r="AT171" s="22">
        <f>IF(AN171="","",IF(IFERROR(TRIM(INDEX($A171:$AD171,MATCH(Lists!$H$6,$A$1:$AD$1,0))&amp;""),"")&lt;&gt;"","Yes","No"))</f>
        <v/>
      </c>
      <c r="AU171" s="22">
        <f>IF(AN171="","",IF(IFERROR(TRIM(INDEX($A171:$AD171,MATCH(Lists!$H$11,$A$1:$AD$1,0))&amp;""),"")&lt;&gt;"","Yes","No"))</f>
        <v/>
      </c>
      <c r="AV171" s="22">
        <f>IF(AN171="","",IFERROR(IF(TRIM(INDEX($A171:$AD171,MATCH(Lists!$H$10,$A$1:$AD$1,0))&amp;"")="","",VALUE(TRIM(INDEX($A171:$AD171,MATCH(Lists!$H$10,$A$1:$AD$1,0))&amp;""))),""))</f>
        <v/>
      </c>
      <c r="AW171" s="22">
        <f>IF(AN171="","",LOWER(IFERROR(TRIM(INDEX($A171:$AD171,MATCH(Lists!$H$3,$A$1:$AD$1,0))&amp;""),"")))</f>
        <v/>
      </c>
      <c r="AX171" s="22">
        <f>IF(AN171="","",IFERROR(TRIM(INDEX($A171:$AD171,MATCH(Lists!$H$12,$A$1:$AD$1,0))&amp;""),""))</f>
        <v/>
      </c>
      <c r="AY171" s="23">
        <f>IF(OR(AX171="Paid",AX171="Partially refunded"),IFERROR(VALUE(IFERROR(TRIM(INDEX($A171:$AD171,MATCH(Lists!$H$13,$A$1:$AD$1,0))&amp;""),"")),0)-IFERROR(VALUE(IFERROR(TRIM(INDEX($A171:$AD171,MATCH(Lists!$H$14,$A$1:$AD$1,0))&amp;""),"")),0),0)</f>
        <v/>
      </c>
      <c r="AZ171" s="22">
        <f>IF(AN171="","",IF(UPPER(TRIM(AK171&amp;""))="Y","Paid another way",IF(OR(AX171="Paid",AX171="Partially refunded"),AX171,IF(AND(AW171&lt;&gt;"",COUNTIFS(Payments!$S$2:$S$301,AW171,Payments!$U$2:$U$301,1)&gt;0),"Paid",IF(AX171&lt;&gt;"",AX171,IF(AW171="","No payment yet",IFERROR(INDEX(Payments!$T$2:$T$301,MATCH(AW171,Payments!$S$2:$S$301,0)),"No payment yet")))))))</f>
        <v/>
      </c>
      <c r="BA171" s="22">
        <f>IF(OR(AZ171="Paid",AZ171="Partially refunded",AZ171="Paid another way"),1,0)</f>
        <v/>
      </c>
      <c r="BB171" s="23">
        <f>IF(AN171="","",AY171+IF(AW171="",0,SUMIF(Payments!$S$2:$S$301,AW171,Payments!$V$2:$V$301)))</f>
        <v/>
      </c>
      <c r="BC171" s="22">
        <f>IF(OR(AN171="",COUNT(AF171:AH171)=0),"",ROUND(AVERAGE(AF171:AH171),2))</f>
        <v/>
      </c>
      <c r="BD171" s="22">
        <f>IF(ISNUMBER(BC171),BC171,0)</f>
        <v/>
      </c>
      <c r="BE171" s="22">
        <f>IF(ISNUMBER(BC171),1,0)</f>
        <v/>
      </c>
      <c r="BF171" s="22">
        <f>IF(AN171="","",TRIM(AI171&amp;""))</f>
        <v/>
      </c>
      <c r="BG171" s="22">
        <f>IF(OR(AN171="",AJ171=""),"",UPPER(TRIM(AJ171&amp;"")))</f>
        <v/>
      </c>
      <c r="BH171" s="22">
        <f>IF(BG171="","",IF(COUNTIF($BG$2:$BG$301,BG171)&gt;1,"Yes","No"))</f>
        <v/>
      </c>
      <c r="BI171" s="22">
        <f>IF(AND(BF171="Accepted",BG171=""),1,0)</f>
        <v/>
      </c>
      <c r="BJ171" s="22">
        <f>IF(AND(BF171="Accepted",BA171=0),1,0)</f>
        <v/>
      </c>
      <c r="BK171" s="23">
        <f>IF(AND(BJ171=1,ISNUMBER(AV171)),AV171,0)</f>
        <v/>
      </c>
      <c r="BL171" s="22">
        <f>IF(AN171="",0,1)</f>
        <v/>
      </c>
    </row>
    <row r="172">
      <c r="AE172" s="19" t="n"/>
      <c r="AF172" s="24" t="n"/>
      <c r="AG172" s="24" t="n"/>
      <c r="AH172" s="24" t="n"/>
      <c r="AI172" s="24" t="n"/>
      <c r="AJ172" s="24" t="n"/>
      <c r="AK172" s="24" t="n"/>
      <c r="AL172" s="25" t="n"/>
      <c r="AM172" s="19" t="n"/>
      <c r="AN172" s="22">
        <f>IFERROR(TRIM(INDEX($A172:$AD172,MATCH(Lists!$H$2,$A$1:$AD$1,0))&amp;""),"")</f>
        <v/>
      </c>
      <c r="AO172" s="22">
        <f>IF(AN172="","",IFERROR(TRIM(INDEX($A172:$AD172,MATCH(Lists!$H$4,$A$1:$AD$1,0))&amp;""),""))</f>
        <v/>
      </c>
      <c r="AP172" s="22">
        <f>IF(AN172="","",IFERROR(TRIM(INDEX($A172:$AD172,MATCH(Lists!$H$7,$A$1:$AD$1,0))&amp;""),""))</f>
        <v/>
      </c>
      <c r="AQ172" s="22">
        <f>IF(AN172="","",IFERROR(TRIM(INDEX($A172:$AD172,MATCH(Lists!$H$8,$A$1:$AD$1,0))&amp;""),""))</f>
        <v/>
      </c>
      <c r="AR172" s="22">
        <f>IF(AN172="","",IFERROR(TRIM(INDEX($A172:$AD172,MATCH(Lists!$H$9,$A$1:$AD$1,0))&amp;""),""))</f>
        <v/>
      </c>
      <c r="AS172" s="22">
        <f>IF(AN172="","",IFERROR(TRIM(INDEX($A172:$AD172,MATCH(Lists!$H$5,$A$1:$AD$1,0))&amp;""),""))</f>
        <v/>
      </c>
      <c r="AT172" s="22">
        <f>IF(AN172="","",IF(IFERROR(TRIM(INDEX($A172:$AD172,MATCH(Lists!$H$6,$A$1:$AD$1,0))&amp;""),"")&lt;&gt;"","Yes","No"))</f>
        <v/>
      </c>
      <c r="AU172" s="22">
        <f>IF(AN172="","",IF(IFERROR(TRIM(INDEX($A172:$AD172,MATCH(Lists!$H$11,$A$1:$AD$1,0))&amp;""),"")&lt;&gt;"","Yes","No"))</f>
        <v/>
      </c>
      <c r="AV172" s="22">
        <f>IF(AN172="","",IFERROR(IF(TRIM(INDEX($A172:$AD172,MATCH(Lists!$H$10,$A$1:$AD$1,0))&amp;"")="","",VALUE(TRIM(INDEX($A172:$AD172,MATCH(Lists!$H$10,$A$1:$AD$1,0))&amp;""))),""))</f>
        <v/>
      </c>
      <c r="AW172" s="22">
        <f>IF(AN172="","",LOWER(IFERROR(TRIM(INDEX($A172:$AD172,MATCH(Lists!$H$3,$A$1:$AD$1,0))&amp;""),"")))</f>
        <v/>
      </c>
      <c r="AX172" s="22">
        <f>IF(AN172="","",IFERROR(TRIM(INDEX($A172:$AD172,MATCH(Lists!$H$12,$A$1:$AD$1,0))&amp;""),""))</f>
        <v/>
      </c>
      <c r="AY172" s="23">
        <f>IF(OR(AX172="Paid",AX172="Partially refunded"),IFERROR(VALUE(IFERROR(TRIM(INDEX($A172:$AD172,MATCH(Lists!$H$13,$A$1:$AD$1,0))&amp;""),"")),0)-IFERROR(VALUE(IFERROR(TRIM(INDEX($A172:$AD172,MATCH(Lists!$H$14,$A$1:$AD$1,0))&amp;""),"")),0),0)</f>
        <v/>
      </c>
      <c r="AZ172" s="22">
        <f>IF(AN172="","",IF(UPPER(TRIM(AK172&amp;""))="Y","Paid another way",IF(OR(AX172="Paid",AX172="Partially refunded"),AX172,IF(AND(AW172&lt;&gt;"",COUNTIFS(Payments!$S$2:$S$301,AW172,Payments!$U$2:$U$301,1)&gt;0),"Paid",IF(AX172&lt;&gt;"",AX172,IF(AW172="","No payment yet",IFERROR(INDEX(Payments!$T$2:$T$301,MATCH(AW172,Payments!$S$2:$S$301,0)),"No payment yet")))))))</f>
        <v/>
      </c>
      <c r="BA172" s="22">
        <f>IF(OR(AZ172="Paid",AZ172="Partially refunded",AZ172="Paid another way"),1,0)</f>
        <v/>
      </c>
      <c r="BB172" s="23">
        <f>IF(AN172="","",AY172+IF(AW172="",0,SUMIF(Payments!$S$2:$S$301,AW172,Payments!$V$2:$V$301)))</f>
        <v/>
      </c>
      <c r="BC172" s="22">
        <f>IF(OR(AN172="",COUNT(AF172:AH172)=0),"",ROUND(AVERAGE(AF172:AH172),2))</f>
        <v/>
      </c>
      <c r="BD172" s="22">
        <f>IF(ISNUMBER(BC172),BC172,0)</f>
        <v/>
      </c>
      <c r="BE172" s="22">
        <f>IF(ISNUMBER(BC172),1,0)</f>
        <v/>
      </c>
      <c r="BF172" s="22">
        <f>IF(AN172="","",TRIM(AI172&amp;""))</f>
        <v/>
      </c>
      <c r="BG172" s="22">
        <f>IF(OR(AN172="",AJ172=""),"",UPPER(TRIM(AJ172&amp;"")))</f>
        <v/>
      </c>
      <c r="BH172" s="22">
        <f>IF(BG172="","",IF(COUNTIF($BG$2:$BG$301,BG172)&gt;1,"Yes","No"))</f>
        <v/>
      </c>
      <c r="BI172" s="22">
        <f>IF(AND(BF172="Accepted",BG172=""),1,0)</f>
        <v/>
      </c>
      <c r="BJ172" s="22">
        <f>IF(AND(BF172="Accepted",BA172=0),1,0)</f>
        <v/>
      </c>
      <c r="BK172" s="23">
        <f>IF(AND(BJ172=1,ISNUMBER(AV172)),AV172,0)</f>
        <v/>
      </c>
      <c r="BL172" s="22">
        <f>IF(AN172="",0,1)</f>
        <v/>
      </c>
    </row>
    <row r="173">
      <c r="AE173" s="19" t="n"/>
      <c r="AF173" s="24" t="n"/>
      <c r="AG173" s="24" t="n"/>
      <c r="AH173" s="24" t="n"/>
      <c r="AI173" s="24" t="n"/>
      <c r="AJ173" s="24" t="n"/>
      <c r="AK173" s="24" t="n"/>
      <c r="AL173" s="25" t="n"/>
      <c r="AM173" s="19" t="n"/>
      <c r="AN173" s="22">
        <f>IFERROR(TRIM(INDEX($A173:$AD173,MATCH(Lists!$H$2,$A$1:$AD$1,0))&amp;""),"")</f>
        <v/>
      </c>
      <c r="AO173" s="22">
        <f>IF(AN173="","",IFERROR(TRIM(INDEX($A173:$AD173,MATCH(Lists!$H$4,$A$1:$AD$1,0))&amp;""),""))</f>
        <v/>
      </c>
      <c r="AP173" s="22">
        <f>IF(AN173="","",IFERROR(TRIM(INDEX($A173:$AD173,MATCH(Lists!$H$7,$A$1:$AD$1,0))&amp;""),""))</f>
        <v/>
      </c>
      <c r="AQ173" s="22">
        <f>IF(AN173="","",IFERROR(TRIM(INDEX($A173:$AD173,MATCH(Lists!$H$8,$A$1:$AD$1,0))&amp;""),""))</f>
        <v/>
      </c>
      <c r="AR173" s="22">
        <f>IF(AN173="","",IFERROR(TRIM(INDEX($A173:$AD173,MATCH(Lists!$H$9,$A$1:$AD$1,0))&amp;""),""))</f>
        <v/>
      </c>
      <c r="AS173" s="22">
        <f>IF(AN173="","",IFERROR(TRIM(INDEX($A173:$AD173,MATCH(Lists!$H$5,$A$1:$AD$1,0))&amp;""),""))</f>
        <v/>
      </c>
      <c r="AT173" s="22">
        <f>IF(AN173="","",IF(IFERROR(TRIM(INDEX($A173:$AD173,MATCH(Lists!$H$6,$A$1:$AD$1,0))&amp;""),"")&lt;&gt;"","Yes","No"))</f>
        <v/>
      </c>
      <c r="AU173" s="22">
        <f>IF(AN173="","",IF(IFERROR(TRIM(INDEX($A173:$AD173,MATCH(Lists!$H$11,$A$1:$AD$1,0))&amp;""),"")&lt;&gt;"","Yes","No"))</f>
        <v/>
      </c>
      <c r="AV173" s="22">
        <f>IF(AN173="","",IFERROR(IF(TRIM(INDEX($A173:$AD173,MATCH(Lists!$H$10,$A$1:$AD$1,0))&amp;"")="","",VALUE(TRIM(INDEX($A173:$AD173,MATCH(Lists!$H$10,$A$1:$AD$1,0))&amp;""))),""))</f>
        <v/>
      </c>
      <c r="AW173" s="22">
        <f>IF(AN173="","",LOWER(IFERROR(TRIM(INDEX($A173:$AD173,MATCH(Lists!$H$3,$A$1:$AD$1,0))&amp;""),"")))</f>
        <v/>
      </c>
      <c r="AX173" s="22">
        <f>IF(AN173="","",IFERROR(TRIM(INDEX($A173:$AD173,MATCH(Lists!$H$12,$A$1:$AD$1,0))&amp;""),""))</f>
        <v/>
      </c>
      <c r="AY173" s="23">
        <f>IF(OR(AX173="Paid",AX173="Partially refunded"),IFERROR(VALUE(IFERROR(TRIM(INDEX($A173:$AD173,MATCH(Lists!$H$13,$A$1:$AD$1,0))&amp;""),"")),0)-IFERROR(VALUE(IFERROR(TRIM(INDEX($A173:$AD173,MATCH(Lists!$H$14,$A$1:$AD$1,0))&amp;""),"")),0),0)</f>
        <v/>
      </c>
      <c r="AZ173" s="22">
        <f>IF(AN173="","",IF(UPPER(TRIM(AK173&amp;""))="Y","Paid another way",IF(OR(AX173="Paid",AX173="Partially refunded"),AX173,IF(AND(AW173&lt;&gt;"",COUNTIFS(Payments!$S$2:$S$301,AW173,Payments!$U$2:$U$301,1)&gt;0),"Paid",IF(AX173&lt;&gt;"",AX173,IF(AW173="","No payment yet",IFERROR(INDEX(Payments!$T$2:$T$301,MATCH(AW173,Payments!$S$2:$S$301,0)),"No payment yet")))))))</f>
        <v/>
      </c>
      <c r="BA173" s="22">
        <f>IF(OR(AZ173="Paid",AZ173="Partially refunded",AZ173="Paid another way"),1,0)</f>
        <v/>
      </c>
      <c r="BB173" s="23">
        <f>IF(AN173="","",AY173+IF(AW173="",0,SUMIF(Payments!$S$2:$S$301,AW173,Payments!$V$2:$V$301)))</f>
        <v/>
      </c>
      <c r="BC173" s="22">
        <f>IF(OR(AN173="",COUNT(AF173:AH173)=0),"",ROUND(AVERAGE(AF173:AH173),2))</f>
        <v/>
      </c>
      <c r="BD173" s="22">
        <f>IF(ISNUMBER(BC173),BC173,0)</f>
        <v/>
      </c>
      <c r="BE173" s="22">
        <f>IF(ISNUMBER(BC173),1,0)</f>
        <v/>
      </c>
      <c r="BF173" s="22">
        <f>IF(AN173="","",TRIM(AI173&amp;""))</f>
        <v/>
      </c>
      <c r="BG173" s="22">
        <f>IF(OR(AN173="",AJ173=""),"",UPPER(TRIM(AJ173&amp;"")))</f>
        <v/>
      </c>
      <c r="BH173" s="22">
        <f>IF(BG173="","",IF(COUNTIF($BG$2:$BG$301,BG173)&gt;1,"Yes","No"))</f>
        <v/>
      </c>
      <c r="BI173" s="22">
        <f>IF(AND(BF173="Accepted",BG173=""),1,0)</f>
        <v/>
      </c>
      <c r="BJ173" s="22">
        <f>IF(AND(BF173="Accepted",BA173=0),1,0)</f>
        <v/>
      </c>
      <c r="BK173" s="23">
        <f>IF(AND(BJ173=1,ISNUMBER(AV173)),AV173,0)</f>
        <v/>
      </c>
      <c r="BL173" s="22">
        <f>IF(AN173="",0,1)</f>
        <v/>
      </c>
    </row>
    <row r="174">
      <c r="AE174" s="19" t="n"/>
      <c r="AF174" s="24" t="n"/>
      <c r="AG174" s="24" t="n"/>
      <c r="AH174" s="24" t="n"/>
      <c r="AI174" s="24" t="n"/>
      <c r="AJ174" s="24" t="n"/>
      <c r="AK174" s="24" t="n"/>
      <c r="AL174" s="25" t="n"/>
      <c r="AM174" s="19" t="n"/>
      <c r="AN174" s="22">
        <f>IFERROR(TRIM(INDEX($A174:$AD174,MATCH(Lists!$H$2,$A$1:$AD$1,0))&amp;""),"")</f>
        <v/>
      </c>
      <c r="AO174" s="22">
        <f>IF(AN174="","",IFERROR(TRIM(INDEX($A174:$AD174,MATCH(Lists!$H$4,$A$1:$AD$1,0))&amp;""),""))</f>
        <v/>
      </c>
      <c r="AP174" s="22">
        <f>IF(AN174="","",IFERROR(TRIM(INDEX($A174:$AD174,MATCH(Lists!$H$7,$A$1:$AD$1,0))&amp;""),""))</f>
        <v/>
      </c>
      <c r="AQ174" s="22">
        <f>IF(AN174="","",IFERROR(TRIM(INDEX($A174:$AD174,MATCH(Lists!$H$8,$A$1:$AD$1,0))&amp;""),""))</f>
        <v/>
      </c>
      <c r="AR174" s="22">
        <f>IF(AN174="","",IFERROR(TRIM(INDEX($A174:$AD174,MATCH(Lists!$H$9,$A$1:$AD$1,0))&amp;""),""))</f>
        <v/>
      </c>
      <c r="AS174" s="22">
        <f>IF(AN174="","",IFERROR(TRIM(INDEX($A174:$AD174,MATCH(Lists!$H$5,$A$1:$AD$1,0))&amp;""),""))</f>
        <v/>
      </c>
      <c r="AT174" s="22">
        <f>IF(AN174="","",IF(IFERROR(TRIM(INDEX($A174:$AD174,MATCH(Lists!$H$6,$A$1:$AD$1,0))&amp;""),"")&lt;&gt;"","Yes","No"))</f>
        <v/>
      </c>
      <c r="AU174" s="22">
        <f>IF(AN174="","",IF(IFERROR(TRIM(INDEX($A174:$AD174,MATCH(Lists!$H$11,$A$1:$AD$1,0))&amp;""),"")&lt;&gt;"","Yes","No"))</f>
        <v/>
      </c>
      <c r="AV174" s="22">
        <f>IF(AN174="","",IFERROR(IF(TRIM(INDEX($A174:$AD174,MATCH(Lists!$H$10,$A$1:$AD$1,0))&amp;"")="","",VALUE(TRIM(INDEX($A174:$AD174,MATCH(Lists!$H$10,$A$1:$AD$1,0))&amp;""))),""))</f>
        <v/>
      </c>
      <c r="AW174" s="22">
        <f>IF(AN174="","",LOWER(IFERROR(TRIM(INDEX($A174:$AD174,MATCH(Lists!$H$3,$A$1:$AD$1,0))&amp;""),"")))</f>
        <v/>
      </c>
      <c r="AX174" s="22">
        <f>IF(AN174="","",IFERROR(TRIM(INDEX($A174:$AD174,MATCH(Lists!$H$12,$A$1:$AD$1,0))&amp;""),""))</f>
        <v/>
      </c>
      <c r="AY174" s="23">
        <f>IF(OR(AX174="Paid",AX174="Partially refunded"),IFERROR(VALUE(IFERROR(TRIM(INDEX($A174:$AD174,MATCH(Lists!$H$13,$A$1:$AD$1,0))&amp;""),"")),0)-IFERROR(VALUE(IFERROR(TRIM(INDEX($A174:$AD174,MATCH(Lists!$H$14,$A$1:$AD$1,0))&amp;""),"")),0),0)</f>
        <v/>
      </c>
      <c r="AZ174" s="22">
        <f>IF(AN174="","",IF(UPPER(TRIM(AK174&amp;""))="Y","Paid another way",IF(OR(AX174="Paid",AX174="Partially refunded"),AX174,IF(AND(AW174&lt;&gt;"",COUNTIFS(Payments!$S$2:$S$301,AW174,Payments!$U$2:$U$301,1)&gt;0),"Paid",IF(AX174&lt;&gt;"",AX174,IF(AW174="","No payment yet",IFERROR(INDEX(Payments!$T$2:$T$301,MATCH(AW174,Payments!$S$2:$S$301,0)),"No payment yet")))))))</f>
        <v/>
      </c>
      <c r="BA174" s="22">
        <f>IF(OR(AZ174="Paid",AZ174="Partially refunded",AZ174="Paid another way"),1,0)</f>
        <v/>
      </c>
      <c r="BB174" s="23">
        <f>IF(AN174="","",AY174+IF(AW174="",0,SUMIF(Payments!$S$2:$S$301,AW174,Payments!$V$2:$V$301)))</f>
        <v/>
      </c>
      <c r="BC174" s="22">
        <f>IF(OR(AN174="",COUNT(AF174:AH174)=0),"",ROUND(AVERAGE(AF174:AH174),2))</f>
        <v/>
      </c>
      <c r="BD174" s="22">
        <f>IF(ISNUMBER(BC174),BC174,0)</f>
        <v/>
      </c>
      <c r="BE174" s="22">
        <f>IF(ISNUMBER(BC174),1,0)</f>
        <v/>
      </c>
      <c r="BF174" s="22">
        <f>IF(AN174="","",TRIM(AI174&amp;""))</f>
        <v/>
      </c>
      <c r="BG174" s="22">
        <f>IF(OR(AN174="",AJ174=""),"",UPPER(TRIM(AJ174&amp;"")))</f>
        <v/>
      </c>
      <c r="BH174" s="22">
        <f>IF(BG174="","",IF(COUNTIF($BG$2:$BG$301,BG174)&gt;1,"Yes","No"))</f>
        <v/>
      </c>
      <c r="BI174" s="22">
        <f>IF(AND(BF174="Accepted",BG174=""),1,0)</f>
        <v/>
      </c>
      <c r="BJ174" s="22">
        <f>IF(AND(BF174="Accepted",BA174=0),1,0)</f>
        <v/>
      </c>
      <c r="BK174" s="23">
        <f>IF(AND(BJ174=1,ISNUMBER(AV174)),AV174,0)</f>
        <v/>
      </c>
      <c r="BL174" s="22">
        <f>IF(AN174="",0,1)</f>
        <v/>
      </c>
    </row>
    <row r="175">
      <c r="AE175" s="19" t="n"/>
      <c r="AF175" s="24" t="n"/>
      <c r="AG175" s="24" t="n"/>
      <c r="AH175" s="24" t="n"/>
      <c r="AI175" s="24" t="n"/>
      <c r="AJ175" s="24" t="n"/>
      <c r="AK175" s="24" t="n"/>
      <c r="AL175" s="25" t="n"/>
      <c r="AM175" s="19" t="n"/>
      <c r="AN175" s="22">
        <f>IFERROR(TRIM(INDEX($A175:$AD175,MATCH(Lists!$H$2,$A$1:$AD$1,0))&amp;""),"")</f>
        <v/>
      </c>
      <c r="AO175" s="22">
        <f>IF(AN175="","",IFERROR(TRIM(INDEX($A175:$AD175,MATCH(Lists!$H$4,$A$1:$AD$1,0))&amp;""),""))</f>
        <v/>
      </c>
      <c r="AP175" s="22">
        <f>IF(AN175="","",IFERROR(TRIM(INDEX($A175:$AD175,MATCH(Lists!$H$7,$A$1:$AD$1,0))&amp;""),""))</f>
        <v/>
      </c>
      <c r="AQ175" s="22">
        <f>IF(AN175="","",IFERROR(TRIM(INDEX($A175:$AD175,MATCH(Lists!$H$8,$A$1:$AD$1,0))&amp;""),""))</f>
        <v/>
      </c>
      <c r="AR175" s="22">
        <f>IF(AN175="","",IFERROR(TRIM(INDEX($A175:$AD175,MATCH(Lists!$H$9,$A$1:$AD$1,0))&amp;""),""))</f>
        <v/>
      </c>
      <c r="AS175" s="22">
        <f>IF(AN175="","",IFERROR(TRIM(INDEX($A175:$AD175,MATCH(Lists!$H$5,$A$1:$AD$1,0))&amp;""),""))</f>
        <v/>
      </c>
      <c r="AT175" s="22">
        <f>IF(AN175="","",IF(IFERROR(TRIM(INDEX($A175:$AD175,MATCH(Lists!$H$6,$A$1:$AD$1,0))&amp;""),"")&lt;&gt;"","Yes","No"))</f>
        <v/>
      </c>
      <c r="AU175" s="22">
        <f>IF(AN175="","",IF(IFERROR(TRIM(INDEX($A175:$AD175,MATCH(Lists!$H$11,$A$1:$AD$1,0))&amp;""),"")&lt;&gt;"","Yes","No"))</f>
        <v/>
      </c>
      <c r="AV175" s="22">
        <f>IF(AN175="","",IFERROR(IF(TRIM(INDEX($A175:$AD175,MATCH(Lists!$H$10,$A$1:$AD$1,0))&amp;"")="","",VALUE(TRIM(INDEX($A175:$AD175,MATCH(Lists!$H$10,$A$1:$AD$1,0))&amp;""))),""))</f>
        <v/>
      </c>
      <c r="AW175" s="22">
        <f>IF(AN175="","",LOWER(IFERROR(TRIM(INDEX($A175:$AD175,MATCH(Lists!$H$3,$A$1:$AD$1,0))&amp;""),"")))</f>
        <v/>
      </c>
      <c r="AX175" s="22">
        <f>IF(AN175="","",IFERROR(TRIM(INDEX($A175:$AD175,MATCH(Lists!$H$12,$A$1:$AD$1,0))&amp;""),""))</f>
        <v/>
      </c>
      <c r="AY175" s="23">
        <f>IF(OR(AX175="Paid",AX175="Partially refunded"),IFERROR(VALUE(IFERROR(TRIM(INDEX($A175:$AD175,MATCH(Lists!$H$13,$A$1:$AD$1,0))&amp;""),"")),0)-IFERROR(VALUE(IFERROR(TRIM(INDEX($A175:$AD175,MATCH(Lists!$H$14,$A$1:$AD$1,0))&amp;""),"")),0),0)</f>
        <v/>
      </c>
      <c r="AZ175" s="22">
        <f>IF(AN175="","",IF(UPPER(TRIM(AK175&amp;""))="Y","Paid another way",IF(OR(AX175="Paid",AX175="Partially refunded"),AX175,IF(AND(AW175&lt;&gt;"",COUNTIFS(Payments!$S$2:$S$301,AW175,Payments!$U$2:$U$301,1)&gt;0),"Paid",IF(AX175&lt;&gt;"",AX175,IF(AW175="","No payment yet",IFERROR(INDEX(Payments!$T$2:$T$301,MATCH(AW175,Payments!$S$2:$S$301,0)),"No payment yet")))))))</f>
        <v/>
      </c>
      <c r="BA175" s="22">
        <f>IF(OR(AZ175="Paid",AZ175="Partially refunded",AZ175="Paid another way"),1,0)</f>
        <v/>
      </c>
      <c r="BB175" s="23">
        <f>IF(AN175="","",AY175+IF(AW175="",0,SUMIF(Payments!$S$2:$S$301,AW175,Payments!$V$2:$V$301)))</f>
        <v/>
      </c>
      <c r="BC175" s="22">
        <f>IF(OR(AN175="",COUNT(AF175:AH175)=0),"",ROUND(AVERAGE(AF175:AH175),2))</f>
        <v/>
      </c>
      <c r="BD175" s="22">
        <f>IF(ISNUMBER(BC175),BC175,0)</f>
        <v/>
      </c>
      <c r="BE175" s="22">
        <f>IF(ISNUMBER(BC175),1,0)</f>
        <v/>
      </c>
      <c r="BF175" s="22">
        <f>IF(AN175="","",TRIM(AI175&amp;""))</f>
        <v/>
      </c>
      <c r="BG175" s="22">
        <f>IF(OR(AN175="",AJ175=""),"",UPPER(TRIM(AJ175&amp;"")))</f>
        <v/>
      </c>
      <c r="BH175" s="22">
        <f>IF(BG175="","",IF(COUNTIF($BG$2:$BG$301,BG175)&gt;1,"Yes","No"))</f>
        <v/>
      </c>
      <c r="BI175" s="22">
        <f>IF(AND(BF175="Accepted",BG175=""),1,0)</f>
        <v/>
      </c>
      <c r="BJ175" s="22">
        <f>IF(AND(BF175="Accepted",BA175=0),1,0)</f>
        <v/>
      </c>
      <c r="BK175" s="23">
        <f>IF(AND(BJ175=1,ISNUMBER(AV175)),AV175,0)</f>
        <v/>
      </c>
      <c r="BL175" s="22">
        <f>IF(AN175="",0,1)</f>
        <v/>
      </c>
    </row>
    <row r="176">
      <c r="AE176" s="19" t="n"/>
      <c r="AF176" s="24" t="n"/>
      <c r="AG176" s="24" t="n"/>
      <c r="AH176" s="24" t="n"/>
      <c r="AI176" s="24" t="n"/>
      <c r="AJ176" s="24" t="n"/>
      <c r="AK176" s="24" t="n"/>
      <c r="AL176" s="25" t="n"/>
      <c r="AM176" s="19" t="n"/>
      <c r="AN176" s="22">
        <f>IFERROR(TRIM(INDEX($A176:$AD176,MATCH(Lists!$H$2,$A$1:$AD$1,0))&amp;""),"")</f>
        <v/>
      </c>
      <c r="AO176" s="22">
        <f>IF(AN176="","",IFERROR(TRIM(INDEX($A176:$AD176,MATCH(Lists!$H$4,$A$1:$AD$1,0))&amp;""),""))</f>
        <v/>
      </c>
      <c r="AP176" s="22">
        <f>IF(AN176="","",IFERROR(TRIM(INDEX($A176:$AD176,MATCH(Lists!$H$7,$A$1:$AD$1,0))&amp;""),""))</f>
        <v/>
      </c>
      <c r="AQ176" s="22">
        <f>IF(AN176="","",IFERROR(TRIM(INDEX($A176:$AD176,MATCH(Lists!$H$8,$A$1:$AD$1,0))&amp;""),""))</f>
        <v/>
      </c>
      <c r="AR176" s="22">
        <f>IF(AN176="","",IFERROR(TRIM(INDEX($A176:$AD176,MATCH(Lists!$H$9,$A$1:$AD$1,0))&amp;""),""))</f>
        <v/>
      </c>
      <c r="AS176" s="22">
        <f>IF(AN176="","",IFERROR(TRIM(INDEX($A176:$AD176,MATCH(Lists!$H$5,$A$1:$AD$1,0))&amp;""),""))</f>
        <v/>
      </c>
      <c r="AT176" s="22">
        <f>IF(AN176="","",IF(IFERROR(TRIM(INDEX($A176:$AD176,MATCH(Lists!$H$6,$A$1:$AD$1,0))&amp;""),"")&lt;&gt;"","Yes","No"))</f>
        <v/>
      </c>
      <c r="AU176" s="22">
        <f>IF(AN176="","",IF(IFERROR(TRIM(INDEX($A176:$AD176,MATCH(Lists!$H$11,$A$1:$AD$1,0))&amp;""),"")&lt;&gt;"","Yes","No"))</f>
        <v/>
      </c>
      <c r="AV176" s="22">
        <f>IF(AN176="","",IFERROR(IF(TRIM(INDEX($A176:$AD176,MATCH(Lists!$H$10,$A$1:$AD$1,0))&amp;"")="","",VALUE(TRIM(INDEX($A176:$AD176,MATCH(Lists!$H$10,$A$1:$AD$1,0))&amp;""))),""))</f>
        <v/>
      </c>
      <c r="AW176" s="22">
        <f>IF(AN176="","",LOWER(IFERROR(TRIM(INDEX($A176:$AD176,MATCH(Lists!$H$3,$A$1:$AD$1,0))&amp;""),"")))</f>
        <v/>
      </c>
      <c r="AX176" s="22">
        <f>IF(AN176="","",IFERROR(TRIM(INDEX($A176:$AD176,MATCH(Lists!$H$12,$A$1:$AD$1,0))&amp;""),""))</f>
        <v/>
      </c>
      <c r="AY176" s="23">
        <f>IF(OR(AX176="Paid",AX176="Partially refunded"),IFERROR(VALUE(IFERROR(TRIM(INDEX($A176:$AD176,MATCH(Lists!$H$13,$A$1:$AD$1,0))&amp;""),"")),0)-IFERROR(VALUE(IFERROR(TRIM(INDEX($A176:$AD176,MATCH(Lists!$H$14,$A$1:$AD$1,0))&amp;""),"")),0),0)</f>
        <v/>
      </c>
      <c r="AZ176" s="22">
        <f>IF(AN176="","",IF(UPPER(TRIM(AK176&amp;""))="Y","Paid another way",IF(OR(AX176="Paid",AX176="Partially refunded"),AX176,IF(AND(AW176&lt;&gt;"",COUNTIFS(Payments!$S$2:$S$301,AW176,Payments!$U$2:$U$301,1)&gt;0),"Paid",IF(AX176&lt;&gt;"",AX176,IF(AW176="","No payment yet",IFERROR(INDEX(Payments!$T$2:$T$301,MATCH(AW176,Payments!$S$2:$S$301,0)),"No payment yet")))))))</f>
        <v/>
      </c>
      <c r="BA176" s="22">
        <f>IF(OR(AZ176="Paid",AZ176="Partially refunded",AZ176="Paid another way"),1,0)</f>
        <v/>
      </c>
      <c r="BB176" s="23">
        <f>IF(AN176="","",AY176+IF(AW176="",0,SUMIF(Payments!$S$2:$S$301,AW176,Payments!$V$2:$V$301)))</f>
        <v/>
      </c>
      <c r="BC176" s="22">
        <f>IF(OR(AN176="",COUNT(AF176:AH176)=0),"",ROUND(AVERAGE(AF176:AH176),2))</f>
        <v/>
      </c>
      <c r="BD176" s="22">
        <f>IF(ISNUMBER(BC176),BC176,0)</f>
        <v/>
      </c>
      <c r="BE176" s="22">
        <f>IF(ISNUMBER(BC176),1,0)</f>
        <v/>
      </c>
      <c r="BF176" s="22">
        <f>IF(AN176="","",TRIM(AI176&amp;""))</f>
        <v/>
      </c>
      <c r="BG176" s="22">
        <f>IF(OR(AN176="",AJ176=""),"",UPPER(TRIM(AJ176&amp;"")))</f>
        <v/>
      </c>
      <c r="BH176" s="22">
        <f>IF(BG176="","",IF(COUNTIF($BG$2:$BG$301,BG176)&gt;1,"Yes","No"))</f>
        <v/>
      </c>
      <c r="BI176" s="22">
        <f>IF(AND(BF176="Accepted",BG176=""),1,0)</f>
        <v/>
      </c>
      <c r="BJ176" s="22">
        <f>IF(AND(BF176="Accepted",BA176=0),1,0)</f>
        <v/>
      </c>
      <c r="BK176" s="23">
        <f>IF(AND(BJ176=1,ISNUMBER(AV176)),AV176,0)</f>
        <v/>
      </c>
      <c r="BL176" s="22">
        <f>IF(AN176="",0,1)</f>
        <v/>
      </c>
    </row>
    <row r="177">
      <c r="AE177" s="19" t="n"/>
      <c r="AF177" s="24" t="n"/>
      <c r="AG177" s="24" t="n"/>
      <c r="AH177" s="24" t="n"/>
      <c r="AI177" s="24" t="n"/>
      <c r="AJ177" s="24" t="n"/>
      <c r="AK177" s="24" t="n"/>
      <c r="AL177" s="25" t="n"/>
      <c r="AM177" s="19" t="n"/>
      <c r="AN177" s="22">
        <f>IFERROR(TRIM(INDEX($A177:$AD177,MATCH(Lists!$H$2,$A$1:$AD$1,0))&amp;""),"")</f>
        <v/>
      </c>
      <c r="AO177" s="22">
        <f>IF(AN177="","",IFERROR(TRIM(INDEX($A177:$AD177,MATCH(Lists!$H$4,$A$1:$AD$1,0))&amp;""),""))</f>
        <v/>
      </c>
      <c r="AP177" s="22">
        <f>IF(AN177="","",IFERROR(TRIM(INDEX($A177:$AD177,MATCH(Lists!$H$7,$A$1:$AD$1,0))&amp;""),""))</f>
        <v/>
      </c>
      <c r="AQ177" s="22">
        <f>IF(AN177="","",IFERROR(TRIM(INDEX($A177:$AD177,MATCH(Lists!$H$8,$A$1:$AD$1,0))&amp;""),""))</f>
        <v/>
      </c>
      <c r="AR177" s="22">
        <f>IF(AN177="","",IFERROR(TRIM(INDEX($A177:$AD177,MATCH(Lists!$H$9,$A$1:$AD$1,0))&amp;""),""))</f>
        <v/>
      </c>
      <c r="AS177" s="22">
        <f>IF(AN177="","",IFERROR(TRIM(INDEX($A177:$AD177,MATCH(Lists!$H$5,$A$1:$AD$1,0))&amp;""),""))</f>
        <v/>
      </c>
      <c r="AT177" s="22">
        <f>IF(AN177="","",IF(IFERROR(TRIM(INDEX($A177:$AD177,MATCH(Lists!$H$6,$A$1:$AD$1,0))&amp;""),"")&lt;&gt;"","Yes","No"))</f>
        <v/>
      </c>
      <c r="AU177" s="22">
        <f>IF(AN177="","",IF(IFERROR(TRIM(INDEX($A177:$AD177,MATCH(Lists!$H$11,$A$1:$AD$1,0))&amp;""),"")&lt;&gt;"","Yes","No"))</f>
        <v/>
      </c>
      <c r="AV177" s="22">
        <f>IF(AN177="","",IFERROR(IF(TRIM(INDEX($A177:$AD177,MATCH(Lists!$H$10,$A$1:$AD$1,0))&amp;"")="","",VALUE(TRIM(INDEX($A177:$AD177,MATCH(Lists!$H$10,$A$1:$AD$1,0))&amp;""))),""))</f>
        <v/>
      </c>
      <c r="AW177" s="22">
        <f>IF(AN177="","",LOWER(IFERROR(TRIM(INDEX($A177:$AD177,MATCH(Lists!$H$3,$A$1:$AD$1,0))&amp;""),"")))</f>
        <v/>
      </c>
      <c r="AX177" s="22">
        <f>IF(AN177="","",IFERROR(TRIM(INDEX($A177:$AD177,MATCH(Lists!$H$12,$A$1:$AD$1,0))&amp;""),""))</f>
        <v/>
      </c>
      <c r="AY177" s="23">
        <f>IF(OR(AX177="Paid",AX177="Partially refunded"),IFERROR(VALUE(IFERROR(TRIM(INDEX($A177:$AD177,MATCH(Lists!$H$13,$A$1:$AD$1,0))&amp;""),"")),0)-IFERROR(VALUE(IFERROR(TRIM(INDEX($A177:$AD177,MATCH(Lists!$H$14,$A$1:$AD$1,0))&amp;""),"")),0),0)</f>
        <v/>
      </c>
      <c r="AZ177" s="22">
        <f>IF(AN177="","",IF(UPPER(TRIM(AK177&amp;""))="Y","Paid another way",IF(OR(AX177="Paid",AX177="Partially refunded"),AX177,IF(AND(AW177&lt;&gt;"",COUNTIFS(Payments!$S$2:$S$301,AW177,Payments!$U$2:$U$301,1)&gt;0),"Paid",IF(AX177&lt;&gt;"",AX177,IF(AW177="","No payment yet",IFERROR(INDEX(Payments!$T$2:$T$301,MATCH(AW177,Payments!$S$2:$S$301,0)),"No payment yet")))))))</f>
        <v/>
      </c>
      <c r="BA177" s="22">
        <f>IF(OR(AZ177="Paid",AZ177="Partially refunded",AZ177="Paid another way"),1,0)</f>
        <v/>
      </c>
      <c r="BB177" s="23">
        <f>IF(AN177="","",AY177+IF(AW177="",0,SUMIF(Payments!$S$2:$S$301,AW177,Payments!$V$2:$V$301)))</f>
        <v/>
      </c>
      <c r="BC177" s="22">
        <f>IF(OR(AN177="",COUNT(AF177:AH177)=0),"",ROUND(AVERAGE(AF177:AH177),2))</f>
        <v/>
      </c>
      <c r="BD177" s="22">
        <f>IF(ISNUMBER(BC177),BC177,0)</f>
        <v/>
      </c>
      <c r="BE177" s="22">
        <f>IF(ISNUMBER(BC177),1,0)</f>
        <v/>
      </c>
      <c r="BF177" s="22">
        <f>IF(AN177="","",TRIM(AI177&amp;""))</f>
        <v/>
      </c>
      <c r="BG177" s="22">
        <f>IF(OR(AN177="",AJ177=""),"",UPPER(TRIM(AJ177&amp;"")))</f>
        <v/>
      </c>
      <c r="BH177" s="22">
        <f>IF(BG177="","",IF(COUNTIF($BG$2:$BG$301,BG177)&gt;1,"Yes","No"))</f>
        <v/>
      </c>
      <c r="BI177" s="22">
        <f>IF(AND(BF177="Accepted",BG177=""),1,0)</f>
        <v/>
      </c>
      <c r="BJ177" s="22">
        <f>IF(AND(BF177="Accepted",BA177=0),1,0)</f>
        <v/>
      </c>
      <c r="BK177" s="23">
        <f>IF(AND(BJ177=1,ISNUMBER(AV177)),AV177,0)</f>
        <v/>
      </c>
      <c r="BL177" s="22">
        <f>IF(AN177="",0,1)</f>
        <v/>
      </c>
    </row>
    <row r="178">
      <c r="AE178" s="19" t="n"/>
      <c r="AF178" s="24" t="n"/>
      <c r="AG178" s="24" t="n"/>
      <c r="AH178" s="24" t="n"/>
      <c r="AI178" s="24" t="n"/>
      <c r="AJ178" s="24" t="n"/>
      <c r="AK178" s="24" t="n"/>
      <c r="AL178" s="25" t="n"/>
      <c r="AM178" s="19" t="n"/>
      <c r="AN178" s="22">
        <f>IFERROR(TRIM(INDEX($A178:$AD178,MATCH(Lists!$H$2,$A$1:$AD$1,0))&amp;""),"")</f>
        <v/>
      </c>
      <c r="AO178" s="22">
        <f>IF(AN178="","",IFERROR(TRIM(INDEX($A178:$AD178,MATCH(Lists!$H$4,$A$1:$AD$1,0))&amp;""),""))</f>
        <v/>
      </c>
      <c r="AP178" s="22">
        <f>IF(AN178="","",IFERROR(TRIM(INDEX($A178:$AD178,MATCH(Lists!$H$7,$A$1:$AD$1,0))&amp;""),""))</f>
        <v/>
      </c>
      <c r="AQ178" s="22">
        <f>IF(AN178="","",IFERROR(TRIM(INDEX($A178:$AD178,MATCH(Lists!$H$8,$A$1:$AD$1,0))&amp;""),""))</f>
        <v/>
      </c>
      <c r="AR178" s="22">
        <f>IF(AN178="","",IFERROR(TRIM(INDEX($A178:$AD178,MATCH(Lists!$H$9,$A$1:$AD$1,0))&amp;""),""))</f>
        <v/>
      </c>
      <c r="AS178" s="22">
        <f>IF(AN178="","",IFERROR(TRIM(INDEX($A178:$AD178,MATCH(Lists!$H$5,$A$1:$AD$1,0))&amp;""),""))</f>
        <v/>
      </c>
      <c r="AT178" s="22">
        <f>IF(AN178="","",IF(IFERROR(TRIM(INDEX($A178:$AD178,MATCH(Lists!$H$6,$A$1:$AD$1,0))&amp;""),"")&lt;&gt;"","Yes","No"))</f>
        <v/>
      </c>
      <c r="AU178" s="22">
        <f>IF(AN178="","",IF(IFERROR(TRIM(INDEX($A178:$AD178,MATCH(Lists!$H$11,$A$1:$AD$1,0))&amp;""),"")&lt;&gt;"","Yes","No"))</f>
        <v/>
      </c>
      <c r="AV178" s="22">
        <f>IF(AN178="","",IFERROR(IF(TRIM(INDEX($A178:$AD178,MATCH(Lists!$H$10,$A$1:$AD$1,0))&amp;"")="","",VALUE(TRIM(INDEX($A178:$AD178,MATCH(Lists!$H$10,$A$1:$AD$1,0))&amp;""))),""))</f>
        <v/>
      </c>
      <c r="AW178" s="22">
        <f>IF(AN178="","",LOWER(IFERROR(TRIM(INDEX($A178:$AD178,MATCH(Lists!$H$3,$A$1:$AD$1,0))&amp;""),"")))</f>
        <v/>
      </c>
      <c r="AX178" s="22">
        <f>IF(AN178="","",IFERROR(TRIM(INDEX($A178:$AD178,MATCH(Lists!$H$12,$A$1:$AD$1,0))&amp;""),""))</f>
        <v/>
      </c>
      <c r="AY178" s="23">
        <f>IF(OR(AX178="Paid",AX178="Partially refunded"),IFERROR(VALUE(IFERROR(TRIM(INDEX($A178:$AD178,MATCH(Lists!$H$13,$A$1:$AD$1,0))&amp;""),"")),0)-IFERROR(VALUE(IFERROR(TRIM(INDEX($A178:$AD178,MATCH(Lists!$H$14,$A$1:$AD$1,0))&amp;""),"")),0),0)</f>
        <v/>
      </c>
      <c r="AZ178" s="22">
        <f>IF(AN178="","",IF(UPPER(TRIM(AK178&amp;""))="Y","Paid another way",IF(OR(AX178="Paid",AX178="Partially refunded"),AX178,IF(AND(AW178&lt;&gt;"",COUNTIFS(Payments!$S$2:$S$301,AW178,Payments!$U$2:$U$301,1)&gt;0),"Paid",IF(AX178&lt;&gt;"",AX178,IF(AW178="","No payment yet",IFERROR(INDEX(Payments!$T$2:$T$301,MATCH(AW178,Payments!$S$2:$S$301,0)),"No payment yet")))))))</f>
        <v/>
      </c>
      <c r="BA178" s="22">
        <f>IF(OR(AZ178="Paid",AZ178="Partially refunded",AZ178="Paid another way"),1,0)</f>
        <v/>
      </c>
      <c r="BB178" s="23">
        <f>IF(AN178="","",AY178+IF(AW178="",0,SUMIF(Payments!$S$2:$S$301,AW178,Payments!$V$2:$V$301)))</f>
        <v/>
      </c>
      <c r="BC178" s="22">
        <f>IF(OR(AN178="",COUNT(AF178:AH178)=0),"",ROUND(AVERAGE(AF178:AH178),2))</f>
        <v/>
      </c>
      <c r="BD178" s="22">
        <f>IF(ISNUMBER(BC178),BC178,0)</f>
        <v/>
      </c>
      <c r="BE178" s="22">
        <f>IF(ISNUMBER(BC178),1,0)</f>
        <v/>
      </c>
      <c r="BF178" s="22">
        <f>IF(AN178="","",TRIM(AI178&amp;""))</f>
        <v/>
      </c>
      <c r="BG178" s="22">
        <f>IF(OR(AN178="",AJ178=""),"",UPPER(TRIM(AJ178&amp;"")))</f>
        <v/>
      </c>
      <c r="BH178" s="22">
        <f>IF(BG178="","",IF(COUNTIF($BG$2:$BG$301,BG178)&gt;1,"Yes","No"))</f>
        <v/>
      </c>
      <c r="BI178" s="22">
        <f>IF(AND(BF178="Accepted",BG178=""),1,0)</f>
        <v/>
      </c>
      <c r="BJ178" s="22">
        <f>IF(AND(BF178="Accepted",BA178=0),1,0)</f>
        <v/>
      </c>
      <c r="BK178" s="23">
        <f>IF(AND(BJ178=1,ISNUMBER(AV178)),AV178,0)</f>
        <v/>
      </c>
      <c r="BL178" s="22">
        <f>IF(AN178="",0,1)</f>
        <v/>
      </c>
    </row>
    <row r="179">
      <c r="AE179" s="19" t="n"/>
      <c r="AF179" s="24" t="n"/>
      <c r="AG179" s="24" t="n"/>
      <c r="AH179" s="24" t="n"/>
      <c r="AI179" s="24" t="n"/>
      <c r="AJ179" s="24" t="n"/>
      <c r="AK179" s="24" t="n"/>
      <c r="AL179" s="25" t="n"/>
      <c r="AM179" s="19" t="n"/>
      <c r="AN179" s="22">
        <f>IFERROR(TRIM(INDEX($A179:$AD179,MATCH(Lists!$H$2,$A$1:$AD$1,0))&amp;""),"")</f>
        <v/>
      </c>
      <c r="AO179" s="22">
        <f>IF(AN179="","",IFERROR(TRIM(INDEX($A179:$AD179,MATCH(Lists!$H$4,$A$1:$AD$1,0))&amp;""),""))</f>
        <v/>
      </c>
      <c r="AP179" s="22">
        <f>IF(AN179="","",IFERROR(TRIM(INDEX($A179:$AD179,MATCH(Lists!$H$7,$A$1:$AD$1,0))&amp;""),""))</f>
        <v/>
      </c>
      <c r="AQ179" s="22">
        <f>IF(AN179="","",IFERROR(TRIM(INDEX($A179:$AD179,MATCH(Lists!$H$8,$A$1:$AD$1,0))&amp;""),""))</f>
        <v/>
      </c>
      <c r="AR179" s="22">
        <f>IF(AN179="","",IFERROR(TRIM(INDEX($A179:$AD179,MATCH(Lists!$H$9,$A$1:$AD$1,0))&amp;""),""))</f>
        <v/>
      </c>
      <c r="AS179" s="22">
        <f>IF(AN179="","",IFERROR(TRIM(INDEX($A179:$AD179,MATCH(Lists!$H$5,$A$1:$AD$1,0))&amp;""),""))</f>
        <v/>
      </c>
      <c r="AT179" s="22">
        <f>IF(AN179="","",IF(IFERROR(TRIM(INDEX($A179:$AD179,MATCH(Lists!$H$6,$A$1:$AD$1,0))&amp;""),"")&lt;&gt;"","Yes","No"))</f>
        <v/>
      </c>
      <c r="AU179" s="22">
        <f>IF(AN179="","",IF(IFERROR(TRIM(INDEX($A179:$AD179,MATCH(Lists!$H$11,$A$1:$AD$1,0))&amp;""),"")&lt;&gt;"","Yes","No"))</f>
        <v/>
      </c>
      <c r="AV179" s="22">
        <f>IF(AN179="","",IFERROR(IF(TRIM(INDEX($A179:$AD179,MATCH(Lists!$H$10,$A$1:$AD$1,0))&amp;"")="","",VALUE(TRIM(INDEX($A179:$AD179,MATCH(Lists!$H$10,$A$1:$AD$1,0))&amp;""))),""))</f>
        <v/>
      </c>
      <c r="AW179" s="22">
        <f>IF(AN179="","",LOWER(IFERROR(TRIM(INDEX($A179:$AD179,MATCH(Lists!$H$3,$A$1:$AD$1,0))&amp;""),"")))</f>
        <v/>
      </c>
      <c r="AX179" s="22">
        <f>IF(AN179="","",IFERROR(TRIM(INDEX($A179:$AD179,MATCH(Lists!$H$12,$A$1:$AD$1,0))&amp;""),""))</f>
        <v/>
      </c>
      <c r="AY179" s="23">
        <f>IF(OR(AX179="Paid",AX179="Partially refunded"),IFERROR(VALUE(IFERROR(TRIM(INDEX($A179:$AD179,MATCH(Lists!$H$13,$A$1:$AD$1,0))&amp;""),"")),0)-IFERROR(VALUE(IFERROR(TRIM(INDEX($A179:$AD179,MATCH(Lists!$H$14,$A$1:$AD$1,0))&amp;""),"")),0),0)</f>
        <v/>
      </c>
      <c r="AZ179" s="22">
        <f>IF(AN179="","",IF(UPPER(TRIM(AK179&amp;""))="Y","Paid another way",IF(OR(AX179="Paid",AX179="Partially refunded"),AX179,IF(AND(AW179&lt;&gt;"",COUNTIFS(Payments!$S$2:$S$301,AW179,Payments!$U$2:$U$301,1)&gt;0),"Paid",IF(AX179&lt;&gt;"",AX179,IF(AW179="","No payment yet",IFERROR(INDEX(Payments!$T$2:$T$301,MATCH(AW179,Payments!$S$2:$S$301,0)),"No payment yet")))))))</f>
        <v/>
      </c>
      <c r="BA179" s="22">
        <f>IF(OR(AZ179="Paid",AZ179="Partially refunded",AZ179="Paid another way"),1,0)</f>
        <v/>
      </c>
      <c r="BB179" s="23">
        <f>IF(AN179="","",AY179+IF(AW179="",0,SUMIF(Payments!$S$2:$S$301,AW179,Payments!$V$2:$V$301)))</f>
        <v/>
      </c>
      <c r="BC179" s="22">
        <f>IF(OR(AN179="",COUNT(AF179:AH179)=0),"",ROUND(AVERAGE(AF179:AH179),2))</f>
        <v/>
      </c>
      <c r="BD179" s="22">
        <f>IF(ISNUMBER(BC179),BC179,0)</f>
        <v/>
      </c>
      <c r="BE179" s="22">
        <f>IF(ISNUMBER(BC179),1,0)</f>
        <v/>
      </c>
      <c r="BF179" s="22">
        <f>IF(AN179="","",TRIM(AI179&amp;""))</f>
        <v/>
      </c>
      <c r="BG179" s="22">
        <f>IF(OR(AN179="",AJ179=""),"",UPPER(TRIM(AJ179&amp;"")))</f>
        <v/>
      </c>
      <c r="BH179" s="22">
        <f>IF(BG179="","",IF(COUNTIF($BG$2:$BG$301,BG179)&gt;1,"Yes","No"))</f>
        <v/>
      </c>
      <c r="BI179" s="22">
        <f>IF(AND(BF179="Accepted",BG179=""),1,0)</f>
        <v/>
      </c>
      <c r="BJ179" s="22">
        <f>IF(AND(BF179="Accepted",BA179=0),1,0)</f>
        <v/>
      </c>
      <c r="BK179" s="23">
        <f>IF(AND(BJ179=1,ISNUMBER(AV179)),AV179,0)</f>
        <v/>
      </c>
      <c r="BL179" s="22">
        <f>IF(AN179="",0,1)</f>
        <v/>
      </c>
    </row>
    <row r="180">
      <c r="AE180" s="19" t="n"/>
      <c r="AF180" s="24" t="n"/>
      <c r="AG180" s="24" t="n"/>
      <c r="AH180" s="24" t="n"/>
      <c r="AI180" s="24" t="n"/>
      <c r="AJ180" s="24" t="n"/>
      <c r="AK180" s="24" t="n"/>
      <c r="AL180" s="25" t="n"/>
      <c r="AM180" s="19" t="n"/>
      <c r="AN180" s="22">
        <f>IFERROR(TRIM(INDEX($A180:$AD180,MATCH(Lists!$H$2,$A$1:$AD$1,0))&amp;""),"")</f>
        <v/>
      </c>
      <c r="AO180" s="22">
        <f>IF(AN180="","",IFERROR(TRIM(INDEX($A180:$AD180,MATCH(Lists!$H$4,$A$1:$AD$1,0))&amp;""),""))</f>
        <v/>
      </c>
      <c r="AP180" s="22">
        <f>IF(AN180="","",IFERROR(TRIM(INDEX($A180:$AD180,MATCH(Lists!$H$7,$A$1:$AD$1,0))&amp;""),""))</f>
        <v/>
      </c>
      <c r="AQ180" s="22">
        <f>IF(AN180="","",IFERROR(TRIM(INDEX($A180:$AD180,MATCH(Lists!$H$8,$A$1:$AD$1,0))&amp;""),""))</f>
        <v/>
      </c>
      <c r="AR180" s="22">
        <f>IF(AN180="","",IFERROR(TRIM(INDEX($A180:$AD180,MATCH(Lists!$H$9,$A$1:$AD$1,0))&amp;""),""))</f>
        <v/>
      </c>
      <c r="AS180" s="22">
        <f>IF(AN180="","",IFERROR(TRIM(INDEX($A180:$AD180,MATCH(Lists!$H$5,$A$1:$AD$1,0))&amp;""),""))</f>
        <v/>
      </c>
      <c r="AT180" s="22">
        <f>IF(AN180="","",IF(IFERROR(TRIM(INDEX($A180:$AD180,MATCH(Lists!$H$6,$A$1:$AD$1,0))&amp;""),"")&lt;&gt;"","Yes","No"))</f>
        <v/>
      </c>
      <c r="AU180" s="22">
        <f>IF(AN180="","",IF(IFERROR(TRIM(INDEX($A180:$AD180,MATCH(Lists!$H$11,$A$1:$AD$1,0))&amp;""),"")&lt;&gt;"","Yes","No"))</f>
        <v/>
      </c>
      <c r="AV180" s="22">
        <f>IF(AN180="","",IFERROR(IF(TRIM(INDEX($A180:$AD180,MATCH(Lists!$H$10,$A$1:$AD$1,0))&amp;"")="","",VALUE(TRIM(INDEX($A180:$AD180,MATCH(Lists!$H$10,$A$1:$AD$1,0))&amp;""))),""))</f>
        <v/>
      </c>
      <c r="AW180" s="22">
        <f>IF(AN180="","",LOWER(IFERROR(TRIM(INDEX($A180:$AD180,MATCH(Lists!$H$3,$A$1:$AD$1,0))&amp;""),"")))</f>
        <v/>
      </c>
      <c r="AX180" s="22">
        <f>IF(AN180="","",IFERROR(TRIM(INDEX($A180:$AD180,MATCH(Lists!$H$12,$A$1:$AD$1,0))&amp;""),""))</f>
        <v/>
      </c>
      <c r="AY180" s="23">
        <f>IF(OR(AX180="Paid",AX180="Partially refunded"),IFERROR(VALUE(IFERROR(TRIM(INDEX($A180:$AD180,MATCH(Lists!$H$13,$A$1:$AD$1,0))&amp;""),"")),0)-IFERROR(VALUE(IFERROR(TRIM(INDEX($A180:$AD180,MATCH(Lists!$H$14,$A$1:$AD$1,0))&amp;""),"")),0),0)</f>
        <v/>
      </c>
      <c r="AZ180" s="22">
        <f>IF(AN180="","",IF(UPPER(TRIM(AK180&amp;""))="Y","Paid another way",IF(OR(AX180="Paid",AX180="Partially refunded"),AX180,IF(AND(AW180&lt;&gt;"",COUNTIFS(Payments!$S$2:$S$301,AW180,Payments!$U$2:$U$301,1)&gt;0),"Paid",IF(AX180&lt;&gt;"",AX180,IF(AW180="","No payment yet",IFERROR(INDEX(Payments!$T$2:$T$301,MATCH(AW180,Payments!$S$2:$S$301,0)),"No payment yet")))))))</f>
        <v/>
      </c>
      <c r="BA180" s="22">
        <f>IF(OR(AZ180="Paid",AZ180="Partially refunded",AZ180="Paid another way"),1,0)</f>
        <v/>
      </c>
      <c r="BB180" s="23">
        <f>IF(AN180="","",AY180+IF(AW180="",0,SUMIF(Payments!$S$2:$S$301,AW180,Payments!$V$2:$V$301)))</f>
        <v/>
      </c>
      <c r="BC180" s="22">
        <f>IF(OR(AN180="",COUNT(AF180:AH180)=0),"",ROUND(AVERAGE(AF180:AH180),2))</f>
        <v/>
      </c>
      <c r="BD180" s="22">
        <f>IF(ISNUMBER(BC180),BC180,0)</f>
        <v/>
      </c>
      <c r="BE180" s="22">
        <f>IF(ISNUMBER(BC180),1,0)</f>
        <v/>
      </c>
      <c r="BF180" s="22">
        <f>IF(AN180="","",TRIM(AI180&amp;""))</f>
        <v/>
      </c>
      <c r="BG180" s="22">
        <f>IF(OR(AN180="",AJ180=""),"",UPPER(TRIM(AJ180&amp;"")))</f>
        <v/>
      </c>
      <c r="BH180" s="22">
        <f>IF(BG180="","",IF(COUNTIF($BG$2:$BG$301,BG180)&gt;1,"Yes","No"))</f>
        <v/>
      </c>
      <c r="BI180" s="22">
        <f>IF(AND(BF180="Accepted",BG180=""),1,0)</f>
        <v/>
      </c>
      <c r="BJ180" s="22">
        <f>IF(AND(BF180="Accepted",BA180=0),1,0)</f>
        <v/>
      </c>
      <c r="BK180" s="23">
        <f>IF(AND(BJ180=1,ISNUMBER(AV180)),AV180,0)</f>
        <v/>
      </c>
      <c r="BL180" s="22">
        <f>IF(AN180="",0,1)</f>
        <v/>
      </c>
    </row>
    <row r="181">
      <c r="AE181" s="19" t="n"/>
      <c r="AF181" s="24" t="n"/>
      <c r="AG181" s="24" t="n"/>
      <c r="AH181" s="24" t="n"/>
      <c r="AI181" s="24" t="n"/>
      <c r="AJ181" s="24" t="n"/>
      <c r="AK181" s="24" t="n"/>
      <c r="AL181" s="25" t="n"/>
      <c r="AM181" s="19" t="n"/>
      <c r="AN181" s="22">
        <f>IFERROR(TRIM(INDEX($A181:$AD181,MATCH(Lists!$H$2,$A$1:$AD$1,0))&amp;""),"")</f>
        <v/>
      </c>
      <c r="AO181" s="22">
        <f>IF(AN181="","",IFERROR(TRIM(INDEX($A181:$AD181,MATCH(Lists!$H$4,$A$1:$AD$1,0))&amp;""),""))</f>
        <v/>
      </c>
      <c r="AP181" s="22">
        <f>IF(AN181="","",IFERROR(TRIM(INDEX($A181:$AD181,MATCH(Lists!$H$7,$A$1:$AD$1,0))&amp;""),""))</f>
        <v/>
      </c>
      <c r="AQ181" s="22">
        <f>IF(AN181="","",IFERROR(TRIM(INDEX($A181:$AD181,MATCH(Lists!$H$8,$A$1:$AD$1,0))&amp;""),""))</f>
        <v/>
      </c>
      <c r="AR181" s="22">
        <f>IF(AN181="","",IFERROR(TRIM(INDEX($A181:$AD181,MATCH(Lists!$H$9,$A$1:$AD$1,0))&amp;""),""))</f>
        <v/>
      </c>
      <c r="AS181" s="22">
        <f>IF(AN181="","",IFERROR(TRIM(INDEX($A181:$AD181,MATCH(Lists!$H$5,$A$1:$AD$1,0))&amp;""),""))</f>
        <v/>
      </c>
      <c r="AT181" s="22">
        <f>IF(AN181="","",IF(IFERROR(TRIM(INDEX($A181:$AD181,MATCH(Lists!$H$6,$A$1:$AD$1,0))&amp;""),"")&lt;&gt;"","Yes","No"))</f>
        <v/>
      </c>
      <c r="AU181" s="22">
        <f>IF(AN181="","",IF(IFERROR(TRIM(INDEX($A181:$AD181,MATCH(Lists!$H$11,$A$1:$AD$1,0))&amp;""),"")&lt;&gt;"","Yes","No"))</f>
        <v/>
      </c>
      <c r="AV181" s="22">
        <f>IF(AN181="","",IFERROR(IF(TRIM(INDEX($A181:$AD181,MATCH(Lists!$H$10,$A$1:$AD$1,0))&amp;"")="","",VALUE(TRIM(INDEX($A181:$AD181,MATCH(Lists!$H$10,$A$1:$AD$1,0))&amp;""))),""))</f>
        <v/>
      </c>
      <c r="AW181" s="22">
        <f>IF(AN181="","",LOWER(IFERROR(TRIM(INDEX($A181:$AD181,MATCH(Lists!$H$3,$A$1:$AD$1,0))&amp;""),"")))</f>
        <v/>
      </c>
      <c r="AX181" s="22">
        <f>IF(AN181="","",IFERROR(TRIM(INDEX($A181:$AD181,MATCH(Lists!$H$12,$A$1:$AD$1,0))&amp;""),""))</f>
        <v/>
      </c>
      <c r="AY181" s="23">
        <f>IF(OR(AX181="Paid",AX181="Partially refunded"),IFERROR(VALUE(IFERROR(TRIM(INDEX($A181:$AD181,MATCH(Lists!$H$13,$A$1:$AD$1,0))&amp;""),"")),0)-IFERROR(VALUE(IFERROR(TRIM(INDEX($A181:$AD181,MATCH(Lists!$H$14,$A$1:$AD$1,0))&amp;""),"")),0),0)</f>
        <v/>
      </c>
      <c r="AZ181" s="22">
        <f>IF(AN181="","",IF(UPPER(TRIM(AK181&amp;""))="Y","Paid another way",IF(OR(AX181="Paid",AX181="Partially refunded"),AX181,IF(AND(AW181&lt;&gt;"",COUNTIFS(Payments!$S$2:$S$301,AW181,Payments!$U$2:$U$301,1)&gt;0),"Paid",IF(AX181&lt;&gt;"",AX181,IF(AW181="","No payment yet",IFERROR(INDEX(Payments!$T$2:$T$301,MATCH(AW181,Payments!$S$2:$S$301,0)),"No payment yet")))))))</f>
        <v/>
      </c>
      <c r="BA181" s="22">
        <f>IF(OR(AZ181="Paid",AZ181="Partially refunded",AZ181="Paid another way"),1,0)</f>
        <v/>
      </c>
      <c r="BB181" s="23">
        <f>IF(AN181="","",AY181+IF(AW181="",0,SUMIF(Payments!$S$2:$S$301,AW181,Payments!$V$2:$V$301)))</f>
        <v/>
      </c>
      <c r="BC181" s="22">
        <f>IF(OR(AN181="",COUNT(AF181:AH181)=0),"",ROUND(AVERAGE(AF181:AH181),2))</f>
        <v/>
      </c>
      <c r="BD181" s="22">
        <f>IF(ISNUMBER(BC181),BC181,0)</f>
        <v/>
      </c>
      <c r="BE181" s="22">
        <f>IF(ISNUMBER(BC181),1,0)</f>
        <v/>
      </c>
      <c r="BF181" s="22">
        <f>IF(AN181="","",TRIM(AI181&amp;""))</f>
        <v/>
      </c>
      <c r="BG181" s="22">
        <f>IF(OR(AN181="",AJ181=""),"",UPPER(TRIM(AJ181&amp;"")))</f>
        <v/>
      </c>
      <c r="BH181" s="22">
        <f>IF(BG181="","",IF(COUNTIF($BG$2:$BG$301,BG181)&gt;1,"Yes","No"))</f>
        <v/>
      </c>
      <c r="BI181" s="22">
        <f>IF(AND(BF181="Accepted",BG181=""),1,0)</f>
        <v/>
      </c>
      <c r="BJ181" s="22">
        <f>IF(AND(BF181="Accepted",BA181=0),1,0)</f>
        <v/>
      </c>
      <c r="BK181" s="23">
        <f>IF(AND(BJ181=1,ISNUMBER(AV181)),AV181,0)</f>
        <v/>
      </c>
      <c r="BL181" s="22">
        <f>IF(AN181="",0,1)</f>
        <v/>
      </c>
    </row>
    <row r="182">
      <c r="AE182" s="19" t="n"/>
      <c r="AF182" s="24" t="n"/>
      <c r="AG182" s="24" t="n"/>
      <c r="AH182" s="24" t="n"/>
      <c r="AI182" s="24" t="n"/>
      <c r="AJ182" s="24" t="n"/>
      <c r="AK182" s="24" t="n"/>
      <c r="AL182" s="25" t="n"/>
      <c r="AM182" s="19" t="n"/>
      <c r="AN182" s="22">
        <f>IFERROR(TRIM(INDEX($A182:$AD182,MATCH(Lists!$H$2,$A$1:$AD$1,0))&amp;""),"")</f>
        <v/>
      </c>
      <c r="AO182" s="22">
        <f>IF(AN182="","",IFERROR(TRIM(INDEX($A182:$AD182,MATCH(Lists!$H$4,$A$1:$AD$1,0))&amp;""),""))</f>
        <v/>
      </c>
      <c r="AP182" s="22">
        <f>IF(AN182="","",IFERROR(TRIM(INDEX($A182:$AD182,MATCH(Lists!$H$7,$A$1:$AD$1,0))&amp;""),""))</f>
        <v/>
      </c>
      <c r="AQ182" s="22">
        <f>IF(AN182="","",IFERROR(TRIM(INDEX($A182:$AD182,MATCH(Lists!$H$8,$A$1:$AD$1,0))&amp;""),""))</f>
        <v/>
      </c>
      <c r="AR182" s="22">
        <f>IF(AN182="","",IFERROR(TRIM(INDEX($A182:$AD182,MATCH(Lists!$H$9,$A$1:$AD$1,0))&amp;""),""))</f>
        <v/>
      </c>
      <c r="AS182" s="22">
        <f>IF(AN182="","",IFERROR(TRIM(INDEX($A182:$AD182,MATCH(Lists!$H$5,$A$1:$AD$1,0))&amp;""),""))</f>
        <v/>
      </c>
      <c r="AT182" s="22">
        <f>IF(AN182="","",IF(IFERROR(TRIM(INDEX($A182:$AD182,MATCH(Lists!$H$6,$A$1:$AD$1,0))&amp;""),"")&lt;&gt;"","Yes","No"))</f>
        <v/>
      </c>
      <c r="AU182" s="22">
        <f>IF(AN182="","",IF(IFERROR(TRIM(INDEX($A182:$AD182,MATCH(Lists!$H$11,$A$1:$AD$1,0))&amp;""),"")&lt;&gt;"","Yes","No"))</f>
        <v/>
      </c>
      <c r="AV182" s="22">
        <f>IF(AN182="","",IFERROR(IF(TRIM(INDEX($A182:$AD182,MATCH(Lists!$H$10,$A$1:$AD$1,0))&amp;"")="","",VALUE(TRIM(INDEX($A182:$AD182,MATCH(Lists!$H$10,$A$1:$AD$1,0))&amp;""))),""))</f>
        <v/>
      </c>
      <c r="AW182" s="22">
        <f>IF(AN182="","",LOWER(IFERROR(TRIM(INDEX($A182:$AD182,MATCH(Lists!$H$3,$A$1:$AD$1,0))&amp;""),"")))</f>
        <v/>
      </c>
      <c r="AX182" s="22">
        <f>IF(AN182="","",IFERROR(TRIM(INDEX($A182:$AD182,MATCH(Lists!$H$12,$A$1:$AD$1,0))&amp;""),""))</f>
        <v/>
      </c>
      <c r="AY182" s="23">
        <f>IF(OR(AX182="Paid",AX182="Partially refunded"),IFERROR(VALUE(IFERROR(TRIM(INDEX($A182:$AD182,MATCH(Lists!$H$13,$A$1:$AD$1,0))&amp;""),"")),0)-IFERROR(VALUE(IFERROR(TRIM(INDEX($A182:$AD182,MATCH(Lists!$H$14,$A$1:$AD$1,0))&amp;""),"")),0),0)</f>
        <v/>
      </c>
      <c r="AZ182" s="22">
        <f>IF(AN182="","",IF(UPPER(TRIM(AK182&amp;""))="Y","Paid another way",IF(OR(AX182="Paid",AX182="Partially refunded"),AX182,IF(AND(AW182&lt;&gt;"",COUNTIFS(Payments!$S$2:$S$301,AW182,Payments!$U$2:$U$301,1)&gt;0),"Paid",IF(AX182&lt;&gt;"",AX182,IF(AW182="","No payment yet",IFERROR(INDEX(Payments!$T$2:$T$301,MATCH(AW182,Payments!$S$2:$S$301,0)),"No payment yet")))))))</f>
        <v/>
      </c>
      <c r="BA182" s="22">
        <f>IF(OR(AZ182="Paid",AZ182="Partially refunded",AZ182="Paid another way"),1,0)</f>
        <v/>
      </c>
      <c r="BB182" s="23">
        <f>IF(AN182="","",AY182+IF(AW182="",0,SUMIF(Payments!$S$2:$S$301,AW182,Payments!$V$2:$V$301)))</f>
        <v/>
      </c>
      <c r="BC182" s="22">
        <f>IF(OR(AN182="",COUNT(AF182:AH182)=0),"",ROUND(AVERAGE(AF182:AH182),2))</f>
        <v/>
      </c>
      <c r="BD182" s="22">
        <f>IF(ISNUMBER(BC182),BC182,0)</f>
        <v/>
      </c>
      <c r="BE182" s="22">
        <f>IF(ISNUMBER(BC182),1,0)</f>
        <v/>
      </c>
      <c r="BF182" s="22">
        <f>IF(AN182="","",TRIM(AI182&amp;""))</f>
        <v/>
      </c>
      <c r="BG182" s="22">
        <f>IF(OR(AN182="",AJ182=""),"",UPPER(TRIM(AJ182&amp;"")))</f>
        <v/>
      </c>
      <c r="BH182" s="22">
        <f>IF(BG182="","",IF(COUNTIF($BG$2:$BG$301,BG182)&gt;1,"Yes","No"))</f>
        <v/>
      </c>
      <c r="BI182" s="22">
        <f>IF(AND(BF182="Accepted",BG182=""),1,0)</f>
        <v/>
      </c>
      <c r="BJ182" s="22">
        <f>IF(AND(BF182="Accepted",BA182=0),1,0)</f>
        <v/>
      </c>
      <c r="BK182" s="23">
        <f>IF(AND(BJ182=1,ISNUMBER(AV182)),AV182,0)</f>
        <v/>
      </c>
      <c r="BL182" s="22">
        <f>IF(AN182="",0,1)</f>
        <v/>
      </c>
    </row>
    <row r="183">
      <c r="AE183" s="19" t="n"/>
      <c r="AF183" s="24" t="n"/>
      <c r="AG183" s="24" t="n"/>
      <c r="AH183" s="24" t="n"/>
      <c r="AI183" s="24" t="n"/>
      <c r="AJ183" s="24" t="n"/>
      <c r="AK183" s="24" t="n"/>
      <c r="AL183" s="25" t="n"/>
      <c r="AM183" s="19" t="n"/>
      <c r="AN183" s="22">
        <f>IFERROR(TRIM(INDEX($A183:$AD183,MATCH(Lists!$H$2,$A$1:$AD$1,0))&amp;""),"")</f>
        <v/>
      </c>
      <c r="AO183" s="22">
        <f>IF(AN183="","",IFERROR(TRIM(INDEX($A183:$AD183,MATCH(Lists!$H$4,$A$1:$AD$1,0))&amp;""),""))</f>
        <v/>
      </c>
      <c r="AP183" s="22">
        <f>IF(AN183="","",IFERROR(TRIM(INDEX($A183:$AD183,MATCH(Lists!$H$7,$A$1:$AD$1,0))&amp;""),""))</f>
        <v/>
      </c>
      <c r="AQ183" s="22">
        <f>IF(AN183="","",IFERROR(TRIM(INDEX($A183:$AD183,MATCH(Lists!$H$8,$A$1:$AD$1,0))&amp;""),""))</f>
        <v/>
      </c>
      <c r="AR183" s="22">
        <f>IF(AN183="","",IFERROR(TRIM(INDEX($A183:$AD183,MATCH(Lists!$H$9,$A$1:$AD$1,0))&amp;""),""))</f>
        <v/>
      </c>
      <c r="AS183" s="22">
        <f>IF(AN183="","",IFERROR(TRIM(INDEX($A183:$AD183,MATCH(Lists!$H$5,$A$1:$AD$1,0))&amp;""),""))</f>
        <v/>
      </c>
      <c r="AT183" s="22">
        <f>IF(AN183="","",IF(IFERROR(TRIM(INDEX($A183:$AD183,MATCH(Lists!$H$6,$A$1:$AD$1,0))&amp;""),"")&lt;&gt;"","Yes","No"))</f>
        <v/>
      </c>
      <c r="AU183" s="22">
        <f>IF(AN183="","",IF(IFERROR(TRIM(INDEX($A183:$AD183,MATCH(Lists!$H$11,$A$1:$AD$1,0))&amp;""),"")&lt;&gt;"","Yes","No"))</f>
        <v/>
      </c>
      <c r="AV183" s="22">
        <f>IF(AN183="","",IFERROR(IF(TRIM(INDEX($A183:$AD183,MATCH(Lists!$H$10,$A$1:$AD$1,0))&amp;"")="","",VALUE(TRIM(INDEX($A183:$AD183,MATCH(Lists!$H$10,$A$1:$AD$1,0))&amp;""))),""))</f>
        <v/>
      </c>
      <c r="AW183" s="22">
        <f>IF(AN183="","",LOWER(IFERROR(TRIM(INDEX($A183:$AD183,MATCH(Lists!$H$3,$A$1:$AD$1,0))&amp;""),"")))</f>
        <v/>
      </c>
      <c r="AX183" s="22">
        <f>IF(AN183="","",IFERROR(TRIM(INDEX($A183:$AD183,MATCH(Lists!$H$12,$A$1:$AD$1,0))&amp;""),""))</f>
        <v/>
      </c>
      <c r="AY183" s="23">
        <f>IF(OR(AX183="Paid",AX183="Partially refunded"),IFERROR(VALUE(IFERROR(TRIM(INDEX($A183:$AD183,MATCH(Lists!$H$13,$A$1:$AD$1,0))&amp;""),"")),0)-IFERROR(VALUE(IFERROR(TRIM(INDEX($A183:$AD183,MATCH(Lists!$H$14,$A$1:$AD$1,0))&amp;""),"")),0),0)</f>
        <v/>
      </c>
      <c r="AZ183" s="22">
        <f>IF(AN183="","",IF(UPPER(TRIM(AK183&amp;""))="Y","Paid another way",IF(OR(AX183="Paid",AX183="Partially refunded"),AX183,IF(AND(AW183&lt;&gt;"",COUNTIFS(Payments!$S$2:$S$301,AW183,Payments!$U$2:$U$301,1)&gt;0),"Paid",IF(AX183&lt;&gt;"",AX183,IF(AW183="","No payment yet",IFERROR(INDEX(Payments!$T$2:$T$301,MATCH(AW183,Payments!$S$2:$S$301,0)),"No payment yet")))))))</f>
        <v/>
      </c>
      <c r="BA183" s="22">
        <f>IF(OR(AZ183="Paid",AZ183="Partially refunded",AZ183="Paid another way"),1,0)</f>
        <v/>
      </c>
      <c r="BB183" s="23">
        <f>IF(AN183="","",AY183+IF(AW183="",0,SUMIF(Payments!$S$2:$S$301,AW183,Payments!$V$2:$V$301)))</f>
        <v/>
      </c>
      <c r="BC183" s="22">
        <f>IF(OR(AN183="",COUNT(AF183:AH183)=0),"",ROUND(AVERAGE(AF183:AH183),2))</f>
        <v/>
      </c>
      <c r="BD183" s="22">
        <f>IF(ISNUMBER(BC183),BC183,0)</f>
        <v/>
      </c>
      <c r="BE183" s="22">
        <f>IF(ISNUMBER(BC183),1,0)</f>
        <v/>
      </c>
      <c r="BF183" s="22">
        <f>IF(AN183="","",TRIM(AI183&amp;""))</f>
        <v/>
      </c>
      <c r="BG183" s="22">
        <f>IF(OR(AN183="",AJ183=""),"",UPPER(TRIM(AJ183&amp;"")))</f>
        <v/>
      </c>
      <c r="BH183" s="22">
        <f>IF(BG183="","",IF(COUNTIF($BG$2:$BG$301,BG183)&gt;1,"Yes","No"))</f>
        <v/>
      </c>
      <c r="BI183" s="22">
        <f>IF(AND(BF183="Accepted",BG183=""),1,0)</f>
        <v/>
      </c>
      <c r="BJ183" s="22">
        <f>IF(AND(BF183="Accepted",BA183=0),1,0)</f>
        <v/>
      </c>
      <c r="BK183" s="23">
        <f>IF(AND(BJ183=1,ISNUMBER(AV183)),AV183,0)</f>
        <v/>
      </c>
      <c r="BL183" s="22">
        <f>IF(AN183="",0,1)</f>
        <v/>
      </c>
    </row>
    <row r="184">
      <c r="AE184" s="19" t="n"/>
      <c r="AF184" s="24" t="n"/>
      <c r="AG184" s="24" t="n"/>
      <c r="AH184" s="24" t="n"/>
      <c r="AI184" s="24" t="n"/>
      <c r="AJ184" s="24" t="n"/>
      <c r="AK184" s="24" t="n"/>
      <c r="AL184" s="25" t="n"/>
      <c r="AM184" s="19" t="n"/>
      <c r="AN184" s="22">
        <f>IFERROR(TRIM(INDEX($A184:$AD184,MATCH(Lists!$H$2,$A$1:$AD$1,0))&amp;""),"")</f>
        <v/>
      </c>
      <c r="AO184" s="22">
        <f>IF(AN184="","",IFERROR(TRIM(INDEX($A184:$AD184,MATCH(Lists!$H$4,$A$1:$AD$1,0))&amp;""),""))</f>
        <v/>
      </c>
      <c r="AP184" s="22">
        <f>IF(AN184="","",IFERROR(TRIM(INDEX($A184:$AD184,MATCH(Lists!$H$7,$A$1:$AD$1,0))&amp;""),""))</f>
        <v/>
      </c>
      <c r="AQ184" s="22">
        <f>IF(AN184="","",IFERROR(TRIM(INDEX($A184:$AD184,MATCH(Lists!$H$8,$A$1:$AD$1,0))&amp;""),""))</f>
        <v/>
      </c>
      <c r="AR184" s="22">
        <f>IF(AN184="","",IFERROR(TRIM(INDEX($A184:$AD184,MATCH(Lists!$H$9,$A$1:$AD$1,0))&amp;""),""))</f>
        <v/>
      </c>
      <c r="AS184" s="22">
        <f>IF(AN184="","",IFERROR(TRIM(INDEX($A184:$AD184,MATCH(Lists!$H$5,$A$1:$AD$1,0))&amp;""),""))</f>
        <v/>
      </c>
      <c r="AT184" s="22">
        <f>IF(AN184="","",IF(IFERROR(TRIM(INDEX($A184:$AD184,MATCH(Lists!$H$6,$A$1:$AD$1,0))&amp;""),"")&lt;&gt;"","Yes","No"))</f>
        <v/>
      </c>
      <c r="AU184" s="22">
        <f>IF(AN184="","",IF(IFERROR(TRIM(INDEX($A184:$AD184,MATCH(Lists!$H$11,$A$1:$AD$1,0))&amp;""),"")&lt;&gt;"","Yes","No"))</f>
        <v/>
      </c>
      <c r="AV184" s="22">
        <f>IF(AN184="","",IFERROR(IF(TRIM(INDEX($A184:$AD184,MATCH(Lists!$H$10,$A$1:$AD$1,0))&amp;"")="","",VALUE(TRIM(INDEX($A184:$AD184,MATCH(Lists!$H$10,$A$1:$AD$1,0))&amp;""))),""))</f>
        <v/>
      </c>
      <c r="AW184" s="22">
        <f>IF(AN184="","",LOWER(IFERROR(TRIM(INDEX($A184:$AD184,MATCH(Lists!$H$3,$A$1:$AD$1,0))&amp;""),"")))</f>
        <v/>
      </c>
      <c r="AX184" s="22">
        <f>IF(AN184="","",IFERROR(TRIM(INDEX($A184:$AD184,MATCH(Lists!$H$12,$A$1:$AD$1,0))&amp;""),""))</f>
        <v/>
      </c>
      <c r="AY184" s="23">
        <f>IF(OR(AX184="Paid",AX184="Partially refunded"),IFERROR(VALUE(IFERROR(TRIM(INDEX($A184:$AD184,MATCH(Lists!$H$13,$A$1:$AD$1,0))&amp;""),"")),0)-IFERROR(VALUE(IFERROR(TRIM(INDEX($A184:$AD184,MATCH(Lists!$H$14,$A$1:$AD$1,0))&amp;""),"")),0),0)</f>
        <v/>
      </c>
      <c r="AZ184" s="22">
        <f>IF(AN184="","",IF(UPPER(TRIM(AK184&amp;""))="Y","Paid another way",IF(OR(AX184="Paid",AX184="Partially refunded"),AX184,IF(AND(AW184&lt;&gt;"",COUNTIFS(Payments!$S$2:$S$301,AW184,Payments!$U$2:$U$301,1)&gt;0),"Paid",IF(AX184&lt;&gt;"",AX184,IF(AW184="","No payment yet",IFERROR(INDEX(Payments!$T$2:$T$301,MATCH(AW184,Payments!$S$2:$S$301,0)),"No payment yet")))))))</f>
        <v/>
      </c>
      <c r="BA184" s="22">
        <f>IF(OR(AZ184="Paid",AZ184="Partially refunded",AZ184="Paid another way"),1,0)</f>
        <v/>
      </c>
      <c r="BB184" s="23">
        <f>IF(AN184="","",AY184+IF(AW184="",0,SUMIF(Payments!$S$2:$S$301,AW184,Payments!$V$2:$V$301)))</f>
        <v/>
      </c>
      <c r="BC184" s="22">
        <f>IF(OR(AN184="",COUNT(AF184:AH184)=0),"",ROUND(AVERAGE(AF184:AH184),2))</f>
        <v/>
      </c>
      <c r="BD184" s="22">
        <f>IF(ISNUMBER(BC184),BC184,0)</f>
        <v/>
      </c>
      <c r="BE184" s="22">
        <f>IF(ISNUMBER(BC184),1,0)</f>
        <v/>
      </c>
      <c r="BF184" s="22">
        <f>IF(AN184="","",TRIM(AI184&amp;""))</f>
        <v/>
      </c>
      <c r="BG184" s="22">
        <f>IF(OR(AN184="",AJ184=""),"",UPPER(TRIM(AJ184&amp;"")))</f>
        <v/>
      </c>
      <c r="BH184" s="22">
        <f>IF(BG184="","",IF(COUNTIF($BG$2:$BG$301,BG184)&gt;1,"Yes","No"))</f>
        <v/>
      </c>
      <c r="BI184" s="22">
        <f>IF(AND(BF184="Accepted",BG184=""),1,0)</f>
        <v/>
      </c>
      <c r="BJ184" s="22">
        <f>IF(AND(BF184="Accepted",BA184=0),1,0)</f>
        <v/>
      </c>
      <c r="BK184" s="23">
        <f>IF(AND(BJ184=1,ISNUMBER(AV184)),AV184,0)</f>
        <v/>
      </c>
      <c r="BL184" s="22">
        <f>IF(AN184="",0,1)</f>
        <v/>
      </c>
    </row>
    <row r="185">
      <c r="AE185" s="19" t="n"/>
      <c r="AF185" s="24" t="n"/>
      <c r="AG185" s="24" t="n"/>
      <c r="AH185" s="24" t="n"/>
      <c r="AI185" s="24" t="n"/>
      <c r="AJ185" s="24" t="n"/>
      <c r="AK185" s="24" t="n"/>
      <c r="AL185" s="25" t="n"/>
      <c r="AM185" s="19" t="n"/>
      <c r="AN185" s="22">
        <f>IFERROR(TRIM(INDEX($A185:$AD185,MATCH(Lists!$H$2,$A$1:$AD$1,0))&amp;""),"")</f>
        <v/>
      </c>
      <c r="AO185" s="22">
        <f>IF(AN185="","",IFERROR(TRIM(INDEX($A185:$AD185,MATCH(Lists!$H$4,$A$1:$AD$1,0))&amp;""),""))</f>
        <v/>
      </c>
      <c r="AP185" s="22">
        <f>IF(AN185="","",IFERROR(TRIM(INDEX($A185:$AD185,MATCH(Lists!$H$7,$A$1:$AD$1,0))&amp;""),""))</f>
        <v/>
      </c>
      <c r="AQ185" s="22">
        <f>IF(AN185="","",IFERROR(TRIM(INDEX($A185:$AD185,MATCH(Lists!$H$8,$A$1:$AD$1,0))&amp;""),""))</f>
        <v/>
      </c>
      <c r="AR185" s="22">
        <f>IF(AN185="","",IFERROR(TRIM(INDEX($A185:$AD185,MATCH(Lists!$H$9,$A$1:$AD$1,0))&amp;""),""))</f>
        <v/>
      </c>
      <c r="AS185" s="22">
        <f>IF(AN185="","",IFERROR(TRIM(INDEX($A185:$AD185,MATCH(Lists!$H$5,$A$1:$AD$1,0))&amp;""),""))</f>
        <v/>
      </c>
      <c r="AT185" s="22">
        <f>IF(AN185="","",IF(IFERROR(TRIM(INDEX($A185:$AD185,MATCH(Lists!$H$6,$A$1:$AD$1,0))&amp;""),"")&lt;&gt;"","Yes","No"))</f>
        <v/>
      </c>
      <c r="AU185" s="22">
        <f>IF(AN185="","",IF(IFERROR(TRIM(INDEX($A185:$AD185,MATCH(Lists!$H$11,$A$1:$AD$1,0))&amp;""),"")&lt;&gt;"","Yes","No"))</f>
        <v/>
      </c>
      <c r="AV185" s="22">
        <f>IF(AN185="","",IFERROR(IF(TRIM(INDEX($A185:$AD185,MATCH(Lists!$H$10,$A$1:$AD$1,0))&amp;"")="","",VALUE(TRIM(INDEX($A185:$AD185,MATCH(Lists!$H$10,$A$1:$AD$1,0))&amp;""))),""))</f>
        <v/>
      </c>
      <c r="AW185" s="22">
        <f>IF(AN185="","",LOWER(IFERROR(TRIM(INDEX($A185:$AD185,MATCH(Lists!$H$3,$A$1:$AD$1,0))&amp;""),"")))</f>
        <v/>
      </c>
      <c r="AX185" s="22">
        <f>IF(AN185="","",IFERROR(TRIM(INDEX($A185:$AD185,MATCH(Lists!$H$12,$A$1:$AD$1,0))&amp;""),""))</f>
        <v/>
      </c>
      <c r="AY185" s="23">
        <f>IF(OR(AX185="Paid",AX185="Partially refunded"),IFERROR(VALUE(IFERROR(TRIM(INDEX($A185:$AD185,MATCH(Lists!$H$13,$A$1:$AD$1,0))&amp;""),"")),0)-IFERROR(VALUE(IFERROR(TRIM(INDEX($A185:$AD185,MATCH(Lists!$H$14,$A$1:$AD$1,0))&amp;""),"")),0),0)</f>
        <v/>
      </c>
      <c r="AZ185" s="22">
        <f>IF(AN185="","",IF(UPPER(TRIM(AK185&amp;""))="Y","Paid another way",IF(OR(AX185="Paid",AX185="Partially refunded"),AX185,IF(AND(AW185&lt;&gt;"",COUNTIFS(Payments!$S$2:$S$301,AW185,Payments!$U$2:$U$301,1)&gt;0),"Paid",IF(AX185&lt;&gt;"",AX185,IF(AW185="","No payment yet",IFERROR(INDEX(Payments!$T$2:$T$301,MATCH(AW185,Payments!$S$2:$S$301,0)),"No payment yet")))))))</f>
        <v/>
      </c>
      <c r="BA185" s="22">
        <f>IF(OR(AZ185="Paid",AZ185="Partially refunded",AZ185="Paid another way"),1,0)</f>
        <v/>
      </c>
      <c r="BB185" s="23">
        <f>IF(AN185="","",AY185+IF(AW185="",0,SUMIF(Payments!$S$2:$S$301,AW185,Payments!$V$2:$V$301)))</f>
        <v/>
      </c>
      <c r="BC185" s="22">
        <f>IF(OR(AN185="",COUNT(AF185:AH185)=0),"",ROUND(AVERAGE(AF185:AH185),2))</f>
        <v/>
      </c>
      <c r="BD185" s="22">
        <f>IF(ISNUMBER(BC185),BC185,0)</f>
        <v/>
      </c>
      <c r="BE185" s="22">
        <f>IF(ISNUMBER(BC185),1,0)</f>
        <v/>
      </c>
      <c r="BF185" s="22">
        <f>IF(AN185="","",TRIM(AI185&amp;""))</f>
        <v/>
      </c>
      <c r="BG185" s="22">
        <f>IF(OR(AN185="",AJ185=""),"",UPPER(TRIM(AJ185&amp;"")))</f>
        <v/>
      </c>
      <c r="BH185" s="22">
        <f>IF(BG185="","",IF(COUNTIF($BG$2:$BG$301,BG185)&gt;1,"Yes","No"))</f>
        <v/>
      </c>
      <c r="BI185" s="22">
        <f>IF(AND(BF185="Accepted",BG185=""),1,0)</f>
        <v/>
      </c>
      <c r="BJ185" s="22">
        <f>IF(AND(BF185="Accepted",BA185=0),1,0)</f>
        <v/>
      </c>
      <c r="BK185" s="23">
        <f>IF(AND(BJ185=1,ISNUMBER(AV185)),AV185,0)</f>
        <v/>
      </c>
      <c r="BL185" s="22">
        <f>IF(AN185="",0,1)</f>
        <v/>
      </c>
    </row>
    <row r="186">
      <c r="AE186" s="19" t="n"/>
      <c r="AF186" s="24" t="n"/>
      <c r="AG186" s="24" t="n"/>
      <c r="AH186" s="24" t="n"/>
      <c r="AI186" s="24" t="n"/>
      <c r="AJ186" s="24" t="n"/>
      <c r="AK186" s="24" t="n"/>
      <c r="AL186" s="25" t="n"/>
      <c r="AM186" s="19" t="n"/>
      <c r="AN186" s="22">
        <f>IFERROR(TRIM(INDEX($A186:$AD186,MATCH(Lists!$H$2,$A$1:$AD$1,0))&amp;""),"")</f>
        <v/>
      </c>
      <c r="AO186" s="22">
        <f>IF(AN186="","",IFERROR(TRIM(INDEX($A186:$AD186,MATCH(Lists!$H$4,$A$1:$AD$1,0))&amp;""),""))</f>
        <v/>
      </c>
      <c r="AP186" s="22">
        <f>IF(AN186="","",IFERROR(TRIM(INDEX($A186:$AD186,MATCH(Lists!$H$7,$A$1:$AD$1,0))&amp;""),""))</f>
        <v/>
      </c>
      <c r="AQ186" s="22">
        <f>IF(AN186="","",IFERROR(TRIM(INDEX($A186:$AD186,MATCH(Lists!$H$8,$A$1:$AD$1,0))&amp;""),""))</f>
        <v/>
      </c>
      <c r="AR186" s="22">
        <f>IF(AN186="","",IFERROR(TRIM(INDEX($A186:$AD186,MATCH(Lists!$H$9,$A$1:$AD$1,0))&amp;""),""))</f>
        <v/>
      </c>
      <c r="AS186" s="22">
        <f>IF(AN186="","",IFERROR(TRIM(INDEX($A186:$AD186,MATCH(Lists!$H$5,$A$1:$AD$1,0))&amp;""),""))</f>
        <v/>
      </c>
      <c r="AT186" s="22">
        <f>IF(AN186="","",IF(IFERROR(TRIM(INDEX($A186:$AD186,MATCH(Lists!$H$6,$A$1:$AD$1,0))&amp;""),"")&lt;&gt;"","Yes","No"))</f>
        <v/>
      </c>
      <c r="AU186" s="22">
        <f>IF(AN186="","",IF(IFERROR(TRIM(INDEX($A186:$AD186,MATCH(Lists!$H$11,$A$1:$AD$1,0))&amp;""),"")&lt;&gt;"","Yes","No"))</f>
        <v/>
      </c>
      <c r="AV186" s="22">
        <f>IF(AN186="","",IFERROR(IF(TRIM(INDEX($A186:$AD186,MATCH(Lists!$H$10,$A$1:$AD$1,0))&amp;"")="","",VALUE(TRIM(INDEX($A186:$AD186,MATCH(Lists!$H$10,$A$1:$AD$1,0))&amp;""))),""))</f>
        <v/>
      </c>
      <c r="AW186" s="22">
        <f>IF(AN186="","",LOWER(IFERROR(TRIM(INDEX($A186:$AD186,MATCH(Lists!$H$3,$A$1:$AD$1,0))&amp;""),"")))</f>
        <v/>
      </c>
      <c r="AX186" s="22">
        <f>IF(AN186="","",IFERROR(TRIM(INDEX($A186:$AD186,MATCH(Lists!$H$12,$A$1:$AD$1,0))&amp;""),""))</f>
        <v/>
      </c>
      <c r="AY186" s="23">
        <f>IF(OR(AX186="Paid",AX186="Partially refunded"),IFERROR(VALUE(IFERROR(TRIM(INDEX($A186:$AD186,MATCH(Lists!$H$13,$A$1:$AD$1,0))&amp;""),"")),0)-IFERROR(VALUE(IFERROR(TRIM(INDEX($A186:$AD186,MATCH(Lists!$H$14,$A$1:$AD$1,0))&amp;""),"")),0),0)</f>
        <v/>
      </c>
      <c r="AZ186" s="22">
        <f>IF(AN186="","",IF(UPPER(TRIM(AK186&amp;""))="Y","Paid another way",IF(OR(AX186="Paid",AX186="Partially refunded"),AX186,IF(AND(AW186&lt;&gt;"",COUNTIFS(Payments!$S$2:$S$301,AW186,Payments!$U$2:$U$301,1)&gt;0),"Paid",IF(AX186&lt;&gt;"",AX186,IF(AW186="","No payment yet",IFERROR(INDEX(Payments!$T$2:$T$301,MATCH(AW186,Payments!$S$2:$S$301,0)),"No payment yet")))))))</f>
        <v/>
      </c>
      <c r="BA186" s="22">
        <f>IF(OR(AZ186="Paid",AZ186="Partially refunded",AZ186="Paid another way"),1,0)</f>
        <v/>
      </c>
      <c r="BB186" s="23">
        <f>IF(AN186="","",AY186+IF(AW186="",0,SUMIF(Payments!$S$2:$S$301,AW186,Payments!$V$2:$V$301)))</f>
        <v/>
      </c>
      <c r="BC186" s="22">
        <f>IF(OR(AN186="",COUNT(AF186:AH186)=0),"",ROUND(AVERAGE(AF186:AH186),2))</f>
        <v/>
      </c>
      <c r="BD186" s="22">
        <f>IF(ISNUMBER(BC186),BC186,0)</f>
        <v/>
      </c>
      <c r="BE186" s="22">
        <f>IF(ISNUMBER(BC186),1,0)</f>
        <v/>
      </c>
      <c r="BF186" s="22">
        <f>IF(AN186="","",TRIM(AI186&amp;""))</f>
        <v/>
      </c>
      <c r="BG186" s="22">
        <f>IF(OR(AN186="",AJ186=""),"",UPPER(TRIM(AJ186&amp;"")))</f>
        <v/>
      </c>
      <c r="BH186" s="22">
        <f>IF(BG186="","",IF(COUNTIF($BG$2:$BG$301,BG186)&gt;1,"Yes","No"))</f>
        <v/>
      </c>
      <c r="BI186" s="22">
        <f>IF(AND(BF186="Accepted",BG186=""),1,0)</f>
        <v/>
      </c>
      <c r="BJ186" s="22">
        <f>IF(AND(BF186="Accepted",BA186=0),1,0)</f>
        <v/>
      </c>
      <c r="BK186" s="23">
        <f>IF(AND(BJ186=1,ISNUMBER(AV186)),AV186,0)</f>
        <v/>
      </c>
      <c r="BL186" s="22">
        <f>IF(AN186="",0,1)</f>
        <v/>
      </c>
    </row>
    <row r="187">
      <c r="AE187" s="19" t="n"/>
      <c r="AF187" s="24" t="n"/>
      <c r="AG187" s="24" t="n"/>
      <c r="AH187" s="24" t="n"/>
      <c r="AI187" s="24" t="n"/>
      <c r="AJ187" s="24" t="n"/>
      <c r="AK187" s="24" t="n"/>
      <c r="AL187" s="25" t="n"/>
      <c r="AM187" s="19" t="n"/>
      <c r="AN187" s="22">
        <f>IFERROR(TRIM(INDEX($A187:$AD187,MATCH(Lists!$H$2,$A$1:$AD$1,0))&amp;""),"")</f>
        <v/>
      </c>
      <c r="AO187" s="22">
        <f>IF(AN187="","",IFERROR(TRIM(INDEX($A187:$AD187,MATCH(Lists!$H$4,$A$1:$AD$1,0))&amp;""),""))</f>
        <v/>
      </c>
      <c r="AP187" s="22">
        <f>IF(AN187="","",IFERROR(TRIM(INDEX($A187:$AD187,MATCH(Lists!$H$7,$A$1:$AD$1,0))&amp;""),""))</f>
        <v/>
      </c>
      <c r="AQ187" s="22">
        <f>IF(AN187="","",IFERROR(TRIM(INDEX($A187:$AD187,MATCH(Lists!$H$8,$A$1:$AD$1,0))&amp;""),""))</f>
        <v/>
      </c>
      <c r="AR187" s="22">
        <f>IF(AN187="","",IFERROR(TRIM(INDEX($A187:$AD187,MATCH(Lists!$H$9,$A$1:$AD$1,0))&amp;""),""))</f>
        <v/>
      </c>
      <c r="AS187" s="22">
        <f>IF(AN187="","",IFERROR(TRIM(INDEX($A187:$AD187,MATCH(Lists!$H$5,$A$1:$AD$1,0))&amp;""),""))</f>
        <v/>
      </c>
      <c r="AT187" s="22">
        <f>IF(AN187="","",IF(IFERROR(TRIM(INDEX($A187:$AD187,MATCH(Lists!$H$6,$A$1:$AD$1,0))&amp;""),"")&lt;&gt;"","Yes","No"))</f>
        <v/>
      </c>
      <c r="AU187" s="22">
        <f>IF(AN187="","",IF(IFERROR(TRIM(INDEX($A187:$AD187,MATCH(Lists!$H$11,$A$1:$AD$1,0))&amp;""),"")&lt;&gt;"","Yes","No"))</f>
        <v/>
      </c>
      <c r="AV187" s="22">
        <f>IF(AN187="","",IFERROR(IF(TRIM(INDEX($A187:$AD187,MATCH(Lists!$H$10,$A$1:$AD$1,0))&amp;"")="","",VALUE(TRIM(INDEX($A187:$AD187,MATCH(Lists!$H$10,$A$1:$AD$1,0))&amp;""))),""))</f>
        <v/>
      </c>
      <c r="AW187" s="22">
        <f>IF(AN187="","",LOWER(IFERROR(TRIM(INDEX($A187:$AD187,MATCH(Lists!$H$3,$A$1:$AD$1,0))&amp;""),"")))</f>
        <v/>
      </c>
      <c r="AX187" s="22">
        <f>IF(AN187="","",IFERROR(TRIM(INDEX($A187:$AD187,MATCH(Lists!$H$12,$A$1:$AD$1,0))&amp;""),""))</f>
        <v/>
      </c>
      <c r="AY187" s="23">
        <f>IF(OR(AX187="Paid",AX187="Partially refunded"),IFERROR(VALUE(IFERROR(TRIM(INDEX($A187:$AD187,MATCH(Lists!$H$13,$A$1:$AD$1,0))&amp;""),"")),0)-IFERROR(VALUE(IFERROR(TRIM(INDEX($A187:$AD187,MATCH(Lists!$H$14,$A$1:$AD$1,0))&amp;""),"")),0),0)</f>
        <v/>
      </c>
      <c r="AZ187" s="22">
        <f>IF(AN187="","",IF(UPPER(TRIM(AK187&amp;""))="Y","Paid another way",IF(OR(AX187="Paid",AX187="Partially refunded"),AX187,IF(AND(AW187&lt;&gt;"",COUNTIFS(Payments!$S$2:$S$301,AW187,Payments!$U$2:$U$301,1)&gt;0),"Paid",IF(AX187&lt;&gt;"",AX187,IF(AW187="","No payment yet",IFERROR(INDEX(Payments!$T$2:$T$301,MATCH(AW187,Payments!$S$2:$S$301,0)),"No payment yet")))))))</f>
        <v/>
      </c>
      <c r="BA187" s="22">
        <f>IF(OR(AZ187="Paid",AZ187="Partially refunded",AZ187="Paid another way"),1,0)</f>
        <v/>
      </c>
      <c r="BB187" s="23">
        <f>IF(AN187="","",AY187+IF(AW187="",0,SUMIF(Payments!$S$2:$S$301,AW187,Payments!$V$2:$V$301)))</f>
        <v/>
      </c>
      <c r="BC187" s="22">
        <f>IF(OR(AN187="",COUNT(AF187:AH187)=0),"",ROUND(AVERAGE(AF187:AH187),2))</f>
        <v/>
      </c>
      <c r="BD187" s="22">
        <f>IF(ISNUMBER(BC187),BC187,0)</f>
        <v/>
      </c>
      <c r="BE187" s="22">
        <f>IF(ISNUMBER(BC187),1,0)</f>
        <v/>
      </c>
      <c r="BF187" s="22">
        <f>IF(AN187="","",TRIM(AI187&amp;""))</f>
        <v/>
      </c>
      <c r="BG187" s="22">
        <f>IF(OR(AN187="",AJ187=""),"",UPPER(TRIM(AJ187&amp;"")))</f>
        <v/>
      </c>
      <c r="BH187" s="22">
        <f>IF(BG187="","",IF(COUNTIF($BG$2:$BG$301,BG187)&gt;1,"Yes","No"))</f>
        <v/>
      </c>
      <c r="BI187" s="22">
        <f>IF(AND(BF187="Accepted",BG187=""),1,0)</f>
        <v/>
      </c>
      <c r="BJ187" s="22">
        <f>IF(AND(BF187="Accepted",BA187=0),1,0)</f>
        <v/>
      </c>
      <c r="BK187" s="23">
        <f>IF(AND(BJ187=1,ISNUMBER(AV187)),AV187,0)</f>
        <v/>
      </c>
      <c r="BL187" s="22">
        <f>IF(AN187="",0,1)</f>
        <v/>
      </c>
    </row>
    <row r="188">
      <c r="AE188" s="19" t="n"/>
      <c r="AF188" s="24" t="n"/>
      <c r="AG188" s="24" t="n"/>
      <c r="AH188" s="24" t="n"/>
      <c r="AI188" s="24" t="n"/>
      <c r="AJ188" s="24" t="n"/>
      <c r="AK188" s="24" t="n"/>
      <c r="AL188" s="25" t="n"/>
      <c r="AM188" s="19" t="n"/>
      <c r="AN188" s="22">
        <f>IFERROR(TRIM(INDEX($A188:$AD188,MATCH(Lists!$H$2,$A$1:$AD$1,0))&amp;""),"")</f>
        <v/>
      </c>
      <c r="AO188" s="22">
        <f>IF(AN188="","",IFERROR(TRIM(INDEX($A188:$AD188,MATCH(Lists!$H$4,$A$1:$AD$1,0))&amp;""),""))</f>
        <v/>
      </c>
      <c r="AP188" s="22">
        <f>IF(AN188="","",IFERROR(TRIM(INDEX($A188:$AD188,MATCH(Lists!$H$7,$A$1:$AD$1,0))&amp;""),""))</f>
        <v/>
      </c>
      <c r="AQ188" s="22">
        <f>IF(AN188="","",IFERROR(TRIM(INDEX($A188:$AD188,MATCH(Lists!$H$8,$A$1:$AD$1,0))&amp;""),""))</f>
        <v/>
      </c>
      <c r="AR188" s="22">
        <f>IF(AN188="","",IFERROR(TRIM(INDEX($A188:$AD188,MATCH(Lists!$H$9,$A$1:$AD$1,0))&amp;""),""))</f>
        <v/>
      </c>
      <c r="AS188" s="22">
        <f>IF(AN188="","",IFERROR(TRIM(INDEX($A188:$AD188,MATCH(Lists!$H$5,$A$1:$AD$1,0))&amp;""),""))</f>
        <v/>
      </c>
      <c r="AT188" s="22">
        <f>IF(AN188="","",IF(IFERROR(TRIM(INDEX($A188:$AD188,MATCH(Lists!$H$6,$A$1:$AD$1,0))&amp;""),"")&lt;&gt;"","Yes","No"))</f>
        <v/>
      </c>
      <c r="AU188" s="22">
        <f>IF(AN188="","",IF(IFERROR(TRIM(INDEX($A188:$AD188,MATCH(Lists!$H$11,$A$1:$AD$1,0))&amp;""),"")&lt;&gt;"","Yes","No"))</f>
        <v/>
      </c>
      <c r="AV188" s="22">
        <f>IF(AN188="","",IFERROR(IF(TRIM(INDEX($A188:$AD188,MATCH(Lists!$H$10,$A$1:$AD$1,0))&amp;"")="","",VALUE(TRIM(INDEX($A188:$AD188,MATCH(Lists!$H$10,$A$1:$AD$1,0))&amp;""))),""))</f>
        <v/>
      </c>
      <c r="AW188" s="22">
        <f>IF(AN188="","",LOWER(IFERROR(TRIM(INDEX($A188:$AD188,MATCH(Lists!$H$3,$A$1:$AD$1,0))&amp;""),"")))</f>
        <v/>
      </c>
      <c r="AX188" s="22">
        <f>IF(AN188="","",IFERROR(TRIM(INDEX($A188:$AD188,MATCH(Lists!$H$12,$A$1:$AD$1,0))&amp;""),""))</f>
        <v/>
      </c>
      <c r="AY188" s="23">
        <f>IF(OR(AX188="Paid",AX188="Partially refunded"),IFERROR(VALUE(IFERROR(TRIM(INDEX($A188:$AD188,MATCH(Lists!$H$13,$A$1:$AD$1,0))&amp;""),"")),0)-IFERROR(VALUE(IFERROR(TRIM(INDEX($A188:$AD188,MATCH(Lists!$H$14,$A$1:$AD$1,0))&amp;""),"")),0),0)</f>
        <v/>
      </c>
      <c r="AZ188" s="22">
        <f>IF(AN188="","",IF(UPPER(TRIM(AK188&amp;""))="Y","Paid another way",IF(OR(AX188="Paid",AX188="Partially refunded"),AX188,IF(AND(AW188&lt;&gt;"",COUNTIFS(Payments!$S$2:$S$301,AW188,Payments!$U$2:$U$301,1)&gt;0),"Paid",IF(AX188&lt;&gt;"",AX188,IF(AW188="","No payment yet",IFERROR(INDEX(Payments!$T$2:$T$301,MATCH(AW188,Payments!$S$2:$S$301,0)),"No payment yet")))))))</f>
        <v/>
      </c>
      <c r="BA188" s="22">
        <f>IF(OR(AZ188="Paid",AZ188="Partially refunded",AZ188="Paid another way"),1,0)</f>
        <v/>
      </c>
      <c r="BB188" s="23">
        <f>IF(AN188="","",AY188+IF(AW188="",0,SUMIF(Payments!$S$2:$S$301,AW188,Payments!$V$2:$V$301)))</f>
        <v/>
      </c>
      <c r="BC188" s="22">
        <f>IF(OR(AN188="",COUNT(AF188:AH188)=0),"",ROUND(AVERAGE(AF188:AH188),2))</f>
        <v/>
      </c>
      <c r="BD188" s="22">
        <f>IF(ISNUMBER(BC188),BC188,0)</f>
        <v/>
      </c>
      <c r="BE188" s="22">
        <f>IF(ISNUMBER(BC188),1,0)</f>
        <v/>
      </c>
      <c r="BF188" s="22">
        <f>IF(AN188="","",TRIM(AI188&amp;""))</f>
        <v/>
      </c>
      <c r="BG188" s="22">
        <f>IF(OR(AN188="",AJ188=""),"",UPPER(TRIM(AJ188&amp;"")))</f>
        <v/>
      </c>
      <c r="BH188" s="22">
        <f>IF(BG188="","",IF(COUNTIF($BG$2:$BG$301,BG188)&gt;1,"Yes","No"))</f>
        <v/>
      </c>
      <c r="BI188" s="22">
        <f>IF(AND(BF188="Accepted",BG188=""),1,0)</f>
        <v/>
      </c>
      <c r="BJ188" s="22">
        <f>IF(AND(BF188="Accepted",BA188=0),1,0)</f>
        <v/>
      </c>
      <c r="BK188" s="23">
        <f>IF(AND(BJ188=1,ISNUMBER(AV188)),AV188,0)</f>
        <v/>
      </c>
      <c r="BL188" s="22">
        <f>IF(AN188="",0,1)</f>
        <v/>
      </c>
    </row>
    <row r="189">
      <c r="AE189" s="19" t="n"/>
      <c r="AF189" s="24" t="n"/>
      <c r="AG189" s="24" t="n"/>
      <c r="AH189" s="24" t="n"/>
      <c r="AI189" s="24" t="n"/>
      <c r="AJ189" s="24" t="n"/>
      <c r="AK189" s="24" t="n"/>
      <c r="AL189" s="25" t="n"/>
      <c r="AM189" s="19" t="n"/>
      <c r="AN189" s="22">
        <f>IFERROR(TRIM(INDEX($A189:$AD189,MATCH(Lists!$H$2,$A$1:$AD$1,0))&amp;""),"")</f>
        <v/>
      </c>
      <c r="AO189" s="22">
        <f>IF(AN189="","",IFERROR(TRIM(INDEX($A189:$AD189,MATCH(Lists!$H$4,$A$1:$AD$1,0))&amp;""),""))</f>
        <v/>
      </c>
      <c r="AP189" s="22">
        <f>IF(AN189="","",IFERROR(TRIM(INDEX($A189:$AD189,MATCH(Lists!$H$7,$A$1:$AD$1,0))&amp;""),""))</f>
        <v/>
      </c>
      <c r="AQ189" s="22">
        <f>IF(AN189="","",IFERROR(TRIM(INDEX($A189:$AD189,MATCH(Lists!$H$8,$A$1:$AD$1,0))&amp;""),""))</f>
        <v/>
      </c>
      <c r="AR189" s="22">
        <f>IF(AN189="","",IFERROR(TRIM(INDEX($A189:$AD189,MATCH(Lists!$H$9,$A$1:$AD$1,0))&amp;""),""))</f>
        <v/>
      </c>
      <c r="AS189" s="22">
        <f>IF(AN189="","",IFERROR(TRIM(INDEX($A189:$AD189,MATCH(Lists!$H$5,$A$1:$AD$1,0))&amp;""),""))</f>
        <v/>
      </c>
      <c r="AT189" s="22">
        <f>IF(AN189="","",IF(IFERROR(TRIM(INDEX($A189:$AD189,MATCH(Lists!$H$6,$A$1:$AD$1,0))&amp;""),"")&lt;&gt;"","Yes","No"))</f>
        <v/>
      </c>
      <c r="AU189" s="22">
        <f>IF(AN189="","",IF(IFERROR(TRIM(INDEX($A189:$AD189,MATCH(Lists!$H$11,$A$1:$AD$1,0))&amp;""),"")&lt;&gt;"","Yes","No"))</f>
        <v/>
      </c>
      <c r="AV189" s="22">
        <f>IF(AN189="","",IFERROR(IF(TRIM(INDEX($A189:$AD189,MATCH(Lists!$H$10,$A$1:$AD$1,0))&amp;"")="","",VALUE(TRIM(INDEX($A189:$AD189,MATCH(Lists!$H$10,$A$1:$AD$1,0))&amp;""))),""))</f>
        <v/>
      </c>
      <c r="AW189" s="22">
        <f>IF(AN189="","",LOWER(IFERROR(TRIM(INDEX($A189:$AD189,MATCH(Lists!$H$3,$A$1:$AD$1,0))&amp;""),"")))</f>
        <v/>
      </c>
      <c r="AX189" s="22">
        <f>IF(AN189="","",IFERROR(TRIM(INDEX($A189:$AD189,MATCH(Lists!$H$12,$A$1:$AD$1,0))&amp;""),""))</f>
        <v/>
      </c>
      <c r="AY189" s="23">
        <f>IF(OR(AX189="Paid",AX189="Partially refunded"),IFERROR(VALUE(IFERROR(TRIM(INDEX($A189:$AD189,MATCH(Lists!$H$13,$A$1:$AD$1,0))&amp;""),"")),0)-IFERROR(VALUE(IFERROR(TRIM(INDEX($A189:$AD189,MATCH(Lists!$H$14,$A$1:$AD$1,0))&amp;""),"")),0),0)</f>
        <v/>
      </c>
      <c r="AZ189" s="22">
        <f>IF(AN189="","",IF(UPPER(TRIM(AK189&amp;""))="Y","Paid another way",IF(OR(AX189="Paid",AX189="Partially refunded"),AX189,IF(AND(AW189&lt;&gt;"",COUNTIFS(Payments!$S$2:$S$301,AW189,Payments!$U$2:$U$301,1)&gt;0),"Paid",IF(AX189&lt;&gt;"",AX189,IF(AW189="","No payment yet",IFERROR(INDEX(Payments!$T$2:$T$301,MATCH(AW189,Payments!$S$2:$S$301,0)),"No payment yet")))))))</f>
        <v/>
      </c>
      <c r="BA189" s="22">
        <f>IF(OR(AZ189="Paid",AZ189="Partially refunded",AZ189="Paid another way"),1,0)</f>
        <v/>
      </c>
      <c r="BB189" s="23">
        <f>IF(AN189="","",AY189+IF(AW189="",0,SUMIF(Payments!$S$2:$S$301,AW189,Payments!$V$2:$V$301)))</f>
        <v/>
      </c>
      <c r="BC189" s="22">
        <f>IF(OR(AN189="",COUNT(AF189:AH189)=0),"",ROUND(AVERAGE(AF189:AH189),2))</f>
        <v/>
      </c>
      <c r="BD189" s="22">
        <f>IF(ISNUMBER(BC189),BC189,0)</f>
        <v/>
      </c>
      <c r="BE189" s="22">
        <f>IF(ISNUMBER(BC189),1,0)</f>
        <v/>
      </c>
      <c r="BF189" s="22">
        <f>IF(AN189="","",TRIM(AI189&amp;""))</f>
        <v/>
      </c>
      <c r="BG189" s="22">
        <f>IF(OR(AN189="",AJ189=""),"",UPPER(TRIM(AJ189&amp;"")))</f>
        <v/>
      </c>
      <c r="BH189" s="22">
        <f>IF(BG189="","",IF(COUNTIF($BG$2:$BG$301,BG189)&gt;1,"Yes","No"))</f>
        <v/>
      </c>
      <c r="BI189" s="22">
        <f>IF(AND(BF189="Accepted",BG189=""),1,0)</f>
        <v/>
      </c>
      <c r="BJ189" s="22">
        <f>IF(AND(BF189="Accepted",BA189=0),1,0)</f>
        <v/>
      </c>
      <c r="BK189" s="23">
        <f>IF(AND(BJ189=1,ISNUMBER(AV189)),AV189,0)</f>
        <v/>
      </c>
      <c r="BL189" s="22">
        <f>IF(AN189="",0,1)</f>
        <v/>
      </c>
    </row>
    <row r="190">
      <c r="AE190" s="19" t="n"/>
      <c r="AF190" s="24" t="n"/>
      <c r="AG190" s="24" t="n"/>
      <c r="AH190" s="24" t="n"/>
      <c r="AI190" s="24" t="n"/>
      <c r="AJ190" s="24" t="n"/>
      <c r="AK190" s="24" t="n"/>
      <c r="AL190" s="25" t="n"/>
      <c r="AM190" s="19" t="n"/>
      <c r="AN190" s="22">
        <f>IFERROR(TRIM(INDEX($A190:$AD190,MATCH(Lists!$H$2,$A$1:$AD$1,0))&amp;""),"")</f>
        <v/>
      </c>
      <c r="AO190" s="22">
        <f>IF(AN190="","",IFERROR(TRIM(INDEX($A190:$AD190,MATCH(Lists!$H$4,$A$1:$AD$1,0))&amp;""),""))</f>
        <v/>
      </c>
      <c r="AP190" s="22">
        <f>IF(AN190="","",IFERROR(TRIM(INDEX($A190:$AD190,MATCH(Lists!$H$7,$A$1:$AD$1,0))&amp;""),""))</f>
        <v/>
      </c>
      <c r="AQ190" s="22">
        <f>IF(AN190="","",IFERROR(TRIM(INDEX($A190:$AD190,MATCH(Lists!$H$8,$A$1:$AD$1,0))&amp;""),""))</f>
        <v/>
      </c>
      <c r="AR190" s="22">
        <f>IF(AN190="","",IFERROR(TRIM(INDEX($A190:$AD190,MATCH(Lists!$H$9,$A$1:$AD$1,0))&amp;""),""))</f>
        <v/>
      </c>
      <c r="AS190" s="22">
        <f>IF(AN190="","",IFERROR(TRIM(INDEX($A190:$AD190,MATCH(Lists!$H$5,$A$1:$AD$1,0))&amp;""),""))</f>
        <v/>
      </c>
      <c r="AT190" s="22">
        <f>IF(AN190="","",IF(IFERROR(TRIM(INDEX($A190:$AD190,MATCH(Lists!$H$6,$A$1:$AD$1,0))&amp;""),"")&lt;&gt;"","Yes","No"))</f>
        <v/>
      </c>
      <c r="AU190" s="22">
        <f>IF(AN190="","",IF(IFERROR(TRIM(INDEX($A190:$AD190,MATCH(Lists!$H$11,$A$1:$AD$1,0))&amp;""),"")&lt;&gt;"","Yes","No"))</f>
        <v/>
      </c>
      <c r="AV190" s="22">
        <f>IF(AN190="","",IFERROR(IF(TRIM(INDEX($A190:$AD190,MATCH(Lists!$H$10,$A$1:$AD$1,0))&amp;"")="","",VALUE(TRIM(INDEX($A190:$AD190,MATCH(Lists!$H$10,$A$1:$AD$1,0))&amp;""))),""))</f>
        <v/>
      </c>
      <c r="AW190" s="22">
        <f>IF(AN190="","",LOWER(IFERROR(TRIM(INDEX($A190:$AD190,MATCH(Lists!$H$3,$A$1:$AD$1,0))&amp;""),"")))</f>
        <v/>
      </c>
      <c r="AX190" s="22">
        <f>IF(AN190="","",IFERROR(TRIM(INDEX($A190:$AD190,MATCH(Lists!$H$12,$A$1:$AD$1,0))&amp;""),""))</f>
        <v/>
      </c>
      <c r="AY190" s="23">
        <f>IF(OR(AX190="Paid",AX190="Partially refunded"),IFERROR(VALUE(IFERROR(TRIM(INDEX($A190:$AD190,MATCH(Lists!$H$13,$A$1:$AD$1,0))&amp;""),"")),0)-IFERROR(VALUE(IFERROR(TRIM(INDEX($A190:$AD190,MATCH(Lists!$H$14,$A$1:$AD$1,0))&amp;""),"")),0),0)</f>
        <v/>
      </c>
      <c r="AZ190" s="22">
        <f>IF(AN190="","",IF(UPPER(TRIM(AK190&amp;""))="Y","Paid another way",IF(OR(AX190="Paid",AX190="Partially refunded"),AX190,IF(AND(AW190&lt;&gt;"",COUNTIFS(Payments!$S$2:$S$301,AW190,Payments!$U$2:$U$301,1)&gt;0),"Paid",IF(AX190&lt;&gt;"",AX190,IF(AW190="","No payment yet",IFERROR(INDEX(Payments!$T$2:$T$301,MATCH(AW190,Payments!$S$2:$S$301,0)),"No payment yet")))))))</f>
        <v/>
      </c>
      <c r="BA190" s="22">
        <f>IF(OR(AZ190="Paid",AZ190="Partially refunded",AZ190="Paid another way"),1,0)</f>
        <v/>
      </c>
      <c r="BB190" s="23">
        <f>IF(AN190="","",AY190+IF(AW190="",0,SUMIF(Payments!$S$2:$S$301,AW190,Payments!$V$2:$V$301)))</f>
        <v/>
      </c>
      <c r="BC190" s="22">
        <f>IF(OR(AN190="",COUNT(AF190:AH190)=0),"",ROUND(AVERAGE(AF190:AH190),2))</f>
        <v/>
      </c>
      <c r="BD190" s="22">
        <f>IF(ISNUMBER(BC190),BC190,0)</f>
        <v/>
      </c>
      <c r="BE190" s="22">
        <f>IF(ISNUMBER(BC190),1,0)</f>
        <v/>
      </c>
      <c r="BF190" s="22">
        <f>IF(AN190="","",TRIM(AI190&amp;""))</f>
        <v/>
      </c>
      <c r="BG190" s="22">
        <f>IF(OR(AN190="",AJ190=""),"",UPPER(TRIM(AJ190&amp;"")))</f>
        <v/>
      </c>
      <c r="BH190" s="22">
        <f>IF(BG190="","",IF(COUNTIF($BG$2:$BG$301,BG190)&gt;1,"Yes","No"))</f>
        <v/>
      </c>
      <c r="BI190" s="22">
        <f>IF(AND(BF190="Accepted",BG190=""),1,0)</f>
        <v/>
      </c>
      <c r="BJ190" s="22">
        <f>IF(AND(BF190="Accepted",BA190=0),1,0)</f>
        <v/>
      </c>
      <c r="BK190" s="23">
        <f>IF(AND(BJ190=1,ISNUMBER(AV190)),AV190,0)</f>
        <v/>
      </c>
      <c r="BL190" s="22">
        <f>IF(AN190="",0,1)</f>
        <v/>
      </c>
    </row>
    <row r="191">
      <c r="AE191" s="19" t="n"/>
      <c r="AF191" s="24" t="n"/>
      <c r="AG191" s="24" t="n"/>
      <c r="AH191" s="24" t="n"/>
      <c r="AI191" s="24" t="n"/>
      <c r="AJ191" s="24" t="n"/>
      <c r="AK191" s="24" t="n"/>
      <c r="AL191" s="25" t="n"/>
      <c r="AM191" s="19" t="n"/>
      <c r="AN191" s="22">
        <f>IFERROR(TRIM(INDEX($A191:$AD191,MATCH(Lists!$H$2,$A$1:$AD$1,0))&amp;""),"")</f>
        <v/>
      </c>
      <c r="AO191" s="22">
        <f>IF(AN191="","",IFERROR(TRIM(INDEX($A191:$AD191,MATCH(Lists!$H$4,$A$1:$AD$1,0))&amp;""),""))</f>
        <v/>
      </c>
      <c r="AP191" s="22">
        <f>IF(AN191="","",IFERROR(TRIM(INDEX($A191:$AD191,MATCH(Lists!$H$7,$A$1:$AD$1,0))&amp;""),""))</f>
        <v/>
      </c>
      <c r="AQ191" s="22">
        <f>IF(AN191="","",IFERROR(TRIM(INDEX($A191:$AD191,MATCH(Lists!$H$8,$A$1:$AD$1,0))&amp;""),""))</f>
        <v/>
      </c>
      <c r="AR191" s="22">
        <f>IF(AN191="","",IFERROR(TRIM(INDEX($A191:$AD191,MATCH(Lists!$H$9,$A$1:$AD$1,0))&amp;""),""))</f>
        <v/>
      </c>
      <c r="AS191" s="22">
        <f>IF(AN191="","",IFERROR(TRIM(INDEX($A191:$AD191,MATCH(Lists!$H$5,$A$1:$AD$1,0))&amp;""),""))</f>
        <v/>
      </c>
      <c r="AT191" s="22">
        <f>IF(AN191="","",IF(IFERROR(TRIM(INDEX($A191:$AD191,MATCH(Lists!$H$6,$A$1:$AD$1,0))&amp;""),"")&lt;&gt;"","Yes","No"))</f>
        <v/>
      </c>
      <c r="AU191" s="22">
        <f>IF(AN191="","",IF(IFERROR(TRIM(INDEX($A191:$AD191,MATCH(Lists!$H$11,$A$1:$AD$1,0))&amp;""),"")&lt;&gt;"","Yes","No"))</f>
        <v/>
      </c>
      <c r="AV191" s="22">
        <f>IF(AN191="","",IFERROR(IF(TRIM(INDEX($A191:$AD191,MATCH(Lists!$H$10,$A$1:$AD$1,0))&amp;"")="","",VALUE(TRIM(INDEX($A191:$AD191,MATCH(Lists!$H$10,$A$1:$AD$1,0))&amp;""))),""))</f>
        <v/>
      </c>
      <c r="AW191" s="22">
        <f>IF(AN191="","",LOWER(IFERROR(TRIM(INDEX($A191:$AD191,MATCH(Lists!$H$3,$A$1:$AD$1,0))&amp;""),"")))</f>
        <v/>
      </c>
      <c r="AX191" s="22">
        <f>IF(AN191="","",IFERROR(TRIM(INDEX($A191:$AD191,MATCH(Lists!$H$12,$A$1:$AD$1,0))&amp;""),""))</f>
        <v/>
      </c>
      <c r="AY191" s="23">
        <f>IF(OR(AX191="Paid",AX191="Partially refunded"),IFERROR(VALUE(IFERROR(TRIM(INDEX($A191:$AD191,MATCH(Lists!$H$13,$A$1:$AD$1,0))&amp;""),"")),0)-IFERROR(VALUE(IFERROR(TRIM(INDEX($A191:$AD191,MATCH(Lists!$H$14,$A$1:$AD$1,0))&amp;""),"")),0),0)</f>
        <v/>
      </c>
      <c r="AZ191" s="22">
        <f>IF(AN191="","",IF(UPPER(TRIM(AK191&amp;""))="Y","Paid another way",IF(OR(AX191="Paid",AX191="Partially refunded"),AX191,IF(AND(AW191&lt;&gt;"",COUNTIFS(Payments!$S$2:$S$301,AW191,Payments!$U$2:$U$301,1)&gt;0),"Paid",IF(AX191&lt;&gt;"",AX191,IF(AW191="","No payment yet",IFERROR(INDEX(Payments!$T$2:$T$301,MATCH(AW191,Payments!$S$2:$S$301,0)),"No payment yet")))))))</f>
        <v/>
      </c>
      <c r="BA191" s="22">
        <f>IF(OR(AZ191="Paid",AZ191="Partially refunded",AZ191="Paid another way"),1,0)</f>
        <v/>
      </c>
      <c r="BB191" s="23">
        <f>IF(AN191="","",AY191+IF(AW191="",0,SUMIF(Payments!$S$2:$S$301,AW191,Payments!$V$2:$V$301)))</f>
        <v/>
      </c>
      <c r="BC191" s="22">
        <f>IF(OR(AN191="",COUNT(AF191:AH191)=0),"",ROUND(AVERAGE(AF191:AH191),2))</f>
        <v/>
      </c>
      <c r="BD191" s="22">
        <f>IF(ISNUMBER(BC191),BC191,0)</f>
        <v/>
      </c>
      <c r="BE191" s="22">
        <f>IF(ISNUMBER(BC191),1,0)</f>
        <v/>
      </c>
      <c r="BF191" s="22">
        <f>IF(AN191="","",TRIM(AI191&amp;""))</f>
        <v/>
      </c>
      <c r="BG191" s="22">
        <f>IF(OR(AN191="",AJ191=""),"",UPPER(TRIM(AJ191&amp;"")))</f>
        <v/>
      </c>
      <c r="BH191" s="22">
        <f>IF(BG191="","",IF(COUNTIF($BG$2:$BG$301,BG191)&gt;1,"Yes","No"))</f>
        <v/>
      </c>
      <c r="BI191" s="22">
        <f>IF(AND(BF191="Accepted",BG191=""),1,0)</f>
        <v/>
      </c>
      <c r="BJ191" s="22">
        <f>IF(AND(BF191="Accepted",BA191=0),1,0)</f>
        <v/>
      </c>
      <c r="BK191" s="23">
        <f>IF(AND(BJ191=1,ISNUMBER(AV191)),AV191,0)</f>
        <v/>
      </c>
      <c r="BL191" s="22">
        <f>IF(AN191="",0,1)</f>
        <v/>
      </c>
    </row>
    <row r="192">
      <c r="AE192" s="19" t="n"/>
      <c r="AF192" s="24" t="n"/>
      <c r="AG192" s="24" t="n"/>
      <c r="AH192" s="24" t="n"/>
      <c r="AI192" s="24" t="n"/>
      <c r="AJ192" s="24" t="n"/>
      <c r="AK192" s="24" t="n"/>
      <c r="AL192" s="25" t="n"/>
      <c r="AM192" s="19" t="n"/>
      <c r="AN192" s="22">
        <f>IFERROR(TRIM(INDEX($A192:$AD192,MATCH(Lists!$H$2,$A$1:$AD$1,0))&amp;""),"")</f>
        <v/>
      </c>
      <c r="AO192" s="22">
        <f>IF(AN192="","",IFERROR(TRIM(INDEX($A192:$AD192,MATCH(Lists!$H$4,$A$1:$AD$1,0))&amp;""),""))</f>
        <v/>
      </c>
      <c r="AP192" s="22">
        <f>IF(AN192="","",IFERROR(TRIM(INDEX($A192:$AD192,MATCH(Lists!$H$7,$A$1:$AD$1,0))&amp;""),""))</f>
        <v/>
      </c>
      <c r="AQ192" s="22">
        <f>IF(AN192="","",IFERROR(TRIM(INDEX($A192:$AD192,MATCH(Lists!$H$8,$A$1:$AD$1,0))&amp;""),""))</f>
        <v/>
      </c>
      <c r="AR192" s="22">
        <f>IF(AN192="","",IFERROR(TRIM(INDEX($A192:$AD192,MATCH(Lists!$H$9,$A$1:$AD$1,0))&amp;""),""))</f>
        <v/>
      </c>
      <c r="AS192" s="22">
        <f>IF(AN192="","",IFERROR(TRIM(INDEX($A192:$AD192,MATCH(Lists!$H$5,$A$1:$AD$1,0))&amp;""),""))</f>
        <v/>
      </c>
      <c r="AT192" s="22">
        <f>IF(AN192="","",IF(IFERROR(TRIM(INDEX($A192:$AD192,MATCH(Lists!$H$6,$A$1:$AD$1,0))&amp;""),"")&lt;&gt;"","Yes","No"))</f>
        <v/>
      </c>
      <c r="AU192" s="22">
        <f>IF(AN192="","",IF(IFERROR(TRIM(INDEX($A192:$AD192,MATCH(Lists!$H$11,$A$1:$AD$1,0))&amp;""),"")&lt;&gt;"","Yes","No"))</f>
        <v/>
      </c>
      <c r="AV192" s="22">
        <f>IF(AN192="","",IFERROR(IF(TRIM(INDEX($A192:$AD192,MATCH(Lists!$H$10,$A$1:$AD$1,0))&amp;"")="","",VALUE(TRIM(INDEX($A192:$AD192,MATCH(Lists!$H$10,$A$1:$AD$1,0))&amp;""))),""))</f>
        <v/>
      </c>
      <c r="AW192" s="22">
        <f>IF(AN192="","",LOWER(IFERROR(TRIM(INDEX($A192:$AD192,MATCH(Lists!$H$3,$A$1:$AD$1,0))&amp;""),"")))</f>
        <v/>
      </c>
      <c r="AX192" s="22">
        <f>IF(AN192="","",IFERROR(TRIM(INDEX($A192:$AD192,MATCH(Lists!$H$12,$A$1:$AD$1,0))&amp;""),""))</f>
        <v/>
      </c>
      <c r="AY192" s="23">
        <f>IF(OR(AX192="Paid",AX192="Partially refunded"),IFERROR(VALUE(IFERROR(TRIM(INDEX($A192:$AD192,MATCH(Lists!$H$13,$A$1:$AD$1,0))&amp;""),"")),0)-IFERROR(VALUE(IFERROR(TRIM(INDEX($A192:$AD192,MATCH(Lists!$H$14,$A$1:$AD$1,0))&amp;""),"")),0),0)</f>
        <v/>
      </c>
      <c r="AZ192" s="22">
        <f>IF(AN192="","",IF(UPPER(TRIM(AK192&amp;""))="Y","Paid another way",IF(OR(AX192="Paid",AX192="Partially refunded"),AX192,IF(AND(AW192&lt;&gt;"",COUNTIFS(Payments!$S$2:$S$301,AW192,Payments!$U$2:$U$301,1)&gt;0),"Paid",IF(AX192&lt;&gt;"",AX192,IF(AW192="","No payment yet",IFERROR(INDEX(Payments!$T$2:$T$301,MATCH(AW192,Payments!$S$2:$S$301,0)),"No payment yet")))))))</f>
        <v/>
      </c>
      <c r="BA192" s="22">
        <f>IF(OR(AZ192="Paid",AZ192="Partially refunded",AZ192="Paid another way"),1,0)</f>
        <v/>
      </c>
      <c r="BB192" s="23">
        <f>IF(AN192="","",AY192+IF(AW192="",0,SUMIF(Payments!$S$2:$S$301,AW192,Payments!$V$2:$V$301)))</f>
        <v/>
      </c>
      <c r="BC192" s="22">
        <f>IF(OR(AN192="",COUNT(AF192:AH192)=0),"",ROUND(AVERAGE(AF192:AH192),2))</f>
        <v/>
      </c>
      <c r="BD192" s="22">
        <f>IF(ISNUMBER(BC192),BC192,0)</f>
        <v/>
      </c>
      <c r="BE192" s="22">
        <f>IF(ISNUMBER(BC192),1,0)</f>
        <v/>
      </c>
      <c r="BF192" s="22">
        <f>IF(AN192="","",TRIM(AI192&amp;""))</f>
        <v/>
      </c>
      <c r="BG192" s="22">
        <f>IF(OR(AN192="",AJ192=""),"",UPPER(TRIM(AJ192&amp;"")))</f>
        <v/>
      </c>
      <c r="BH192" s="22">
        <f>IF(BG192="","",IF(COUNTIF($BG$2:$BG$301,BG192)&gt;1,"Yes","No"))</f>
        <v/>
      </c>
      <c r="BI192" s="22">
        <f>IF(AND(BF192="Accepted",BG192=""),1,0)</f>
        <v/>
      </c>
      <c r="BJ192" s="22">
        <f>IF(AND(BF192="Accepted",BA192=0),1,0)</f>
        <v/>
      </c>
      <c r="BK192" s="23">
        <f>IF(AND(BJ192=1,ISNUMBER(AV192)),AV192,0)</f>
        <v/>
      </c>
      <c r="BL192" s="22">
        <f>IF(AN192="",0,1)</f>
        <v/>
      </c>
    </row>
    <row r="193">
      <c r="AE193" s="19" t="n"/>
      <c r="AF193" s="24" t="n"/>
      <c r="AG193" s="24" t="n"/>
      <c r="AH193" s="24" t="n"/>
      <c r="AI193" s="24" t="n"/>
      <c r="AJ193" s="24" t="n"/>
      <c r="AK193" s="24" t="n"/>
      <c r="AL193" s="25" t="n"/>
      <c r="AM193" s="19" t="n"/>
      <c r="AN193" s="22">
        <f>IFERROR(TRIM(INDEX($A193:$AD193,MATCH(Lists!$H$2,$A$1:$AD$1,0))&amp;""),"")</f>
        <v/>
      </c>
      <c r="AO193" s="22">
        <f>IF(AN193="","",IFERROR(TRIM(INDEX($A193:$AD193,MATCH(Lists!$H$4,$A$1:$AD$1,0))&amp;""),""))</f>
        <v/>
      </c>
      <c r="AP193" s="22">
        <f>IF(AN193="","",IFERROR(TRIM(INDEX($A193:$AD193,MATCH(Lists!$H$7,$A$1:$AD$1,0))&amp;""),""))</f>
        <v/>
      </c>
      <c r="AQ193" s="22">
        <f>IF(AN193="","",IFERROR(TRIM(INDEX($A193:$AD193,MATCH(Lists!$H$8,$A$1:$AD$1,0))&amp;""),""))</f>
        <v/>
      </c>
      <c r="AR193" s="22">
        <f>IF(AN193="","",IFERROR(TRIM(INDEX($A193:$AD193,MATCH(Lists!$H$9,$A$1:$AD$1,0))&amp;""),""))</f>
        <v/>
      </c>
      <c r="AS193" s="22">
        <f>IF(AN193="","",IFERROR(TRIM(INDEX($A193:$AD193,MATCH(Lists!$H$5,$A$1:$AD$1,0))&amp;""),""))</f>
        <v/>
      </c>
      <c r="AT193" s="22">
        <f>IF(AN193="","",IF(IFERROR(TRIM(INDEX($A193:$AD193,MATCH(Lists!$H$6,$A$1:$AD$1,0))&amp;""),"")&lt;&gt;"","Yes","No"))</f>
        <v/>
      </c>
      <c r="AU193" s="22">
        <f>IF(AN193="","",IF(IFERROR(TRIM(INDEX($A193:$AD193,MATCH(Lists!$H$11,$A$1:$AD$1,0))&amp;""),"")&lt;&gt;"","Yes","No"))</f>
        <v/>
      </c>
      <c r="AV193" s="22">
        <f>IF(AN193="","",IFERROR(IF(TRIM(INDEX($A193:$AD193,MATCH(Lists!$H$10,$A$1:$AD$1,0))&amp;"")="","",VALUE(TRIM(INDEX($A193:$AD193,MATCH(Lists!$H$10,$A$1:$AD$1,0))&amp;""))),""))</f>
        <v/>
      </c>
      <c r="AW193" s="22">
        <f>IF(AN193="","",LOWER(IFERROR(TRIM(INDEX($A193:$AD193,MATCH(Lists!$H$3,$A$1:$AD$1,0))&amp;""),"")))</f>
        <v/>
      </c>
      <c r="AX193" s="22">
        <f>IF(AN193="","",IFERROR(TRIM(INDEX($A193:$AD193,MATCH(Lists!$H$12,$A$1:$AD$1,0))&amp;""),""))</f>
        <v/>
      </c>
      <c r="AY193" s="23">
        <f>IF(OR(AX193="Paid",AX193="Partially refunded"),IFERROR(VALUE(IFERROR(TRIM(INDEX($A193:$AD193,MATCH(Lists!$H$13,$A$1:$AD$1,0))&amp;""),"")),0)-IFERROR(VALUE(IFERROR(TRIM(INDEX($A193:$AD193,MATCH(Lists!$H$14,$A$1:$AD$1,0))&amp;""),"")),0),0)</f>
        <v/>
      </c>
      <c r="AZ193" s="22">
        <f>IF(AN193="","",IF(UPPER(TRIM(AK193&amp;""))="Y","Paid another way",IF(OR(AX193="Paid",AX193="Partially refunded"),AX193,IF(AND(AW193&lt;&gt;"",COUNTIFS(Payments!$S$2:$S$301,AW193,Payments!$U$2:$U$301,1)&gt;0),"Paid",IF(AX193&lt;&gt;"",AX193,IF(AW193="","No payment yet",IFERROR(INDEX(Payments!$T$2:$T$301,MATCH(AW193,Payments!$S$2:$S$301,0)),"No payment yet")))))))</f>
        <v/>
      </c>
      <c r="BA193" s="22">
        <f>IF(OR(AZ193="Paid",AZ193="Partially refunded",AZ193="Paid another way"),1,0)</f>
        <v/>
      </c>
      <c r="BB193" s="23">
        <f>IF(AN193="","",AY193+IF(AW193="",0,SUMIF(Payments!$S$2:$S$301,AW193,Payments!$V$2:$V$301)))</f>
        <v/>
      </c>
      <c r="BC193" s="22">
        <f>IF(OR(AN193="",COUNT(AF193:AH193)=0),"",ROUND(AVERAGE(AF193:AH193),2))</f>
        <v/>
      </c>
      <c r="BD193" s="22">
        <f>IF(ISNUMBER(BC193),BC193,0)</f>
        <v/>
      </c>
      <c r="BE193" s="22">
        <f>IF(ISNUMBER(BC193),1,0)</f>
        <v/>
      </c>
      <c r="BF193" s="22">
        <f>IF(AN193="","",TRIM(AI193&amp;""))</f>
        <v/>
      </c>
      <c r="BG193" s="22">
        <f>IF(OR(AN193="",AJ193=""),"",UPPER(TRIM(AJ193&amp;"")))</f>
        <v/>
      </c>
      <c r="BH193" s="22">
        <f>IF(BG193="","",IF(COUNTIF($BG$2:$BG$301,BG193)&gt;1,"Yes","No"))</f>
        <v/>
      </c>
      <c r="BI193" s="22">
        <f>IF(AND(BF193="Accepted",BG193=""),1,0)</f>
        <v/>
      </c>
      <c r="BJ193" s="22">
        <f>IF(AND(BF193="Accepted",BA193=0),1,0)</f>
        <v/>
      </c>
      <c r="BK193" s="23">
        <f>IF(AND(BJ193=1,ISNUMBER(AV193)),AV193,0)</f>
        <v/>
      </c>
      <c r="BL193" s="22">
        <f>IF(AN193="",0,1)</f>
        <v/>
      </c>
    </row>
    <row r="194">
      <c r="AE194" s="19" t="n"/>
      <c r="AF194" s="24" t="n"/>
      <c r="AG194" s="24" t="n"/>
      <c r="AH194" s="24" t="n"/>
      <c r="AI194" s="24" t="n"/>
      <c r="AJ194" s="24" t="n"/>
      <c r="AK194" s="24" t="n"/>
      <c r="AL194" s="25" t="n"/>
      <c r="AM194" s="19" t="n"/>
      <c r="AN194" s="22">
        <f>IFERROR(TRIM(INDEX($A194:$AD194,MATCH(Lists!$H$2,$A$1:$AD$1,0))&amp;""),"")</f>
        <v/>
      </c>
      <c r="AO194" s="22">
        <f>IF(AN194="","",IFERROR(TRIM(INDEX($A194:$AD194,MATCH(Lists!$H$4,$A$1:$AD$1,0))&amp;""),""))</f>
        <v/>
      </c>
      <c r="AP194" s="22">
        <f>IF(AN194="","",IFERROR(TRIM(INDEX($A194:$AD194,MATCH(Lists!$H$7,$A$1:$AD$1,0))&amp;""),""))</f>
        <v/>
      </c>
      <c r="AQ194" s="22">
        <f>IF(AN194="","",IFERROR(TRIM(INDEX($A194:$AD194,MATCH(Lists!$H$8,$A$1:$AD$1,0))&amp;""),""))</f>
        <v/>
      </c>
      <c r="AR194" s="22">
        <f>IF(AN194="","",IFERROR(TRIM(INDEX($A194:$AD194,MATCH(Lists!$H$9,$A$1:$AD$1,0))&amp;""),""))</f>
        <v/>
      </c>
      <c r="AS194" s="22">
        <f>IF(AN194="","",IFERROR(TRIM(INDEX($A194:$AD194,MATCH(Lists!$H$5,$A$1:$AD$1,0))&amp;""),""))</f>
        <v/>
      </c>
      <c r="AT194" s="22">
        <f>IF(AN194="","",IF(IFERROR(TRIM(INDEX($A194:$AD194,MATCH(Lists!$H$6,$A$1:$AD$1,0))&amp;""),"")&lt;&gt;"","Yes","No"))</f>
        <v/>
      </c>
      <c r="AU194" s="22">
        <f>IF(AN194="","",IF(IFERROR(TRIM(INDEX($A194:$AD194,MATCH(Lists!$H$11,$A$1:$AD$1,0))&amp;""),"")&lt;&gt;"","Yes","No"))</f>
        <v/>
      </c>
      <c r="AV194" s="22">
        <f>IF(AN194="","",IFERROR(IF(TRIM(INDEX($A194:$AD194,MATCH(Lists!$H$10,$A$1:$AD$1,0))&amp;"")="","",VALUE(TRIM(INDEX($A194:$AD194,MATCH(Lists!$H$10,$A$1:$AD$1,0))&amp;""))),""))</f>
        <v/>
      </c>
      <c r="AW194" s="22">
        <f>IF(AN194="","",LOWER(IFERROR(TRIM(INDEX($A194:$AD194,MATCH(Lists!$H$3,$A$1:$AD$1,0))&amp;""),"")))</f>
        <v/>
      </c>
      <c r="AX194" s="22">
        <f>IF(AN194="","",IFERROR(TRIM(INDEX($A194:$AD194,MATCH(Lists!$H$12,$A$1:$AD$1,0))&amp;""),""))</f>
        <v/>
      </c>
      <c r="AY194" s="23">
        <f>IF(OR(AX194="Paid",AX194="Partially refunded"),IFERROR(VALUE(IFERROR(TRIM(INDEX($A194:$AD194,MATCH(Lists!$H$13,$A$1:$AD$1,0))&amp;""),"")),0)-IFERROR(VALUE(IFERROR(TRIM(INDEX($A194:$AD194,MATCH(Lists!$H$14,$A$1:$AD$1,0))&amp;""),"")),0),0)</f>
        <v/>
      </c>
      <c r="AZ194" s="22">
        <f>IF(AN194="","",IF(UPPER(TRIM(AK194&amp;""))="Y","Paid another way",IF(OR(AX194="Paid",AX194="Partially refunded"),AX194,IF(AND(AW194&lt;&gt;"",COUNTIFS(Payments!$S$2:$S$301,AW194,Payments!$U$2:$U$301,1)&gt;0),"Paid",IF(AX194&lt;&gt;"",AX194,IF(AW194="","No payment yet",IFERROR(INDEX(Payments!$T$2:$T$301,MATCH(AW194,Payments!$S$2:$S$301,0)),"No payment yet")))))))</f>
        <v/>
      </c>
      <c r="BA194" s="22">
        <f>IF(OR(AZ194="Paid",AZ194="Partially refunded",AZ194="Paid another way"),1,0)</f>
        <v/>
      </c>
      <c r="BB194" s="23">
        <f>IF(AN194="","",AY194+IF(AW194="",0,SUMIF(Payments!$S$2:$S$301,AW194,Payments!$V$2:$V$301)))</f>
        <v/>
      </c>
      <c r="BC194" s="22">
        <f>IF(OR(AN194="",COUNT(AF194:AH194)=0),"",ROUND(AVERAGE(AF194:AH194),2))</f>
        <v/>
      </c>
      <c r="BD194" s="22">
        <f>IF(ISNUMBER(BC194),BC194,0)</f>
        <v/>
      </c>
      <c r="BE194" s="22">
        <f>IF(ISNUMBER(BC194),1,0)</f>
        <v/>
      </c>
      <c r="BF194" s="22">
        <f>IF(AN194="","",TRIM(AI194&amp;""))</f>
        <v/>
      </c>
      <c r="BG194" s="22">
        <f>IF(OR(AN194="",AJ194=""),"",UPPER(TRIM(AJ194&amp;"")))</f>
        <v/>
      </c>
      <c r="BH194" s="22">
        <f>IF(BG194="","",IF(COUNTIF($BG$2:$BG$301,BG194)&gt;1,"Yes","No"))</f>
        <v/>
      </c>
      <c r="BI194" s="22">
        <f>IF(AND(BF194="Accepted",BG194=""),1,0)</f>
        <v/>
      </c>
      <c r="BJ194" s="22">
        <f>IF(AND(BF194="Accepted",BA194=0),1,0)</f>
        <v/>
      </c>
      <c r="BK194" s="23">
        <f>IF(AND(BJ194=1,ISNUMBER(AV194)),AV194,0)</f>
        <v/>
      </c>
      <c r="BL194" s="22">
        <f>IF(AN194="",0,1)</f>
        <v/>
      </c>
    </row>
    <row r="195">
      <c r="AE195" s="19" t="n"/>
      <c r="AF195" s="24" t="n"/>
      <c r="AG195" s="24" t="n"/>
      <c r="AH195" s="24" t="n"/>
      <c r="AI195" s="24" t="n"/>
      <c r="AJ195" s="24" t="n"/>
      <c r="AK195" s="24" t="n"/>
      <c r="AL195" s="25" t="n"/>
      <c r="AM195" s="19" t="n"/>
      <c r="AN195" s="22">
        <f>IFERROR(TRIM(INDEX($A195:$AD195,MATCH(Lists!$H$2,$A$1:$AD$1,0))&amp;""),"")</f>
        <v/>
      </c>
      <c r="AO195" s="22">
        <f>IF(AN195="","",IFERROR(TRIM(INDEX($A195:$AD195,MATCH(Lists!$H$4,$A$1:$AD$1,0))&amp;""),""))</f>
        <v/>
      </c>
      <c r="AP195" s="22">
        <f>IF(AN195="","",IFERROR(TRIM(INDEX($A195:$AD195,MATCH(Lists!$H$7,$A$1:$AD$1,0))&amp;""),""))</f>
        <v/>
      </c>
      <c r="AQ195" s="22">
        <f>IF(AN195="","",IFERROR(TRIM(INDEX($A195:$AD195,MATCH(Lists!$H$8,$A$1:$AD$1,0))&amp;""),""))</f>
        <v/>
      </c>
      <c r="AR195" s="22">
        <f>IF(AN195="","",IFERROR(TRIM(INDEX($A195:$AD195,MATCH(Lists!$H$9,$A$1:$AD$1,0))&amp;""),""))</f>
        <v/>
      </c>
      <c r="AS195" s="22">
        <f>IF(AN195="","",IFERROR(TRIM(INDEX($A195:$AD195,MATCH(Lists!$H$5,$A$1:$AD$1,0))&amp;""),""))</f>
        <v/>
      </c>
      <c r="AT195" s="22">
        <f>IF(AN195="","",IF(IFERROR(TRIM(INDEX($A195:$AD195,MATCH(Lists!$H$6,$A$1:$AD$1,0))&amp;""),"")&lt;&gt;"","Yes","No"))</f>
        <v/>
      </c>
      <c r="AU195" s="22">
        <f>IF(AN195="","",IF(IFERROR(TRIM(INDEX($A195:$AD195,MATCH(Lists!$H$11,$A$1:$AD$1,0))&amp;""),"")&lt;&gt;"","Yes","No"))</f>
        <v/>
      </c>
      <c r="AV195" s="22">
        <f>IF(AN195="","",IFERROR(IF(TRIM(INDEX($A195:$AD195,MATCH(Lists!$H$10,$A$1:$AD$1,0))&amp;"")="","",VALUE(TRIM(INDEX($A195:$AD195,MATCH(Lists!$H$10,$A$1:$AD$1,0))&amp;""))),""))</f>
        <v/>
      </c>
      <c r="AW195" s="22">
        <f>IF(AN195="","",LOWER(IFERROR(TRIM(INDEX($A195:$AD195,MATCH(Lists!$H$3,$A$1:$AD$1,0))&amp;""),"")))</f>
        <v/>
      </c>
      <c r="AX195" s="22">
        <f>IF(AN195="","",IFERROR(TRIM(INDEX($A195:$AD195,MATCH(Lists!$H$12,$A$1:$AD$1,0))&amp;""),""))</f>
        <v/>
      </c>
      <c r="AY195" s="23">
        <f>IF(OR(AX195="Paid",AX195="Partially refunded"),IFERROR(VALUE(IFERROR(TRIM(INDEX($A195:$AD195,MATCH(Lists!$H$13,$A$1:$AD$1,0))&amp;""),"")),0)-IFERROR(VALUE(IFERROR(TRIM(INDEX($A195:$AD195,MATCH(Lists!$H$14,$A$1:$AD$1,0))&amp;""),"")),0),0)</f>
        <v/>
      </c>
      <c r="AZ195" s="22">
        <f>IF(AN195="","",IF(UPPER(TRIM(AK195&amp;""))="Y","Paid another way",IF(OR(AX195="Paid",AX195="Partially refunded"),AX195,IF(AND(AW195&lt;&gt;"",COUNTIFS(Payments!$S$2:$S$301,AW195,Payments!$U$2:$U$301,1)&gt;0),"Paid",IF(AX195&lt;&gt;"",AX195,IF(AW195="","No payment yet",IFERROR(INDEX(Payments!$T$2:$T$301,MATCH(AW195,Payments!$S$2:$S$301,0)),"No payment yet")))))))</f>
        <v/>
      </c>
      <c r="BA195" s="22">
        <f>IF(OR(AZ195="Paid",AZ195="Partially refunded",AZ195="Paid another way"),1,0)</f>
        <v/>
      </c>
      <c r="BB195" s="23">
        <f>IF(AN195="","",AY195+IF(AW195="",0,SUMIF(Payments!$S$2:$S$301,AW195,Payments!$V$2:$V$301)))</f>
        <v/>
      </c>
      <c r="BC195" s="22">
        <f>IF(OR(AN195="",COUNT(AF195:AH195)=0),"",ROUND(AVERAGE(AF195:AH195),2))</f>
        <v/>
      </c>
      <c r="BD195" s="22">
        <f>IF(ISNUMBER(BC195),BC195,0)</f>
        <v/>
      </c>
      <c r="BE195" s="22">
        <f>IF(ISNUMBER(BC195),1,0)</f>
        <v/>
      </c>
      <c r="BF195" s="22">
        <f>IF(AN195="","",TRIM(AI195&amp;""))</f>
        <v/>
      </c>
      <c r="BG195" s="22">
        <f>IF(OR(AN195="",AJ195=""),"",UPPER(TRIM(AJ195&amp;"")))</f>
        <v/>
      </c>
      <c r="BH195" s="22">
        <f>IF(BG195="","",IF(COUNTIF($BG$2:$BG$301,BG195)&gt;1,"Yes","No"))</f>
        <v/>
      </c>
      <c r="BI195" s="22">
        <f>IF(AND(BF195="Accepted",BG195=""),1,0)</f>
        <v/>
      </c>
      <c r="BJ195" s="22">
        <f>IF(AND(BF195="Accepted",BA195=0),1,0)</f>
        <v/>
      </c>
      <c r="BK195" s="23">
        <f>IF(AND(BJ195=1,ISNUMBER(AV195)),AV195,0)</f>
        <v/>
      </c>
      <c r="BL195" s="22">
        <f>IF(AN195="",0,1)</f>
        <v/>
      </c>
    </row>
    <row r="196">
      <c r="AE196" s="19" t="n"/>
      <c r="AF196" s="24" t="n"/>
      <c r="AG196" s="24" t="n"/>
      <c r="AH196" s="24" t="n"/>
      <c r="AI196" s="24" t="n"/>
      <c r="AJ196" s="24" t="n"/>
      <c r="AK196" s="24" t="n"/>
      <c r="AL196" s="25" t="n"/>
      <c r="AM196" s="19" t="n"/>
      <c r="AN196" s="22">
        <f>IFERROR(TRIM(INDEX($A196:$AD196,MATCH(Lists!$H$2,$A$1:$AD$1,0))&amp;""),"")</f>
        <v/>
      </c>
      <c r="AO196" s="22">
        <f>IF(AN196="","",IFERROR(TRIM(INDEX($A196:$AD196,MATCH(Lists!$H$4,$A$1:$AD$1,0))&amp;""),""))</f>
        <v/>
      </c>
      <c r="AP196" s="22">
        <f>IF(AN196="","",IFERROR(TRIM(INDEX($A196:$AD196,MATCH(Lists!$H$7,$A$1:$AD$1,0))&amp;""),""))</f>
        <v/>
      </c>
      <c r="AQ196" s="22">
        <f>IF(AN196="","",IFERROR(TRIM(INDEX($A196:$AD196,MATCH(Lists!$H$8,$A$1:$AD$1,0))&amp;""),""))</f>
        <v/>
      </c>
      <c r="AR196" s="22">
        <f>IF(AN196="","",IFERROR(TRIM(INDEX($A196:$AD196,MATCH(Lists!$H$9,$A$1:$AD$1,0))&amp;""),""))</f>
        <v/>
      </c>
      <c r="AS196" s="22">
        <f>IF(AN196="","",IFERROR(TRIM(INDEX($A196:$AD196,MATCH(Lists!$H$5,$A$1:$AD$1,0))&amp;""),""))</f>
        <v/>
      </c>
      <c r="AT196" s="22">
        <f>IF(AN196="","",IF(IFERROR(TRIM(INDEX($A196:$AD196,MATCH(Lists!$H$6,$A$1:$AD$1,0))&amp;""),"")&lt;&gt;"","Yes","No"))</f>
        <v/>
      </c>
      <c r="AU196" s="22">
        <f>IF(AN196="","",IF(IFERROR(TRIM(INDEX($A196:$AD196,MATCH(Lists!$H$11,$A$1:$AD$1,0))&amp;""),"")&lt;&gt;"","Yes","No"))</f>
        <v/>
      </c>
      <c r="AV196" s="22">
        <f>IF(AN196="","",IFERROR(IF(TRIM(INDEX($A196:$AD196,MATCH(Lists!$H$10,$A$1:$AD$1,0))&amp;"")="","",VALUE(TRIM(INDEX($A196:$AD196,MATCH(Lists!$H$10,$A$1:$AD$1,0))&amp;""))),""))</f>
        <v/>
      </c>
      <c r="AW196" s="22">
        <f>IF(AN196="","",LOWER(IFERROR(TRIM(INDEX($A196:$AD196,MATCH(Lists!$H$3,$A$1:$AD$1,0))&amp;""),"")))</f>
        <v/>
      </c>
      <c r="AX196" s="22">
        <f>IF(AN196="","",IFERROR(TRIM(INDEX($A196:$AD196,MATCH(Lists!$H$12,$A$1:$AD$1,0))&amp;""),""))</f>
        <v/>
      </c>
      <c r="AY196" s="23">
        <f>IF(OR(AX196="Paid",AX196="Partially refunded"),IFERROR(VALUE(IFERROR(TRIM(INDEX($A196:$AD196,MATCH(Lists!$H$13,$A$1:$AD$1,0))&amp;""),"")),0)-IFERROR(VALUE(IFERROR(TRIM(INDEX($A196:$AD196,MATCH(Lists!$H$14,$A$1:$AD$1,0))&amp;""),"")),0),0)</f>
        <v/>
      </c>
      <c r="AZ196" s="22">
        <f>IF(AN196="","",IF(UPPER(TRIM(AK196&amp;""))="Y","Paid another way",IF(OR(AX196="Paid",AX196="Partially refunded"),AX196,IF(AND(AW196&lt;&gt;"",COUNTIFS(Payments!$S$2:$S$301,AW196,Payments!$U$2:$U$301,1)&gt;0),"Paid",IF(AX196&lt;&gt;"",AX196,IF(AW196="","No payment yet",IFERROR(INDEX(Payments!$T$2:$T$301,MATCH(AW196,Payments!$S$2:$S$301,0)),"No payment yet")))))))</f>
        <v/>
      </c>
      <c r="BA196" s="22">
        <f>IF(OR(AZ196="Paid",AZ196="Partially refunded",AZ196="Paid another way"),1,0)</f>
        <v/>
      </c>
      <c r="BB196" s="23">
        <f>IF(AN196="","",AY196+IF(AW196="",0,SUMIF(Payments!$S$2:$S$301,AW196,Payments!$V$2:$V$301)))</f>
        <v/>
      </c>
      <c r="BC196" s="22">
        <f>IF(OR(AN196="",COUNT(AF196:AH196)=0),"",ROUND(AVERAGE(AF196:AH196),2))</f>
        <v/>
      </c>
      <c r="BD196" s="22">
        <f>IF(ISNUMBER(BC196),BC196,0)</f>
        <v/>
      </c>
      <c r="BE196" s="22">
        <f>IF(ISNUMBER(BC196),1,0)</f>
        <v/>
      </c>
      <c r="BF196" s="22">
        <f>IF(AN196="","",TRIM(AI196&amp;""))</f>
        <v/>
      </c>
      <c r="BG196" s="22">
        <f>IF(OR(AN196="",AJ196=""),"",UPPER(TRIM(AJ196&amp;"")))</f>
        <v/>
      </c>
      <c r="BH196" s="22">
        <f>IF(BG196="","",IF(COUNTIF($BG$2:$BG$301,BG196)&gt;1,"Yes","No"))</f>
        <v/>
      </c>
      <c r="BI196" s="22">
        <f>IF(AND(BF196="Accepted",BG196=""),1,0)</f>
        <v/>
      </c>
      <c r="BJ196" s="22">
        <f>IF(AND(BF196="Accepted",BA196=0),1,0)</f>
        <v/>
      </c>
      <c r="BK196" s="23">
        <f>IF(AND(BJ196=1,ISNUMBER(AV196)),AV196,0)</f>
        <v/>
      </c>
      <c r="BL196" s="22">
        <f>IF(AN196="",0,1)</f>
        <v/>
      </c>
    </row>
    <row r="197">
      <c r="AE197" s="19" t="n"/>
      <c r="AF197" s="24" t="n"/>
      <c r="AG197" s="24" t="n"/>
      <c r="AH197" s="24" t="n"/>
      <c r="AI197" s="24" t="n"/>
      <c r="AJ197" s="24" t="n"/>
      <c r="AK197" s="24" t="n"/>
      <c r="AL197" s="25" t="n"/>
      <c r="AM197" s="19" t="n"/>
      <c r="AN197" s="22">
        <f>IFERROR(TRIM(INDEX($A197:$AD197,MATCH(Lists!$H$2,$A$1:$AD$1,0))&amp;""),"")</f>
        <v/>
      </c>
      <c r="AO197" s="22">
        <f>IF(AN197="","",IFERROR(TRIM(INDEX($A197:$AD197,MATCH(Lists!$H$4,$A$1:$AD$1,0))&amp;""),""))</f>
        <v/>
      </c>
      <c r="AP197" s="22">
        <f>IF(AN197="","",IFERROR(TRIM(INDEX($A197:$AD197,MATCH(Lists!$H$7,$A$1:$AD$1,0))&amp;""),""))</f>
        <v/>
      </c>
      <c r="AQ197" s="22">
        <f>IF(AN197="","",IFERROR(TRIM(INDEX($A197:$AD197,MATCH(Lists!$H$8,$A$1:$AD$1,0))&amp;""),""))</f>
        <v/>
      </c>
      <c r="AR197" s="22">
        <f>IF(AN197="","",IFERROR(TRIM(INDEX($A197:$AD197,MATCH(Lists!$H$9,$A$1:$AD$1,0))&amp;""),""))</f>
        <v/>
      </c>
      <c r="AS197" s="22">
        <f>IF(AN197="","",IFERROR(TRIM(INDEX($A197:$AD197,MATCH(Lists!$H$5,$A$1:$AD$1,0))&amp;""),""))</f>
        <v/>
      </c>
      <c r="AT197" s="22">
        <f>IF(AN197="","",IF(IFERROR(TRIM(INDEX($A197:$AD197,MATCH(Lists!$H$6,$A$1:$AD$1,0))&amp;""),"")&lt;&gt;"","Yes","No"))</f>
        <v/>
      </c>
      <c r="AU197" s="22">
        <f>IF(AN197="","",IF(IFERROR(TRIM(INDEX($A197:$AD197,MATCH(Lists!$H$11,$A$1:$AD$1,0))&amp;""),"")&lt;&gt;"","Yes","No"))</f>
        <v/>
      </c>
      <c r="AV197" s="22">
        <f>IF(AN197="","",IFERROR(IF(TRIM(INDEX($A197:$AD197,MATCH(Lists!$H$10,$A$1:$AD$1,0))&amp;"")="","",VALUE(TRIM(INDEX($A197:$AD197,MATCH(Lists!$H$10,$A$1:$AD$1,0))&amp;""))),""))</f>
        <v/>
      </c>
      <c r="AW197" s="22">
        <f>IF(AN197="","",LOWER(IFERROR(TRIM(INDEX($A197:$AD197,MATCH(Lists!$H$3,$A$1:$AD$1,0))&amp;""),"")))</f>
        <v/>
      </c>
      <c r="AX197" s="22">
        <f>IF(AN197="","",IFERROR(TRIM(INDEX($A197:$AD197,MATCH(Lists!$H$12,$A$1:$AD$1,0))&amp;""),""))</f>
        <v/>
      </c>
      <c r="AY197" s="23">
        <f>IF(OR(AX197="Paid",AX197="Partially refunded"),IFERROR(VALUE(IFERROR(TRIM(INDEX($A197:$AD197,MATCH(Lists!$H$13,$A$1:$AD$1,0))&amp;""),"")),0)-IFERROR(VALUE(IFERROR(TRIM(INDEX($A197:$AD197,MATCH(Lists!$H$14,$A$1:$AD$1,0))&amp;""),"")),0),0)</f>
        <v/>
      </c>
      <c r="AZ197" s="22">
        <f>IF(AN197="","",IF(UPPER(TRIM(AK197&amp;""))="Y","Paid another way",IF(OR(AX197="Paid",AX197="Partially refunded"),AX197,IF(AND(AW197&lt;&gt;"",COUNTIFS(Payments!$S$2:$S$301,AW197,Payments!$U$2:$U$301,1)&gt;0),"Paid",IF(AX197&lt;&gt;"",AX197,IF(AW197="","No payment yet",IFERROR(INDEX(Payments!$T$2:$T$301,MATCH(AW197,Payments!$S$2:$S$301,0)),"No payment yet")))))))</f>
        <v/>
      </c>
      <c r="BA197" s="22">
        <f>IF(OR(AZ197="Paid",AZ197="Partially refunded",AZ197="Paid another way"),1,0)</f>
        <v/>
      </c>
      <c r="BB197" s="23">
        <f>IF(AN197="","",AY197+IF(AW197="",0,SUMIF(Payments!$S$2:$S$301,AW197,Payments!$V$2:$V$301)))</f>
        <v/>
      </c>
      <c r="BC197" s="22">
        <f>IF(OR(AN197="",COUNT(AF197:AH197)=0),"",ROUND(AVERAGE(AF197:AH197),2))</f>
        <v/>
      </c>
      <c r="BD197" s="22">
        <f>IF(ISNUMBER(BC197),BC197,0)</f>
        <v/>
      </c>
      <c r="BE197" s="22">
        <f>IF(ISNUMBER(BC197),1,0)</f>
        <v/>
      </c>
      <c r="BF197" s="22">
        <f>IF(AN197="","",TRIM(AI197&amp;""))</f>
        <v/>
      </c>
      <c r="BG197" s="22">
        <f>IF(OR(AN197="",AJ197=""),"",UPPER(TRIM(AJ197&amp;"")))</f>
        <v/>
      </c>
      <c r="BH197" s="22">
        <f>IF(BG197="","",IF(COUNTIF($BG$2:$BG$301,BG197)&gt;1,"Yes","No"))</f>
        <v/>
      </c>
      <c r="BI197" s="22">
        <f>IF(AND(BF197="Accepted",BG197=""),1,0)</f>
        <v/>
      </c>
      <c r="BJ197" s="22">
        <f>IF(AND(BF197="Accepted",BA197=0),1,0)</f>
        <v/>
      </c>
      <c r="BK197" s="23">
        <f>IF(AND(BJ197=1,ISNUMBER(AV197)),AV197,0)</f>
        <v/>
      </c>
      <c r="BL197" s="22">
        <f>IF(AN197="",0,1)</f>
        <v/>
      </c>
    </row>
    <row r="198">
      <c r="AE198" s="19" t="n"/>
      <c r="AF198" s="24" t="n"/>
      <c r="AG198" s="24" t="n"/>
      <c r="AH198" s="24" t="n"/>
      <c r="AI198" s="24" t="n"/>
      <c r="AJ198" s="24" t="n"/>
      <c r="AK198" s="24" t="n"/>
      <c r="AL198" s="25" t="n"/>
      <c r="AM198" s="19" t="n"/>
      <c r="AN198" s="22">
        <f>IFERROR(TRIM(INDEX($A198:$AD198,MATCH(Lists!$H$2,$A$1:$AD$1,0))&amp;""),"")</f>
        <v/>
      </c>
      <c r="AO198" s="22">
        <f>IF(AN198="","",IFERROR(TRIM(INDEX($A198:$AD198,MATCH(Lists!$H$4,$A$1:$AD$1,0))&amp;""),""))</f>
        <v/>
      </c>
      <c r="AP198" s="22">
        <f>IF(AN198="","",IFERROR(TRIM(INDEX($A198:$AD198,MATCH(Lists!$H$7,$A$1:$AD$1,0))&amp;""),""))</f>
        <v/>
      </c>
      <c r="AQ198" s="22">
        <f>IF(AN198="","",IFERROR(TRIM(INDEX($A198:$AD198,MATCH(Lists!$H$8,$A$1:$AD$1,0))&amp;""),""))</f>
        <v/>
      </c>
      <c r="AR198" s="22">
        <f>IF(AN198="","",IFERROR(TRIM(INDEX($A198:$AD198,MATCH(Lists!$H$9,$A$1:$AD$1,0))&amp;""),""))</f>
        <v/>
      </c>
      <c r="AS198" s="22">
        <f>IF(AN198="","",IFERROR(TRIM(INDEX($A198:$AD198,MATCH(Lists!$H$5,$A$1:$AD$1,0))&amp;""),""))</f>
        <v/>
      </c>
      <c r="AT198" s="22">
        <f>IF(AN198="","",IF(IFERROR(TRIM(INDEX($A198:$AD198,MATCH(Lists!$H$6,$A$1:$AD$1,0))&amp;""),"")&lt;&gt;"","Yes","No"))</f>
        <v/>
      </c>
      <c r="AU198" s="22">
        <f>IF(AN198="","",IF(IFERROR(TRIM(INDEX($A198:$AD198,MATCH(Lists!$H$11,$A$1:$AD$1,0))&amp;""),"")&lt;&gt;"","Yes","No"))</f>
        <v/>
      </c>
      <c r="AV198" s="22">
        <f>IF(AN198="","",IFERROR(IF(TRIM(INDEX($A198:$AD198,MATCH(Lists!$H$10,$A$1:$AD$1,0))&amp;"")="","",VALUE(TRIM(INDEX($A198:$AD198,MATCH(Lists!$H$10,$A$1:$AD$1,0))&amp;""))),""))</f>
        <v/>
      </c>
      <c r="AW198" s="22">
        <f>IF(AN198="","",LOWER(IFERROR(TRIM(INDEX($A198:$AD198,MATCH(Lists!$H$3,$A$1:$AD$1,0))&amp;""),"")))</f>
        <v/>
      </c>
      <c r="AX198" s="22">
        <f>IF(AN198="","",IFERROR(TRIM(INDEX($A198:$AD198,MATCH(Lists!$H$12,$A$1:$AD$1,0))&amp;""),""))</f>
        <v/>
      </c>
      <c r="AY198" s="23">
        <f>IF(OR(AX198="Paid",AX198="Partially refunded"),IFERROR(VALUE(IFERROR(TRIM(INDEX($A198:$AD198,MATCH(Lists!$H$13,$A$1:$AD$1,0))&amp;""),"")),0)-IFERROR(VALUE(IFERROR(TRIM(INDEX($A198:$AD198,MATCH(Lists!$H$14,$A$1:$AD$1,0))&amp;""),"")),0),0)</f>
        <v/>
      </c>
      <c r="AZ198" s="22">
        <f>IF(AN198="","",IF(UPPER(TRIM(AK198&amp;""))="Y","Paid another way",IF(OR(AX198="Paid",AX198="Partially refunded"),AX198,IF(AND(AW198&lt;&gt;"",COUNTIFS(Payments!$S$2:$S$301,AW198,Payments!$U$2:$U$301,1)&gt;0),"Paid",IF(AX198&lt;&gt;"",AX198,IF(AW198="","No payment yet",IFERROR(INDEX(Payments!$T$2:$T$301,MATCH(AW198,Payments!$S$2:$S$301,0)),"No payment yet")))))))</f>
        <v/>
      </c>
      <c r="BA198" s="22">
        <f>IF(OR(AZ198="Paid",AZ198="Partially refunded",AZ198="Paid another way"),1,0)</f>
        <v/>
      </c>
      <c r="BB198" s="23">
        <f>IF(AN198="","",AY198+IF(AW198="",0,SUMIF(Payments!$S$2:$S$301,AW198,Payments!$V$2:$V$301)))</f>
        <v/>
      </c>
      <c r="BC198" s="22">
        <f>IF(OR(AN198="",COUNT(AF198:AH198)=0),"",ROUND(AVERAGE(AF198:AH198),2))</f>
        <v/>
      </c>
      <c r="BD198" s="22">
        <f>IF(ISNUMBER(BC198),BC198,0)</f>
        <v/>
      </c>
      <c r="BE198" s="22">
        <f>IF(ISNUMBER(BC198),1,0)</f>
        <v/>
      </c>
      <c r="BF198" s="22">
        <f>IF(AN198="","",TRIM(AI198&amp;""))</f>
        <v/>
      </c>
      <c r="BG198" s="22">
        <f>IF(OR(AN198="",AJ198=""),"",UPPER(TRIM(AJ198&amp;"")))</f>
        <v/>
      </c>
      <c r="BH198" s="22">
        <f>IF(BG198="","",IF(COUNTIF($BG$2:$BG$301,BG198)&gt;1,"Yes","No"))</f>
        <v/>
      </c>
      <c r="BI198" s="22">
        <f>IF(AND(BF198="Accepted",BG198=""),1,0)</f>
        <v/>
      </c>
      <c r="BJ198" s="22">
        <f>IF(AND(BF198="Accepted",BA198=0),1,0)</f>
        <v/>
      </c>
      <c r="BK198" s="23">
        <f>IF(AND(BJ198=1,ISNUMBER(AV198)),AV198,0)</f>
        <v/>
      </c>
      <c r="BL198" s="22">
        <f>IF(AN198="",0,1)</f>
        <v/>
      </c>
    </row>
    <row r="199">
      <c r="AE199" s="19" t="n"/>
      <c r="AF199" s="24" t="n"/>
      <c r="AG199" s="24" t="n"/>
      <c r="AH199" s="24" t="n"/>
      <c r="AI199" s="24" t="n"/>
      <c r="AJ199" s="24" t="n"/>
      <c r="AK199" s="24" t="n"/>
      <c r="AL199" s="25" t="n"/>
      <c r="AM199" s="19" t="n"/>
      <c r="AN199" s="22">
        <f>IFERROR(TRIM(INDEX($A199:$AD199,MATCH(Lists!$H$2,$A$1:$AD$1,0))&amp;""),"")</f>
        <v/>
      </c>
      <c r="AO199" s="22">
        <f>IF(AN199="","",IFERROR(TRIM(INDEX($A199:$AD199,MATCH(Lists!$H$4,$A$1:$AD$1,0))&amp;""),""))</f>
        <v/>
      </c>
      <c r="AP199" s="22">
        <f>IF(AN199="","",IFERROR(TRIM(INDEX($A199:$AD199,MATCH(Lists!$H$7,$A$1:$AD$1,0))&amp;""),""))</f>
        <v/>
      </c>
      <c r="AQ199" s="22">
        <f>IF(AN199="","",IFERROR(TRIM(INDEX($A199:$AD199,MATCH(Lists!$H$8,$A$1:$AD$1,0))&amp;""),""))</f>
        <v/>
      </c>
      <c r="AR199" s="22">
        <f>IF(AN199="","",IFERROR(TRIM(INDEX($A199:$AD199,MATCH(Lists!$H$9,$A$1:$AD$1,0))&amp;""),""))</f>
        <v/>
      </c>
      <c r="AS199" s="22">
        <f>IF(AN199="","",IFERROR(TRIM(INDEX($A199:$AD199,MATCH(Lists!$H$5,$A$1:$AD$1,0))&amp;""),""))</f>
        <v/>
      </c>
      <c r="AT199" s="22">
        <f>IF(AN199="","",IF(IFERROR(TRIM(INDEX($A199:$AD199,MATCH(Lists!$H$6,$A$1:$AD$1,0))&amp;""),"")&lt;&gt;"","Yes","No"))</f>
        <v/>
      </c>
      <c r="AU199" s="22">
        <f>IF(AN199="","",IF(IFERROR(TRIM(INDEX($A199:$AD199,MATCH(Lists!$H$11,$A$1:$AD$1,0))&amp;""),"")&lt;&gt;"","Yes","No"))</f>
        <v/>
      </c>
      <c r="AV199" s="22">
        <f>IF(AN199="","",IFERROR(IF(TRIM(INDEX($A199:$AD199,MATCH(Lists!$H$10,$A$1:$AD$1,0))&amp;"")="","",VALUE(TRIM(INDEX($A199:$AD199,MATCH(Lists!$H$10,$A$1:$AD$1,0))&amp;""))),""))</f>
        <v/>
      </c>
      <c r="AW199" s="22">
        <f>IF(AN199="","",LOWER(IFERROR(TRIM(INDEX($A199:$AD199,MATCH(Lists!$H$3,$A$1:$AD$1,0))&amp;""),"")))</f>
        <v/>
      </c>
      <c r="AX199" s="22">
        <f>IF(AN199="","",IFERROR(TRIM(INDEX($A199:$AD199,MATCH(Lists!$H$12,$A$1:$AD$1,0))&amp;""),""))</f>
        <v/>
      </c>
      <c r="AY199" s="23">
        <f>IF(OR(AX199="Paid",AX199="Partially refunded"),IFERROR(VALUE(IFERROR(TRIM(INDEX($A199:$AD199,MATCH(Lists!$H$13,$A$1:$AD$1,0))&amp;""),"")),0)-IFERROR(VALUE(IFERROR(TRIM(INDEX($A199:$AD199,MATCH(Lists!$H$14,$A$1:$AD$1,0))&amp;""),"")),0),0)</f>
        <v/>
      </c>
      <c r="AZ199" s="22">
        <f>IF(AN199="","",IF(UPPER(TRIM(AK199&amp;""))="Y","Paid another way",IF(OR(AX199="Paid",AX199="Partially refunded"),AX199,IF(AND(AW199&lt;&gt;"",COUNTIFS(Payments!$S$2:$S$301,AW199,Payments!$U$2:$U$301,1)&gt;0),"Paid",IF(AX199&lt;&gt;"",AX199,IF(AW199="","No payment yet",IFERROR(INDEX(Payments!$T$2:$T$301,MATCH(AW199,Payments!$S$2:$S$301,0)),"No payment yet")))))))</f>
        <v/>
      </c>
      <c r="BA199" s="22">
        <f>IF(OR(AZ199="Paid",AZ199="Partially refunded",AZ199="Paid another way"),1,0)</f>
        <v/>
      </c>
      <c r="BB199" s="23">
        <f>IF(AN199="","",AY199+IF(AW199="",0,SUMIF(Payments!$S$2:$S$301,AW199,Payments!$V$2:$V$301)))</f>
        <v/>
      </c>
      <c r="BC199" s="22">
        <f>IF(OR(AN199="",COUNT(AF199:AH199)=0),"",ROUND(AVERAGE(AF199:AH199),2))</f>
        <v/>
      </c>
      <c r="BD199" s="22">
        <f>IF(ISNUMBER(BC199),BC199,0)</f>
        <v/>
      </c>
      <c r="BE199" s="22">
        <f>IF(ISNUMBER(BC199),1,0)</f>
        <v/>
      </c>
      <c r="BF199" s="22">
        <f>IF(AN199="","",TRIM(AI199&amp;""))</f>
        <v/>
      </c>
      <c r="BG199" s="22">
        <f>IF(OR(AN199="",AJ199=""),"",UPPER(TRIM(AJ199&amp;"")))</f>
        <v/>
      </c>
      <c r="BH199" s="22">
        <f>IF(BG199="","",IF(COUNTIF($BG$2:$BG$301,BG199)&gt;1,"Yes","No"))</f>
        <v/>
      </c>
      <c r="BI199" s="22">
        <f>IF(AND(BF199="Accepted",BG199=""),1,0)</f>
        <v/>
      </c>
      <c r="BJ199" s="22">
        <f>IF(AND(BF199="Accepted",BA199=0),1,0)</f>
        <v/>
      </c>
      <c r="BK199" s="23">
        <f>IF(AND(BJ199=1,ISNUMBER(AV199)),AV199,0)</f>
        <v/>
      </c>
      <c r="BL199" s="22">
        <f>IF(AN199="",0,1)</f>
        <v/>
      </c>
    </row>
    <row r="200">
      <c r="AE200" s="19" t="n"/>
      <c r="AF200" s="24" t="n"/>
      <c r="AG200" s="24" t="n"/>
      <c r="AH200" s="24" t="n"/>
      <c r="AI200" s="24" t="n"/>
      <c r="AJ200" s="24" t="n"/>
      <c r="AK200" s="24" t="n"/>
      <c r="AL200" s="25" t="n"/>
      <c r="AM200" s="19" t="n"/>
      <c r="AN200" s="22">
        <f>IFERROR(TRIM(INDEX($A200:$AD200,MATCH(Lists!$H$2,$A$1:$AD$1,0))&amp;""),"")</f>
        <v/>
      </c>
      <c r="AO200" s="22">
        <f>IF(AN200="","",IFERROR(TRIM(INDEX($A200:$AD200,MATCH(Lists!$H$4,$A$1:$AD$1,0))&amp;""),""))</f>
        <v/>
      </c>
      <c r="AP200" s="22">
        <f>IF(AN200="","",IFERROR(TRIM(INDEX($A200:$AD200,MATCH(Lists!$H$7,$A$1:$AD$1,0))&amp;""),""))</f>
        <v/>
      </c>
      <c r="AQ200" s="22">
        <f>IF(AN200="","",IFERROR(TRIM(INDEX($A200:$AD200,MATCH(Lists!$H$8,$A$1:$AD$1,0))&amp;""),""))</f>
        <v/>
      </c>
      <c r="AR200" s="22">
        <f>IF(AN200="","",IFERROR(TRIM(INDEX($A200:$AD200,MATCH(Lists!$H$9,$A$1:$AD$1,0))&amp;""),""))</f>
        <v/>
      </c>
      <c r="AS200" s="22">
        <f>IF(AN200="","",IFERROR(TRIM(INDEX($A200:$AD200,MATCH(Lists!$H$5,$A$1:$AD$1,0))&amp;""),""))</f>
        <v/>
      </c>
      <c r="AT200" s="22">
        <f>IF(AN200="","",IF(IFERROR(TRIM(INDEX($A200:$AD200,MATCH(Lists!$H$6,$A$1:$AD$1,0))&amp;""),"")&lt;&gt;"","Yes","No"))</f>
        <v/>
      </c>
      <c r="AU200" s="22">
        <f>IF(AN200="","",IF(IFERROR(TRIM(INDEX($A200:$AD200,MATCH(Lists!$H$11,$A$1:$AD$1,0))&amp;""),"")&lt;&gt;"","Yes","No"))</f>
        <v/>
      </c>
      <c r="AV200" s="22">
        <f>IF(AN200="","",IFERROR(IF(TRIM(INDEX($A200:$AD200,MATCH(Lists!$H$10,$A$1:$AD$1,0))&amp;"")="","",VALUE(TRIM(INDEX($A200:$AD200,MATCH(Lists!$H$10,$A$1:$AD$1,0))&amp;""))),""))</f>
        <v/>
      </c>
      <c r="AW200" s="22">
        <f>IF(AN200="","",LOWER(IFERROR(TRIM(INDEX($A200:$AD200,MATCH(Lists!$H$3,$A$1:$AD$1,0))&amp;""),"")))</f>
        <v/>
      </c>
      <c r="AX200" s="22">
        <f>IF(AN200="","",IFERROR(TRIM(INDEX($A200:$AD200,MATCH(Lists!$H$12,$A$1:$AD$1,0))&amp;""),""))</f>
        <v/>
      </c>
      <c r="AY200" s="23">
        <f>IF(OR(AX200="Paid",AX200="Partially refunded"),IFERROR(VALUE(IFERROR(TRIM(INDEX($A200:$AD200,MATCH(Lists!$H$13,$A$1:$AD$1,0))&amp;""),"")),0)-IFERROR(VALUE(IFERROR(TRIM(INDEX($A200:$AD200,MATCH(Lists!$H$14,$A$1:$AD$1,0))&amp;""),"")),0),0)</f>
        <v/>
      </c>
      <c r="AZ200" s="22">
        <f>IF(AN200="","",IF(UPPER(TRIM(AK200&amp;""))="Y","Paid another way",IF(OR(AX200="Paid",AX200="Partially refunded"),AX200,IF(AND(AW200&lt;&gt;"",COUNTIFS(Payments!$S$2:$S$301,AW200,Payments!$U$2:$U$301,1)&gt;0),"Paid",IF(AX200&lt;&gt;"",AX200,IF(AW200="","No payment yet",IFERROR(INDEX(Payments!$T$2:$T$301,MATCH(AW200,Payments!$S$2:$S$301,0)),"No payment yet")))))))</f>
        <v/>
      </c>
      <c r="BA200" s="22">
        <f>IF(OR(AZ200="Paid",AZ200="Partially refunded",AZ200="Paid another way"),1,0)</f>
        <v/>
      </c>
      <c r="BB200" s="23">
        <f>IF(AN200="","",AY200+IF(AW200="",0,SUMIF(Payments!$S$2:$S$301,AW200,Payments!$V$2:$V$301)))</f>
        <v/>
      </c>
      <c r="BC200" s="22">
        <f>IF(OR(AN200="",COUNT(AF200:AH200)=0),"",ROUND(AVERAGE(AF200:AH200),2))</f>
        <v/>
      </c>
      <c r="BD200" s="22">
        <f>IF(ISNUMBER(BC200),BC200,0)</f>
        <v/>
      </c>
      <c r="BE200" s="22">
        <f>IF(ISNUMBER(BC200),1,0)</f>
        <v/>
      </c>
      <c r="BF200" s="22">
        <f>IF(AN200="","",TRIM(AI200&amp;""))</f>
        <v/>
      </c>
      <c r="BG200" s="22">
        <f>IF(OR(AN200="",AJ200=""),"",UPPER(TRIM(AJ200&amp;"")))</f>
        <v/>
      </c>
      <c r="BH200" s="22">
        <f>IF(BG200="","",IF(COUNTIF($BG$2:$BG$301,BG200)&gt;1,"Yes","No"))</f>
        <v/>
      </c>
      <c r="BI200" s="22">
        <f>IF(AND(BF200="Accepted",BG200=""),1,0)</f>
        <v/>
      </c>
      <c r="BJ200" s="22">
        <f>IF(AND(BF200="Accepted",BA200=0),1,0)</f>
        <v/>
      </c>
      <c r="BK200" s="23">
        <f>IF(AND(BJ200=1,ISNUMBER(AV200)),AV200,0)</f>
        <v/>
      </c>
      <c r="BL200" s="22">
        <f>IF(AN200="",0,1)</f>
        <v/>
      </c>
    </row>
    <row r="201">
      <c r="AE201" s="19" t="n"/>
      <c r="AF201" s="24" t="n"/>
      <c r="AG201" s="24" t="n"/>
      <c r="AH201" s="24" t="n"/>
      <c r="AI201" s="24" t="n"/>
      <c r="AJ201" s="24" t="n"/>
      <c r="AK201" s="24" t="n"/>
      <c r="AL201" s="25" t="n"/>
      <c r="AM201" s="19" t="n"/>
      <c r="AN201" s="22">
        <f>IFERROR(TRIM(INDEX($A201:$AD201,MATCH(Lists!$H$2,$A$1:$AD$1,0))&amp;""),"")</f>
        <v/>
      </c>
      <c r="AO201" s="22">
        <f>IF(AN201="","",IFERROR(TRIM(INDEX($A201:$AD201,MATCH(Lists!$H$4,$A$1:$AD$1,0))&amp;""),""))</f>
        <v/>
      </c>
      <c r="AP201" s="22">
        <f>IF(AN201="","",IFERROR(TRIM(INDEX($A201:$AD201,MATCH(Lists!$H$7,$A$1:$AD$1,0))&amp;""),""))</f>
        <v/>
      </c>
      <c r="AQ201" s="22">
        <f>IF(AN201="","",IFERROR(TRIM(INDEX($A201:$AD201,MATCH(Lists!$H$8,$A$1:$AD$1,0))&amp;""),""))</f>
        <v/>
      </c>
      <c r="AR201" s="22">
        <f>IF(AN201="","",IFERROR(TRIM(INDEX($A201:$AD201,MATCH(Lists!$H$9,$A$1:$AD$1,0))&amp;""),""))</f>
        <v/>
      </c>
      <c r="AS201" s="22">
        <f>IF(AN201="","",IFERROR(TRIM(INDEX($A201:$AD201,MATCH(Lists!$H$5,$A$1:$AD$1,0))&amp;""),""))</f>
        <v/>
      </c>
      <c r="AT201" s="22">
        <f>IF(AN201="","",IF(IFERROR(TRIM(INDEX($A201:$AD201,MATCH(Lists!$H$6,$A$1:$AD$1,0))&amp;""),"")&lt;&gt;"","Yes","No"))</f>
        <v/>
      </c>
      <c r="AU201" s="22">
        <f>IF(AN201="","",IF(IFERROR(TRIM(INDEX($A201:$AD201,MATCH(Lists!$H$11,$A$1:$AD$1,0))&amp;""),"")&lt;&gt;"","Yes","No"))</f>
        <v/>
      </c>
      <c r="AV201" s="22">
        <f>IF(AN201="","",IFERROR(IF(TRIM(INDEX($A201:$AD201,MATCH(Lists!$H$10,$A$1:$AD$1,0))&amp;"")="","",VALUE(TRIM(INDEX($A201:$AD201,MATCH(Lists!$H$10,$A$1:$AD$1,0))&amp;""))),""))</f>
        <v/>
      </c>
      <c r="AW201" s="22">
        <f>IF(AN201="","",LOWER(IFERROR(TRIM(INDEX($A201:$AD201,MATCH(Lists!$H$3,$A$1:$AD$1,0))&amp;""),"")))</f>
        <v/>
      </c>
      <c r="AX201" s="22">
        <f>IF(AN201="","",IFERROR(TRIM(INDEX($A201:$AD201,MATCH(Lists!$H$12,$A$1:$AD$1,0))&amp;""),""))</f>
        <v/>
      </c>
      <c r="AY201" s="23">
        <f>IF(OR(AX201="Paid",AX201="Partially refunded"),IFERROR(VALUE(IFERROR(TRIM(INDEX($A201:$AD201,MATCH(Lists!$H$13,$A$1:$AD$1,0))&amp;""),"")),0)-IFERROR(VALUE(IFERROR(TRIM(INDEX($A201:$AD201,MATCH(Lists!$H$14,$A$1:$AD$1,0))&amp;""),"")),0),0)</f>
        <v/>
      </c>
      <c r="AZ201" s="22">
        <f>IF(AN201="","",IF(UPPER(TRIM(AK201&amp;""))="Y","Paid another way",IF(OR(AX201="Paid",AX201="Partially refunded"),AX201,IF(AND(AW201&lt;&gt;"",COUNTIFS(Payments!$S$2:$S$301,AW201,Payments!$U$2:$U$301,1)&gt;0),"Paid",IF(AX201&lt;&gt;"",AX201,IF(AW201="","No payment yet",IFERROR(INDEX(Payments!$T$2:$T$301,MATCH(AW201,Payments!$S$2:$S$301,0)),"No payment yet")))))))</f>
        <v/>
      </c>
      <c r="BA201" s="22">
        <f>IF(OR(AZ201="Paid",AZ201="Partially refunded",AZ201="Paid another way"),1,0)</f>
        <v/>
      </c>
      <c r="BB201" s="23">
        <f>IF(AN201="","",AY201+IF(AW201="",0,SUMIF(Payments!$S$2:$S$301,AW201,Payments!$V$2:$V$301)))</f>
        <v/>
      </c>
      <c r="BC201" s="22">
        <f>IF(OR(AN201="",COUNT(AF201:AH201)=0),"",ROUND(AVERAGE(AF201:AH201),2))</f>
        <v/>
      </c>
      <c r="BD201" s="22">
        <f>IF(ISNUMBER(BC201),BC201,0)</f>
        <v/>
      </c>
      <c r="BE201" s="22">
        <f>IF(ISNUMBER(BC201),1,0)</f>
        <v/>
      </c>
      <c r="BF201" s="22">
        <f>IF(AN201="","",TRIM(AI201&amp;""))</f>
        <v/>
      </c>
      <c r="BG201" s="22">
        <f>IF(OR(AN201="",AJ201=""),"",UPPER(TRIM(AJ201&amp;"")))</f>
        <v/>
      </c>
      <c r="BH201" s="22">
        <f>IF(BG201="","",IF(COUNTIF($BG$2:$BG$301,BG201)&gt;1,"Yes","No"))</f>
        <v/>
      </c>
      <c r="BI201" s="22">
        <f>IF(AND(BF201="Accepted",BG201=""),1,0)</f>
        <v/>
      </c>
      <c r="BJ201" s="22">
        <f>IF(AND(BF201="Accepted",BA201=0),1,0)</f>
        <v/>
      </c>
      <c r="BK201" s="23">
        <f>IF(AND(BJ201=1,ISNUMBER(AV201)),AV201,0)</f>
        <v/>
      </c>
      <c r="BL201" s="22">
        <f>IF(AN201="",0,1)</f>
        <v/>
      </c>
    </row>
    <row r="202">
      <c r="AE202" s="19" t="n"/>
      <c r="AF202" s="24" t="n"/>
      <c r="AG202" s="24" t="n"/>
      <c r="AH202" s="24" t="n"/>
      <c r="AI202" s="24" t="n"/>
      <c r="AJ202" s="24" t="n"/>
      <c r="AK202" s="24" t="n"/>
      <c r="AL202" s="25" t="n"/>
      <c r="AM202" s="19" t="n"/>
      <c r="AN202" s="22">
        <f>IFERROR(TRIM(INDEX($A202:$AD202,MATCH(Lists!$H$2,$A$1:$AD$1,0))&amp;""),"")</f>
        <v/>
      </c>
      <c r="AO202" s="22">
        <f>IF(AN202="","",IFERROR(TRIM(INDEX($A202:$AD202,MATCH(Lists!$H$4,$A$1:$AD$1,0))&amp;""),""))</f>
        <v/>
      </c>
      <c r="AP202" s="22">
        <f>IF(AN202="","",IFERROR(TRIM(INDEX($A202:$AD202,MATCH(Lists!$H$7,$A$1:$AD$1,0))&amp;""),""))</f>
        <v/>
      </c>
      <c r="AQ202" s="22">
        <f>IF(AN202="","",IFERROR(TRIM(INDEX($A202:$AD202,MATCH(Lists!$H$8,$A$1:$AD$1,0))&amp;""),""))</f>
        <v/>
      </c>
      <c r="AR202" s="22">
        <f>IF(AN202="","",IFERROR(TRIM(INDEX($A202:$AD202,MATCH(Lists!$H$9,$A$1:$AD$1,0))&amp;""),""))</f>
        <v/>
      </c>
      <c r="AS202" s="22">
        <f>IF(AN202="","",IFERROR(TRIM(INDEX($A202:$AD202,MATCH(Lists!$H$5,$A$1:$AD$1,0))&amp;""),""))</f>
        <v/>
      </c>
      <c r="AT202" s="22">
        <f>IF(AN202="","",IF(IFERROR(TRIM(INDEX($A202:$AD202,MATCH(Lists!$H$6,$A$1:$AD$1,0))&amp;""),"")&lt;&gt;"","Yes","No"))</f>
        <v/>
      </c>
      <c r="AU202" s="22">
        <f>IF(AN202="","",IF(IFERROR(TRIM(INDEX($A202:$AD202,MATCH(Lists!$H$11,$A$1:$AD$1,0))&amp;""),"")&lt;&gt;"","Yes","No"))</f>
        <v/>
      </c>
      <c r="AV202" s="22">
        <f>IF(AN202="","",IFERROR(IF(TRIM(INDEX($A202:$AD202,MATCH(Lists!$H$10,$A$1:$AD$1,0))&amp;"")="","",VALUE(TRIM(INDEX($A202:$AD202,MATCH(Lists!$H$10,$A$1:$AD$1,0))&amp;""))),""))</f>
        <v/>
      </c>
      <c r="AW202" s="22">
        <f>IF(AN202="","",LOWER(IFERROR(TRIM(INDEX($A202:$AD202,MATCH(Lists!$H$3,$A$1:$AD$1,0))&amp;""),"")))</f>
        <v/>
      </c>
      <c r="AX202" s="22">
        <f>IF(AN202="","",IFERROR(TRIM(INDEX($A202:$AD202,MATCH(Lists!$H$12,$A$1:$AD$1,0))&amp;""),""))</f>
        <v/>
      </c>
      <c r="AY202" s="23">
        <f>IF(OR(AX202="Paid",AX202="Partially refunded"),IFERROR(VALUE(IFERROR(TRIM(INDEX($A202:$AD202,MATCH(Lists!$H$13,$A$1:$AD$1,0))&amp;""),"")),0)-IFERROR(VALUE(IFERROR(TRIM(INDEX($A202:$AD202,MATCH(Lists!$H$14,$A$1:$AD$1,0))&amp;""),"")),0),0)</f>
        <v/>
      </c>
      <c r="AZ202" s="22">
        <f>IF(AN202="","",IF(UPPER(TRIM(AK202&amp;""))="Y","Paid another way",IF(OR(AX202="Paid",AX202="Partially refunded"),AX202,IF(AND(AW202&lt;&gt;"",COUNTIFS(Payments!$S$2:$S$301,AW202,Payments!$U$2:$U$301,1)&gt;0),"Paid",IF(AX202&lt;&gt;"",AX202,IF(AW202="","No payment yet",IFERROR(INDEX(Payments!$T$2:$T$301,MATCH(AW202,Payments!$S$2:$S$301,0)),"No payment yet")))))))</f>
        <v/>
      </c>
      <c r="BA202" s="22">
        <f>IF(OR(AZ202="Paid",AZ202="Partially refunded",AZ202="Paid another way"),1,0)</f>
        <v/>
      </c>
      <c r="BB202" s="23">
        <f>IF(AN202="","",AY202+IF(AW202="",0,SUMIF(Payments!$S$2:$S$301,AW202,Payments!$V$2:$V$301)))</f>
        <v/>
      </c>
      <c r="BC202" s="22">
        <f>IF(OR(AN202="",COUNT(AF202:AH202)=0),"",ROUND(AVERAGE(AF202:AH202),2))</f>
        <v/>
      </c>
      <c r="BD202" s="22">
        <f>IF(ISNUMBER(BC202),BC202,0)</f>
        <v/>
      </c>
      <c r="BE202" s="22">
        <f>IF(ISNUMBER(BC202),1,0)</f>
        <v/>
      </c>
      <c r="BF202" s="22">
        <f>IF(AN202="","",TRIM(AI202&amp;""))</f>
        <v/>
      </c>
      <c r="BG202" s="22">
        <f>IF(OR(AN202="",AJ202=""),"",UPPER(TRIM(AJ202&amp;"")))</f>
        <v/>
      </c>
      <c r="BH202" s="22">
        <f>IF(BG202="","",IF(COUNTIF($BG$2:$BG$301,BG202)&gt;1,"Yes","No"))</f>
        <v/>
      </c>
      <c r="BI202" s="22">
        <f>IF(AND(BF202="Accepted",BG202=""),1,0)</f>
        <v/>
      </c>
      <c r="BJ202" s="22">
        <f>IF(AND(BF202="Accepted",BA202=0),1,0)</f>
        <v/>
      </c>
      <c r="BK202" s="23">
        <f>IF(AND(BJ202=1,ISNUMBER(AV202)),AV202,0)</f>
        <v/>
      </c>
      <c r="BL202" s="22">
        <f>IF(AN202="",0,1)</f>
        <v/>
      </c>
    </row>
    <row r="203">
      <c r="AE203" s="19" t="n"/>
      <c r="AF203" s="24" t="n"/>
      <c r="AG203" s="24" t="n"/>
      <c r="AH203" s="24" t="n"/>
      <c r="AI203" s="24" t="n"/>
      <c r="AJ203" s="24" t="n"/>
      <c r="AK203" s="24" t="n"/>
      <c r="AL203" s="25" t="n"/>
      <c r="AM203" s="19" t="n"/>
      <c r="AN203" s="22">
        <f>IFERROR(TRIM(INDEX($A203:$AD203,MATCH(Lists!$H$2,$A$1:$AD$1,0))&amp;""),"")</f>
        <v/>
      </c>
      <c r="AO203" s="22">
        <f>IF(AN203="","",IFERROR(TRIM(INDEX($A203:$AD203,MATCH(Lists!$H$4,$A$1:$AD$1,0))&amp;""),""))</f>
        <v/>
      </c>
      <c r="AP203" s="22">
        <f>IF(AN203="","",IFERROR(TRIM(INDEX($A203:$AD203,MATCH(Lists!$H$7,$A$1:$AD$1,0))&amp;""),""))</f>
        <v/>
      </c>
      <c r="AQ203" s="22">
        <f>IF(AN203="","",IFERROR(TRIM(INDEX($A203:$AD203,MATCH(Lists!$H$8,$A$1:$AD$1,0))&amp;""),""))</f>
        <v/>
      </c>
      <c r="AR203" s="22">
        <f>IF(AN203="","",IFERROR(TRIM(INDEX($A203:$AD203,MATCH(Lists!$H$9,$A$1:$AD$1,0))&amp;""),""))</f>
        <v/>
      </c>
      <c r="AS203" s="22">
        <f>IF(AN203="","",IFERROR(TRIM(INDEX($A203:$AD203,MATCH(Lists!$H$5,$A$1:$AD$1,0))&amp;""),""))</f>
        <v/>
      </c>
      <c r="AT203" s="22">
        <f>IF(AN203="","",IF(IFERROR(TRIM(INDEX($A203:$AD203,MATCH(Lists!$H$6,$A$1:$AD$1,0))&amp;""),"")&lt;&gt;"","Yes","No"))</f>
        <v/>
      </c>
      <c r="AU203" s="22">
        <f>IF(AN203="","",IF(IFERROR(TRIM(INDEX($A203:$AD203,MATCH(Lists!$H$11,$A$1:$AD$1,0))&amp;""),"")&lt;&gt;"","Yes","No"))</f>
        <v/>
      </c>
      <c r="AV203" s="22">
        <f>IF(AN203="","",IFERROR(IF(TRIM(INDEX($A203:$AD203,MATCH(Lists!$H$10,$A$1:$AD$1,0))&amp;"")="","",VALUE(TRIM(INDEX($A203:$AD203,MATCH(Lists!$H$10,$A$1:$AD$1,0))&amp;""))),""))</f>
        <v/>
      </c>
      <c r="AW203" s="22">
        <f>IF(AN203="","",LOWER(IFERROR(TRIM(INDEX($A203:$AD203,MATCH(Lists!$H$3,$A$1:$AD$1,0))&amp;""),"")))</f>
        <v/>
      </c>
      <c r="AX203" s="22">
        <f>IF(AN203="","",IFERROR(TRIM(INDEX($A203:$AD203,MATCH(Lists!$H$12,$A$1:$AD$1,0))&amp;""),""))</f>
        <v/>
      </c>
      <c r="AY203" s="23">
        <f>IF(OR(AX203="Paid",AX203="Partially refunded"),IFERROR(VALUE(IFERROR(TRIM(INDEX($A203:$AD203,MATCH(Lists!$H$13,$A$1:$AD$1,0))&amp;""),"")),0)-IFERROR(VALUE(IFERROR(TRIM(INDEX($A203:$AD203,MATCH(Lists!$H$14,$A$1:$AD$1,0))&amp;""),"")),0),0)</f>
        <v/>
      </c>
      <c r="AZ203" s="22">
        <f>IF(AN203="","",IF(UPPER(TRIM(AK203&amp;""))="Y","Paid another way",IF(OR(AX203="Paid",AX203="Partially refunded"),AX203,IF(AND(AW203&lt;&gt;"",COUNTIFS(Payments!$S$2:$S$301,AW203,Payments!$U$2:$U$301,1)&gt;0),"Paid",IF(AX203&lt;&gt;"",AX203,IF(AW203="","No payment yet",IFERROR(INDEX(Payments!$T$2:$T$301,MATCH(AW203,Payments!$S$2:$S$301,0)),"No payment yet")))))))</f>
        <v/>
      </c>
      <c r="BA203" s="22">
        <f>IF(OR(AZ203="Paid",AZ203="Partially refunded",AZ203="Paid another way"),1,0)</f>
        <v/>
      </c>
      <c r="BB203" s="23">
        <f>IF(AN203="","",AY203+IF(AW203="",0,SUMIF(Payments!$S$2:$S$301,AW203,Payments!$V$2:$V$301)))</f>
        <v/>
      </c>
      <c r="BC203" s="22">
        <f>IF(OR(AN203="",COUNT(AF203:AH203)=0),"",ROUND(AVERAGE(AF203:AH203),2))</f>
        <v/>
      </c>
      <c r="BD203" s="22">
        <f>IF(ISNUMBER(BC203),BC203,0)</f>
        <v/>
      </c>
      <c r="BE203" s="22">
        <f>IF(ISNUMBER(BC203),1,0)</f>
        <v/>
      </c>
      <c r="BF203" s="22">
        <f>IF(AN203="","",TRIM(AI203&amp;""))</f>
        <v/>
      </c>
      <c r="BG203" s="22">
        <f>IF(OR(AN203="",AJ203=""),"",UPPER(TRIM(AJ203&amp;"")))</f>
        <v/>
      </c>
      <c r="BH203" s="22">
        <f>IF(BG203="","",IF(COUNTIF($BG$2:$BG$301,BG203)&gt;1,"Yes","No"))</f>
        <v/>
      </c>
      <c r="BI203" s="22">
        <f>IF(AND(BF203="Accepted",BG203=""),1,0)</f>
        <v/>
      </c>
      <c r="BJ203" s="22">
        <f>IF(AND(BF203="Accepted",BA203=0),1,0)</f>
        <v/>
      </c>
      <c r="BK203" s="23">
        <f>IF(AND(BJ203=1,ISNUMBER(AV203)),AV203,0)</f>
        <v/>
      </c>
      <c r="BL203" s="22">
        <f>IF(AN203="",0,1)</f>
        <v/>
      </c>
    </row>
    <row r="204">
      <c r="AE204" s="19" t="n"/>
      <c r="AF204" s="24" t="n"/>
      <c r="AG204" s="24" t="n"/>
      <c r="AH204" s="24" t="n"/>
      <c r="AI204" s="24" t="n"/>
      <c r="AJ204" s="24" t="n"/>
      <c r="AK204" s="24" t="n"/>
      <c r="AL204" s="25" t="n"/>
      <c r="AM204" s="19" t="n"/>
      <c r="AN204" s="22">
        <f>IFERROR(TRIM(INDEX($A204:$AD204,MATCH(Lists!$H$2,$A$1:$AD$1,0))&amp;""),"")</f>
        <v/>
      </c>
      <c r="AO204" s="22">
        <f>IF(AN204="","",IFERROR(TRIM(INDEX($A204:$AD204,MATCH(Lists!$H$4,$A$1:$AD$1,0))&amp;""),""))</f>
        <v/>
      </c>
      <c r="AP204" s="22">
        <f>IF(AN204="","",IFERROR(TRIM(INDEX($A204:$AD204,MATCH(Lists!$H$7,$A$1:$AD$1,0))&amp;""),""))</f>
        <v/>
      </c>
      <c r="AQ204" s="22">
        <f>IF(AN204="","",IFERROR(TRIM(INDEX($A204:$AD204,MATCH(Lists!$H$8,$A$1:$AD$1,0))&amp;""),""))</f>
        <v/>
      </c>
      <c r="AR204" s="22">
        <f>IF(AN204="","",IFERROR(TRIM(INDEX($A204:$AD204,MATCH(Lists!$H$9,$A$1:$AD$1,0))&amp;""),""))</f>
        <v/>
      </c>
      <c r="AS204" s="22">
        <f>IF(AN204="","",IFERROR(TRIM(INDEX($A204:$AD204,MATCH(Lists!$H$5,$A$1:$AD$1,0))&amp;""),""))</f>
        <v/>
      </c>
      <c r="AT204" s="22">
        <f>IF(AN204="","",IF(IFERROR(TRIM(INDEX($A204:$AD204,MATCH(Lists!$H$6,$A$1:$AD$1,0))&amp;""),"")&lt;&gt;"","Yes","No"))</f>
        <v/>
      </c>
      <c r="AU204" s="22">
        <f>IF(AN204="","",IF(IFERROR(TRIM(INDEX($A204:$AD204,MATCH(Lists!$H$11,$A$1:$AD$1,0))&amp;""),"")&lt;&gt;"","Yes","No"))</f>
        <v/>
      </c>
      <c r="AV204" s="22">
        <f>IF(AN204="","",IFERROR(IF(TRIM(INDEX($A204:$AD204,MATCH(Lists!$H$10,$A$1:$AD$1,0))&amp;"")="","",VALUE(TRIM(INDEX($A204:$AD204,MATCH(Lists!$H$10,$A$1:$AD$1,0))&amp;""))),""))</f>
        <v/>
      </c>
      <c r="AW204" s="22">
        <f>IF(AN204="","",LOWER(IFERROR(TRIM(INDEX($A204:$AD204,MATCH(Lists!$H$3,$A$1:$AD$1,0))&amp;""),"")))</f>
        <v/>
      </c>
      <c r="AX204" s="22">
        <f>IF(AN204="","",IFERROR(TRIM(INDEX($A204:$AD204,MATCH(Lists!$H$12,$A$1:$AD$1,0))&amp;""),""))</f>
        <v/>
      </c>
      <c r="AY204" s="23">
        <f>IF(OR(AX204="Paid",AX204="Partially refunded"),IFERROR(VALUE(IFERROR(TRIM(INDEX($A204:$AD204,MATCH(Lists!$H$13,$A$1:$AD$1,0))&amp;""),"")),0)-IFERROR(VALUE(IFERROR(TRIM(INDEX($A204:$AD204,MATCH(Lists!$H$14,$A$1:$AD$1,0))&amp;""),"")),0),0)</f>
        <v/>
      </c>
      <c r="AZ204" s="22">
        <f>IF(AN204="","",IF(UPPER(TRIM(AK204&amp;""))="Y","Paid another way",IF(OR(AX204="Paid",AX204="Partially refunded"),AX204,IF(AND(AW204&lt;&gt;"",COUNTIFS(Payments!$S$2:$S$301,AW204,Payments!$U$2:$U$301,1)&gt;0),"Paid",IF(AX204&lt;&gt;"",AX204,IF(AW204="","No payment yet",IFERROR(INDEX(Payments!$T$2:$T$301,MATCH(AW204,Payments!$S$2:$S$301,0)),"No payment yet")))))))</f>
        <v/>
      </c>
      <c r="BA204" s="22">
        <f>IF(OR(AZ204="Paid",AZ204="Partially refunded",AZ204="Paid another way"),1,0)</f>
        <v/>
      </c>
      <c r="BB204" s="23">
        <f>IF(AN204="","",AY204+IF(AW204="",0,SUMIF(Payments!$S$2:$S$301,AW204,Payments!$V$2:$V$301)))</f>
        <v/>
      </c>
      <c r="BC204" s="22">
        <f>IF(OR(AN204="",COUNT(AF204:AH204)=0),"",ROUND(AVERAGE(AF204:AH204),2))</f>
        <v/>
      </c>
      <c r="BD204" s="22">
        <f>IF(ISNUMBER(BC204),BC204,0)</f>
        <v/>
      </c>
      <c r="BE204" s="22">
        <f>IF(ISNUMBER(BC204),1,0)</f>
        <v/>
      </c>
      <c r="BF204" s="22">
        <f>IF(AN204="","",TRIM(AI204&amp;""))</f>
        <v/>
      </c>
      <c r="BG204" s="22">
        <f>IF(OR(AN204="",AJ204=""),"",UPPER(TRIM(AJ204&amp;"")))</f>
        <v/>
      </c>
      <c r="BH204" s="22">
        <f>IF(BG204="","",IF(COUNTIF($BG$2:$BG$301,BG204)&gt;1,"Yes","No"))</f>
        <v/>
      </c>
      <c r="BI204" s="22">
        <f>IF(AND(BF204="Accepted",BG204=""),1,0)</f>
        <v/>
      </c>
      <c r="BJ204" s="22">
        <f>IF(AND(BF204="Accepted",BA204=0),1,0)</f>
        <v/>
      </c>
      <c r="BK204" s="23">
        <f>IF(AND(BJ204=1,ISNUMBER(AV204)),AV204,0)</f>
        <v/>
      </c>
      <c r="BL204" s="22">
        <f>IF(AN204="",0,1)</f>
        <v/>
      </c>
    </row>
    <row r="205">
      <c r="AE205" s="19" t="n"/>
      <c r="AF205" s="24" t="n"/>
      <c r="AG205" s="24" t="n"/>
      <c r="AH205" s="24" t="n"/>
      <c r="AI205" s="24" t="n"/>
      <c r="AJ205" s="24" t="n"/>
      <c r="AK205" s="24" t="n"/>
      <c r="AL205" s="25" t="n"/>
      <c r="AM205" s="19" t="n"/>
      <c r="AN205" s="22">
        <f>IFERROR(TRIM(INDEX($A205:$AD205,MATCH(Lists!$H$2,$A$1:$AD$1,0))&amp;""),"")</f>
        <v/>
      </c>
      <c r="AO205" s="22">
        <f>IF(AN205="","",IFERROR(TRIM(INDEX($A205:$AD205,MATCH(Lists!$H$4,$A$1:$AD$1,0))&amp;""),""))</f>
        <v/>
      </c>
      <c r="AP205" s="22">
        <f>IF(AN205="","",IFERROR(TRIM(INDEX($A205:$AD205,MATCH(Lists!$H$7,$A$1:$AD$1,0))&amp;""),""))</f>
        <v/>
      </c>
      <c r="AQ205" s="22">
        <f>IF(AN205="","",IFERROR(TRIM(INDEX($A205:$AD205,MATCH(Lists!$H$8,$A$1:$AD$1,0))&amp;""),""))</f>
        <v/>
      </c>
      <c r="AR205" s="22">
        <f>IF(AN205="","",IFERROR(TRIM(INDEX($A205:$AD205,MATCH(Lists!$H$9,$A$1:$AD$1,0))&amp;""),""))</f>
        <v/>
      </c>
      <c r="AS205" s="22">
        <f>IF(AN205="","",IFERROR(TRIM(INDEX($A205:$AD205,MATCH(Lists!$H$5,$A$1:$AD$1,0))&amp;""),""))</f>
        <v/>
      </c>
      <c r="AT205" s="22">
        <f>IF(AN205="","",IF(IFERROR(TRIM(INDEX($A205:$AD205,MATCH(Lists!$H$6,$A$1:$AD$1,0))&amp;""),"")&lt;&gt;"","Yes","No"))</f>
        <v/>
      </c>
      <c r="AU205" s="22">
        <f>IF(AN205="","",IF(IFERROR(TRIM(INDEX($A205:$AD205,MATCH(Lists!$H$11,$A$1:$AD$1,0))&amp;""),"")&lt;&gt;"","Yes","No"))</f>
        <v/>
      </c>
      <c r="AV205" s="22">
        <f>IF(AN205="","",IFERROR(IF(TRIM(INDEX($A205:$AD205,MATCH(Lists!$H$10,$A$1:$AD$1,0))&amp;"")="","",VALUE(TRIM(INDEX($A205:$AD205,MATCH(Lists!$H$10,$A$1:$AD$1,0))&amp;""))),""))</f>
        <v/>
      </c>
      <c r="AW205" s="22">
        <f>IF(AN205="","",LOWER(IFERROR(TRIM(INDEX($A205:$AD205,MATCH(Lists!$H$3,$A$1:$AD$1,0))&amp;""),"")))</f>
        <v/>
      </c>
      <c r="AX205" s="22">
        <f>IF(AN205="","",IFERROR(TRIM(INDEX($A205:$AD205,MATCH(Lists!$H$12,$A$1:$AD$1,0))&amp;""),""))</f>
        <v/>
      </c>
      <c r="AY205" s="23">
        <f>IF(OR(AX205="Paid",AX205="Partially refunded"),IFERROR(VALUE(IFERROR(TRIM(INDEX($A205:$AD205,MATCH(Lists!$H$13,$A$1:$AD$1,0))&amp;""),"")),0)-IFERROR(VALUE(IFERROR(TRIM(INDEX($A205:$AD205,MATCH(Lists!$H$14,$A$1:$AD$1,0))&amp;""),"")),0),0)</f>
        <v/>
      </c>
      <c r="AZ205" s="22">
        <f>IF(AN205="","",IF(UPPER(TRIM(AK205&amp;""))="Y","Paid another way",IF(OR(AX205="Paid",AX205="Partially refunded"),AX205,IF(AND(AW205&lt;&gt;"",COUNTIFS(Payments!$S$2:$S$301,AW205,Payments!$U$2:$U$301,1)&gt;0),"Paid",IF(AX205&lt;&gt;"",AX205,IF(AW205="","No payment yet",IFERROR(INDEX(Payments!$T$2:$T$301,MATCH(AW205,Payments!$S$2:$S$301,0)),"No payment yet")))))))</f>
        <v/>
      </c>
      <c r="BA205" s="22">
        <f>IF(OR(AZ205="Paid",AZ205="Partially refunded",AZ205="Paid another way"),1,0)</f>
        <v/>
      </c>
      <c r="BB205" s="23">
        <f>IF(AN205="","",AY205+IF(AW205="",0,SUMIF(Payments!$S$2:$S$301,AW205,Payments!$V$2:$V$301)))</f>
        <v/>
      </c>
      <c r="BC205" s="22">
        <f>IF(OR(AN205="",COUNT(AF205:AH205)=0),"",ROUND(AVERAGE(AF205:AH205),2))</f>
        <v/>
      </c>
      <c r="BD205" s="22">
        <f>IF(ISNUMBER(BC205),BC205,0)</f>
        <v/>
      </c>
      <c r="BE205" s="22">
        <f>IF(ISNUMBER(BC205),1,0)</f>
        <v/>
      </c>
      <c r="BF205" s="22">
        <f>IF(AN205="","",TRIM(AI205&amp;""))</f>
        <v/>
      </c>
      <c r="BG205" s="22">
        <f>IF(OR(AN205="",AJ205=""),"",UPPER(TRIM(AJ205&amp;"")))</f>
        <v/>
      </c>
      <c r="BH205" s="22">
        <f>IF(BG205="","",IF(COUNTIF($BG$2:$BG$301,BG205)&gt;1,"Yes","No"))</f>
        <v/>
      </c>
      <c r="BI205" s="22">
        <f>IF(AND(BF205="Accepted",BG205=""),1,0)</f>
        <v/>
      </c>
      <c r="BJ205" s="22">
        <f>IF(AND(BF205="Accepted",BA205=0),1,0)</f>
        <v/>
      </c>
      <c r="BK205" s="23">
        <f>IF(AND(BJ205=1,ISNUMBER(AV205)),AV205,0)</f>
        <v/>
      </c>
      <c r="BL205" s="22">
        <f>IF(AN205="",0,1)</f>
        <v/>
      </c>
    </row>
    <row r="206">
      <c r="AE206" s="19" t="n"/>
      <c r="AF206" s="24" t="n"/>
      <c r="AG206" s="24" t="n"/>
      <c r="AH206" s="24" t="n"/>
      <c r="AI206" s="24" t="n"/>
      <c r="AJ206" s="24" t="n"/>
      <c r="AK206" s="24" t="n"/>
      <c r="AL206" s="25" t="n"/>
      <c r="AM206" s="19" t="n"/>
      <c r="AN206" s="22">
        <f>IFERROR(TRIM(INDEX($A206:$AD206,MATCH(Lists!$H$2,$A$1:$AD$1,0))&amp;""),"")</f>
        <v/>
      </c>
      <c r="AO206" s="22">
        <f>IF(AN206="","",IFERROR(TRIM(INDEX($A206:$AD206,MATCH(Lists!$H$4,$A$1:$AD$1,0))&amp;""),""))</f>
        <v/>
      </c>
      <c r="AP206" s="22">
        <f>IF(AN206="","",IFERROR(TRIM(INDEX($A206:$AD206,MATCH(Lists!$H$7,$A$1:$AD$1,0))&amp;""),""))</f>
        <v/>
      </c>
      <c r="AQ206" s="22">
        <f>IF(AN206="","",IFERROR(TRIM(INDEX($A206:$AD206,MATCH(Lists!$H$8,$A$1:$AD$1,0))&amp;""),""))</f>
        <v/>
      </c>
      <c r="AR206" s="22">
        <f>IF(AN206="","",IFERROR(TRIM(INDEX($A206:$AD206,MATCH(Lists!$H$9,$A$1:$AD$1,0))&amp;""),""))</f>
        <v/>
      </c>
      <c r="AS206" s="22">
        <f>IF(AN206="","",IFERROR(TRIM(INDEX($A206:$AD206,MATCH(Lists!$H$5,$A$1:$AD$1,0))&amp;""),""))</f>
        <v/>
      </c>
      <c r="AT206" s="22">
        <f>IF(AN206="","",IF(IFERROR(TRIM(INDEX($A206:$AD206,MATCH(Lists!$H$6,$A$1:$AD$1,0))&amp;""),"")&lt;&gt;"","Yes","No"))</f>
        <v/>
      </c>
      <c r="AU206" s="22">
        <f>IF(AN206="","",IF(IFERROR(TRIM(INDEX($A206:$AD206,MATCH(Lists!$H$11,$A$1:$AD$1,0))&amp;""),"")&lt;&gt;"","Yes","No"))</f>
        <v/>
      </c>
      <c r="AV206" s="22">
        <f>IF(AN206="","",IFERROR(IF(TRIM(INDEX($A206:$AD206,MATCH(Lists!$H$10,$A$1:$AD$1,0))&amp;"")="","",VALUE(TRIM(INDEX($A206:$AD206,MATCH(Lists!$H$10,$A$1:$AD$1,0))&amp;""))),""))</f>
        <v/>
      </c>
      <c r="AW206" s="22">
        <f>IF(AN206="","",LOWER(IFERROR(TRIM(INDEX($A206:$AD206,MATCH(Lists!$H$3,$A$1:$AD$1,0))&amp;""),"")))</f>
        <v/>
      </c>
      <c r="AX206" s="22">
        <f>IF(AN206="","",IFERROR(TRIM(INDEX($A206:$AD206,MATCH(Lists!$H$12,$A$1:$AD$1,0))&amp;""),""))</f>
        <v/>
      </c>
      <c r="AY206" s="23">
        <f>IF(OR(AX206="Paid",AX206="Partially refunded"),IFERROR(VALUE(IFERROR(TRIM(INDEX($A206:$AD206,MATCH(Lists!$H$13,$A$1:$AD$1,0))&amp;""),"")),0)-IFERROR(VALUE(IFERROR(TRIM(INDEX($A206:$AD206,MATCH(Lists!$H$14,$A$1:$AD$1,0))&amp;""),"")),0),0)</f>
        <v/>
      </c>
      <c r="AZ206" s="22">
        <f>IF(AN206="","",IF(UPPER(TRIM(AK206&amp;""))="Y","Paid another way",IF(OR(AX206="Paid",AX206="Partially refunded"),AX206,IF(AND(AW206&lt;&gt;"",COUNTIFS(Payments!$S$2:$S$301,AW206,Payments!$U$2:$U$301,1)&gt;0),"Paid",IF(AX206&lt;&gt;"",AX206,IF(AW206="","No payment yet",IFERROR(INDEX(Payments!$T$2:$T$301,MATCH(AW206,Payments!$S$2:$S$301,0)),"No payment yet")))))))</f>
        <v/>
      </c>
      <c r="BA206" s="22">
        <f>IF(OR(AZ206="Paid",AZ206="Partially refunded",AZ206="Paid another way"),1,0)</f>
        <v/>
      </c>
      <c r="BB206" s="23">
        <f>IF(AN206="","",AY206+IF(AW206="",0,SUMIF(Payments!$S$2:$S$301,AW206,Payments!$V$2:$V$301)))</f>
        <v/>
      </c>
      <c r="BC206" s="22">
        <f>IF(OR(AN206="",COUNT(AF206:AH206)=0),"",ROUND(AVERAGE(AF206:AH206),2))</f>
        <v/>
      </c>
      <c r="BD206" s="22">
        <f>IF(ISNUMBER(BC206),BC206,0)</f>
        <v/>
      </c>
      <c r="BE206" s="22">
        <f>IF(ISNUMBER(BC206),1,0)</f>
        <v/>
      </c>
      <c r="BF206" s="22">
        <f>IF(AN206="","",TRIM(AI206&amp;""))</f>
        <v/>
      </c>
      <c r="BG206" s="22">
        <f>IF(OR(AN206="",AJ206=""),"",UPPER(TRIM(AJ206&amp;"")))</f>
        <v/>
      </c>
      <c r="BH206" s="22">
        <f>IF(BG206="","",IF(COUNTIF($BG$2:$BG$301,BG206)&gt;1,"Yes","No"))</f>
        <v/>
      </c>
      <c r="BI206" s="22">
        <f>IF(AND(BF206="Accepted",BG206=""),1,0)</f>
        <v/>
      </c>
      <c r="BJ206" s="22">
        <f>IF(AND(BF206="Accepted",BA206=0),1,0)</f>
        <v/>
      </c>
      <c r="BK206" s="23">
        <f>IF(AND(BJ206=1,ISNUMBER(AV206)),AV206,0)</f>
        <v/>
      </c>
      <c r="BL206" s="22">
        <f>IF(AN206="",0,1)</f>
        <v/>
      </c>
    </row>
    <row r="207">
      <c r="AE207" s="19" t="n"/>
      <c r="AF207" s="24" t="n"/>
      <c r="AG207" s="24" t="n"/>
      <c r="AH207" s="24" t="n"/>
      <c r="AI207" s="24" t="n"/>
      <c r="AJ207" s="24" t="n"/>
      <c r="AK207" s="24" t="n"/>
      <c r="AL207" s="25" t="n"/>
      <c r="AM207" s="19" t="n"/>
      <c r="AN207" s="22">
        <f>IFERROR(TRIM(INDEX($A207:$AD207,MATCH(Lists!$H$2,$A$1:$AD$1,0))&amp;""),"")</f>
        <v/>
      </c>
      <c r="AO207" s="22">
        <f>IF(AN207="","",IFERROR(TRIM(INDEX($A207:$AD207,MATCH(Lists!$H$4,$A$1:$AD$1,0))&amp;""),""))</f>
        <v/>
      </c>
      <c r="AP207" s="22">
        <f>IF(AN207="","",IFERROR(TRIM(INDEX($A207:$AD207,MATCH(Lists!$H$7,$A$1:$AD$1,0))&amp;""),""))</f>
        <v/>
      </c>
      <c r="AQ207" s="22">
        <f>IF(AN207="","",IFERROR(TRIM(INDEX($A207:$AD207,MATCH(Lists!$H$8,$A$1:$AD$1,0))&amp;""),""))</f>
        <v/>
      </c>
      <c r="AR207" s="22">
        <f>IF(AN207="","",IFERROR(TRIM(INDEX($A207:$AD207,MATCH(Lists!$H$9,$A$1:$AD$1,0))&amp;""),""))</f>
        <v/>
      </c>
      <c r="AS207" s="22">
        <f>IF(AN207="","",IFERROR(TRIM(INDEX($A207:$AD207,MATCH(Lists!$H$5,$A$1:$AD$1,0))&amp;""),""))</f>
        <v/>
      </c>
      <c r="AT207" s="22">
        <f>IF(AN207="","",IF(IFERROR(TRIM(INDEX($A207:$AD207,MATCH(Lists!$H$6,$A$1:$AD$1,0))&amp;""),"")&lt;&gt;"","Yes","No"))</f>
        <v/>
      </c>
      <c r="AU207" s="22">
        <f>IF(AN207="","",IF(IFERROR(TRIM(INDEX($A207:$AD207,MATCH(Lists!$H$11,$A$1:$AD$1,0))&amp;""),"")&lt;&gt;"","Yes","No"))</f>
        <v/>
      </c>
      <c r="AV207" s="22">
        <f>IF(AN207="","",IFERROR(IF(TRIM(INDEX($A207:$AD207,MATCH(Lists!$H$10,$A$1:$AD$1,0))&amp;"")="","",VALUE(TRIM(INDEX($A207:$AD207,MATCH(Lists!$H$10,$A$1:$AD$1,0))&amp;""))),""))</f>
        <v/>
      </c>
      <c r="AW207" s="22">
        <f>IF(AN207="","",LOWER(IFERROR(TRIM(INDEX($A207:$AD207,MATCH(Lists!$H$3,$A$1:$AD$1,0))&amp;""),"")))</f>
        <v/>
      </c>
      <c r="AX207" s="22">
        <f>IF(AN207="","",IFERROR(TRIM(INDEX($A207:$AD207,MATCH(Lists!$H$12,$A$1:$AD$1,0))&amp;""),""))</f>
        <v/>
      </c>
      <c r="AY207" s="23">
        <f>IF(OR(AX207="Paid",AX207="Partially refunded"),IFERROR(VALUE(IFERROR(TRIM(INDEX($A207:$AD207,MATCH(Lists!$H$13,$A$1:$AD$1,0))&amp;""),"")),0)-IFERROR(VALUE(IFERROR(TRIM(INDEX($A207:$AD207,MATCH(Lists!$H$14,$A$1:$AD$1,0))&amp;""),"")),0),0)</f>
        <v/>
      </c>
      <c r="AZ207" s="22">
        <f>IF(AN207="","",IF(UPPER(TRIM(AK207&amp;""))="Y","Paid another way",IF(OR(AX207="Paid",AX207="Partially refunded"),AX207,IF(AND(AW207&lt;&gt;"",COUNTIFS(Payments!$S$2:$S$301,AW207,Payments!$U$2:$U$301,1)&gt;0),"Paid",IF(AX207&lt;&gt;"",AX207,IF(AW207="","No payment yet",IFERROR(INDEX(Payments!$T$2:$T$301,MATCH(AW207,Payments!$S$2:$S$301,0)),"No payment yet")))))))</f>
        <v/>
      </c>
      <c r="BA207" s="22">
        <f>IF(OR(AZ207="Paid",AZ207="Partially refunded",AZ207="Paid another way"),1,0)</f>
        <v/>
      </c>
      <c r="BB207" s="23">
        <f>IF(AN207="","",AY207+IF(AW207="",0,SUMIF(Payments!$S$2:$S$301,AW207,Payments!$V$2:$V$301)))</f>
        <v/>
      </c>
      <c r="BC207" s="22">
        <f>IF(OR(AN207="",COUNT(AF207:AH207)=0),"",ROUND(AVERAGE(AF207:AH207),2))</f>
        <v/>
      </c>
      <c r="BD207" s="22">
        <f>IF(ISNUMBER(BC207),BC207,0)</f>
        <v/>
      </c>
      <c r="BE207" s="22">
        <f>IF(ISNUMBER(BC207),1,0)</f>
        <v/>
      </c>
      <c r="BF207" s="22">
        <f>IF(AN207="","",TRIM(AI207&amp;""))</f>
        <v/>
      </c>
      <c r="BG207" s="22">
        <f>IF(OR(AN207="",AJ207=""),"",UPPER(TRIM(AJ207&amp;"")))</f>
        <v/>
      </c>
      <c r="BH207" s="22">
        <f>IF(BG207="","",IF(COUNTIF($BG$2:$BG$301,BG207)&gt;1,"Yes","No"))</f>
        <v/>
      </c>
      <c r="BI207" s="22">
        <f>IF(AND(BF207="Accepted",BG207=""),1,0)</f>
        <v/>
      </c>
      <c r="BJ207" s="22">
        <f>IF(AND(BF207="Accepted",BA207=0),1,0)</f>
        <v/>
      </c>
      <c r="BK207" s="23">
        <f>IF(AND(BJ207=1,ISNUMBER(AV207)),AV207,0)</f>
        <v/>
      </c>
      <c r="BL207" s="22">
        <f>IF(AN207="",0,1)</f>
        <v/>
      </c>
    </row>
    <row r="208">
      <c r="AE208" s="19" t="n"/>
      <c r="AF208" s="24" t="n"/>
      <c r="AG208" s="24" t="n"/>
      <c r="AH208" s="24" t="n"/>
      <c r="AI208" s="24" t="n"/>
      <c r="AJ208" s="24" t="n"/>
      <c r="AK208" s="24" t="n"/>
      <c r="AL208" s="25" t="n"/>
      <c r="AM208" s="19" t="n"/>
      <c r="AN208" s="22">
        <f>IFERROR(TRIM(INDEX($A208:$AD208,MATCH(Lists!$H$2,$A$1:$AD$1,0))&amp;""),"")</f>
        <v/>
      </c>
      <c r="AO208" s="22">
        <f>IF(AN208="","",IFERROR(TRIM(INDEX($A208:$AD208,MATCH(Lists!$H$4,$A$1:$AD$1,0))&amp;""),""))</f>
        <v/>
      </c>
      <c r="AP208" s="22">
        <f>IF(AN208="","",IFERROR(TRIM(INDEX($A208:$AD208,MATCH(Lists!$H$7,$A$1:$AD$1,0))&amp;""),""))</f>
        <v/>
      </c>
      <c r="AQ208" s="22">
        <f>IF(AN208="","",IFERROR(TRIM(INDEX($A208:$AD208,MATCH(Lists!$H$8,$A$1:$AD$1,0))&amp;""),""))</f>
        <v/>
      </c>
      <c r="AR208" s="22">
        <f>IF(AN208="","",IFERROR(TRIM(INDEX($A208:$AD208,MATCH(Lists!$H$9,$A$1:$AD$1,0))&amp;""),""))</f>
        <v/>
      </c>
      <c r="AS208" s="22">
        <f>IF(AN208="","",IFERROR(TRIM(INDEX($A208:$AD208,MATCH(Lists!$H$5,$A$1:$AD$1,0))&amp;""),""))</f>
        <v/>
      </c>
      <c r="AT208" s="22">
        <f>IF(AN208="","",IF(IFERROR(TRIM(INDEX($A208:$AD208,MATCH(Lists!$H$6,$A$1:$AD$1,0))&amp;""),"")&lt;&gt;"","Yes","No"))</f>
        <v/>
      </c>
      <c r="AU208" s="22">
        <f>IF(AN208="","",IF(IFERROR(TRIM(INDEX($A208:$AD208,MATCH(Lists!$H$11,$A$1:$AD$1,0))&amp;""),"")&lt;&gt;"","Yes","No"))</f>
        <v/>
      </c>
      <c r="AV208" s="22">
        <f>IF(AN208="","",IFERROR(IF(TRIM(INDEX($A208:$AD208,MATCH(Lists!$H$10,$A$1:$AD$1,0))&amp;"")="","",VALUE(TRIM(INDEX($A208:$AD208,MATCH(Lists!$H$10,$A$1:$AD$1,0))&amp;""))),""))</f>
        <v/>
      </c>
      <c r="AW208" s="22">
        <f>IF(AN208="","",LOWER(IFERROR(TRIM(INDEX($A208:$AD208,MATCH(Lists!$H$3,$A$1:$AD$1,0))&amp;""),"")))</f>
        <v/>
      </c>
      <c r="AX208" s="22">
        <f>IF(AN208="","",IFERROR(TRIM(INDEX($A208:$AD208,MATCH(Lists!$H$12,$A$1:$AD$1,0))&amp;""),""))</f>
        <v/>
      </c>
      <c r="AY208" s="23">
        <f>IF(OR(AX208="Paid",AX208="Partially refunded"),IFERROR(VALUE(IFERROR(TRIM(INDEX($A208:$AD208,MATCH(Lists!$H$13,$A$1:$AD$1,0))&amp;""),"")),0)-IFERROR(VALUE(IFERROR(TRIM(INDEX($A208:$AD208,MATCH(Lists!$H$14,$A$1:$AD$1,0))&amp;""),"")),0),0)</f>
        <v/>
      </c>
      <c r="AZ208" s="22">
        <f>IF(AN208="","",IF(UPPER(TRIM(AK208&amp;""))="Y","Paid another way",IF(OR(AX208="Paid",AX208="Partially refunded"),AX208,IF(AND(AW208&lt;&gt;"",COUNTIFS(Payments!$S$2:$S$301,AW208,Payments!$U$2:$U$301,1)&gt;0),"Paid",IF(AX208&lt;&gt;"",AX208,IF(AW208="","No payment yet",IFERROR(INDEX(Payments!$T$2:$T$301,MATCH(AW208,Payments!$S$2:$S$301,0)),"No payment yet")))))))</f>
        <v/>
      </c>
      <c r="BA208" s="22">
        <f>IF(OR(AZ208="Paid",AZ208="Partially refunded",AZ208="Paid another way"),1,0)</f>
        <v/>
      </c>
      <c r="BB208" s="23">
        <f>IF(AN208="","",AY208+IF(AW208="",0,SUMIF(Payments!$S$2:$S$301,AW208,Payments!$V$2:$V$301)))</f>
        <v/>
      </c>
      <c r="BC208" s="22">
        <f>IF(OR(AN208="",COUNT(AF208:AH208)=0),"",ROUND(AVERAGE(AF208:AH208),2))</f>
        <v/>
      </c>
      <c r="BD208" s="22">
        <f>IF(ISNUMBER(BC208),BC208,0)</f>
        <v/>
      </c>
      <c r="BE208" s="22">
        <f>IF(ISNUMBER(BC208),1,0)</f>
        <v/>
      </c>
      <c r="BF208" s="22">
        <f>IF(AN208="","",TRIM(AI208&amp;""))</f>
        <v/>
      </c>
      <c r="BG208" s="22">
        <f>IF(OR(AN208="",AJ208=""),"",UPPER(TRIM(AJ208&amp;"")))</f>
        <v/>
      </c>
      <c r="BH208" s="22">
        <f>IF(BG208="","",IF(COUNTIF($BG$2:$BG$301,BG208)&gt;1,"Yes","No"))</f>
        <v/>
      </c>
      <c r="BI208" s="22">
        <f>IF(AND(BF208="Accepted",BG208=""),1,0)</f>
        <v/>
      </c>
      <c r="BJ208" s="22">
        <f>IF(AND(BF208="Accepted",BA208=0),1,0)</f>
        <v/>
      </c>
      <c r="BK208" s="23">
        <f>IF(AND(BJ208=1,ISNUMBER(AV208)),AV208,0)</f>
        <v/>
      </c>
      <c r="BL208" s="22">
        <f>IF(AN208="",0,1)</f>
        <v/>
      </c>
    </row>
    <row r="209">
      <c r="AE209" s="19" t="n"/>
      <c r="AF209" s="24" t="n"/>
      <c r="AG209" s="24" t="n"/>
      <c r="AH209" s="24" t="n"/>
      <c r="AI209" s="24" t="n"/>
      <c r="AJ209" s="24" t="n"/>
      <c r="AK209" s="24" t="n"/>
      <c r="AL209" s="25" t="n"/>
      <c r="AM209" s="19" t="n"/>
      <c r="AN209" s="22">
        <f>IFERROR(TRIM(INDEX($A209:$AD209,MATCH(Lists!$H$2,$A$1:$AD$1,0))&amp;""),"")</f>
        <v/>
      </c>
      <c r="AO209" s="22">
        <f>IF(AN209="","",IFERROR(TRIM(INDEX($A209:$AD209,MATCH(Lists!$H$4,$A$1:$AD$1,0))&amp;""),""))</f>
        <v/>
      </c>
      <c r="AP209" s="22">
        <f>IF(AN209="","",IFERROR(TRIM(INDEX($A209:$AD209,MATCH(Lists!$H$7,$A$1:$AD$1,0))&amp;""),""))</f>
        <v/>
      </c>
      <c r="AQ209" s="22">
        <f>IF(AN209="","",IFERROR(TRIM(INDEX($A209:$AD209,MATCH(Lists!$H$8,$A$1:$AD$1,0))&amp;""),""))</f>
        <v/>
      </c>
      <c r="AR209" s="22">
        <f>IF(AN209="","",IFERROR(TRIM(INDEX($A209:$AD209,MATCH(Lists!$H$9,$A$1:$AD$1,0))&amp;""),""))</f>
        <v/>
      </c>
      <c r="AS209" s="22">
        <f>IF(AN209="","",IFERROR(TRIM(INDEX($A209:$AD209,MATCH(Lists!$H$5,$A$1:$AD$1,0))&amp;""),""))</f>
        <v/>
      </c>
      <c r="AT209" s="22">
        <f>IF(AN209="","",IF(IFERROR(TRIM(INDEX($A209:$AD209,MATCH(Lists!$H$6,$A$1:$AD$1,0))&amp;""),"")&lt;&gt;"","Yes","No"))</f>
        <v/>
      </c>
      <c r="AU209" s="22">
        <f>IF(AN209="","",IF(IFERROR(TRIM(INDEX($A209:$AD209,MATCH(Lists!$H$11,$A$1:$AD$1,0))&amp;""),"")&lt;&gt;"","Yes","No"))</f>
        <v/>
      </c>
      <c r="AV209" s="22">
        <f>IF(AN209="","",IFERROR(IF(TRIM(INDEX($A209:$AD209,MATCH(Lists!$H$10,$A$1:$AD$1,0))&amp;"")="","",VALUE(TRIM(INDEX($A209:$AD209,MATCH(Lists!$H$10,$A$1:$AD$1,0))&amp;""))),""))</f>
        <v/>
      </c>
      <c r="AW209" s="22">
        <f>IF(AN209="","",LOWER(IFERROR(TRIM(INDEX($A209:$AD209,MATCH(Lists!$H$3,$A$1:$AD$1,0))&amp;""),"")))</f>
        <v/>
      </c>
      <c r="AX209" s="22">
        <f>IF(AN209="","",IFERROR(TRIM(INDEX($A209:$AD209,MATCH(Lists!$H$12,$A$1:$AD$1,0))&amp;""),""))</f>
        <v/>
      </c>
      <c r="AY209" s="23">
        <f>IF(OR(AX209="Paid",AX209="Partially refunded"),IFERROR(VALUE(IFERROR(TRIM(INDEX($A209:$AD209,MATCH(Lists!$H$13,$A$1:$AD$1,0))&amp;""),"")),0)-IFERROR(VALUE(IFERROR(TRIM(INDEX($A209:$AD209,MATCH(Lists!$H$14,$A$1:$AD$1,0))&amp;""),"")),0),0)</f>
        <v/>
      </c>
      <c r="AZ209" s="22">
        <f>IF(AN209="","",IF(UPPER(TRIM(AK209&amp;""))="Y","Paid another way",IF(OR(AX209="Paid",AX209="Partially refunded"),AX209,IF(AND(AW209&lt;&gt;"",COUNTIFS(Payments!$S$2:$S$301,AW209,Payments!$U$2:$U$301,1)&gt;0),"Paid",IF(AX209&lt;&gt;"",AX209,IF(AW209="","No payment yet",IFERROR(INDEX(Payments!$T$2:$T$301,MATCH(AW209,Payments!$S$2:$S$301,0)),"No payment yet")))))))</f>
        <v/>
      </c>
      <c r="BA209" s="22">
        <f>IF(OR(AZ209="Paid",AZ209="Partially refunded",AZ209="Paid another way"),1,0)</f>
        <v/>
      </c>
      <c r="BB209" s="23">
        <f>IF(AN209="","",AY209+IF(AW209="",0,SUMIF(Payments!$S$2:$S$301,AW209,Payments!$V$2:$V$301)))</f>
        <v/>
      </c>
      <c r="BC209" s="22">
        <f>IF(OR(AN209="",COUNT(AF209:AH209)=0),"",ROUND(AVERAGE(AF209:AH209),2))</f>
        <v/>
      </c>
      <c r="BD209" s="22">
        <f>IF(ISNUMBER(BC209),BC209,0)</f>
        <v/>
      </c>
      <c r="BE209" s="22">
        <f>IF(ISNUMBER(BC209),1,0)</f>
        <v/>
      </c>
      <c r="BF209" s="22">
        <f>IF(AN209="","",TRIM(AI209&amp;""))</f>
        <v/>
      </c>
      <c r="BG209" s="22">
        <f>IF(OR(AN209="",AJ209=""),"",UPPER(TRIM(AJ209&amp;"")))</f>
        <v/>
      </c>
      <c r="BH209" s="22">
        <f>IF(BG209="","",IF(COUNTIF($BG$2:$BG$301,BG209)&gt;1,"Yes","No"))</f>
        <v/>
      </c>
      <c r="BI209" s="22">
        <f>IF(AND(BF209="Accepted",BG209=""),1,0)</f>
        <v/>
      </c>
      <c r="BJ209" s="22">
        <f>IF(AND(BF209="Accepted",BA209=0),1,0)</f>
        <v/>
      </c>
      <c r="BK209" s="23">
        <f>IF(AND(BJ209=1,ISNUMBER(AV209)),AV209,0)</f>
        <v/>
      </c>
      <c r="BL209" s="22">
        <f>IF(AN209="",0,1)</f>
        <v/>
      </c>
    </row>
    <row r="210">
      <c r="AE210" s="19" t="n"/>
      <c r="AF210" s="24" t="n"/>
      <c r="AG210" s="24" t="n"/>
      <c r="AH210" s="24" t="n"/>
      <c r="AI210" s="24" t="n"/>
      <c r="AJ210" s="24" t="n"/>
      <c r="AK210" s="24" t="n"/>
      <c r="AL210" s="25" t="n"/>
      <c r="AM210" s="19" t="n"/>
      <c r="AN210" s="22">
        <f>IFERROR(TRIM(INDEX($A210:$AD210,MATCH(Lists!$H$2,$A$1:$AD$1,0))&amp;""),"")</f>
        <v/>
      </c>
      <c r="AO210" s="22">
        <f>IF(AN210="","",IFERROR(TRIM(INDEX($A210:$AD210,MATCH(Lists!$H$4,$A$1:$AD$1,0))&amp;""),""))</f>
        <v/>
      </c>
      <c r="AP210" s="22">
        <f>IF(AN210="","",IFERROR(TRIM(INDEX($A210:$AD210,MATCH(Lists!$H$7,$A$1:$AD$1,0))&amp;""),""))</f>
        <v/>
      </c>
      <c r="AQ210" s="22">
        <f>IF(AN210="","",IFERROR(TRIM(INDEX($A210:$AD210,MATCH(Lists!$H$8,$A$1:$AD$1,0))&amp;""),""))</f>
        <v/>
      </c>
      <c r="AR210" s="22">
        <f>IF(AN210="","",IFERROR(TRIM(INDEX($A210:$AD210,MATCH(Lists!$H$9,$A$1:$AD$1,0))&amp;""),""))</f>
        <v/>
      </c>
      <c r="AS210" s="22">
        <f>IF(AN210="","",IFERROR(TRIM(INDEX($A210:$AD210,MATCH(Lists!$H$5,$A$1:$AD$1,0))&amp;""),""))</f>
        <v/>
      </c>
      <c r="AT210" s="22">
        <f>IF(AN210="","",IF(IFERROR(TRIM(INDEX($A210:$AD210,MATCH(Lists!$H$6,$A$1:$AD$1,0))&amp;""),"")&lt;&gt;"","Yes","No"))</f>
        <v/>
      </c>
      <c r="AU210" s="22">
        <f>IF(AN210="","",IF(IFERROR(TRIM(INDEX($A210:$AD210,MATCH(Lists!$H$11,$A$1:$AD$1,0))&amp;""),"")&lt;&gt;"","Yes","No"))</f>
        <v/>
      </c>
      <c r="AV210" s="22">
        <f>IF(AN210="","",IFERROR(IF(TRIM(INDEX($A210:$AD210,MATCH(Lists!$H$10,$A$1:$AD$1,0))&amp;"")="","",VALUE(TRIM(INDEX($A210:$AD210,MATCH(Lists!$H$10,$A$1:$AD$1,0))&amp;""))),""))</f>
        <v/>
      </c>
      <c r="AW210" s="22">
        <f>IF(AN210="","",LOWER(IFERROR(TRIM(INDEX($A210:$AD210,MATCH(Lists!$H$3,$A$1:$AD$1,0))&amp;""),"")))</f>
        <v/>
      </c>
      <c r="AX210" s="22">
        <f>IF(AN210="","",IFERROR(TRIM(INDEX($A210:$AD210,MATCH(Lists!$H$12,$A$1:$AD$1,0))&amp;""),""))</f>
        <v/>
      </c>
      <c r="AY210" s="23">
        <f>IF(OR(AX210="Paid",AX210="Partially refunded"),IFERROR(VALUE(IFERROR(TRIM(INDEX($A210:$AD210,MATCH(Lists!$H$13,$A$1:$AD$1,0))&amp;""),"")),0)-IFERROR(VALUE(IFERROR(TRIM(INDEX($A210:$AD210,MATCH(Lists!$H$14,$A$1:$AD$1,0))&amp;""),"")),0),0)</f>
        <v/>
      </c>
      <c r="AZ210" s="22">
        <f>IF(AN210="","",IF(UPPER(TRIM(AK210&amp;""))="Y","Paid another way",IF(OR(AX210="Paid",AX210="Partially refunded"),AX210,IF(AND(AW210&lt;&gt;"",COUNTIFS(Payments!$S$2:$S$301,AW210,Payments!$U$2:$U$301,1)&gt;0),"Paid",IF(AX210&lt;&gt;"",AX210,IF(AW210="","No payment yet",IFERROR(INDEX(Payments!$T$2:$T$301,MATCH(AW210,Payments!$S$2:$S$301,0)),"No payment yet")))))))</f>
        <v/>
      </c>
      <c r="BA210" s="22">
        <f>IF(OR(AZ210="Paid",AZ210="Partially refunded",AZ210="Paid another way"),1,0)</f>
        <v/>
      </c>
      <c r="BB210" s="23">
        <f>IF(AN210="","",AY210+IF(AW210="",0,SUMIF(Payments!$S$2:$S$301,AW210,Payments!$V$2:$V$301)))</f>
        <v/>
      </c>
      <c r="BC210" s="22">
        <f>IF(OR(AN210="",COUNT(AF210:AH210)=0),"",ROUND(AVERAGE(AF210:AH210),2))</f>
        <v/>
      </c>
      <c r="BD210" s="22">
        <f>IF(ISNUMBER(BC210),BC210,0)</f>
        <v/>
      </c>
      <c r="BE210" s="22">
        <f>IF(ISNUMBER(BC210),1,0)</f>
        <v/>
      </c>
      <c r="BF210" s="22">
        <f>IF(AN210="","",TRIM(AI210&amp;""))</f>
        <v/>
      </c>
      <c r="BG210" s="22">
        <f>IF(OR(AN210="",AJ210=""),"",UPPER(TRIM(AJ210&amp;"")))</f>
        <v/>
      </c>
      <c r="BH210" s="22">
        <f>IF(BG210="","",IF(COUNTIF($BG$2:$BG$301,BG210)&gt;1,"Yes","No"))</f>
        <v/>
      </c>
      <c r="BI210" s="22">
        <f>IF(AND(BF210="Accepted",BG210=""),1,0)</f>
        <v/>
      </c>
      <c r="BJ210" s="22">
        <f>IF(AND(BF210="Accepted",BA210=0),1,0)</f>
        <v/>
      </c>
      <c r="BK210" s="23">
        <f>IF(AND(BJ210=1,ISNUMBER(AV210)),AV210,0)</f>
        <v/>
      </c>
      <c r="BL210" s="22">
        <f>IF(AN210="",0,1)</f>
        <v/>
      </c>
    </row>
    <row r="211">
      <c r="AE211" s="19" t="n"/>
      <c r="AF211" s="24" t="n"/>
      <c r="AG211" s="24" t="n"/>
      <c r="AH211" s="24" t="n"/>
      <c r="AI211" s="24" t="n"/>
      <c r="AJ211" s="24" t="n"/>
      <c r="AK211" s="24" t="n"/>
      <c r="AL211" s="25" t="n"/>
      <c r="AM211" s="19" t="n"/>
      <c r="AN211" s="22">
        <f>IFERROR(TRIM(INDEX($A211:$AD211,MATCH(Lists!$H$2,$A$1:$AD$1,0))&amp;""),"")</f>
        <v/>
      </c>
      <c r="AO211" s="22">
        <f>IF(AN211="","",IFERROR(TRIM(INDEX($A211:$AD211,MATCH(Lists!$H$4,$A$1:$AD$1,0))&amp;""),""))</f>
        <v/>
      </c>
      <c r="AP211" s="22">
        <f>IF(AN211="","",IFERROR(TRIM(INDEX($A211:$AD211,MATCH(Lists!$H$7,$A$1:$AD$1,0))&amp;""),""))</f>
        <v/>
      </c>
      <c r="AQ211" s="22">
        <f>IF(AN211="","",IFERROR(TRIM(INDEX($A211:$AD211,MATCH(Lists!$H$8,$A$1:$AD$1,0))&amp;""),""))</f>
        <v/>
      </c>
      <c r="AR211" s="22">
        <f>IF(AN211="","",IFERROR(TRIM(INDEX($A211:$AD211,MATCH(Lists!$H$9,$A$1:$AD$1,0))&amp;""),""))</f>
        <v/>
      </c>
      <c r="AS211" s="22">
        <f>IF(AN211="","",IFERROR(TRIM(INDEX($A211:$AD211,MATCH(Lists!$H$5,$A$1:$AD$1,0))&amp;""),""))</f>
        <v/>
      </c>
      <c r="AT211" s="22">
        <f>IF(AN211="","",IF(IFERROR(TRIM(INDEX($A211:$AD211,MATCH(Lists!$H$6,$A$1:$AD$1,0))&amp;""),"")&lt;&gt;"","Yes","No"))</f>
        <v/>
      </c>
      <c r="AU211" s="22">
        <f>IF(AN211="","",IF(IFERROR(TRIM(INDEX($A211:$AD211,MATCH(Lists!$H$11,$A$1:$AD$1,0))&amp;""),"")&lt;&gt;"","Yes","No"))</f>
        <v/>
      </c>
      <c r="AV211" s="22">
        <f>IF(AN211="","",IFERROR(IF(TRIM(INDEX($A211:$AD211,MATCH(Lists!$H$10,$A$1:$AD$1,0))&amp;"")="","",VALUE(TRIM(INDEX($A211:$AD211,MATCH(Lists!$H$10,$A$1:$AD$1,0))&amp;""))),""))</f>
        <v/>
      </c>
      <c r="AW211" s="22">
        <f>IF(AN211="","",LOWER(IFERROR(TRIM(INDEX($A211:$AD211,MATCH(Lists!$H$3,$A$1:$AD$1,0))&amp;""),"")))</f>
        <v/>
      </c>
      <c r="AX211" s="22">
        <f>IF(AN211="","",IFERROR(TRIM(INDEX($A211:$AD211,MATCH(Lists!$H$12,$A$1:$AD$1,0))&amp;""),""))</f>
        <v/>
      </c>
      <c r="AY211" s="23">
        <f>IF(OR(AX211="Paid",AX211="Partially refunded"),IFERROR(VALUE(IFERROR(TRIM(INDEX($A211:$AD211,MATCH(Lists!$H$13,$A$1:$AD$1,0))&amp;""),"")),0)-IFERROR(VALUE(IFERROR(TRIM(INDEX($A211:$AD211,MATCH(Lists!$H$14,$A$1:$AD$1,0))&amp;""),"")),0),0)</f>
        <v/>
      </c>
      <c r="AZ211" s="22">
        <f>IF(AN211="","",IF(UPPER(TRIM(AK211&amp;""))="Y","Paid another way",IF(OR(AX211="Paid",AX211="Partially refunded"),AX211,IF(AND(AW211&lt;&gt;"",COUNTIFS(Payments!$S$2:$S$301,AW211,Payments!$U$2:$U$301,1)&gt;0),"Paid",IF(AX211&lt;&gt;"",AX211,IF(AW211="","No payment yet",IFERROR(INDEX(Payments!$T$2:$T$301,MATCH(AW211,Payments!$S$2:$S$301,0)),"No payment yet")))))))</f>
        <v/>
      </c>
      <c r="BA211" s="22">
        <f>IF(OR(AZ211="Paid",AZ211="Partially refunded",AZ211="Paid another way"),1,0)</f>
        <v/>
      </c>
      <c r="BB211" s="23">
        <f>IF(AN211="","",AY211+IF(AW211="",0,SUMIF(Payments!$S$2:$S$301,AW211,Payments!$V$2:$V$301)))</f>
        <v/>
      </c>
      <c r="BC211" s="22">
        <f>IF(OR(AN211="",COUNT(AF211:AH211)=0),"",ROUND(AVERAGE(AF211:AH211),2))</f>
        <v/>
      </c>
      <c r="BD211" s="22">
        <f>IF(ISNUMBER(BC211),BC211,0)</f>
        <v/>
      </c>
      <c r="BE211" s="22">
        <f>IF(ISNUMBER(BC211),1,0)</f>
        <v/>
      </c>
      <c r="BF211" s="22">
        <f>IF(AN211="","",TRIM(AI211&amp;""))</f>
        <v/>
      </c>
      <c r="BG211" s="22">
        <f>IF(OR(AN211="",AJ211=""),"",UPPER(TRIM(AJ211&amp;"")))</f>
        <v/>
      </c>
      <c r="BH211" s="22">
        <f>IF(BG211="","",IF(COUNTIF($BG$2:$BG$301,BG211)&gt;1,"Yes","No"))</f>
        <v/>
      </c>
      <c r="BI211" s="22">
        <f>IF(AND(BF211="Accepted",BG211=""),1,0)</f>
        <v/>
      </c>
      <c r="BJ211" s="22">
        <f>IF(AND(BF211="Accepted",BA211=0),1,0)</f>
        <v/>
      </c>
      <c r="BK211" s="23">
        <f>IF(AND(BJ211=1,ISNUMBER(AV211)),AV211,0)</f>
        <v/>
      </c>
      <c r="BL211" s="22">
        <f>IF(AN211="",0,1)</f>
        <v/>
      </c>
    </row>
    <row r="212">
      <c r="AE212" s="19" t="n"/>
      <c r="AF212" s="24" t="n"/>
      <c r="AG212" s="24" t="n"/>
      <c r="AH212" s="24" t="n"/>
      <c r="AI212" s="24" t="n"/>
      <c r="AJ212" s="24" t="n"/>
      <c r="AK212" s="24" t="n"/>
      <c r="AL212" s="25" t="n"/>
      <c r="AM212" s="19" t="n"/>
      <c r="AN212" s="22">
        <f>IFERROR(TRIM(INDEX($A212:$AD212,MATCH(Lists!$H$2,$A$1:$AD$1,0))&amp;""),"")</f>
        <v/>
      </c>
      <c r="AO212" s="22">
        <f>IF(AN212="","",IFERROR(TRIM(INDEX($A212:$AD212,MATCH(Lists!$H$4,$A$1:$AD$1,0))&amp;""),""))</f>
        <v/>
      </c>
      <c r="AP212" s="22">
        <f>IF(AN212="","",IFERROR(TRIM(INDEX($A212:$AD212,MATCH(Lists!$H$7,$A$1:$AD$1,0))&amp;""),""))</f>
        <v/>
      </c>
      <c r="AQ212" s="22">
        <f>IF(AN212="","",IFERROR(TRIM(INDEX($A212:$AD212,MATCH(Lists!$H$8,$A$1:$AD$1,0))&amp;""),""))</f>
        <v/>
      </c>
      <c r="AR212" s="22">
        <f>IF(AN212="","",IFERROR(TRIM(INDEX($A212:$AD212,MATCH(Lists!$H$9,$A$1:$AD$1,0))&amp;""),""))</f>
        <v/>
      </c>
      <c r="AS212" s="22">
        <f>IF(AN212="","",IFERROR(TRIM(INDEX($A212:$AD212,MATCH(Lists!$H$5,$A$1:$AD$1,0))&amp;""),""))</f>
        <v/>
      </c>
      <c r="AT212" s="22">
        <f>IF(AN212="","",IF(IFERROR(TRIM(INDEX($A212:$AD212,MATCH(Lists!$H$6,$A$1:$AD$1,0))&amp;""),"")&lt;&gt;"","Yes","No"))</f>
        <v/>
      </c>
      <c r="AU212" s="22">
        <f>IF(AN212="","",IF(IFERROR(TRIM(INDEX($A212:$AD212,MATCH(Lists!$H$11,$A$1:$AD$1,0))&amp;""),"")&lt;&gt;"","Yes","No"))</f>
        <v/>
      </c>
      <c r="AV212" s="22">
        <f>IF(AN212="","",IFERROR(IF(TRIM(INDEX($A212:$AD212,MATCH(Lists!$H$10,$A$1:$AD$1,0))&amp;"")="","",VALUE(TRIM(INDEX($A212:$AD212,MATCH(Lists!$H$10,$A$1:$AD$1,0))&amp;""))),""))</f>
        <v/>
      </c>
      <c r="AW212" s="22">
        <f>IF(AN212="","",LOWER(IFERROR(TRIM(INDEX($A212:$AD212,MATCH(Lists!$H$3,$A$1:$AD$1,0))&amp;""),"")))</f>
        <v/>
      </c>
      <c r="AX212" s="22">
        <f>IF(AN212="","",IFERROR(TRIM(INDEX($A212:$AD212,MATCH(Lists!$H$12,$A$1:$AD$1,0))&amp;""),""))</f>
        <v/>
      </c>
      <c r="AY212" s="23">
        <f>IF(OR(AX212="Paid",AX212="Partially refunded"),IFERROR(VALUE(IFERROR(TRIM(INDEX($A212:$AD212,MATCH(Lists!$H$13,$A$1:$AD$1,0))&amp;""),"")),0)-IFERROR(VALUE(IFERROR(TRIM(INDEX($A212:$AD212,MATCH(Lists!$H$14,$A$1:$AD$1,0))&amp;""),"")),0),0)</f>
        <v/>
      </c>
      <c r="AZ212" s="22">
        <f>IF(AN212="","",IF(UPPER(TRIM(AK212&amp;""))="Y","Paid another way",IF(OR(AX212="Paid",AX212="Partially refunded"),AX212,IF(AND(AW212&lt;&gt;"",COUNTIFS(Payments!$S$2:$S$301,AW212,Payments!$U$2:$U$301,1)&gt;0),"Paid",IF(AX212&lt;&gt;"",AX212,IF(AW212="","No payment yet",IFERROR(INDEX(Payments!$T$2:$T$301,MATCH(AW212,Payments!$S$2:$S$301,0)),"No payment yet")))))))</f>
        <v/>
      </c>
      <c r="BA212" s="22">
        <f>IF(OR(AZ212="Paid",AZ212="Partially refunded",AZ212="Paid another way"),1,0)</f>
        <v/>
      </c>
      <c r="BB212" s="23">
        <f>IF(AN212="","",AY212+IF(AW212="",0,SUMIF(Payments!$S$2:$S$301,AW212,Payments!$V$2:$V$301)))</f>
        <v/>
      </c>
      <c r="BC212" s="22">
        <f>IF(OR(AN212="",COUNT(AF212:AH212)=0),"",ROUND(AVERAGE(AF212:AH212),2))</f>
        <v/>
      </c>
      <c r="BD212" s="22">
        <f>IF(ISNUMBER(BC212),BC212,0)</f>
        <v/>
      </c>
      <c r="BE212" s="22">
        <f>IF(ISNUMBER(BC212),1,0)</f>
        <v/>
      </c>
      <c r="BF212" s="22">
        <f>IF(AN212="","",TRIM(AI212&amp;""))</f>
        <v/>
      </c>
      <c r="BG212" s="22">
        <f>IF(OR(AN212="",AJ212=""),"",UPPER(TRIM(AJ212&amp;"")))</f>
        <v/>
      </c>
      <c r="BH212" s="22">
        <f>IF(BG212="","",IF(COUNTIF($BG$2:$BG$301,BG212)&gt;1,"Yes","No"))</f>
        <v/>
      </c>
      <c r="BI212" s="22">
        <f>IF(AND(BF212="Accepted",BG212=""),1,0)</f>
        <v/>
      </c>
      <c r="BJ212" s="22">
        <f>IF(AND(BF212="Accepted",BA212=0),1,0)</f>
        <v/>
      </c>
      <c r="BK212" s="23">
        <f>IF(AND(BJ212=1,ISNUMBER(AV212)),AV212,0)</f>
        <v/>
      </c>
      <c r="BL212" s="22">
        <f>IF(AN212="",0,1)</f>
        <v/>
      </c>
    </row>
    <row r="213">
      <c r="AE213" s="19" t="n"/>
      <c r="AF213" s="24" t="n"/>
      <c r="AG213" s="24" t="n"/>
      <c r="AH213" s="24" t="n"/>
      <c r="AI213" s="24" t="n"/>
      <c r="AJ213" s="24" t="n"/>
      <c r="AK213" s="24" t="n"/>
      <c r="AL213" s="25" t="n"/>
      <c r="AM213" s="19" t="n"/>
      <c r="AN213" s="22">
        <f>IFERROR(TRIM(INDEX($A213:$AD213,MATCH(Lists!$H$2,$A$1:$AD$1,0))&amp;""),"")</f>
        <v/>
      </c>
      <c r="AO213" s="22">
        <f>IF(AN213="","",IFERROR(TRIM(INDEX($A213:$AD213,MATCH(Lists!$H$4,$A$1:$AD$1,0))&amp;""),""))</f>
        <v/>
      </c>
      <c r="AP213" s="22">
        <f>IF(AN213="","",IFERROR(TRIM(INDEX($A213:$AD213,MATCH(Lists!$H$7,$A$1:$AD$1,0))&amp;""),""))</f>
        <v/>
      </c>
      <c r="AQ213" s="22">
        <f>IF(AN213="","",IFERROR(TRIM(INDEX($A213:$AD213,MATCH(Lists!$H$8,$A$1:$AD$1,0))&amp;""),""))</f>
        <v/>
      </c>
      <c r="AR213" s="22">
        <f>IF(AN213="","",IFERROR(TRIM(INDEX($A213:$AD213,MATCH(Lists!$H$9,$A$1:$AD$1,0))&amp;""),""))</f>
        <v/>
      </c>
      <c r="AS213" s="22">
        <f>IF(AN213="","",IFERROR(TRIM(INDEX($A213:$AD213,MATCH(Lists!$H$5,$A$1:$AD$1,0))&amp;""),""))</f>
        <v/>
      </c>
      <c r="AT213" s="22">
        <f>IF(AN213="","",IF(IFERROR(TRIM(INDEX($A213:$AD213,MATCH(Lists!$H$6,$A$1:$AD$1,0))&amp;""),"")&lt;&gt;"","Yes","No"))</f>
        <v/>
      </c>
      <c r="AU213" s="22">
        <f>IF(AN213="","",IF(IFERROR(TRIM(INDEX($A213:$AD213,MATCH(Lists!$H$11,$A$1:$AD$1,0))&amp;""),"")&lt;&gt;"","Yes","No"))</f>
        <v/>
      </c>
      <c r="AV213" s="22">
        <f>IF(AN213="","",IFERROR(IF(TRIM(INDEX($A213:$AD213,MATCH(Lists!$H$10,$A$1:$AD$1,0))&amp;"")="","",VALUE(TRIM(INDEX($A213:$AD213,MATCH(Lists!$H$10,$A$1:$AD$1,0))&amp;""))),""))</f>
        <v/>
      </c>
      <c r="AW213" s="22">
        <f>IF(AN213="","",LOWER(IFERROR(TRIM(INDEX($A213:$AD213,MATCH(Lists!$H$3,$A$1:$AD$1,0))&amp;""),"")))</f>
        <v/>
      </c>
      <c r="AX213" s="22">
        <f>IF(AN213="","",IFERROR(TRIM(INDEX($A213:$AD213,MATCH(Lists!$H$12,$A$1:$AD$1,0))&amp;""),""))</f>
        <v/>
      </c>
      <c r="AY213" s="23">
        <f>IF(OR(AX213="Paid",AX213="Partially refunded"),IFERROR(VALUE(IFERROR(TRIM(INDEX($A213:$AD213,MATCH(Lists!$H$13,$A$1:$AD$1,0))&amp;""),"")),0)-IFERROR(VALUE(IFERROR(TRIM(INDEX($A213:$AD213,MATCH(Lists!$H$14,$A$1:$AD$1,0))&amp;""),"")),0),0)</f>
        <v/>
      </c>
      <c r="AZ213" s="22">
        <f>IF(AN213="","",IF(UPPER(TRIM(AK213&amp;""))="Y","Paid another way",IF(OR(AX213="Paid",AX213="Partially refunded"),AX213,IF(AND(AW213&lt;&gt;"",COUNTIFS(Payments!$S$2:$S$301,AW213,Payments!$U$2:$U$301,1)&gt;0),"Paid",IF(AX213&lt;&gt;"",AX213,IF(AW213="","No payment yet",IFERROR(INDEX(Payments!$T$2:$T$301,MATCH(AW213,Payments!$S$2:$S$301,0)),"No payment yet")))))))</f>
        <v/>
      </c>
      <c r="BA213" s="22">
        <f>IF(OR(AZ213="Paid",AZ213="Partially refunded",AZ213="Paid another way"),1,0)</f>
        <v/>
      </c>
      <c r="BB213" s="23">
        <f>IF(AN213="","",AY213+IF(AW213="",0,SUMIF(Payments!$S$2:$S$301,AW213,Payments!$V$2:$V$301)))</f>
        <v/>
      </c>
      <c r="BC213" s="22">
        <f>IF(OR(AN213="",COUNT(AF213:AH213)=0),"",ROUND(AVERAGE(AF213:AH213),2))</f>
        <v/>
      </c>
      <c r="BD213" s="22">
        <f>IF(ISNUMBER(BC213),BC213,0)</f>
        <v/>
      </c>
      <c r="BE213" s="22">
        <f>IF(ISNUMBER(BC213),1,0)</f>
        <v/>
      </c>
      <c r="BF213" s="22">
        <f>IF(AN213="","",TRIM(AI213&amp;""))</f>
        <v/>
      </c>
      <c r="BG213" s="22">
        <f>IF(OR(AN213="",AJ213=""),"",UPPER(TRIM(AJ213&amp;"")))</f>
        <v/>
      </c>
      <c r="BH213" s="22">
        <f>IF(BG213="","",IF(COUNTIF($BG$2:$BG$301,BG213)&gt;1,"Yes","No"))</f>
        <v/>
      </c>
      <c r="BI213" s="22">
        <f>IF(AND(BF213="Accepted",BG213=""),1,0)</f>
        <v/>
      </c>
      <c r="BJ213" s="22">
        <f>IF(AND(BF213="Accepted",BA213=0),1,0)</f>
        <v/>
      </c>
      <c r="BK213" s="23">
        <f>IF(AND(BJ213=1,ISNUMBER(AV213)),AV213,0)</f>
        <v/>
      </c>
      <c r="BL213" s="22">
        <f>IF(AN213="",0,1)</f>
        <v/>
      </c>
    </row>
    <row r="214">
      <c r="AE214" s="19" t="n"/>
      <c r="AF214" s="24" t="n"/>
      <c r="AG214" s="24" t="n"/>
      <c r="AH214" s="24" t="n"/>
      <c r="AI214" s="24" t="n"/>
      <c r="AJ214" s="24" t="n"/>
      <c r="AK214" s="24" t="n"/>
      <c r="AL214" s="25" t="n"/>
      <c r="AM214" s="19" t="n"/>
      <c r="AN214" s="22">
        <f>IFERROR(TRIM(INDEX($A214:$AD214,MATCH(Lists!$H$2,$A$1:$AD$1,0))&amp;""),"")</f>
        <v/>
      </c>
      <c r="AO214" s="22">
        <f>IF(AN214="","",IFERROR(TRIM(INDEX($A214:$AD214,MATCH(Lists!$H$4,$A$1:$AD$1,0))&amp;""),""))</f>
        <v/>
      </c>
      <c r="AP214" s="22">
        <f>IF(AN214="","",IFERROR(TRIM(INDEX($A214:$AD214,MATCH(Lists!$H$7,$A$1:$AD$1,0))&amp;""),""))</f>
        <v/>
      </c>
      <c r="AQ214" s="22">
        <f>IF(AN214="","",IFERROR(TRIM(INDEX($A214:$AD214,MATCH(Lists!$H$8,$A$1:$AD$1,0))&amp;""),""))</f>
        <v/>
      </c>
      <c r="AR214" s="22">
        <f>IF(AN214="","",IFERROR(TRIM(INDEX($A214:$AD214,MATCH(Lists!$H$9,$A$1:$AD$1,0))&amp;""),""))</f>
        <v/>
      </c>
      <c r="AS214" s="22">
        <f>IF(AN214="","",IFERROR(TRIM(INDEX($A214:$AD214,MATCH(Lists!$H$5,$A$1:$AD$1,0))&amp;""),""))</f>
        <v/>
      </c>
      <c r="AT214" s="22">
        <f>IF(AN214="","",IF(IFERROR(TRIM(INDEX($A214:$AD214,MATCH(Lists!$H$6,$A$1:$AD$1,0))&amp;""),"")&lt;&gt;"","Yes","No"))</f>
        <v/>
      </c>
      <c r="AU214" s="22">
        <f>IF(AN214="","",IF(IFERROR(TRIM(INDEX($A214:$AD214,MATCH(Lists!$H$11,$A$1:$AD$1,0))&amp;""),"")&lt;&gt;"","Yes","No"))</f>
        <v/>
      </c>
      <c r="AV214" s="22">
        <f>IF(AN214="","",IFERROR(IF(TRIM(INDEX($A214:$AD214,MATCH(Lists!$H$10,$A$1:$AD$1,0))&amp;"")="","",VALUE(TRIM(INDEX($A214:$AD214,MATCH(Lists!$H$10,$A$1:$AD$1,0))&amp;""))),""))</f>
        <v/>
      </c>
      <c r="AW214" s="22">
        <f>IF(AN214="","",LOWER(IFERROR(TRIM(INDEX($A214:$AD214,MATCH(Lists!$H$3,$A$1:$AD$1,0))&amp;""),"")))</f>
        <v/>
      </c>
      <c r="AX214" s="22">
        <f>IF(AN214="","",IFERROR(TRIM(INDEX($A214:$AD214,MATCH(Lists!$H$12,$A$1:$AD$1,0))&amp;""),""))</f>
        <v/>
      </c>
      <c r="AY214" s="23">
        <f>IF(OR(AX214="Paid",AX214="Partially refunded"),IFERROR(VALUE(IFERROR(TRIM(INDEX($A214:$AD214,MATCH(Lists!$H$13,$A$1:$AD$1,0))&amp;""),"")),0)-IFERROR(VALUE(IFERROR(TRIM(INDEX($A214:$AD214,MATCH(Lists!$H$14,$A$1:$AD$1,0))&amp;""),"")),0),0)</f>
        <v/>
      </c>
      <c r="AZ214" s="22">
        <f>IF(AN214="","",IF(UPPER(TRIM(AK214&amp;""))="Y","Paid another way",IF(OR(AX214="Paid",AX214="Partially refunded"),AX214,IF(AND(AW214&lt;&gt;"",COUNTIFS(Payments!$S$2:$S$301,AW214,Payments!$U$2:$U$301,1)&gt;0),"Paid",IF(AX214&lt;&gt;"",AX214,IF(AW214="","No payment yet",IFERROR(INDEX(Payments!$T$2:$T$301,MATCH(AW214,Payments!$S$2:$S$301,0)),"No payment yet")))))))</f>
        <v/>
      </c>
      <c r="BA214" s="22">
        <f>IF(OR(AZ214="Paid",AZ214="Partially refunded",AZ214="Paid another way"),1,0)</f>
        <v/>
      </c>
      <c r="BB214" s="23">
        <f>IF(AN214="","",AY214+IF(AW214="",0,SUMIF(Payments!$S$2:$S$301,AW214,Payments!$V$2:$V$301)))</f>
        <v/>
      </c>
      <c r="BC214" s="22">
        <f>IF(OR(AN214="",COUNT(AF214:AH214)=0),"",ROUND(AVERAGE(AF214:AH214),2))</f>
        <v/>
      </c>
      <c r="BD214" s="22">
        <f>IF(ISNUMBER(BC214),BC214,0)</f>
        <v/>
      </c>
      <c r="BE214" s="22">
        <f>IF(ISNUMBER(BC214),1,0)</f>
        <v/>
      </c>
      <c r="BF214" s="22">
        <f>IF(AN214="","",TRIM(AI214&amp;""))</f>
        <v/>
      </c>
      <c r="BG214" s="22">
        <f>IF(OR(AN214="",AJ214=""),"",UPPER(TRIM(AJ214&amp;"")))</f>
        <v/>
      </c>
      <c r="BH214" s="22">
        <f>IF(BG214="","",IF(COUNTIF($BG$2:$BG$301,BG214)&gt;1,"Yes","No"))</f>
        <v/>
      </c>
      <c r="BI214" s="22">
        <f>IF(AND(BF214="Accepted",BG214=""),1,0)</f>
        <v/>
      </c>
      <c r="BJ214" s="22">
        <f>IF(AND(BF214="Accepted",BA214=0),1,0)</f>
        <v/>
      </c>
      <c r="BK214" s="23">
        <f>IF(AND(BJ214=1,ISNUMBER(AV214)),AV214,0)</f>
        <v/>
      </c>
      <c r="BL214" s="22">
        <f>IF(AN214="",0,1)</f>
        <v/>
      </c>
    </row>
    <row r="215">
      <c r="AE215" s="19" t="n"/>
      <c r="AF215" s="24" t="n"/>
      <c r="AG215" s="24" t="n"/>
      <c r="AH215" s="24" t="n"/>
      <c r="AI215" s="24" t="n"/>
      <c r="AJ215" s="24" t="n"/>
      <c r="AK215" s="24" t="n"/>
      <c r="AL215" s="25" t="n"/>
      <c r="AM215" s="19" t="n"/>
      <c r="AN215" s="22">
        <f>IFERROR(TRIM(INDEX($A215:$AD215,MATCH(Lists!$H$2,$A$1:$AD$1,0))&amp;""),"")</f>
        <v/>
      </c>
      <c r="AO215" s="22">
        <f>IF(AN215="","",IFERROR(TRIM(INDEX($A215:$AD215,MATCH(Lists!$H$4,$A$1:$AD$1,0))&amp;""),""))</f>
        <v/>
      </c>
      <c r="AP215" s="22">
        <f>IF(AN215="","",IFERROR(TRIM(INDEX($A215:$AD215,MATCH(Lists!$H$7,$A$1:$AD$1,0))&amp;""),""))</f>
        <v/>
      </c>
      <c r="AQ215" s="22">
        <f>IF(AN215="","",IFERROR(TRIM(INDEX($A215:$AD215,MATCH(Lists!$H$8,$A$1:$AD$1,0))&amp;""),""))</f>
        <v/>
      </c>
      <c r="AR215" s="22">
        <f>IF(AN215="","",IFERROR(TRIM(INDEX($A215:$AD215,MATCH(Lists!$H$9,$A$1:$AD$1,0))&amp;""),""))</f>
        <v/>
      </c>
      <c r="AS215" s="22">
        <f>IF(AN215="","",IFERROR(TRIM(INDEX($A215:$AD215,MATCH(Lists!$H$5,$A$1:$AD$1,0))&amp;""),""))</f>
        <v/>
      </c>
      <c r="AT215" s="22">
        <f>IF(AN215="","",IF(IFERROR(TRIM(INDEX($A215:$AD215,MATCH(Lists!$H$6,$A$1:$AD$1,0))&amp;""),"")&lt;&gt;"","Yes","No"))</f>
        <v/>
      </c>
      <c r="AU215" s="22">
        <f>IF(AN215="","",IF(IFERROR(TRIM(INDEX($A215:$AD215,MATCH(Lists!$H$11,$A$1:$AD$1,0))&amp;""),"")&lt;&gt;"","Yes","No"))</f>
        <v/>
      </c>
      <c r="AV215" s="22">
        <f>IF(AN215="","",IFERROR(IF(TRIM(INDEX($A215:$AD215,MATCH(Lists!$H$10,$A$1:$AD$1,0))&amp;"")="","",VALUE(TRIM(INDEX($A215:$AD215,MATCH(Lists!$H$10,$A$1:$AD$1,0))&amp;""))),""))</f>
        <v/>
      </c>
      <c r="AW215" s="22">
        <f>IF(AN215="","",LOWER(IFERROR(TRIM(INDEX($A215:$AD215,MATCH(Lists!$H$3,$A$1:$AD$1,0))&amp;""),"")))</f>
        <v/>
      </c>
      <c r="AX215" s="22">
        <f>IF(AN215="","",IFERROR(TRIM(INDEX($A215:$AD215,MATCH(Lists!$H$12,$A$1:$AD$1,0))&amp;""),""))</f>
        <v/>
      </c>
      <c r="AY215" s="23">
        <f>IF(OR(AX215="Paid",AX215="Partially refunded"),IFERROR(VALUE(IFERROR(TRIM(INDEX($A215:$AD215,MATCH(Lists!$H$13,$A$1:$AD$1,0))&amp;""),"")),0)-IFERROR(VALUE(IFERROR(TRIM(INDEX($A215:$AD215,MATCH(Lists!$H$14,$A$1:$AD$1,0))&amp;""),"")),0),0)</f>
        <v/>
      </c>
      <c r="AZ215" s="22">
        <f>IF(AN215="","",IF(UPPER(TRIM(AK215&amp;""))="Y","Paid another way",IF(OR(AX215="Paid",AX215="Partially refunded"),AX215,IF(AND(AW215&lt;&gt;"",COUNTIFS(Payments!$S$2:$S$301,AW215,Payments!$U$2:$U$301,1)&gt;0),"Paid",IF(AX215&lt;&gt;"",AX215,IF(AW215="","No payment yet",IFERROR(INDEX(Payments!$T$2:$T$301,MATCH(AW215,Payments!$S$2:$S$301,0)),"No payment yet")))))))</f>
        <v/>
      </c>
      <c r="BA215" s="22">
        <f>IF(OR(AZ215="Paid",AZ215="Partially refunded",AZ215="Paid another way"),1,0)</f>
        <v/>
      </c>
      <c r="BB215" s="23">
        <f>IF(AN215="","",AY215+IF(AW215="",0,SUMIF(Payments!$S$2:$S$301,AW215,Payments!$V$2:$V$301)))</f>
        <v/>
      </c>
      <c r="BC215" s="22">
        <f>IF(OR(AN215="",COUNT(AF215:AH215)=0),"",ROUND(AVERAGE(AF215:AH215),2))</f>
        <v/>
      </c>
      <c r="BD215" s="22">
        <f>IF(ISNUMBER(BC215),BC215,0)</f>
        <v/>
      </c>
      <c r="BE215" s="22">
        <f>IF(ISNUMBER(BC215),1,0)</f>
        <v/>
      </c>
      <c r="BF215" s="22">
        <f>IF(AN215="","",TRIM(AI215&amp;""))</f>
        <v/>
      </c>
      <c r="BG215" s="22">
        <f>IF(OR(AN215="",AJ215=""),"",UPPER(TRIM(AJ215&amp;"")))</f>
        <v/>
      </c>
      <c r="BH215" s="22">
        <f>IF(BG215="","",IF(COUNTIF($BG$2:$BG$301,BG215)&gt;1,"Yes","No"))</f>
        <v/>
      </c>
      <c r="BI215" s="22">
        <f>IF(AND(BF215="Accepted",BG215=""),1,0)</f>
        <v/>
      </c>
      <c r="BJ215" s="22">
        <f>IF(AND(BF215="Accepted",BA215=0),1,0)</f>
        <v/>
      </c>
      <c r="BK215" s="23">
        <f>IF(AND(BJ215=1,ISNUMBER(AV215)),AV215,0)</f>
        <v/>
      </c>
      <c r="BL215" s="22">
        <f>IF(AN215="",0,1)</f>
        <v/>
      </c>
    </row>
    <row r="216">
      <c r="AE216" s="19" t="n"/>
      <c r="AF216" s="24" t="n"/>
      <c r="AG216" s="24" t="n"/>
      <c r="AH216" s="24" t="n"/>
      <c r="AI216" s="24" t="n"/>
      <c r="AJ216" s="24" t="n"/>
      <c r="AK216" s="24" t="n"/>
      <c r="AL216" s="25" t="n"/>
      <c r="AM216" s="19" t="n"/>
      <c r="AN216" s="22">
        <f>IFERROR(TRIM(INDEX($A216:$AD216,MATCH(Lists!$H$2,$A$1:$AD$1,0))&amp;""),"")</f>
        <v/>
      </c>
      <c r="AO216" s="22">
        <f>IF(AN216="","",IFERROR(TRIM(INDEX($A216:$AD216,MATCH(Lists!$H$4,$A$1:$AD$1,0))&amp;""),""))</f>
        <v/>
      </c>
      <c r="AP216" s="22">
        <f>IF(AN216="","",IFERROR(TRIM(INDEX($A216:$AD216,MATCH(Lists!$H$7,$A$1:$AD$1,0))&amp;""),""))</f>
        <v/>
      </c>
      <c r="AQ216" s="22">
        <f>IF(AN216="","",IFERROR(TRIM(INDEX($A216:$AD216,MATCH(Lists!$H$8,$A$1:$AD$1,0))&amp;""),""))</f>
        <v/>
      </c>
      <c r="AR216" s="22">
        <f>IF(AN216="","",IFERROR(TRIM(INDEX($A216:$AD216,MATCH(Lists!$H$9,$A$1:$AD$1,0))&amp;""),""))</f>
        <v/>
      </c>
      <c r="AS216" s="22">
        <f>IF(AN216="","",IFERROR(TRIM(INDEX($A216:$AD216,MATCH(Lists!$H$5,$A$1:$AD$1,0))&amp;""),""))</f>
        <v/>
      </c>
      <c r="AT216" s="22">
        <f>IF(AN216="","",IF(IFERROR(TRIM(INDEX($A216:$AD216,MATCH(Lists!$H$6,$A$1:$AD$1,0))&amp;""),"")&lt;&gt;"","Yes","No"))</f>
        <v/>
      </c>
      <c r="AU216" s="22">
        <f>IF(AN216="","",IF(IFERROR(TRIM(INDEX($A216:$AD216,MATCH(Lists!$H$11,$A$1:$AD$1,0))&amp;""),"")&lt;&gt;"","Yes","No"))</f>
        <v/>
      </c>
      <c r="AV216" s="22">
        <f>IF(AN216="","",IFERROR(IF(TRIM(INDEX($A216:$AD216,MATCH(Lists!$H$10,$A$1:$AD$1,0))&amp;"")="","",VALUE(TRIM(INDEX($A216:$AD216,MATCH(Lists!$H$10,$A$1:$AD$1,0))&amp;""))),""))</f>
        <v/>
      </c>
      <c r="AW216" s="22">
        <f>IF(AN216="","",LOWER(IFERROR(TRIM(INDEX($A216:$AD216,MATCH(Lists!$H$3,$A$1:$AD$1,0))&amp;""),"")))</f>
        <v/>
      </c>
      <c r="AX216" s="22">
        <f>IF(AN216="","",IFERROR(TRIM(INDEX($A216:$AD216,MATCH(Lists!$H$12,$A$1:$AD$1,0))&amp;""),""))</f>
        <v/>
      </c>
      <c r="AY216" s="23">
        <f>IF(OR(AX216="Paid",AX216="Partially refunded"),IFERROR(VALUE(IFERROR(TRIM(INDEX($A216:$AD216,MATCH(Lists!$H$13,$A$1:$AD$1,0))&amp;""),"")),0)-IFERROR(VALUE(IFERROR(TRIM(INDEX($A216:$AD216,MATCH(Lists!$H$14,$A$1:$AD$1,0))&amp;""),"")),0),0)</f>
        <v/>
      </c>
      <c r="AZ216" s="22">
        <f>IF(AN216="","",IF(UPPER(TRIM(AK216&amp;""))="Y","Paid another way",IF(OR(AX216="Paid",AX216="Partially refunded"),AX216,IF(AND(AW216&lt;&gt;"",COUNTIFS(Payments!$S$2:$S$301,AW216,Payments!$U$2:$U$301,1)&gt;0),"Paid",IF(AX216&lt;&gt;"",AX216,IF(AW216="","No payment yet",IFERROR(INDEX(Payments!$T$2:$T$301,MATCH(AW216,Payments!$S$2:$S$301,0)),"No payment yet")))))))</f>
        <v/>
      </c>
      <c r="BA216" s="22">
        <f>IF(OR(AZ216="Paid",AZ216="Partially refunded",AZ216="Paid another way"),1,0)</f>
        <v/>
      </c>
      <c r="BB216" s="23">
        <f>IF(AN216="","",AY216+IF(AW216="",0,SUMIF(Payments!$S$2:$S$301,AW216,Payments!$V$2:$V$301)))</f>
        <v/>
      </c>
      <c r="BC216" s="22">
        <f>IF(OR(AN216="",COUNT(AF216:AH216)=0),"",ROUND(AVERAGE(AF216:AH216),2))</f>
        <v/>
      </c>
      <c r="BD216" s="22">
        <f>IF(ISNUMBER(BC216),BC216,0)</f>
        <v/>
      </c>
      <c r="BE216" s="22">
        <f>IF(ISNUMBER(BC216),1,0)</f>
        <v/>
      </c>
      <c r="BF216" s="22">
        <f>IF(AN216="","",TRIM(AI216&amp;""))</f>
        <v/>
      </c>
      <c r="BG216" s="22">
        <f>IF(OR(AN216="",AJ216=""),"",UPPER(TRIM(AJ216&amp;"")))</f>
        <v/>
      </c>
      <c r="BH216" s="22">
        <f>IF(BG216="","",IF(COUNTIF($BG$2:$BG$301,BG216)&gt;1,"Yes","No"))</f>
        <v/>
      </c>
      <c r="BI216" s="22">
        <f>IF(AND(BF216="Accepted",BG216=""),1,0)</f>
        <v/>
      </c>
      <c r="BJ216" s="22">
        <f>IF(AND(BF216="Accepted",BA216=0),1,0)</f>
        <v/>
      </c>
      <c r="BK216" s="23">
        <f>IF(AND(BJ216=1,ISNUMBER(AV216)),AV216,0)</f>
        <v/>
      </c>
      <c r="BL216" s="22">
        <f>IF(AN216="",0,1)</f>
        <v/>
      </c>
    </row>
    <row r="217">
      <c r="AE217" s="19" t="n"/>
      <c r="AF217" s="24" t="n"/>
      <c r="AG217" s="24" t="n"/>
      <c r="AH217" s="24" t="n"/>
      <c r="AI217" s="24" t="n"/>
      <c r="AJ217" s="24" t="n"/>
      <c r="AK217" s="24" t="n"/>
      <c r="AL217" s="25" t="n"/>
      <c r="AM217" s="19" t="n"/>
      <c r="AN217" s="22">
        <f>IFERROR(TRIM(INDEX($A217:$AD217,MATCH(Lists!$H$2,$A$1:$AD$1,0))&amp;""),"")</f>
        <v/>
      </c>
      <c r="AO217" s="22">
        <f>IF(AN217="","",IFERROR(TRIM(INDEX($A217:$AD217,MATCH(Lists!$H$4,$A$1:$AD$1,0))&amp;""),""))</f>
        <v/>
      </c>
      <c r="AP217" s="22">
        <f>IF(AN217="","",IFERROR(TRIM(INDEX($A217:$AD217,MATCH(Lists!$H$7,$A$1:$AD$1,0))&amp;""),""))</f>
        <v/>
      </c>
      <c r="AQ217" s="22">
        <f>IF(AN217="","",IFERROR(TRIM(INDEX($A217:$AD217,MATCH(Lists!$H$8,$A$1:$AD$1,0))&amp;""),""))</f>
        <v/>
      </c>
      <c r="AR217" s="22">
        <f>IF(AN217="","",IFERROR(TRIM(INDEX($A217:$AD217,MATCH(Lists!$H$9,$A$1:$AD$1,0))&amp;""),""))</f>
        <v/>
      </c>
      <c r="AS217" s="22">
        <f>IF(AN217="","",IFERROR(TRIM(INDEX($A217:$AD217,MATCH(Lists!$H$5,$A$1:$AD$1,0))&amp;""),""))</f>
        <v/>
      </c>
      <c r="AT217" s="22">
        <f>IF(AN217="","",IF(IFERROR(TRIM(INDEX($A217:$AD217,MATCH(Lists!$H$6,$A$1:$AD$1,0))&amp;""),"")&lt;&gt;"","Yes","No"))</f>
        <v/>
      </c>
      <c r="AU217" s="22">
        <f>IF(AN217="","",IF(IFERROR(TRIM(INDEX($A217:$AD217,MATCH(Lists!$H$11,$A$1:$AD$1,0))&amp;""),"")&lt;&gt;"","Yes","No"))</f>
        <v/>
      </c>
      <c r="AV217" s="22">
        <f>IF(AN217="","",IFERROR(IF(TRIM(INDEX($A217:$AD217,MATCH(Lists!$H$10,$A$1:$AD$1,0))&amp;"")="","",VALUE(TRIM(INDEX($A217:$AD217,MATCH(Lists!$H$10,$A$1:$AD$1,0))&amp;""))),""))</f>
        <v/>
      </c>
      <c r="AW217" s="22">
        <f>IF(AN217="","",LOWER(IFERROR(TRIM(INDEX($A217:$AD217,MATCH(Lists!$H$3,$A$1:$AD$1,0))&amp;""),"")))</f>
        <v/>
      </c>
      <c r="AX217" s="22">
        <f>IF(AN217="","",IFERROR(TRIM(INDEX($A217:$AD217,MATCH(Lists!$H$12,$A$1:$AD$1,0))&amp;""),""))</f>
        <v/>
      </c>
      <c r="AY217" s="23">
        <f>IF(OR(AX217="Paid",AX217="Partially refunded"),IFERROR(VALUE(IFERROR(TRIM(INDEX($A217:$AD217,MATCH(Lists!$H$13,$A$1:$AD$1,0))&amp;""),"")),0)-IFERROR(VALUE(IFERROR(TRIM(INDEX($A217:$AD217,MATCH(Lists!$H$14,$A$1:$AD$1,0))&amp;""),"")),0),0)</f>
        <v/>
      </c>
      <c r="AZ217" s="22">
        <f>IF(AN217="","",IF(UPPER(TRIM(AK217&amp;""))="Y","Paid another way",IF(OR(AX217="Paid",AX217="Partially refunded"),AX217,IF(AND(AW217&lt;&gt;"",COUNTIFS(Payments!$S$2:$S$301,AW217,Payments!$U$2:$U$301,1)&gt;0),"Paid",IF(AX217&lt;&gt;"",AX217,IF(AW217="","No payment yet",IFERROR(INDEX(Payments!$T$2:$T$301,MATCH(AW217,Payments!$S$2:$S$301,0)),"No payment yet")))))))</f>
        <v/>
      </c>
      <c r="BA217" s="22">
        <f>IF(OR(AZ217="Paid",AZ217="Partially refunded",AZ217="Paid another way"),1,0)</f>
        <v/>
      </c>
      <c r="BB217" s="23">
        <f>IF(AN217="","",AY217+IF(AW217="",0,SUMIF(Payments!$S$2:$S$301,AW217,Payments!$V$2:$V$301)))</f>
        <v/>
      </c>
      <c r="BC217" s="22">
        <f>IF(OR(AN217="",COUNT(AF217:AH217)=0),"",ROUND(AVERAGE(AF217:AH217),2))</f>
        <v/>
      </c>
      <c r="BD217" s="22">
        <f>IF(ISNUMBER(BC217),BC217,0)</f>
        <v/>
      </c>
      <c r="BE217" s="22">
        <f>IF(ISNUMBER(BC217),1,0)</f>
        <v/>
      </c>
      <c r="BF217" s="22">
        <f>IF(AN217="","",TRIM(AI217&amp;""))</f>
        <v/>
      </c>
      <c r="BG217" s="22">
        <f>IF(OR(AN217="",AJ217=""),"",UPPER(TRIM(AJ217&amp;"")))</f>
        <v/>
      </c>
      <c r="BH217" s="22">
        <f>IF(BG217="","",IF(COUNTIF($BG$2:$BG$301,BG217)&gt;1,"Yes","No"))</f>
        <v/>
      </c>
      <c r="BI217" s="22">
        <f>IF(AND(BF217="Accepted",BG217=""),1,0)</f>
        <v/>
      </c>
      <c r="BJ217" s="22">
        <f>IF(AND(BF217="Accepted",BA217=0),1,0)</f>
        <v/>
      </c>
      <c r="BK217" s="23">
        <f>IF(AND(BJ217=1,ISNUMBER(AV217)),AV217,0)</f>
        <v/>
      </c>
      <c r="BL217" s="22">
        <f>IF(AN217="",0,1)</f>
        <v/>
      </c>
    </row>
    <row r="218">
      <c r="AE218" s="19" t="n"/>
      <c r="AF218" s="24" t="n"/>
      <c r="AG218" s="24" t="n"/>
      <c r="AH218" s="24" t="n"/>
      <c r="AI218" s="24" t="n"/>
      <c r="AJ218" s="24" t="n"/>
      <c r="AK218" s="24" t="n"/>
      <c r="AL218" s="25" t="n"/>
      <c r="AM218" s="19" t="n"/>
      <c r="AN218" s="22">
        <f>IFERROR(TRIM(INDEX($A218:$AD218,MATCH(Lists!$H$2,$A$1:$AD$1,0))&amp;""),"")</f>
        <v/>
      </c>
      <c r="AO218" s="22">
        <f>IF(AN218="","",IFERROR(TRIM(INDEX($A218:$AD218,MATCH(Lists!$H$4,$A$1:$AD$1,0))&amp;""),""))</f>
        <v/>
      </c>
      <c r="AP218" s="22">
        <f>IF(AN218="","",IFERROR(TRIM(INDEX($A218:$AD218,MATCH(Lists!$H$7,$A$1:$AD$1,0))&amp;""),""))</f>
        <v/>
      </c>
      <c r="AQ218" s="22">
        <f>IF(AN218="","",IFERROR(TRIM(INDEX($A218:$AD218,MATCH(Lists!$H$8,$A$1:$AD$1,0))&amp;""),""))</f>
        <v/>
      </c>
      <c r="AR218" s="22">
        <f>IF(AN218="","",IFERROR(TRIM(INDEX($A218:$AD218,MATCH(Lists!$H$9,$A$1:$AD$1,0))&amp;""),""))</f>
        <v/>
      </c>
      <c r="AS218" s="22">
        <f>IF(AN218="","",IFERROR(TRIM(INDEX($A218:$AD218,MATCH(Lists!$H$5,$A$1:$AD$1,0))&amp;""),""))</f>
        <v/>
      </c>
      <c r="AT218" s="22">
        <f>IF(AN218="","",IF(IFERROR(TRIM(INDEX($A218:$AD218,MATCH(Lists!$H$6,$A$1:$AD$1,0))&amp;""),"")&lt;&gt;"","Yes","No"))</f>
        <v/>
      </c>
      <c r="AU218" s="22">
        <f>IF(AN218="","",IF(IFERROR(TRIM(INDEX($A218:$AD218,MATCH(Lists!$H$11,$A$1:$AD$1,0))&amp;""),"")&lt;&gt;"","Yes","No"))</f>
        <v/>
      </c>
      <c r="AV218" s="22">
        <f>IF(AN218="","",IFERROR(IF(TRIM(INDEX($A218:$AD218,MATCH(Lists!$H$10,$A$1:$AD$1,0))&amp;"")="","",VALUE(TRIM(INDEX($A218:$AD218,MATCH(Lists!$H$10,$A$1:$AD$1,0))&amp;""))),""))</f>
        <v/>
      </c>
      <c r="AW218" s="22">
        <f>IF(AN218="","",LOWER(IFERROR(TRIM(INDEX($A218:$AD218,MATCH(Lists!$H$3,$A$1:$AD$1,0))&amp;""),"")))</f>
        <v/>
      </c>
      <c r="AX218" s="22">
        <f>IF(AN218="","",IFERROR(TRIM(INDEX($A218:$AD218,MATCH(Lists!$H$12,$A$1:$AD$1,0))&amp;""),""))</f>
        <v/>
      </c>
      <c r="AY218" s="23">
        <f>IF(OR(AX218="Paid",AX218="Partially refunded"),IFERROR(VALUE(IFERROR(TRIM(INDEX($A218:$AD218,MATCH(Lists!$H$13,$A$1:$AD$1,0))&amp;""),"")),0)-IFERROR(VALUE(IFERROR(TRIM(INDEX($A218:$AD218,MATCH(Lists!$H$14,$A$1:$AD$1,0))&amp;""),"")),0),0)</f>
        <v/>
      </c>
      <c r="AZ218" s="22">
        <f>IF(AN218="","",IF(UPPER(TRIM(AK218&amp;""))="Y","Paid another way",IF(OR(AX218="Paid",AX218="Partially refunded"),AX218,IF(AND(AW218&lt;&gt;"",COUNTIFS(Payments!$S$2:$S$301,AW218,Payments!$U$2:$U$301,1)&gt;0),"Paid",IF(AX218&lt;&gt;"",AX218,IF(AW218="","No payment yet",IFERROR(INDEX(Payments!$T$2:$T$301,MATCH(AW218,Payments!$S$2:$S$301,0)),"No payment yet")))))))</f>
        <v/>
      </c>
      <c r="BA218" s="22">
        <f>IF(OR(AZ218="Paid",AZ218="Partially refunded",AZ218="Paid another way"),1,0)</f>
        <v/>
      </c>
      <c r="BB218" s="23">
        <f>IF(AN218="","",AY218+IF(AW218="",0,SUMIF(Payments!$S$2:$S$301,AW218,Payments!$V$2:$V$301)))</f>
        <v/>
      </c>
      <c r="BC218" s="22">
        <f>IF(OR(AN218="",COUNT(AF218:AH218)=0),"",ROUND(AVERAGE(AF218:AH218),2))</f>
        <v/>
      </c>
      <c r="BD218" s="22">
        <f>IF(ISNUMBER(BC218),BC218,0)</f>
        <v/>
      </c>
      <c r="BE218" s="22">
        <f>IF(ISNUMBER(BC218),1,0)</f>
        <v/>
      </c>
      <c r="BF218" s="22">
        <f>IF(AN218="","",TRIM(AI218&amp;""))</f>
        <v/>
      </c>
      <c r="BG218" s="22">
        <f>IF(OR(AN218="",AJ218=""),"",UPPER(TRIM(AJ218&amp;"")))</f>
        <v/>
      </c>
      <c r="BH218" s="22">
        <f>IF(BG218="","",IF(COUNTIF($BG$2:$BG$301,BG218)&gt;1,"Yes","No"))</f>
        <v/>
      </c>
      <c r="BI218" s="22">
        <f>IF(AND(BF218="Accepted",BG218=""),1,0)</f>
        <v/>
      </c>
      <c r="BJ218" s="22">
        <f>IF(AND(BF218="Accepted",BA218=0),1,0)</f>
        <v/>
      </c>
      <c r="BK218" s="23">
        <f>IF(AND(BJ218=1,ISNUMBER(AV218)),AV218,0)</f>
        <v/>
      </c>
      <c r="BL218" s="22">
        <f>IF(AN218="",0,1)</f>
        <v/>
      </c>
    </row>
    <row r="219">
      <c r="AE219" s="19" t="n"/>
      <c r="AF219" s="24" t="n"/>
      <c r="AG219" s="24" t="n"/>
      <c r="AH219" s="24" t="n"/>
      <c r="AI219" s="24" t="n"/>
      <c r="AJ219" s="24" t="n"/>
      <c r="AK219" s="24" t="n"/>
      <c r="AL219" s="25" t="n"/>
      <c r="AM219" s="19" t="n"/>
      <c r="AN219" s="22">
        <f>IFERROR(TRIM(INDEX($A219:$AD219,MATCH(Lists!$H$2,$A$1:$AD$1,0))&amp;""),"")</f>
        <v/>
      </c>
      <c r="AO219" s="22">
        <f>IF(AN219="","",IFERROR(TRIM(INDEX($A219:$AD219,MATCH(Lists!$H$4,$A$1:$AD$1,0))&amp;""),""))</f>
        <v/>
      </c>
      <c r="AP219" s="22">
        <f>IF(AN219="","",IFERROR(TRIM(INDEX($A219:$AD219,MATCH(Lists!$H$7,$A$1:$AD$1,0))&amp;""),""))</f>
        <v/>
      </c>
      <c r="AQ219" s="22">
        <f>IF(AN219="","",IFERROR(TRIM(INDEX($A219:$AD219,MATCH(Lists!$H$8,$A$1:$AD$1,0))&amp;""),""))</f>
        <v/>
      </c>
      <c r="AR219" s="22">
        <f>IF(AN219="","",IFERROR(TRIM(INDEX($A219:$AD219,MATCH(Lists!$H$9,$A$1:$AD$1,0))&amp;""),""))</f>
        <v/>
      </c>
      <c r="AS219" s="22">
        <f>IF(AN219="","",IFERROR(TRIM(INDEX($A219:$AD219,MATCH(Lists!$H$5,$A$1:$AD$1,0))&amp;""),""))</f>
        <v/>
      </c>
      <c r="AT219" s="22">
        <f>IF(AN219="","",IF(IFERROR(TRIM(INDEX($A219:$AD219,MATCH(Lists!$H$6,$A$1:$AD$1,0))&amp;""),"")&lt;&gt;"","Yes","No"))</f>
        <v/>
      </c>
      <c r="AU219" s="22">
        <f>IF(AN219="","",IF(IFERROR(TRIM(INDEX($A219:$AD219,MATCH(Lists!$H$11,$A$1:$AD$1,0))&amp;""),"")&lt;&gt;"","Yes","No"))</f>
        <v/>
      </c>
      <c r="AV219" s="22">
        <f>IF(AN219="","",IFERROR(IF(TRIM(INDEX($A219:$AD219,MATCH(Lists!$H$10,$A$1:$AD$1,0))&amp;"")="","",VALUE(TRIM(INDEX($A219:$AD219,MATCH(Lists!$H$10,$A$1:$AD$1,0))&amp;""))),""))</f>
        <v/>
      </c>
      <c r="AW219" s="22">
        <f>IF(AN219="","",LOWER(IFERROR(TRIM(INDEX($A219:$AD219,MATCH(Lists!$H$3,$A$1:$AD$1,0))&amp;""),"")))</f>
        <v/>
      </c>
      <c r="AX219" s="22">
        <f>IF(AN219="","",IFERROR(TRIM(INDEX($A219:$AD219,MATCH(Lists!$H$12,$A$1:$AD$1,0))&amp;""),""))</f>
        <v/>
      </c>
      <c r="AY219" s="23">
        <f>IF(OR(AX219="Paid",AX219="Partially refunded"),IFERROR(VALUE(IFERROR(TRIM(INDEX($A219:$AD219,MATCH(Lists!$H$13,$A$1:$AD$1,0))&amp;""),"")),0)-IFERROR(VALUE(IFERROR(TRIM(INDEX($A219:$AD219,MATCH(Lists!$H$14,$A$1:$AD$1,0))&amp;""),"")),0),0)</f>
        <v/>
      </c>
      <c r="AZ219" s="22">
        <f>IF(AN219="","",IF(UPPER(TRIM(AK219&amp;""))="Y","Paid another way",IF(OR(AX219="Paid",AX219="Partially refunded"),AX219,IF(AND(AW219&lt;&gt;"",COUNTIFS(Payments!$S$2:$S$301,AW219,Payments!$U$2:$U$301,1)&gt;0),"Paid",IF(AX219&lt;&gt;"",AX219,IF(AW219="","No payment yet",IFERROR(INDEX(Payments!$T$2:$T$301,MATCH(AW219,Payments!$S$2:$S$301,0)),"No payment yet")))))))</f>
        <v/>
      </c>
      <c r="BA219" s="22">
        <f>IF(OR(AZ219="Paid",AZ219="Partially refunded",AZ219="Paid another way"),1,0)</f>
        <v/>
      </c>
      <c r="BB219" s="23">
        <f>IF(AN219="","",AY219+IF(AW219="",0,SUMIF(Payments!$S$2:$S$301,AW219,Payments!$V$2:$V$301)))</f>
        <v/>
      </c>
      <c r="BC219" s="22">
        <f>IF(OR(AN219="",COUNT(AF219:AH219)=0),"",ROUND(AVERAGE(AF219:AH219),2))</f>
        <v/>
      </c>
      <c r="BD219" s="22">
        <f>IF(ISNUMBER(BC219),BC219,0)</f>
        <v/>
      </c>
      <c r="BE219" s="22">
        <f>IF(ISNUMBER(BC219),1,0)</f>
        <v/>
      </c>
      <c r="BF219" s="22">
        <f>IF(AN219="","",TRIM(AI219&amp;""))</f>
        <v/>
      </c>
      <c r="BG219" s="22">
        <f>IF(OR(AN219="",AJ219=""),"",UPPER(TRIM(AJ219&amp;"")))</f>
        <v/>
      </c>
      <c r="BH219" s="22">
        <f>IF(BG219="","",IF(COUNTIF($BG$2:$BG$301,BG219)&gt;1,"Yes","No"))</f>
        <v/>
      </c>
      <c r="BI219" s="22">
        <f>IF(AND(BF219="Accepted",BG219=""),1,0)</f>
        <v/>
      </c>
      <c r="BJ219" s="22">
        <f>IF(AND(BF219="Accepted",BA219=0),1,0)</f>
        <v/>
      </c>
      <c r="BK219" s="23">
        <f>IF(AND(BJ219=1,ISNUMBER(AV219)),AV219,0)</f>
        <v/>
      </c>
      <c r="BL219" s="22">
        <f>IF(AN219="",0,1)</f>
        <v/>
      </c>
    </row>
    <row r="220">
      <c r="AE220" s="19" t="n"/>
      <c r="AF220" s="24" t="n"/>
      <c r="AG220" s="24" t="n"/>
      <c r="AH220" s="24" t="n"/>
      <c r="AI220" s="24" t="n"/>
      <c r="AJ220" s="24" t="n"/>
      <c r="AK220" s="24" t="n"/>
      <c r="AL220" s="25" t="n"/>
      <c r="AM220" s="19" t="n"/>
      <c r="AN220" s="22">
        <f>IFERROR(TRIM(INDEX($A220:$AD220,MATCH(Lists!$H$2,$A$1:$AD$1,0))&amp;""),"")</f>
        <v/>
      </c>
      <c r="AO220" s="22">
        <f>IF(AN220="","",IFERROR(TRIM(INDEX($A220:$AD220,MATCH(Lists!$H$4,$A$1:$AD$1,0))&amp;""),""))</f>
        <v/>
      </c>
      <c r="AP220" s="22">
        <f>IF(AN220="","",IFERROR(TRIM(INDEX($A220:$AD220,MATCH(Lists!$H$7,$A$1:$AD$1,0))&amp;""),""))</f>
        <v/>
      </c>
      <c r="AQ220" s="22">
        <f>IF(AN220="","",IFERROR(TRIM(INDEX($A220:$AD220,MATCH(Lists!$H$8,$A$1:$AD$1,0))&amp;""),""))</f>
        <v/>
      </c>
      <c r="AR220" s="22">
        <f>IF(AN220="","",IFERROR(TRIM(INDEX($A220:$AD220,MATCH(Lists!$H$9,$A$1:$AD$1,0))&amp;""),""))</f>
        <v/>
      </c>
      <c r="AS220" s="22">
        <f>IF(AN220="","",IFERROR(TRIM(INDEX($A220:$AD220,MATCH(Lists!$H$5,$A$1:$AD$1,0))&amp;""),""))</f>
        <v/>
      </c>
      <c r="AT220" s="22">
        <f>IF(AN220="","",IF(IFERROR(TRIM(INDEX($A220:$AD220,MATCH(Lists!$H$6,$A$1:$AD$1,0))&amp;""),"")&lt;&gt;"","Yes","No"))</f>
        <v/>
      </c>
      <c r="AU220" s="22">
        <f>IF(AN220="","",IF(IFERROR(TRIM(INDEX($A220:$AD220,MATCH(Lists!$H$11,$A$1:$AD$1,0))&amp;""),"")&lt;&gt;"","Yes","No"))</f>
        <v/>
      </c>
      <c r="AV220" s="22">
        <f>IF(AN220="","",IFERROR(IF(TRIM(INDEX($A220:$AD220,MATCH(Lists!$H$10,$A$1:$AD$1,0))&amp;"")="","",VALUE(TRIM(INDEX($A220:$AD220,MATCH(Lists!$H$10,$A$1:$AD$1,0))&amp;""))),""))</f>
        <v/>
      </c>
      <c r="AW220" s="22">
        <f>IF(AN220="","",LOWER(IFERROR(TRIM(INDEX($A220:$AD220,MATCH(Lists!$H$3,$A$1:$AD$1,0))&amp;""),"")))</f>
        <v/>
      </c>
      <c r="AX220" s="22">
        <f>IF(AN220="","",IFERROR(TRIM(INDEX($A220:$AD220,MATCH(Lists!$H$12,$A$1:$AD$1,0))&amp;""),""))</f>
        <v/>
      </c>
      <c r="AY220" s="23">
        <f>IF(OR(AX220="Paid",AX220="Partially refunded"),IFERROR(VALUE(IFERROR(TRIM(INDEX($A220:$AD220,MATCH(Lists!$H$13,$A$1:$AD$1,0))&amp;""),"")),0)-IFERROR(VALUE(IFERROR(TRIM(INDEX($A220:$AD220,MATCH(Lists!$H$14,$A$1:$AD$1,0))&amp;""),"")),0),0)</f>
        <v/>
      </c>
      <c r="AZ220" s="22">
        <f>IF(AN220="","",IF(UPPER(TRIM(AK220&amp;""))="Y","Paid another way",IF(OR(AX220="Paid",AX220="Partially refunded"),AX220,IF(AND(AW220&lt;&gt;"",COUNTIFS(Payments!$S$2:$S$301,AW220,Payments!$U$2:$U$301,1)&gt;0),"Paid",IF(AX220&lt;&gt;"",AX220,IF(AW220="","No payment yet",IFERROR(INDEX(Payments!$T$2:$T$301,MATCH(AW220,Payments!$S$2:$S$301,0)),"No payment yet")))))))</f>
        <v/>
      </c>
      <c r="BA220" s="22">
        <f>IF(OR(AZ220="Paid",AZ220="Partially refunded",AZ220="Paid another way"),1,0)</f>
        <v/>
      </c>
      <c r="BB220" s="23">
        <f>IF(AN220="","",AY220+IF(AW220="",0,SUMIF(Payments!$S$2:$S$301,AW220,Payments!$V$2:$V$301)))</f>
        <v/>
      </c>
      <c r="BC220" s="22">
        <f>IF(OR(AN220="",COUNT(AF220:AH220)=0),"",ROUND(AVERAGE(AF220:AH220),2))</f>
        <v/>
      </c>
      <c r="BD220" s="22">
        <f>IF(ISNUMBER(BC220),BC220,0)</f>
        <v/>
      </c>
      <c r="BE220" s="22">
        <f>IF(ISNUMBER(BC220),1,0)</f>
        <v/>
      </c>
      <c r="BF220" s="22">
        <f>IF(AN220="","",TRIM(AI220&amp;""))</f>
        <v/>
      </c>
      <c r="BG220" s="22">
        <f>IF(OR(AN220="",AJ220=""),"",UPPER(TRIM(AJ220&amp;"")))</f>
        <v/>
      </c>
      <c r="BH220" s="22">
        <f>IF(BG220="","",IF(COUNTIF($BG$2:$BG$301,BG220)&gt;1,"Yes","No"))</f>
        <v/>
      </c>
      <c r="BI220" s="22">
        <f>IF(AND(BF220="Accepted",BG220=""),1,0)</f>
        <v/>
      </c>
      <c r="BJ220" s="22">
        <f>IF(AND(BF220="Accepted",BA220=0),1,0)</f>
        <v/>
      </c>
      <c r="BK220" s="23">
        <f>IF(AND(BJ220=1,ISNUMBER(AV220)),AV220,0)</f>
        <v/>
      </c>
      <c r="BL220" s="22">
        <f>IF(AN220="",0,1)</f>
        <v/>
      </c>
    </row>
    <row r="221">
      <c r="AE221" s="19" t="n"/>
      <c r="AF221" s="24" t="n"/>
      <c r="AG221" s="24" t="n"/>
      <c r="AH221" s="24" t="n"/>
      <c r="AI221" s="24" t="n"/>
      <c r="AJ221" s="24" t="n"/>
      <c r="AK221" s="24" t="n"/>
      <c r="AL221" s="25" t="n"/>
      <c r="AM221" s="19" t="n"/>
      <c r="AN221" s="22">
        <f>IFERROR(TRIM(INDEX($A221:$AD221,MATCH(Lists!$H$2,$A$1:$AD$1,0))&amp;""),"")</f>
        <v/>
      </c>
      <c r="AO221" s="22">
        <f>IF(AN221="","",IFERROR(TRIM(INDEX($A221:$AD221,MATCH(Lists!$H$4,$A$1:$AD$1,0))&amp;""),""))</f>
        <v/>
      </c>
      <c r="AP221" s="22">
        <f>IF(AN221="","",IFERROR(TRIM(INDEX($A221:$AD221,MATCH(Lists!$H$7,$A$1:$AD$1,0))&amp;""),""))</f>
        <v/>
      </c>
      <c r="AQ221" s="22">
        <f>IF(AN221="","",IFERROR(TRIM(INDEX($A221:$AD221,MATCH(Lists!$H$8,$A$1:$AD$1,0))&amp;""),""))</f>
        <v/>
      </c>
      <c r="AR221" s="22">
        <f>IF(AN221="","",IFERROR(TRIM(INDEX($A221:$AD221,MATCH(Lists!$H$9,$A$1:$AD$1,0))&amp;""),""))</f>
        <v/>
      </c>
      <c r="AS221" s="22">
        <f>IF(AN221="","",IFERROR(TRIM(INDEX($A221:$AD221,MATCH(Lists!$H$5,$A$1:$AD$1,0))&amp;""),""))</f>
        <v/>
      </c>
      <c r="AT221" s="22">
        <f>IF(AN221="","",IF(IFERROR(TRIM(INDEX($A221:$AD221,MATCH(Lists!$H$6,$A$1:$AD$1,0))&amp;""),"")&lt;&gt;"","Yes","No"))</f>
        <v/>
      </c>
      <c r="AU221" s="22">
        <f>IF(AN221="","",IF(IFERROR(TRIM(INDEX($A221:$AD221,MATCH(Lists!$H$11,$A$1:$AD$1,0))&amp;""),"")&lt;&gt;"","Yes","No"))</f>
        <v/>
      </c>
      <c r="AV221" s="22">
        <f>IF(AN221="","",IFERROR(IF(TRIM(INDEX($A221:$AD221,MATCH(Lists!$H$10,$A$1:$AD$1,0))&amp;"")="","",VALUE(TRIM(INDEX($A221:$AD221,MATCH(Lists!$H$10,$A$1:$AD$1,0))&amp;""))),""))</f>
        <v/>
      </c>
      <c r="AW221" s="22">
        <f>IF(AN221="","",LOWER(IFERROR(TRIM(INDEX($A221:$AD221,MATCH(Lists!$H$3,$A$1:$AD$1,0))&amp;""),"")))</f>
        <v/>
      </c>
      <c r="AX221" s="22">
        <f>IF(AN221="","",IFERROR(TRIM(INDEX($A221:$AD221,MATCH(Lists!$H$12,$A$1:$AD$1,0))&amp;""),""))</f>
        <v/>
      </c>
      <c r="AY221" s="23">
        <f>IF(OR(AX221="Paid",AX221="Partially refunded"),IFERROR(VALUE(IFERROR(TRIM(INDEX($A221:$AD221,MATCH(Lists!$H$13,$A$1:$AD$1,0))&amp;""),"")),0)-IFERROR(VALUE(IFERROR(TRIM(INDEX($A221:$AD221,MATCH(Lists!$H$14,$A$1:$AD$1,0))&amp;""),"")),0),0)</f>
        <v/>
      </c>
      <c r="AZ221" s="22">
        <f>IF(AN221="","",IF(UPPER(TRIM(AK221&amp;""))="Y","Paid another way",IF(OR(AX221="Paid",AX221="Partially refunded"),AX221,IF(AND(AW221&lt;&gt;"",COUNTIFS(Payments!$S$2:$S$301,AW221,Payments!$U$2:$U$301,1)&gt;0),"Paid",IF(AX221&lt;&gt;"",AX221,IF(AW221="","No payment yet",IFERROR(INDEX(Payments!$T$2:$T$301,MATCH(AW221,Payments!$S$2:$S$301,0)),"No payment yet")))))))</f>
        <v/>
      </c>
      <c r="BA221" s="22">
        <f>IF(OR(AZ221="Paid",AZ221="Partially refunded",AZ221="Paid another way"),1,0)</f>
        <v/>
      </c>
      <c r="BB221" s="23">
        <f>IF(AN221="","",AY221+IF(AW221="",0,SUMIF(Payments!$S$2:$S$301,AW221,Payments!$V$2:$V$301)))</f>
        <v/>
      </c>
      <c r="BC221" s="22">
        <f>IF(OR(AN221="",COUNT(AF221:AH221)=0),"",ROUND(AVERAGE(AF221:AH221),2))</f>
        <v/>
      </c>
      <c r="BD221" s="22">
        <f>IF(ISNUMBER(BC221),BC221,0)</f>
        <v/>
      </c>
      <c r="BE221" s="22">
        <f>IF(ISNUMBER(BC221),1,0)</f>
        <v/>
      </c>
      <c r="BF221" s="22">
        <f>IF(AN221="","",TRIM(AI221&amp;""))</f>
        <v/>
      </c>
      <c r="BG221" s="22">
        <f>IF(OR(AN221="",AJ221=""),"",UPPER(TRIM(AJ221&amp;"")))</f>
        <v/>
      </c>
      <c r="BH221" s="22">
        <f>IF(BG221="","",IF(COUNTIF($BG$2:$BG$301,BG221)&gt;1,"Yes","No"))</f>
        <v/>
      </c>
      <c r="BI221" s="22">
        <f>IF(AND(BF221="Accepted",BG221=""),1,0)</f>
        <v/>
      </c>
      <c r="BJ221" s="22">
        <f>IF(AND(BF221="Accepted",BA221=0),1,0)</f>
        <v/>
      </c>
      <c r="BK221" s="23">
        <f>IF(AND(BJ221=1,ISNUMBER(AV221)),AV221,0)</f>
        <v/>
      </c>
      <c r="BL221" s="22">
        <f>IF(AN221="",0,1)</f>
        <v/>
      </c>
    </row>
    <row r="222">
      <c r="AE222" s="19" t="n"/>
      <c r="AF222" s="24" t="n"/>
      <c r="AG222" s="24" t="n"/>
      <c r="AH222" s="24" t="n"/>
      <c r="AI222" s="24" t="n"/>
      <c r="AJ222" s="24" t="n"/>
      <c r="AK222" s="24" t="n"/>
      <c r="AL222" s="25" t="n"/>
      <c r="AM222" s="19" t="n"/>
      <c r="AN222" s="22">
        <f>IFERROR(TRIM(INDEX($A222:$AD222,MATCH(Lists!$H$2,$A$1:$AD$1,0))&amp;""),"")</f>
        <v/>
      </c>
      <c r="AO222" s="22">
        <f>IF(AN222="","",IFERROR(TRIM(INDEX($A222:$AD222,MATCH(Lists!$H$4,$A$1:$AD$1,0))&amp;""),""))</f>
        <v/>
      </c>
      <c r="AP222" s="22">
        <f>IF(AN222="","",IFERROR(TRIM(INDEX($A222:$AD222,MATCH(Lists!$H$7,$A$1:$AD$1,0))&amp;""),""))</f>
        <v/>
      </c>
      <c r="AQ222" s="22">
        <f>IF(AN222="","",IFERROR(TRIM(INDEX($A222:$AD222,MATCH(Lists!$H$8,$A$1:$AD$1,0))&amp;""),""))</f>
        <v/>
      </c>
      <c r="AR222" s="22">
        <f>IF(AN222="","",IFERROR(TRIM(INDEX($A222:$AD222,MATCH(Lists!$H$9,$A$1:$AD$1,0))&amp;""),""))</f>
        <v/>
      </c>
      <c r="AS222" s="22">
        <f>IF(AN222="","",IFERROR(TRIM(INDEX($A222:$AD222,MATCH(Lists!$H$5,$A$1:$AD$1,0))&amp;""),""))</f>
        <v/>
      </c>
      <c r="AT222" s="22">
        <f>IF(AN222="","",IF(IFERROR(TRIM(INDEX($A222:$AD222,MATCH(Lists!$H$6,$A$1:$AD$1,0))&amp;""),"")&lt;&gt;"","Yes","No"))</f>
        <v/>
      </c>
      <c r="AU222" s="22">
        <f>IF(AN222="","",IF(IFERROR(TRIM(INDEX($A222:$AD222,MATCH(Lists!$H$11,$A$1:$AD$1,0))&amp;""),"")&lt;&gt;"","Yes","No"))</f>
        <v/>
      </c>
      <c r="AV222" s="22">
        <f>IF(AN222="","",IFERROR(IF(TRIM(INDEX($A222:$AD222,MATCH(Lists!$H$10,$A$1:$AD$1,0))&amp;"")="","",VALUE(TRIM(INDEX($A222:$AD222,MATCH(Lists!$H$10,$A$1:$AD$1,0))&amp;""))),""))</f>
        <v/>
      </c>
      <c r="AW222" s="22">
        <f>IF(AN222="","",LOWER(IFERROR(TRIM(INDEX($A222:$AD222,MATCH(Lists!$H$3,$A$1:$AD$1,0))&amp;""),"")))</f>
        <v/>
      </c>
      <c r="AX222" s="22">
        <f>IF(AN222="","",IFERROR(TRIM(INDEX($A222:$AD222,MATCH(Lists!$H$12,$A$1:$AD$1,0))&amp;""),""))</f>
        <v/>
      </c>
      <c r="AY222" s="23">
        <f>IF(OR(AX222="Paid",AX222="Partially refunded"),IFERROR(VALUE(IFERROR(TRIM(INDEX($A222:$AD222,MATCH(Lists!$H$13,$A$1:$AD$1,0))&amp;""),"")),0)-IFERROR(VALUE(IFERROR(TRIM(INDEX($A222:$AD222,MATCH(Lists!$H$14,$A$1:$AD$1,0))&amp;""),"")),0),0)</f>
        <v/>
      </c>
      <c r="AZ222" s="22">
        <f>IF(AN222="","",IF(UPPER(TRIM(AK222&amp;""))="Y","Paid another way",IF(OR(AX222="Paid",AX222="Partially refunded"),AX222,IF(AND(AW222&lt;&gt;"",COUNTIFS(Payments!$S$2:$S$301,AW222,Payments!$U$2:$U$301,1)&gt;0),"Paid",IF(AX222&lt;&gt;"",AX222,IF(AW222="","No payment yet",IFERROR(INDEX(Payments!$T$2:$T$301,MATCH(AW222,Payments!$S$2:$S$301,0)),"No payment yet")))))))</f>
        <v/>
      </c>
      <c r="BA222" s="22">
        <f>IF(OR(AZ222="Paid",AZ222="Partially refunded",AZ222="Paid another way"),1,0)</f>
        <v/>
      </c>
      <c r="BB222" s="23">
        <f>IF(AN222="","",AY222+IF(AW222="",0,SUMIF(Payments!$S$2:$S$301,AW222,Payments!$V$2:$V$301)))</f>
        <v/>
      </c>
      <c r="BC222" s="22">
        <f>IF(OR(AN222="",COUNT(AF222:AH222)=0),"",ROUND(AVERAGE(AF222:AH222),2))</f>
        <v/>
      </c>
      <c r="BD222" s="22">
        <f>IF(ISNUMBER(BC222),BC222,0)</f>
        <v/>
      </c>
      <c r="BE222" s="22">
        <f>IF(ISNUMBER(BC222),1,0)</f>
        <v/>
      </c>
      <c r="BF222" s="22">
        <f>IF(AN222="","",TRIM(AI222&amp;""))</f>
        <v/>
      </c>
      <c r="BG222" s="22">
        <f>IF(OR(AN222="",AJ222=""),"",UPPER(TRIM(AJ222&amp;"")))</f>
        <v/>
      </c>
      <c r="BH222" s="22">
        <f>IF(BG222="","",IF(COUNTIF($BG$2:$BG$301,BG222)&gt;1,"Yes","No"))</f>
        <v/>
      </c>
      <c r="BI222" s="22">
        <f>IF(AND(BF222="Accepted",BG222=""),1,0)</f>
        <v/>
      </c>
      <c r="BJ222" s="22">
        <f>IF(AND(BF222="Accepted",BA222=0),1,0)</f>
        <v/>
      </c>
      <c r="BK222" s="23">
        <f>IF(AND(BJ222=1,ISNUMBER(AV222)),AV222,0)</f>
        <v/>
      </c>
      <c r="BL222" s="22">
        <f>IF(AN222="",0,1)</f>
        <v/>
      </c>
    </row>
    <row r="223">
      <c r="AE223" s="19" t="n"/>
      <c r="AF223" s="24" t="n"/>
      <c r="AG223" s="24" t="n"/>
      <c r="AH223" s="24" t="n"/>
      <c r="AI223" s="24" t="n"/>
      <c r="AJ223" s="24" t="n"/>
      <c r="AK223" s="24" t="n"/>
      <c r="AL223" s="25" t="n"/>
      <c r="AM223" s="19" t="n"/>
      <c r="AN223" s="22">
        <f>IFERROR(TRIM(INDEX($A223:$AD223,MATCH(Lists!$H$2,$A$1:$AD$1,0))&amp;""),"")</f>
        <v/>
      </c>
      <c r="AO223" s="22">
        <f>IF(AN223="","",IFERROR(TRIM(INDEX($A223:$AD223,MATCH(Lists!$H$4,$A$1:$AD$1,0))&amp;""),""))</f>
        <v/>
      </c>
      <c r="AP223" s="22">
        <f>IF(AN223="","",IFERROR(TRIM(INDEX($A223:$AD223,MATCH(Lists!$H$7,$A$1:$AD$1,0))&amp;""),""))</f>
        <v/>
      </c>
      <c r="AQ223" s="22">
        <f>IF(AN223="","",IFERROR(TRIM(INDEX($A223:$AD223,MATCH(Lists!$H$8,$A$1:$AD$1,0))&amp;""),""))</f>
        <v/>
      </c>
      <c r="AR223" s="22">
        <f>IF(AN223="","",IFERROR(TRIM(INDEX($A223:$AD223,MATCH(Lists!$H$9,$A$1:$AD$1,0))&amp;""),""))</f>
        <v/>
      </c>
      <c r="AS223" s="22">
        <f>IF(AN223="","",IFERROR(TRIM(INDEX($A223:$AD223,MATCH(Lists!$H$5,$A$1:$AD$1,0))&amp;""),""))</f>
        <v/>
      </c>
      <c r="AT223" s="22">
        <f>IF(AN223="","",IF(IFERROR(TRIM(INDEX($A223:$AD223,MATCH(Lists!$H$6,$A$1:$AD$1,0))&amp;""),"")&lt;&gt;"","Yes","No"))</f>
        <v/>
      </c>
      <c r="AU223" s="22">
        <f>IF(AN223="","",IF(IFERROR(TRIM(INDEX($A223:$AD223,MATCH(Lists!$H$11,$A$1:$AD$1,0))&amp;""),"")&lt;&gt;"","Yes","No"))</f>
        <v/>
      </c>
      <c r="AV223" s="22">
        <f>IF(AN223="","",IFERROR(IF(TRIM(INDEX($A223:$AD223,MATCH(Lists!$H$10,$A$1:$AD$1,0))&amp;"")="","",VALUE(TRIM(INDEX($A223:$AD223,MATCH(Lists!$H$10,$A$1:$AD$1,0))&amp;""))),""))</f>
        <v/>
      </c>
      <c r="AW223" s="22">
        <f>IF(AN223="","",LOWER(IFERROR(TRIM(INDEX($A223:$AD223,MATCH(Lists!$H$3,$A$1:$AD$1,0))&amp;""),"")))</f>
        <v/>
      </c>
      <c r="AX223" s="22">
        <f>IF(AN223="","",IFERROR(TRIM(INDEX($A223:$AD223,MATCH(Lists!$H$12,$A$1:$AD$1,0))&amp;""),""))</f>
        <v/>
      </c>
      <c r="AY223" s="23">
        <f>IF(OR(AX223="Paid",AX223="Partially refunded"),IFERROR(VALUE(IFERROR(TRIM(INDEX($A223:$AD223,MATCH(Lists!$H$13,$A$1:$AD$1,0))&amp;""),"")),0)-IFERROR(VALUE(IFERROR(TRIM(INDEX($A223:$AD223,MATCH(Lists!$H$14,$A$1:$AD$1,0))&amp;""),"")),0),0)</f>
        <v/>
      </c>
      <c r="AZ223" s="22">
        <f>IF(AN223="","",IF(UPPER(TRIM(AK223&amp;""))="Y","Paid another way",IF(OR(AX223="Paid",AX223="Partially refunded"),AX223,IF(AND(AW223&lt;&gt;"",COUNTIFS(Payments!$S$2:$S$301,AW223,Payments!$U$2:$U$301,1)&gt;0),"Paid",IF(AX223&lt;&gt;"",AX223,IF(AW223="","No payment yet",IFERROR(INDEX(Payments!$T$2:$T$301,MATCH(AW223,Payments!$S$2:$S$301,0)),"No payment yet")))))))</f>
        <v/>
      </c>
      <c r="BA223" s="22">
        <f>IF(OR(AZ223="Paid",AZ223="Partially refunded",AZ223="Paid another way"),1,0)</f>
        <v/>
      </c>
      <c r="BB223" s="23">
        <f>IF(AN223="","",AY223+IF(AW223="",0,SUMIF(Payments!$S$2:$S$301,AW223,Payments!$V$2:$V$301)))</f>
        <v/>
      </c>
      <c r="BC223" s="22">
        <f>IF(OR(AN223="",COUNT(AF223:AH223)=0),"",ROUND(AVERAGE(AF223:AH223),2))</f>
        <v/>
      </c>
      <c r="BD223" s="22">
        <f>IF(ISNUMBER(BC223),BC223,0)</f>
        <v/>
      </c>
      <c r="BE223" s="22">
        <f>IF(ISNUMBER(BC223),1,0)</f>
        <v/>
      </c>
      <c r="BF223" s="22">
        <f>IF(AN223="","",TRIM(AI223&amp;""))</f>
        <v/>
      </c>
      <c r="BG223" s="22">
        <f>IF(OR(AN223="",AJ223=""),"",UPPER(TRIM(AJ223&amp;"")))</f>
        <v/>
      </c>
      <c r="BH223" s="22">
        <f>IF(BG223="","",IF(COUNTIF($BG$2:$BG$301,BG223)&gt;1,"Yes","No"))</f>
        <v/>
      </c>
      <c r="BI223" s="22">
        <f>IF(AND(BF223="Accepted",BG223=""),1,0)</f>
        <v/>
      </c>
      <c r="BJ223" s="22">
        <f>IF(AND(BF223="Accepted",BA223=0),1,0)</f>
        <v/>
      </c>
      <c r="BK223" s="23">
        <f>IF(AND(BJ223=1,ISNUMBER(AV223)),AV223,0)</f>
        <v/>
      </c>
      <c r="BL223" s="22">
        <f>IF(AN223="",0,1)</f>
        <v/>
      </c>
    </row>
    <row r="224">
      <c r="AE224" s="19" t="n"/>
      <c r="AF224" s="24" t="n"/>
      <c r="AG224" s="24" t="n"/>
      <c r="AH224" s="24" t="n"/>
      <c r="AI224" s="24" t="n"/>
      <c r="AJ224" s="24" t="n"/>
      <c r="AK224" s="24" t="n"/>
      <c r="AL224" s="25" t="n"/>
      <c r="AM224" s="19" t="n"/>
      <c r="AN224" s="22">
        <f>IFERROR(TRIM(INDEX($A224:$AD224,MATCH(Lists!$H$2,$A$1:$AD$1,0))&amp;""),"")</f>
        <v/>
      </c>
      <c r="AO224" s="22">
        <f>IF(AN224="","",IFERROR(TRIM(INDEX($A224:$AD224,MATCH(Lists!$H$4,$A$1:$AD$1,0))&amp;""),""))</f>
        <v/>
      </c>
      <c r="AP224" s="22">
        <f>IF(AN224="","",IFERROR(TRIM(INDEX($A224:$AD224,MATCH(Lists!$H$7,$A$1:$AD$1,0))&amp;""),""))</f>
        <v/>
      </c>
      <c r="AQ224" s="22">
        <f>IF(AN224="","",IFERROR(TRIM(INDEX($A224:$AD224,MATCH(Lists!$H$8,$A$1:$AD$1,0))&amp;""),""))</f>
        <v/>
      </c>
      <c r="AR224" s="22">
        <f>IF(AN224="","",IFERROR(TRIM(INDEX($A224:$AD224,MATCH(Lists!$H$9,$A$1:$AD$1,0))&amp;""),""))</f>
        <v/>
      </c>
      <c r="AS224" s="22">
        <f>IF(AN224="","",IFERROR(TRIM(INDEX($A224:$AD224,MATCH(Lists!$H$5,$A$1:$AD$1,0))&amp;""),""))</f>
        <v/>
      </c>
      <c r="AT224" s="22">
        <f>IF(AN224="","",IF(IFERROR(TRIM(INDEX($A224:$AD224,MATCH(Lists!$H$6,$A$1:$AD$1,0))&amp;""),"")&lt;&gt;"","Yes","No"))</f>
        <v/>
      </c>
      <c r="AU224" s="22">
        <f>IF(AN224="","",IF(IFERROR(TRIM(INDEX($A224:$AD224,MATCH(Lists!$H$11,$A$1:$AD$1,0))&amp;""),"")&lt;&gt;"","Yes","No"))</f>
        <v/>
      </c>
      <c r="AV224" s="22">
        <f>IF(AN224="","",IFERROR(IF(TRIM(INDEX($A224:$AD224,MATCH(Lists!$H$10,$A$1:$AD$1,0))&amp;"")="","",VALUE(TRIM(INDEX($A224:$AD224,MATCH(Lists!$H$10,$A$1:$AD$1,0))&amp;""))),""))</f>
        <v/>
      </c>
      <c r="AW224" s="22">
        <f>IF(AN224="","",LOWER(IFERROR(TRIM(INDEX($A224:$AD224,MATCH(Lists!$H$3,$A$1:$AD$1,0))&amp;""),"")))</f>
        <v/>
      </c>
      <c r="AX224" s="22">
        <f>IF(AN224="","",IFERROR(TRIM(INDEX($A224:$AD224,MATCH(Lists!$H$12,$A$1:$AD$1,0))&amp;""),""))</f>
        <v/>
      </c>
      <c r="AY224" s="23">
        <f>IF(OR(AX224="Paid",AX224="Partially refunded"),IFERROR(VALUE(IFERROR(TRIM(INDEX($A224:$AD224,MATCH(Lists!$H$13,$A$1:$AD$1,0))&amp;""),"")),0)-IFERROR(VALUE(IFERROR(TRIM(INDEX($A224:$AD224,MATCH(Lists!$H$14,$A$1:$AD$1,0))&amp;""),"")),0),0)</f>
        <v/>
      </c>
      <c r="AZ224" s="22">
        <f>IF(AN224="","",IF(UPPER(TRIM(AK224&amp;""))="Y","Paid another way",IF(OR(AX224="Paid",AX224="Partially refunded"),AX224,IF(AND(AW224&lt;&gt;"",COUNTIFS(Payments!$S$2:$S$301,AW224,Payments!$U$2:$U$301,1)&gt;0),"Paid",IF(AX224&lt;&gt;"",AX224,IF(AW224="","No payment yet",IFERROR(INDEX(Payments!$T$2:$T$301,MATCH(AW224,Payments!$S$2:$S$301,0)),"No payment yet")))))))</f>
        <v/>
      </c>
      <c r="BA224" s="22">
        <f>IF(OR(AZ224="Paid",AZ224="Partially refunded",AZ224="Paid another way"),1,0)</f>
        <v/>
      </c>
      <c r="BB224" s="23">
        <f>IF(AN224="","",AY224+IF(AW224="",0,SUMIF(Payments!$S$2:$S$301,AW224,Payments!$V$2:$V$301)))</f>
        <v/>
      </c>
      <c r="BC224" s="22">
        <f>IF(OR(AN224="",COUNT(AF224:AH224)=0),"",ROUND(AVERAGE(AF224:AH224),2))</f>
        <v/>
      </c>
      <c r="BD224" s="22">
        <f>IF(ISNUMBER(BC224),BC224,0)</f>
        <v/>
      </c>
      <c r="BE224" s="22">
        <f>IF(ISNUMBER(BC224),1,0)</f>
        <v/>
      </c>
      <c r="BF224" s="22">
        <f>IF(AN224="","",TRIM(AI224&amp;""))</f>
        <v/>
      </c>
      <c r="BG224" s="22">
        <f>IF(OR(AN224="",AJ224=""),"",UPPER(TRIM(AJ224&amp;"")))</f>
        <v/>
      </c>
      <c r="BH224" s="22">
        <f>IF(BG224="","",IF(COUNTIF($BG$2:$BG$301,BG224)&gt;1,"Yes","No"))</f>
        <v/>
      </c>
      <c r="BI224" s="22">
        <f>IF(AND(BF224="Accepted",BG224=""),1,0)</f>
        <v/>
      </c>
      <c r="BJ224" s="22">
        <f>IF(AND(BF224="Accepted",BA224=0),1,0)</f>
        <v/>
      </c>
      <c r="BK224" s="23">
        <f>IF(AND(BJ224=1,ISNUMBER(AV224)),AV224,0)</f>
        <v/>
      </c>
      <c r="BL224" s="22">
        <f>IF(AN224="",0,1)</f>
        <v/>
      </c>
    </row>
    <row r="225">
      <c r="AE225" s="19" t="n"/>
      <c r="AF225" s="24" t="n"/>
      <c r="AG225" s="24" t="n"/>
      <c r="AH225" s="24" t="n"/>
      <c r="AI225" s="24" t="n"/>
      <c r="AJ225" s="24" t="n"/>
      <c r="AK225" s="24" t="n"/>
      <c r="AL225" s="25" t="n"/>
      <c r="AM225" s="19" t="n"/>
      <c r="AN225" s="22">
        <f>IFERROR(TRIM(INDEX($A225:$AD225,MATCH(Lists!$H$2,$A$1:$AD$1,0))&amp;""),"")</f>
        <v/>
      </c>
      <c r="AO225" s="22">
        <f>IF(AN225="","",IFERROR(TRIM(INDEX($A225:$AD225,MATCH(Lists!$H$4,$A$1:$AD$1,0))&amp;""),""))</f>
        <v/>
      </c>
      <c r="AP225" s="22">
        <f>IF(AN225="","",IFERROR(TRIM(INDEX($A225:$AD225,MATCH(Lists!$H$7,$A$1:$AD$1,0))&amp;""),""))</f>
        <v/>
      </c>
      <c r="AQ225" s="22">
        <f>IF(AN225="","",IFERROR(TRIM(INDEX($A225:$AD225,MATCH(Lists!$H$8,$A$1:$AD$1,0))&amp;""),""))</f>
        <v/>
      </c>
      <c r="AR225" s="22">
        <f>IF(AN225="","",IFERROR(TRIM(INDEX($A225:$AD225,MATCH(Lists!$H$9,$A$1:$AD$1,0))&amp;""),""))</f>
        <v/>
      </c>
      <c r="AS225" s="22">
        <f>IF(AN225="","",IFERROR(TRIM(INDEX($A225:$AD225,MATCH(Lists!$H$5,$A$1:$AD$1,0))&amp;""),""))</f>
        <v/>
      </c>
      <c r="AT225" s="22">
        <f>IF(AN225="","",IF(IFERROR(TRIM(INDEX($A225:$AD225,MATCH(Lists!$H$6,$A$1:$AD$1,0))&amp;""),"")&lt;&gt;"","Yes","No"))</f>
        <v/>
      </c>
      <c r="AU225" s="22">
        <f>IF(AN225="","",IF(IFERROR(TRIM(INDEX($A225:$AD225,MATCH(Lists!$H$11,$A$1:$AD$1,0))&amp;""),"")&lt;&gt;"","Yes","No"))</f>
        <v/>
      </c>
      <c r="AV225" s="22">
        <f>IF(AN225="","",IFERROR(IF(TRIM(INDEX($A225:$AD225,MATCH(Lists!$H$10,$A$1:$AD$1,0))&amp;"")="","",VALUE(TRIM(INDEX($A225:$AD225,MATCH(Lists!$H$10,$A$1:$AD$1,0))&amp;""))),""))</f>
        <v/>
      </c>
      <c r="AW225" s="22">
        <f>IF(AN225="","",LOWER(IFERROR(TRIM(INDEX($A225:$AD225,MATCH(Lists!$H$3,$A$1:$AD$1,0))&amp;""),"")))</f>
        <v/>
      </c>
      <c r="AX225" s="22">
        <f>IF(AN225="","",IFERROR(TRIM(INDEX($A225:$AD225,MATCH(Lists!$H$12,$A$1:$AD$1,0))&amp;""),""))</f>
        <v/>
      </c>
      <c r="AY225" s="23">
        <f>IF(OR(AX225="Paid",AX225="Partially refunded"),IFERROR(VALUE(IFERROR(TRIM(INDEX($A225:$AD225,MATCH(Lists!$H$13,$A$1:$AD$1,0))&amp;""),"")),0)-IFERROR(VALUE(IFERROR(TRIM(INDEX($A225:$AD225,MATCH(Lists!$H$14,$A$1:$AD$1,0))&amp;""),"")),0),0)</f>
        <v/>
      </c>
      <c r="AZ225" s="22">
        <f>IF(AN225="","",IF(UPPER(TRIM(AK225&amp;""))="Y","Paid another way",IF(OR(AX225="Paid",AX225="Partially refunded"),AX225,IF(AND(AW225&lt;&gt;"",COUNTIFS(Payments!$S$2:$S$301,AW225,Payments!$U$2:$U$301,1)&gt;0),"Paid",IF(AX225&lt;&gt;"",AX225,IF(AW225="","No payment yet",IFERROR(INDEX(Payments!$T$2:$T$301,MATCH(AW225,Payments!$S$2:$S$301,0)),"No payment yet")))))))</f>
        <v/>
      </c>
      <c r="BA225" s="22">
        <f>IF(OR(AZ225="Paid",AZ225="Partially refunded",AZ225="Paid another way"),1,0)</f>
        <v/>
      </c>
      <c r="BB225" s="23">
        <f>IF(AN225="","",AY225+IF(AW225="",0,SUMIF(Payments!$S$2:$S$301,AW225,Payments!$V$2:$V$301)))</f>
        <v/>
      </c>
      <c r="BC225" s="22">
        <f>IF(OR(AN225="",COUNT(AF225:AH225)=0),"",ROUND(AVERAGE(AF225:AH225),2))</f>
        <v/>
      </c>
      <c r="BD225" s="22">
        <f>IF(ISNUMBER(BC225),BC225,0)</f>
        <v/>
      </c>
      <c r="BE225" s="22">
        <f>IF(ISNUMBER(BC225),1,0)</f>
        <v/>
      </c>
      <c r="BF225" s="22">
        <f>IF(AN225="","",TRIM(AI225&amp;""))</f>
        <v/>
      </c>
      <c r="BG225" s="22">
        <f>IF(OR(AN225="",AJ225=""),"",UPPER(TRIM(AJ225&amp;"")))</f>
        <v/>
      </c>
      <c r="BH225" s="22">
        <f>IF(BG225="","",IF(COUNTIF($BG$2:$BG$301,BG225)&gt;1,"Yes","No"))</f>
        <v/>
      </c>
      <c r="BI225" s="22">
        <f>IF(AND(BF225="Accepted",BG225=""),1,0)</f>
        <v/>
      </c>
      <c r="BJ225" s="22">
        <f>IF(AND(BF225="Accepted",BA225=0),1,0)</f>
        <v/>
      </c>
      <c r="BK225" s="23">
        <f>IF(AND(BJ225=1,ISNUMBER(AV225)),AV225,0)</f>
        <v/>
      </c>
      <c r="BL225" s="22">
        <f>IF(AN225="",0,1)</f>
        <v/>
      </c>
    </row>
    <row r="226">
      <c r="AE226" s="19" t="n"/>
      <c r="AF226" s="24" t="n"/>
      <c r="AG226" s="24" t="n"/>
      <c r="AH226" s="24" t="n"/>
      <c r="AI226" s="24" t="n"/>
      <c r="AJ226" s="24" t="n"/>
      <c r="AK226" s="24" t="n"/>
      <c r="AL226" s="25" t="n"/>
      <c r="AM226" s="19" t="n"/>
      <c r="AN226" s="22">
        <f>IFERROR(TRIM(INDEX($A226:$AD226,MATCH(Lists!$H$2,$A$1:$AD$1,0))&amp;""),"")</f>
        <v/>
      </c>
      <c r="AO226" s="22">
        <f>IF(AN226="","",IFERROR(TRIM(INDEX($A226:$AD226,MATCH(Lists!$H$4,$A$1:$AD$1,0))&amp;""),""))</f>
        <v/>
      </c>
      <c r="AP226" s="22">
        <f>IF(AN226="","",IFERROR(TRIM(INDEX($A226:$AD226,MATCH(Lists!$H$7,$A$1:$AD$1,0))&amp;""),""))</f>
        <v/>
      </c>
      <c r="AQ226" s="22">
        <f>IF(AN226="","",IFERROR(TRIM(INDEX($A226:$AD226,MATCH(Lists!$H$8,$A$1:$AD$1,0))&amp;""),""))</f>
        <v/>
      </c>
      <c r="AR226" s="22">
        <f>IF(AN226="","",IFERROR(TRIM(INDEX($A226:$AD226,MATCH(Lists!$H$9,$A$1:$AD$1,0))&amp;""),""))</f>
        <v/>
      </c>
      <c r="AS226" s="22">
        <f>IF(AN226="","",IFERROR(TRIM(INDEX($A226:$AD226,MATCH(Lists!$H$5,$A$1:$AD$1,0))&amp;""),""))</f>
        <v/>
      </c>
      <c r="AT226" s="22">
        <f>IF(AN226="","",IF(IFERROR(TRIM(INDEX($A226:$AD226,MATCH(Lists!$H$6,$A$1:$AD$1,0))&amp;""),"")&lt;&gt;"","Yes","No"))</f>
        <v/>
      </c>
      <c r="AU226" s="22">
        <f>IF(AN226="","",IF(IFERROR(TRIM(INDEX($A226:$AD226,MATCH(Lists!$H$11,$A$1:$AD$1,0))&amp;""),"")&lt;&gt;"","Yes","No"))</f>
        <v/>
      </c>
      <c r="AV226" s="22">
        <f>IF(AN226="","",IFERROR(IF(TRIM(INDEX($A226:$AD226,MATCH(Lists!$H$10,$A$1:$AD$1,0))&amp;"")="","",VALUE(TRIM(INDEX($A226:$AD226,MATCH(Lists!$H$10,$A$1:$AD$1,0))&amp;""))),""))</f>
        <v/>
      </c>
      <c r="AW226" s="22">
        <f>IF(AN226="","",LOWER(IFERROR(TRIM(INDEX($A226:$AD226,MATCH(Lists!$H$3,$A$1:$AD$1,0))&amp;""),"")))</f>
        <v/>
      </c>
      <c r="AX226" s="22">
        <f>IF(AN226="","",IFERROR(TRIM(INDEX($A226:$AD226,MATCH(Lists!$H$12,$A$1:$AD$1,0))&amp;""),""))</f>
        <v/>
      </c>
      <c r="AY226" s="23">
        <f>IF(OR(AX226="Paid",AX226="Partially refunded"),IFERROR(VALUE(IFERROR(TRIM(INDEX($A226:$AD226,MATCH(Lists!$H$13,$A$1:$AD$1,0))&amp;""),"")),0)-IFERROR(VALUE(IFERROR(TRIM(INDEX($A226:$AD226,MATCH(Lists!$H$14,$A$1:$AD$1,0))&amp;""),"")),0),0)</f>
        <v/>
      </c>
      <c r="AZ226" s="22">
        <f>IF(AN226="","",IF(UPPER(TRIM(AK226&amp;""))="Y","Paid another way",IF(OR(AX226="Paid",AX226="Partially refunded"),AX226,IF(AND(AW226&lt;&gt;"",COUNTIFS(Payments!$S$2:$S$301,AW226,Payments!$U$2:$U$301,1)&gt;0),"Paid",IF(AX226&lt;&gt;"",AX226,IF(AW226="","No payment yet",IFERROR(INDEX(Payments!$T$2:$T$301,MATCH(AW226,Payments!$S$2:$S$301,0)),"No payment yet")))))))</f>
        <v/>
      </c>
      <c r="BA226" s="22">
        <f>IF(OR(AZ226="Paid",AZ226="Partially refunded",AZ226="Paid another way"),1,0)</f>
        <v/>
      </c>
      <c r="BB226" s="23">
        <f>IF(AN226="","",AY226+IF(AW226="",0,SUMIF(Payments!$S$2:$S$301,AW226,Payments!$V$2:$V$301)))</f>
        <v/>
      </c>
      <c r="BC226" s="22">
        <f>IF(OR(AN226="",COUNT(AF226:AH226)=0),"",ROUND(AVERAGE(AF226:AH226),2))</f>
        <v/>
      </c>
      <c r="BD226" s="22">
        <f>IF(ISNUMBER(BC226),BC226,0)</f>
        <v/>
      </c>
      <c r="BE226" s="22">
        <f>IF(ISNUMBER(BC226),1,0)</f>
        <v/>
      </c>
      <c r="BF226" s="22">
        <f>IF(AN226="","",TRIM(AI226&amp;""))</f>
        <v/>
      </c>
      <c r="BG226" s="22">
        <f>IF(OR(AN226="",AJ226=""),"",UPPER(TRIM(AJ226&amp;"")))</f>
        <v/>
      </c>
      <c r="BH226" s="22">
        <f>IF(BG226="","",IF(COUNTIF($BG$2:$BG$301,BG226)&gt;1,"Yes","No"))</f>
        <v/>
      </c>
      <c r="BI226" s="22">
        <f>IF(AND(BF226="Accepted",BG226=""),1,0)</f>
        <v/>
      </c>
      <c r="BJ226" s="22">
        <f>IF(AND(BF226="Accepted",BA226=0),1,0)</f>
        <v/>
      </c>
      <c r="BK226" s="23">
        <f>IF(AND(BJ226=1,ISNUMBER(AV226)),AV226,0)</f>
        <v/>
      </c>
      <c r="BL226" s="22">
        <f>IF(AN226="",0,1)</f>
        <v/>
      </c>
    </row>
    <row r="227">
      <c r="AE227" s="19" t="n"/>
      <c r="AF227" s="24" t="n"/>
      <c r="AG227" s="24" t="n"/>
      <c r="AH227" s="24" t="n"/>
      <c r="AI227" s="24" t="n"/>
      <c r="AJ227" s="24" t="n"/>
      <c r="AK227" s="24" t="n"/>
      <c r="AL227" s="25" t="n"/>
      <c r="AM227" s="19" t="n"/>
      <c r="AN227" s="22">
        <f>IFERROR(TRIM(INDEX($A227:$AD227,MATCH(Lists!$H$2,$A$1:$AD$1,0))&amp;""),"")</f>
        <v/>
      </c>
      <c r="AO227" s="22">
        <f>IF(AN227="","",IFERROR(TRIM(INDEX($A227:$AD227,MATCH(Lists!$H$4,$A$1:$AD$1,0))&amp;""),""))</f>
        <v/>
      </c>
      <c r="AP227" s="22">
        <f>IF(AN227="","",IFERROR(TRIM(INDEX($A227:$AD227,MATCH(Lists!$H$7,$A$1:$AD$1,0))&amp;""),""))</f>
        <v/>
      </c>
      <c r="AQ227" s="22">
        <f>IF(AN227="","",IFERROR(TRIM(INDEX($A227:$AD227,MATCH(Lists!$H$8,$A$1:$AD$1,0))&amp;""),""))</f>
        <v/>
      </c>
      <c r="AR227" s="22">
        <f>IF(AN227="","",IFERROR(TRIM(INDEX($A227:$AD227,MATCH(Lists!$H$9,$A$1:$AD$1,0))&amp;""),""))</f>
        <v/>
      </c>
      <c r="AS227" s="22">
        <f>IF(AN227="","",IFERROR(TRIM(INDEX($A227:$AD227,MATCH(Lists!$H$5,$A$1:$AD$1,0))&amp;""),""))</f>
        <v/>
      </c>
      <c r="AT227" s="22">
        <f>IF(AN227="","",IF(IFERROR(TRIM(INDEX($A227:$AD227,MATCH(Lists!$H$6,$A$1:$AD$1,0))&amp;""),"")&lt;&gt;"","Yes","No"))</f>
        <v/>
      </c>
      <c r="AU227" s="22">
        <f>IF(AN227="","",IF(IFERROR(TRIM(INDEX($A227:$AD227,MATCH(Lists!$H$11,$A$1:$AD$1,0))&amp;""),"")&lt;&gt;"","Yes","No"))</f>
        <v/>
      </c>
      <c r="AV227" s="22">
        <f>IF(AN227="","",IFERROR(IF(TRIM(INDEX($A227:$AD227,MATCH(Lists!$H$10,$A$1:$AD$1,0))&amp;"")="","",VALUE(TRIM(INDEX($A227:$AD227,MATCH(Lists!$H$10,$A$1:$AD$1,0))&amp;""))),""))</f>
        <v/>
      </c>
      <c r="AW227" s="22">
        <f>IF(AN227="","",LOWER(IFERROR(TRIM(INDEX($A227:$AD227,MATCH(Lists!$H$3,$A$1:$AD$1,0))&amp;""),"")))</f>
        <v/>
      </c>
      <c r="AX227" s="22">
        <f>IF(AN227="","",IFERROR(TRIM(INDEX($A227:$AD227,MATCH(Lists!$H$12,$A$1:$AD$1,0))&amp;""),""))</f>
        <v/>
      </c>
      <c r="AY227" s="23">
        <f>IF(OR(AX227="Paid",AX227="Partially refunded"),IFERROR(VALUE(IFERROR(TRIM(INDEX($A227:$AD227,MATCH(Lists!$H$13,$A$1:$AD$1,0))&amp;""),"")),0)-IFERROR(VALUE(IFERROR(TRIM(INDEX($A227:$AD227,MATCH(Lists!$H$14,$A$1:$AD$1,0))&amp;""),"")),0),0)</f>
        <v/>
      </c>
      <c r="AZ227" s="22">
        <f>IF(AN227="","",IF(UPPER(TRIM(AK227&amp;""))="Y","Paid another way",IF(OR(AX227="Paid",AX227="Partially refunded"),AX227,IF(AND(AW227&lt;&gt;"",COUNTIFS(Payments!$S$2:$S$301,AW227,Payments!$U$2:$U$301,1)&gt;0),"Paid",IF(AX227&lt;&gt;"",AX227,IF(AW227="","No payment yet",IFERROR(INDEX(Payments!$T$2:$T$301,MATCH(AW227,Payments!$S$2:$S$301,0)),"No payment yet")))))))</f>
        <v/>
      </c>
      <c r="BA227" s="22">
        <f>IF(OR(AZ227="Paid",AZ227="Partially refunded",AZ227="Paid another way"),1,0)</f>
        <v/>
      </c>
      <c r="BB227" s="23">
        <f>IF(AN227="","",AY227+IF(AW227="",0,SUMIF(Payments!$S$2:$S$301,AW227,Payments!$V$2:$V$301)))</f>
        <v/>
      </c>
      <c r="BC227" s="22">
        <f>IF(OR(AN227="",COUNT(AF227:AH227)=0),"",ROUND(AVERAGE(AF227:AH227),2))</f>
        <v/>
      </c>
      <c r="BD227" s="22">
        <f>IF(ISNUMBER(BC227),BC227,0)</f>
        <v/>
      </c>
      <c r="BE227" s="22">
        <f>IF(ISNUMBER(BC227),1,0)</f>
        <v/>
      </c>
      <c r="BF227" s="22">
        <f>IF(AN227="","",TRIM(AI227&amp;""))</f>
        <v/>
      </c>
      <c r="BG227" s="22">
        <f>IF(OR(AN227="",AJ227=""),"",UPPER(TRIM(AJ227&amp;"")))</f>
        <v/>
      </c>
      <c r="BH227" s="22">
        <f>IF(BG227="","",IF(COUNTIF($BG$2:$BG$301,BG227)&gt;1,"Yes","No"))</f>
        <v/>
      </c>
      <c r="BI227" s="22">
        <f>IF(AND(BF227="Accepted",BG227=""),1,0)</f>
        <v/>
      </c>
      <c r="BJ227" s="22">
        <f>IF(AND(BF227="Accepted",BA227=0),1,0)</f>
        <v/>
      </c>
      <c r="BK227" s="23">
        <f>IF(AND(BJ227=1,ISNUMBER(AV227)),AV227,0)</f>
        <v/>
      </c>
      <c r="BL227" s="22">
        <f>IF(AN227="",0,1)</f>
        <v/>
      </c>
    </row>
    <row r="228">
      <c r="AE228" s="19" t="n"/>
      <c r="AF228" s="24" t="n"/>
      <c r="AG228" s="24" t="n"/>
      <c r="AH228" s="24" t="n"/>
      <c r="AI228" s="24" t="n"/>
      <c r="AJ228" s="24" t="n"/>
      <c r="AK228" s="24" t="n"/>
      <c r="AL228" s="25" t="n"/>
      <c r="AM228" s="19" t="n"/>
      <c r="AN228" s="22">
        <f>IFERROR(TRIM(INDEX($A228:$AD228,MATCH(Lists!$H$2,$A$1:$AD$1,0))&amp;""),"")</f>
        <v/>
      </c>
      <c r="AO228" s="22">
        <f>IF(AN228="","",IFERROR(TRIM(INDEX($A228:$AD228,MATCH(Lists!$H$4,$A$1:$AD$1,0))&amp;""),""))</f>
        <v/>
      </c>
      <c r="AP228" s="22">
        <f>IF(AN228="","",IFERROR(TRIM(INDEX($A228:$AD228,MATCH(Lists!$H$7,$A$1:$AD$1,0))&amp;""),""))</f>
        <v/>
      </c>
      <c r="AQ228" s="22">
        <f>IF(AN228="","",IFERROR(TRIM(INDEX($A228:$AD228,MATCH(Lists!$H$8,$A$1:$AD$1,0))&amp;""),""))</f>
        <v/>
      </c>
      <c r="AR228" s="22">
        <f>IF(AN228="","",IFERROR(TRIM(INDEX($A228:$AD228,MATCH(Lists!$H$9,$A$1:$AD$1,0))&amp;""),""))</f>
        <v/>
      </c>
      <c r="AS228" s="22">
        <f>IF(AN228="","",IFERROR(TRIM(INDEX($A228:$AD228,MATCH(Lists!$H$5,$A$1:$AD$1,0))&amp;""),""))</f>
        <v/>
      </c>
      <c r="AT228" s="22">
        <f>IF(AN228="","",IF(IFERROR(TRIM(INDEX($A228:$AD228,MATCH(Lists!$H$6,$A$1:$AD$1,0))&amp;""),"")&lt;&gt;"","Yes","No"))</f>
        <v/>
      </c>
      <c r="AU228" s="22">
        <f>IF(AN228="","",IF(IFERROR(TRIM(INDEX($A228:$AD228,MATCH(Lists!$H$11,$A$1:$AD$1,0))&amp;""),"")&lt;&gt;"","Yes","No"))</f>
        <v/>
      </c>
      <c r="AV228" s="22">
        <f>IF(AN228="","",IFERROR(IF(TRIM(INDEX($A228:$AD228,MATCH(Lists!$H$10,$A$1:$AD$1,0))&amp;"")="","",VALUE(TRIM(INDEX($A228:$AD228,MATCH(Lists!$H$10,$A$1:$AD$1,0))&amp;""))),""))</f>
        <v/>
      </c>
      <c r="AW228" s="22">
        <f>IF(AN228="","",LOWER(IFERROR(TRIM(INDEX($A228:$AD228,MATCH(Lists!$H$3,$A$1:$AD$1,0))&amp;""),"")))</f>
        <v/>
      </c>
      <c r="AX228" s="22">
        <f>IF(AN228="","",IFERROR(TRIM(INDEX($A228:$AD228,MATCH(Lists!$H$12,$A$1:$AD$1,0))&amp;""),""))</f>
        <v/>
      </c>
      <c r="AY228" s="23">
        <f>IF(OR(AX228="Paid",AX228="Partially refunded"),IFERROR(VALUE(IFERROR(TRIM(INDEX($A228:$AD228,MATCH(Lists!$H$13,$A$1:$AD$1,0))&amp;""),"")),0)-IFERROR(VALUE(IFERROR(TRIM(INDEX($A228:$AD228,MATCH(Lists!$H$14,$A$1:$AD$1,0))&amp;""),"")),0),0)</f>
        <v/>
      </c>
      <c r="AZ228" s="22">
        <f>IF(AN228="","",IF(UPPER(TRIM(AK228&amp;""))="Y","Paid another way",IF(OR(AX228="Paid",AX228="Partially refunded"),AX228,IF(AND(AW228&lt;&gt;"",COUNTIFS(Payments!$S$2:$S$301,AW228,Payments!$U$2:$U$301,1)&gt;0),"Paid",IF(AX228&lt;&gt;"",AX228,IF(AW228="","No payment yet",IFERROR(INDEX(Payments!$T$2:$T$301,MATCH(AW228,Payments!$S$2:$S$301,0)),"No payment yet")))))))</f>
        <v/>
      </c>
      <c r="BA228" s="22">
        <f>IF(OR(AZ228="Paid",AZ228="Partially refunded",AZ228="Paid another way"),1,0)</f>
        <v/>
      </c>
      <c r="BB228" s="23">
        <f>IF(AN228="","",AY228+IF(AW228="",0,SUMIF(Payments!$S$2:$S$301,AW228,Payments!$V$2:$V$301)))</f>
        <v/>
      </c>
      <c r="BC228" s="22">
        <f>IF(OR(AN228="",COUNT(AF228:AH228)=0),"",ROUND(AVERAGE(AF228:AH228),2))</f>
        <v/>
      </c>
      <c r="BD228" s="22">
        <f>IF(ISNUMBER(BC228),BC228,0)</f>
        <v/>
      </c>
      <c r="BE228" s="22">
        <f>IF(ISNUMBER(BC228),1,0)</f>
        <v/>
      </c>
      <c r="BF228" s="22">
        <f>IF(AN228="","",TRIM(AI228&amp;""))</f>
        <v/>
      </c>
      <c r="BG228" s="22">
        <f>IF(OR(AN228="",AJ228=""),"",UPPER(TRIM(AJ228&amp;"")))</f>
        <v/>
      </c>
      <c r="BH228" s="22">
        <f>IF(BG228="","",IF(COUNTIF($BG$2:$BG$301,BG228)&gt;1,"Yes","No"))</f>
        <v/>
      </c>
      <c r="BI228" s="22">
        <f>IF(AND(BF228="Accepted",BG228=""),1,0)</f>
        <v/>
      </c>
      <c r="BJ228" s="22">
        <f>IF(AND(BF228="Accepted",BA228=0),1,0)</f>
        <v/>
      </c>
      <c r="BK228" s="23">
        <f>IF(AND(BJ228=1,ISNUMBER(AV228)),AV228,0)</f>
        <v/>
      </c>
      <c r="BL228" s="22">
        <f>IF(AN228="",0,1)</f>
        <v/>
      </c>
    </row>
    <row r="229">
      <c r="AE229" s="19" t="n"/>
      <c r="AF229" s="24" t="n"/>
      <c r="AG229" s="24" t="n"/>
      <c r="AH229" s="24" t="n"/>
      <c r="AI229" s="24" t="n"/>
      <c r="AJ229" s="24" t="n"/>
      <c r="AK229" s="24" t="n"/>
      <c r="AL229" s="25" t="n"/>
      <c r="AM229" s="19" t="n"/>
      <c r="AN229" s="22">
        <f>IFERROR(TRIM(INDEX($A229:$AD229,MATCH(Lists!$H$2,$A$1:$AD$1,0))&amp;""),"")</f>
        <v/>
      </c>
      <c r="AO229" s="22">
        <f>IF(AN229="","",IFERROR(TRIM(INDEX($A229:$AD229,MATCH(Lists!$H$4,$A$1:$AD$1,0))&amp;""),""))</f>
        <v/>
      </c>
      <c r="AP229" s="22">
        <f>IF(AN229="","",IFERROR(TRIM(INDEX($A229:$AD229,MATCH(Lists!$H$7,$A$1:$AD$1,0))&amp;""),""))</f>
        <v/>
      </c>
      <c r="AQ229" s="22">
        <f>IF(AN229="","",IFERROR(TRIM(INDEX($A229:$AD229,MATCH(Lists!$H$8,$A$1:$AD$1,0))&amp;""),""))</f>
        <v/>
      </c>
      <c r="AR229" s="22">
        <f>IF(AN229="","",IFERROR(TRIM(INDEX($A229:$AD229,MATCH(Lists!$H$9,$A$1:$AD$1,0))&amp;""),""))</f>
        <v/>
      </c>
      <c r="AS229" s="22">
        <f>IF(AN229="","",IFERROR(TRIM(INDEX($A229:$AD229,MATCH(Lists!$H$5,$A$1:$AD$1,0))&amp;""),""))</f>
        <v/>
      </c>
      <c r="AT229" s="22">
        <f>IF(AN229="","",IF(IFERROR(TRIM(INDEX($A229:$AD229,MATCH(Lists!$H$6,$A$1:$AD$1,0))&amp;""),"")&lt;&gt;"","Yes","No"))</f>
        <v/>
      </c>
      <c r="AU229" s="22">
        <f>IF(AN229="","",IF(IFERROR(TRIM(INDEX($A229:$AD229,MATCH(Lists!$H$11,$A$1:$AD$1,0))&amp;""),"")&lt;&gt;"","Yes","No"))</f>
        <v/>
      </c>
      <c r="AV229" s="22">
        <f>IF(AN229="","",IFERROR(IF(TRIM(INDEX($A229:$AD229,MATCH(Lists!$H$10,$A$1:$AD$1,0))&amp;"")="","",VALUE(TRIM(INDEX($A229:$AD229,MATCH(Lists!$H$10,$A$1:$AD$1,0))&amp;""))),""))</f>
        <v/>
      </c>
      <c r="AW229" s="22">
        <f>IF(AN229="","",LOWER(IFERROR(TRIM(INDEX($A229:$AD229,MATCH(Lists!$H$3,$A$1:$AD$1,0))&amp;""),"")))</f>
        <v/>
      </c>
      <c r="AX229" s="22">
        <f>IF(AN229="","",IFERROR(TRIM(INDEX($A229:$AD229,MATCH(Lists!$H$12,$A$1:$AD$1,0))&amp;""),""))</f>
        <v/>
      </c>
      <c r="AY229" s="23">
        <f>IF(OR(AX229="Paid",AX229="Partially refunded"),IFERROR(VALUE(IFERROR(TRIM(INDEX($A229:$AD229,MATCH(Lists!$H$13,$A$1:$AD$1,0))&amp;""),"")),0)-IFERROR(VALUE(IFERROR(TRIM(INDEX($A229:$AD229,MATCH(Lists!$H$14,$A$1:$AD$1,0))&amp;""),"")),0),0)</f>
        <v/>
      </c>
      <c r="AZ229" s="22">
        <f>IF(AN229="","",IF(UPPER(TRIM(AK229&amp;""))="Y","Paid another way",IF(OR(AX229="Paid",AX229="Partially refunded"),AX229,IF(AND(AW229&lt;&gt;"",COUNTIFS(Payments!$S$2:$S$301,AW229,Payments!$U$2:$U$301,1)&gt;0),"Paid",IF(AX229&lt;&gt;"",AX229,IF(AW229="","No payment yet",IFERROR(INDEX(Payments!$T$2:$T$301,MATCH(AW229,Payments!$S$2:$S$301,0)),"No payment yet")))))))</f>
        <v/>
      </c>
      <c r="BA229" s="22">
        <f>IF(OR(AZ229="Paid",AZ229="Partially refunded",AZ229="Paid another way"),1,0)</f>
        <v/>
      </c>
      <c r="BB229" s="23">
        <f>IF(AN229="","",AY229+IF(AW229="",0,SUMIF(Payments!$S$2:$S$301,AW229,Payments!$V$2:$V$301)))</f>
        <v/>
      </c>
      <c r="BC229" s="22">
        <f>IF(OR(AN229="",COUNT(AF229:AH229)=0),"",ROUND(AVERAGE(AF229:AH229),2))</f>
        <v/>
      </c>
      <c r="BD229" s="22">
        <f>IF(ISNUMBER(BC229),BC229,0)</f>
        <v/>
      </c>
      <c r="BE229" s="22">
        <f>IF(ISNUMBER(BC229),1,0)</f>
        <v/>
      </c>
      <c r="BF229" s="22">
        <f>IF(AN229="","",TRIM(AI229&amp;""))</f>
        <v/>
      </c>
      <c r="BG229" s="22">
        <f>IF(OR(AN229="",AJ229=""),"",UPPER(TRIM(AJ229&amp;"")))</f>
        <v/>
      </c>
      <c r="BH229" s="22">
        <f>IF(BG229="","",IF(COUNTIF($BG$2:$BG$301,BG229)&gt;1,"Yes","No"))</f>
        <v/>
      </c>
      <c r="BI229" s="22">
        <f>IF(AND(BF229="Accepted",BG229=""),1,0)</f>
        <v/>
      </c>
      <c r="BJ229" s="22">
        <f>IF(AND(BF229="Accepted",BA229=0),1,0)</f>
        <v/>
      </c>
      <c r="BK229" s="23">
        <f>IF(AND(BJ229=1,ISNUMBER(AV229)),AV229,0)</f>
        <v/>
      </c>
      <c r="BL229" s="22">
        <f>IF(AN229="",0,1)</f>
        <v/>
      </c>
    </row>
    <row r="230">
      <c r="AE230" s="19" t="n"/>
      <c r="AF230" s="24" t="n"/>
      <c r="AG230" s="24" t="n"/>
      <c r="AH230" s="24" t="n"/>
      <c r="AI230" s="24" t="n"/>
      <c r="AJ230" s="24" t="n"/>
      <c r="AK230" s="24" t="n"/>
      <c r="AL230" s="25" t="n"/>
      <c r="AM230" s="19" t="n"/>
      <c r="AN230" s="22">
        <f>IFERROR(TRIM(INDEX($A230:$AD230,MATCH(Lists!$H$2,$A$1:$AD$1,0))&amp;""),"")</f>
        <v/>
      </c>
      <c r="AO230" s="22">
        <f>IF(AN230="","",IFERROR(TRIM(INDEX($A230:$AD230,MATCH(Lists!$H$4,$A$1:$AD$1,0))&amp;""),""))</f>
        <v/>
      </c>
      <c r="AP230" s="22">
        <f>IF(AN230="","",IFERROR(TRIM(INDEX($A230:$AD230,MATCH(Lists!$H$7,$A$1:$AD$1,0))&amp;""),""))</f>
        <v/>
      </c>
      <c r="AQ230" s="22">
        <f>IF(AN230="","",IFERROR(TRIM(INDEX($A230:$AD230,MATCH(Lists!$H$8,$A$1:$AD$1,0))&amp;""),""))</f>
        <v/>
      </c>
      <c r="AR230" s="22">
        <f>IF(AN230="","",IFERROR(TRIM(INDEX($A230:$AD230,MATCH(Lists!$H$9,$A$1:$AD$1,0))&amp;""),""))</f>
        <v/>
      </c>
      <c r="AS230" s="22">
        <f>IF(AN230="","",IFERROR(TRIM(INDEX($A230:$AD230,MATCH(Lists!$H$5,$A$1:$AD$1,0))&amp;""),""))</f>
        <v/>
      </c>
      <c r="AT230" s="22">
        <f>IF(AN230="","",IF(IFERROR(TRIM(INDEX($A230:$AD230,MATCH(Lists!$H$6,$A$1:$AD$1,0))&amp;""),"")&lt;&gt;"","Yes","No"))</f>
        <v/>
      </c>
      <c r="AU230" s="22">
        <f>IF(AN230="","",IF(IFERROR(TRIM(INDEX($A230:$AD230,MATCH(Lists!$H$11,$A$1:$AD$1,0))&amp;""),"")&lt;&gt;"","Yes","No"))</f>
        <v/>
      </c>
      <c r="AV230" s="22">
        <f>IF(AN230="","",IFERROR(IF(TRIM(INDEX($A230:$AD230,MATCH(Lists!$H$10,$A$1:$AD$1,0))&amp;"")="","",VALUE(TRIM(INDEX($A230:$AD230,MATCH(Lists!$H$10,$A$1:$AD$1,0))&amp;""))),""))</f>
        <v/>
      </c>
      <c r="AW230" s="22">
        <f>IF(AN230="","",LOWER(IFERROR(TRIM(INDEX($A230:$AD230,MATCH(Lists!$H$3,$A$1:$AD$1,0))&amp;""),"")))</f>
        <v/>
      </c>
      <c r="AX230" s="22">
        <f>IF(AN230="","",IFERROR(TRIM(INDEX($A230:$AD230,MATCH(Lists!$H$12,$A$1:$AD$1,0))&amp;""),""))</f>
        <v/>
      </c>
      <c r="AY230" s="23">
        <f>IF(OR(AX230="Paid",AX230="Partially refunded"),IFERROR(VALUE(IFERROR(TRIM(INDEX($A230:$AD230,MATCH(Lists!$H$13,$A$1:$AD$1,0))&amp;""),"")),0)-IFERROR(VALUE(IFERROR(TRIM(INDEX($A230:$AD230,MATCH(Lists!$H$14,$A$1:$AD$1,0))&amp;""),"")),0),0)</f>
        <v/>
      </c>
      <c r="AZ230" s="22">
        <f>IF(AN230="","",IF(UPPER(TRIM(AK230&amp;""))="Y","Paid another way",IF(OR(AX230="Paid",AX230="Partially refunded"),AX230,IF(AND(AW230&lt;&gt;"",COUNTIFS(Payments!$S$2:$S$301,AW230,Payments!$U$2:$U$301,1)&gt;0),"Paid",IF(AX230&lt;&gt;"",AX230,IF(AW230="","No payment yet",IFERROR(INDEX(Payments!$T$2:$T$301,MATCH(AW230,Payments!$S$2:$S$301,0)),"No payment yet")))))))</f>
        <v/>
      </c>
      <c r="BA230" s="22">
        <f>IF(OR(AZ230="Paid",AZ230="Partially refunded",AZ230="Paid another way"),1,0)</f>
        <v/>
      </c>
      <c r="BB230" s="23">
        <f>IF(AN230="","",AY230+IF(AW230="",0,SUMIF(Payments!$S$2:$S$301,AW230,Payments!$V$2:$V$301)))</f>
        <v/>
      </c>
      <c r="BC230" s="22">
        <f>IF(OR(AN230="",COUNT(AF230:AH230)=0),"",ROUND(AVERAGE(AF230:AH230),2))</f>
        <v/>
      </c>
      <c r="BD230" s="22">
        <f>IF(ISNUMBER(BC230),BC230,0)</f>
        <v/>
      </c>
      <c r="BE230" s="22">
        <f>IF(ISNUMBER(BC230),1,0)</f>
        <v/>
      </c>
      <c r="BF230" s="22">
        <f>IF(AN230="","",TRIM(AI230&amp;""))</f>
        <v/>
      </c>
      <c r="BG230" s="22">
        <f>IF(OR(AN230="",AJ230=""),"",UPPER(TRIM(AJ230&amp;"")))</f>
        <v/>
      </c>
      <c r="BH230" s="22">
        <f>IF(BG230="","",IF(COUNTIF($BG$2:$BG$301,BG230)&gt;1,"Yes","No"))</f>
        <v/>
      </c>
      <c r="BI230" s="22">
        <f>IF(AND(BF230="Accepted",BG230=""),1,0)</f>
        <v/>
      </c>
      <c r="BJ230" s="22">
        <f>IF(AND(BF230="Accepted",BA230=0),1,0)</f>
        <v/>
      </c>
      <c r="BK230" s="23">
        <f>IF(AND(BJ230=1,ISNUMBER(AV230)),AV230,0)</f>
        <v/>
      </c>
      <c r="BL230" s="22">
        <f>IF(AN230="",0,1)</f>
        <v/>
      </c>
    </row>
    <row r="231">
      <c r="AE231" s="19" t="n"/>
      <c r="AF231" s="24" t="n"/>
      <c r="AG231" s="24" t="n"/>
      <c r="AH231" s="24" t="n"/>
      <c r="AI231" s="24" t="n"/>
      <c r="AJ231" s="24" t="n"/>
      <c r="AK231" s="24" t="n"/>
      <c r="AL231" s="25" t="n"/>
      <c r="AM231" s="19" t="n"/>
      <c r="AN231" s="22">
        <f>IFERROR(TRIM(INDEX($A231:$AD231,MATCH(Lists!$H$2,$A$1:$AD$1,0))&amp;""),"")</f>
        <v/>
      </c>
      <c r="AO231" s="22">
        <f>IF(AN231="","",IFERROR(TRIM(INDEX($A231:$AD231,MATCH(Lists!$H$4,$A$1:$AD$1,0))&amp;""),""))</f>
        <v/>
      </c>
      <c r="AP231" s="22">
        <f>IF(AN231="","",IFERROR(TRIM(INDEX($A231:$AD231,MATCH(Lists!$H$7,$A$1:$AD$1,0))&amp;""),""))</f>
        <v/>
      </c>
      <c r="AQ231" s="22">
        <f>IF(AN231="","",IFERROR(TRIM(INDEX($A231:$AD231,MATCH(Lists!$H$8,$A$1:$AD$1,0))&amp;""),""))</f>
        <v/>
      </c>
      <c r="AR231" s="22">
        <f>IF(AN231="","",IFERROR(TRIM(INDEX($A231:$AD231,MATCH(Lists!$H$9,$A$1:$AD$1,0))&amp;""),""))</f>
        <v/>
      </c>
      <c r="AS231" s="22">
        <f>IF(AN231="","",IFERROR(TRIM(INDEX($A231:$AD231,MATCH(Lists!$H$5,$A$1:$AD$1,0))&amp;""),""))</f>
        <v/>
      </c>
      <c r="AT231" s="22">
        <f>IF(AN231="","",IF(IFERROR(TRIM(INDEX($A231:$AD231,MATCH(Lists!$H$6,$A$1:$AD$1,0))&amp;""),"")&lt;&gt;"","Yes","No"))</f>
        <v/>
      </c>
      <c r="AU231" s="22">
        <f>IF(AN231="","",IF(IFERROR(TRIM(INDEX($A231:$AD231,MATCH(Lists!$H$11,$A$1:$AD$1,0))&amp;""),"")&lt;&gt;"","Yes","No"))</f>
        <v/>
      </c>
      <c r="AV231" s="22">
        <f>IF(AN231="","",IFERROR(IF(TRIM(INDEX($A231:$AD231,MATCH(Lists!$H$10,$A$1:$AD$1,0))&amp;"")="","",VALUE(TRIM(INDEX($A231:$AD231,MATCH(Lists!$H$10,$A$1:$AD$1,0))&amp;""))),""))</f>
        <v/>
      </c>
      <c r="AW231" s="22">
        <f>IF(AN231="","",LOWER(IFERROR(TRIM(INDEX($A231:$AD231,MATCH(Lists!$H$3,$A$1:$AD$1,0))&amp;""),"")))</f>
        <v/>
      </c>
      <c r="AX231" s="22">
        <f>IF(AN231="","",IFERROR(TRIM(INDEX($A231:$AD231,MATCH(Lists!$H$12,$A$1:$AD$1,0))&amp;""),""))</f>
        <v/>
      </c>
      <c r="AY231" s="23">
        <f>IF(OR(AX231="Paid",AX231="Partially refunded"),IFERROR(VALUE(IFERROR(TRIM(INDEX($A231:$AD231,MATCH(Lists!$H$13,$A$1:$AD$1,0))&amp;""),"")),0)-IFERROR(VALUE(IFERROR(TRIM(INDEX($A231:$AD231,MATCH(Lists!$H$14,$A$1:$AD$1,0))&amp;""),"")),0),0)</f>
        <v/>
      </c>
      <c r="AZ231" s="22">
        <f>IF(AN231="","",IF(UPPER(TRIM(AK231&amp;""))="Y","Paid another way",IF(OR(AX231="Paid",AX231="Partially refunded"),AX231,IF(AND(AW231&lt;&gt;"",COUNTIFS(Payments!$S$2:$S$301,AW231,Payments!$U$2:$U$301,1)&gt;0),"Paid",IF(AX231&lt;&gt;"",AX231,IF(AW231="","No payment yet",IFERROR(INDEX(Payments!$T$2:$T$301,MATCH(AW231,Payments!$S$2:$S$301,0)),"No payment yet")))))))</f>
        <v/>
      </c>
      <c r="BA231" s="22">
        <f>IF(OR(AZ231="Paid",AZ231="Partially refunded",AZ231="Paid another way"),1,0)</f>
        <v/>
      </c>
      <c r="BB231" s="23">
        <f>IF(AN231="","",AY231+IF(AW231="",0,SUMIF(Payments!$S$2:$S$301,AW231,Payments!$V$2:$V$301)))</f>
        <v/>
      </c>
      <c r="BC231" s="22">
        <f>IF(OR(AN231="",COUNT(AF231:AH231)=0),"",ROUND(AVERAGE(AF231:AH231),2))</f>
        <v/>
      </c>
      <c r="BD231" s="22">
        <f>IF(ISNUMBER(BC231),BC231,0)</f>
        <v/>
      </c>
      <c r="BE231" s="22">
        <f>IF(ISNUMBER(BC231),1,0)</f>
        <v/>
      </c>
      <c r="BF231" s="22">
        <f>IF(AN231="","",TRIM(AI231&amp;""))</f>
        <v/>
      </c>
      <c r="BG231" s="22">
        <f>IF(OR(AN231="",AJ231=""),"",UPPER(TRIM(AJ231&amp;"")))</f>
        <v/>
      </c>
      <c r="BH231" s="22">
        <f>IF(BG231="","",IF(COUNTIF($BG$2:$BG$301,BG231)&gt;1,"Yes","No"))</f>
        <v/>
      </c>
      <c r="BI231" s="22">
        <f>IF(AND(BF231="Accepted",BG231=""),1,0)</f>
        <v/>
      </c>
      <c r="BJ231" s="22">
        <f>IF(AND(BF231="Accepted",BA231=0),1,0)</f>
        <v/>
      </c>
      <c r="BK231" s="23">
        <f>IF(AND(BJ231=1,ISNUMBER(AV231)),AV231,0)</f>
        <v/>
      </c>
      <c r="BL231" s="22">
        <f>IF(AN231="",0,1)</f>
        <v/>
      </c>
    </row>
    <row r="232">
      <c r="AE232" s="19" t="n"/>
      <c r="AF232" s="24" t="n"/>
      <c r="AG232" s="24" t="n"/>
      <c r="AH232" s="24" t="n"/>
      <c r="AI232" s="24" t="n"/>
      <c r="AJ232" s="24" t="n"/>
      <c r="AK232" s="24" t="n"/>
      <c r="AL232" s="25" t="n"/>
      <c r="AM232" s="19" t="n"/>
      <c r="AN232" s="22">
        <f>IFERROR(TRIM(INDEX($A232:$AD232,MATCH(Lists!$H$2,$A$1:$AD$1,0))&amp;""),"")</f>
        <v/>
      </c>
      <c r="AO232" s="22">
        <f>IF(AN232="","",IFERROR(TRIM(INDEX($A232:$AD232,MATCH(Lists!$H$4,$A$1:$AD$1,0))&amp;""),""))</f>
        <v/>
      </c>
      <c r="AP232" s="22">
        <f>IF(AN232="","",IFERROR(TRIM(INDEX($A232:$AD232,MATCH(Lists!$H$7,$A$1:$AD$1,0))&amp;""),""))</f>
        <v/>
      </c>
      <c r="AQ232" s="22">
        <f>IF(AN232="","",IFERROR(TRIM(INDEX($A232:$AD232,MATCH(Lists!$H$8,$A$1:$AD$1,0))&amp;""),""))</f>
        <v/>
      </c>
      <c r="AR232" s="22">
        <f>IF(AN232="","",IFERROR(TRIM(INDEX($A232:$AD232,MATCH(Lists!$H$9,$A$1:$AD$1,0))&amp;""),""))</f>
        <v/>
      </c>
      <c r="AS232" s="22">
        <f>IF(AN232="","",IFERROR(TRIM(INDEX($A232:$AD232,MATCH(Lists!$H$5,$A$1:$AD$1,0))&amp;""),""))</f>
        <v/>
      </c>
      <c r="AT232" s="22">
        <f>IF(AN232="","",IF(IFERROR(TRIM(INDEX($A232:$AD232,MATCH(Lists!$H$6,$A$1:$AD$1,0))&amp;""),"")&lt;&gt;"","Yes","No"))</f>
        <v/>
      </c>
      <c r="AU232" s="22">
        <f>IF(AN232="","",IF(IFERROR(TRIM(INDEX($A232:$AD232,MATCH(Lists!$H$11,$A$1:$AD$1,0))&amp;""),"")&lt;&gt;"","Yes","No"))</f>
        <v/>
      </c>
      <c r="AV232" s="22">
        <f>IF(AN232="","",IFERROR(IF(TRIM(INDEX($A232:$AD232,MATCH(Lists!$H$10,$A$1:$AD$1,0))&amp;"")="","",VALUE(TRIM(INDEX($A232:$AD232,MATCH(Lists!$H$10,$A$1:$AD$1,0))&amp;""))),""))</f>
        <v/>
      </c>
      <c r="AW232" s="22">
        <f>IF(AN232="","",LOWER(IFERROR(TRIM(INDEX($A232:$AD232,MATCH(Lists!$H$3,$A$1:$AD$1,0))&amp;""),"")))</f>
        <v/>
      </c>
      <c r="AX232" s="22">
        <f>IF(AN232="","",IFERROR(TRIM(INDEX($A232:$AD232,MATCH(Lists!$H$12,$A$1:$AD$1,0))&amp;""),""))</f>
        <v/>
      </c>
      <c r="AY232" s="23">
        <f>IF(OR(AX232="Paid",AX232="Partially refunded"),IFERROR(VALUE(IFERROR(TRIM(INDEX($A232:$AD232,MATCH(Lists!$H$13,$A$1:$AD$1,0))&amp;""),"")),0)-IFERROR(VALUE(IFERROR(TRIM(INDEX($A232:$AD232,MATCH(Lists!$H$14,$A$1:$AD$1,0))&amp;""),"")),0),0)</f>
        <v/>
      </c>
      <c r="AZ232" s="22">
        <f>IF(AN232="","",IF(UPPER(TRIM(AK232&amp;""))="Y","Paid another way",IF(OR(AX232="Paid",AX232="Partially refunded"),AX232,IF(AND(AW232&lt;&gt;"",COUNTIFS(Payments!$S$2:$S$301,AW232,Payments!$U$2:$U$301,1)&gt;0),"Paid",IF(AX232&lt;&gt;"",AX232,IF(AW232="","No payment yet",IFERROR(INDEX(Payments!$T$2:$T$301,MATCH(AW232,Payments!$S$2:$S$301,0)),"No payment yet")))))))</f>
        <v/>
      </c>
      <c r="BA232" s="22">
        <f>IF(OR(AZ232="Paid",AZ232="Partially refunded",AZ232="Paid another way"),1,0)</f>
        <v/>
      </c>
      <c r="BB232" s="23">
        <f>IF(AN232="","",AY232+IF(AW232="",0,SUMIF(Payments!$S$2:$S$301,AW232,Payments!$V$2:$V$301)))</f>
        <v/>
      </c>
      <c r="BC232" s="22">
        <f>IF(OR(AN232="",COUNT(AF232:AH232)=0),"",ROUND(AVERAGE(AF232:AH232),2))</f>
        <v/>
      </c>
      <c r="BD232" s="22">
        <f>IF(ISNUMBER(BC232),BC232,0)</f>
        <v/>
      </c>
      <c r="BE232" s="22">
        <f>IF(ISNUMBER(BC232),1,0)</f>
        <v/>
      </c>
      <c r="BF232" s="22">
        <f>IF(AN232="","",TRIM(AI232&amp;""))</f>
        <v/>
      </c>
      <c r="BG232" s="22">
        <f>IF(OR(AN232="",AJ232=""),"",UPPER(TRIM(AJ232&amp;"")))</f>
        <v/>
      </c>
      <c r="BH232" s="22">
        <f>IF(BG232="","",IF(COUNTIF($BG$2:$BG$301,BG232)&gt;1,"Yes","No"))</f>
        <v/>
      </c>
      <c r="BI232" s="22">
        <f>IF(AND(BF232="Accepted",BG232=""),1,0)</f>
        <v/>
      </c>
      <c r="BJ232" s="22">
        <f>IF(AND(BF232="Accepted",BA232=0),1,0)</f>
        <v/>
      </c>
      <c r="BK232" s="23">
        <f>IF(AND(BJ232=1,ISNUMBER(AV232)),AV232,0)</f>
        <v/>
      </c>
      <c r="BL232" s="22">
        <f>IF(AN232="",0,1)</f>
        <v/>
      </c>
    </row>
    <row r="233">
      <c r="AE233" s="19" t="n"/>
      <c r="AF233" s="24" t="n"/>
      <c r="AG233" s="24" t="n"/>
      <c r="AH233" s="24" t="n"/>
      <c r="AI233" s="24" t="n"/>
      <c r="AJ233" s="24" t="n"/>
      <c r="AK233" s="24" t="n"/>
      <c r="AL233" s="25" t="n"/>
      <c r="AM233" s="19" t="n"/>
      <c r="AN233" s="22">
        <f>IFERROR(TRIM(INDEX($A233:$AD233,MATCH(Lists!$H$2,$A$1:$AD$1,0))&amp;""),"")</f>
        <v/>
      </c>
      <c r="AO233" s="22">
        <f>IF(AN233="","",IFERROR(TRIM(INDEX($A233:$AD233,MATCH(Lists!$H$4,$A$1:$AD$1,0))&amp;""),""))</f>
        <v/>
      </c>
      <c r="AP233" s="22">
        <f>IF(AN233="","",IFERROR(TRIM(INDEX($A233:$AD233,MATCH(Lists!$H$7,$A$1:$AD$1,0))&amp;""),""))</f>
        <v/>
      </c>
      <c r="AQ233" s="22">
        <f>IF(AN233="","",IFERROR(TRIM(INDEX($A233:$AD233,MATCH(Lists!$H$8,$A$1:$AD$1,0))&amp;""),""))</f>
        <v/>
      </c>
      <c r="AR233" s="22">
        <f>IF(AN233="","",IFERROR(TRIM(INDEX($A233:$AD233,MATCH(Lists!$H$9,$A$1:$AD$1,0))&amp;""),""))</f>
        <v/>
      </c>
      <c r="AS233" s="22">
        <f>IF(AN233="","",IFERROR(TRIM(INDEX($A233:$AD233,MATCH(Lists!$H$5,$A$1:$AD$1,0))&amp;""),""))</f>
        <v/>
      </c>
      <c r="AT233" s="22">
        <f>IF(AN233="","",IF(IFERROR(TRIM(INDEX($A233:$AD233,MATCH(Lists!$H$6,$A$1:$AD$1,0))&amp;""),"")&lt;&gt;"","Yes","No"))</f>
        <v/>
      </c>
      <c r="AU233" s="22">
        <f>IF(AN233="","",IF(IFERROR(TRIM(INDEX($A233:$AD233,MATCH(Lists!$H$11,$A$1:$AD$1,0))&amp;""),"")&lt;&gt;"","Yes","No"))</f>
        <v/>
      </c>
      <c r="AV233" s="22">
        <f>IF(AN233="","",IFERROR(IF(TRIM(INDEX($A233:$AD233,MATCH(Lists!$H$10,$A$1:$AD$1,0))&amp;"")="","",VALUE(TRIM(INDEX($A233:$AD233,MATCH(Lists!$H$10,$A$1:$AD$1,0))&amp;""))),""))</f>
        <v/>
      </c>
      <c r="AW233" s="22">
        <f>IF(AN233="","",LOWER(IFERROR(TRIM(INDEX($A233:$AD233,MATCH(Lists!$H$3,$A$1:$AD$1,0))&amp;""),"")))</f>
        <v/>
      </c>
      <c r="AX233" s="22">
        <f>IF(AN233="","",IFERROR(TRIM(INDEX($A233:$AD233,MATCH(Lists!$H$12,$A$1:$AD$1,0))&amp;""),""))</f>
        <v/>
      </c>
      <c r="AY233" s="23">
        <f>IF(OR(AX233="Paid",AX233="Partially refunded"),IFERROR(VALUE(IFERROR(TRIM(INDEX($A233:$AD233,MATCH(Lists!$H$13,$A$1:$AD$1,0))&amp;""),"")),0)-IFERROR(VALUE(IFERROR(TRIM(INDEX($A233:$AD233,MATCH(Lists!$H$14,$A$1:$AD$1,0))&amp;""),"")),0),0)</f>
        <v/>
      </c>
      <c r="AZ233" s="22">
        <f>IF(AN233="","",IF(UPPER(TRIM(AK233&amp;""))="Y","Paid another way",IF(OR(AX233="Paid",AX233="Partially refunded"),AX233,IF(AND(AW233&lt;&gt;"",COUNTIFS(Payments!$S$2:$S$301,AW233,Payments!$U$2:$U$301,1)&gt;0),"Paid",IF(AX233&lt;&gt;"",AX233,IF(AW233="","No payment yet",IFERROR(INDEX(Payments!$T$2:$T$301,MATCH(AW233,Payments!$S$2:$S$301,0)),"No payment yet")))))))</f>
        <v/>
      </c>
      <c r="BA233" s="22">
        <f>IF(OR(AZ233="Paid",AZ233="Partially refunded",AZ233="Paid another way"),1,0)</f>
        <v/>
      </c>
      <c r="BB233" s="23">
        <f>IF(AN233="","",AY233+IF(AW233="",0,SUMIF(Payments!$S$2:$S$301,AW233,Payments!$V$2:$V$301)))</f>
        <v/>
      </c>
      <c r="BC233" s="22">
        <f>IF(OR(AN233="",COUNT(AF233:AH233)=0),"",ROUND(AVERAGE(AF233:AH233),2))</f>
        <v/>
      </c>
      <c r="BD233" s="22">
        <f>IF(ISNUMBER(BC233),BC233,0)</f>
        <v/>
      </c>
      <c r="BE233" s="22">
        <f>IF(ISNUMBER(BC233),1,0)</f>
        <v/>
      </c>
      <c r="BF233" s="22">
        <f>IF(AN233="","",TRIM(AI233&amp;""))</f>
        <v/>
      </c>
      <c r="BG233" s="22">
        <f>IF(OR(AN233="",AJ233=""),"",UPPER(TRIM(AJ233&amp;"")))</f>
        <v/>
      </c>
      <c r="BH233" s="22">
        <f>IF(BG233="","",IF(COUNTIF($BG$2:$BG$301,BG233)&gt;1,"Yes","No"))</f>
        <v/>
      </c>
      <c r="BI233" s="22">
        <f>IF(AND(BF233="Accepted",BG233=""),1,0)</f>
        <v/>
      </c>
      <c r="BJ233" s="22">
        <f>IF(AND(BF233="Accepted",BA233=0),1,0)</f>
        <v/>
      </c>
      <c r="BK233" s="23">
        <f>IF(AND(BJ233=1,ISNUMBER(AV233)),AV233,0)</f>
        <v/>
      </c>
      <c r="BL233" s="22">
        <f>IF(AN233="",0,1)</f>
        <v/>
      </c>
    </row>
    <row r="234">
      <c r="AE234" s="19" t="n"/>
      <c r="AF234" s="24" t="n"/>
      <c r="AG234" s="24" t="n"/>
      <c r="AH234" s="24" t="n"/>
      <c r="AI234" s="24" t="n"/>
      <c r="AJ234" s="24" t="n"/>
      <c r="AK234" s="24" t="n"/>
      <c r="AL234" s="25" t="n"/>
      <c r="AM234" s="19" t="n"/>
      <c r="AN234" s="22">
        <f>IFERROR(TRIM(INDEX($A234:$AD234,MATCH(Lists!$H$2,$A$1:$AD$1,0))&amp;""),"")</f>
        <v/>
      </c>
      <c r="AO234" s="22">
        <f>IF(AN234="","",IFERROR(TRIM(INDEX($A234:$AD234,MATCH(Lists!$H$4,$A$1:$AD$1,0))&amp;""),""))</f>
        <v/>
      </c>
      <c r="AP234" s="22">
        <f>IF(AN234="","",IFERROR(TRIM(INDEX($A234:$AD234,MATCH(Lists!$H$7,$A$1:$AD$1,0))&amp;""),""))</f>
        <v/>
      </c>
      <c r="AQ234" s="22">
        <f>IF(AN234="","",IFERROR(TRIM(INDEX($A234:$AD234,MATCH(Lists!$H$8,$A$1:$AD$1,0))&amp;""),""))</f>
        <v/>
      </c>
      <c r="AR234" s="22">
        <f>IF(AN234="","",IFERROR(TRIM(INDEX($A234:$AD234,MATCH(Lists!$H$9,$A$1:$AD$1,0))&amp;""),""))</f>
        <v/>
      </c>
      <c r="AS234" s="22">
        <f>IF(AN234="","",IFERROR(TRIM(INDEX($A234:$AD234,MATCH(Lists!$H$5,$A$1:$AD$1,0))&amp;""),""))</f>
        <v/>
      </c>
      <c r="AT234" s="22">
        <f>IF(AN234="","",IF(IFERROR(TRIM(INDEX($A234:$AD234,MATCH(Lists!$H$6,$A$1:$AD$1,0))&amp;""),"")&lt;&gt;"","Yes","No"))</f>
        <v/>
      </c>
      <c r="AU234" s="22">
        <f>IF(AN234="","",IF(IFERROR(TRIM(INDEX($A234:$AD234,MATCH(Lists!$H$11,$A$1:$AD$1,0))&amp;""),"")&lt;&gt;"","Yes","No"))</f>
        <v/>
      </c>
      <c r="AV234" s="22">
        <f>IF(AN234="","",IFERROR(IF(TRIM(INDEX($A234:$AD234,MATCH(Lists!$H$10,$A$1:$AD$1,0))&amp;"")="","",VALUE(TRIM(INDEX($A234:$AD234,MATCH(Lists!$H$10,$A$1:$AD$1,0))&amp;""))),""))</f>
        <v/>
      </c>
      <c r="AW234" s="22">
        <f>IF(AN234="","",LOWER(IFERROR(TRIM(INDEX($A234:$AD234,MATCH(Lists!$H$3,$A$1:$AD$1,0))&amp;""),"")))</f>
        <v/>
      </c>
      <c r="AX234" s="22">
        <f>IF(AN234="","",IFERROR(TRIM(INDEX($A234:$AD234,MATCH(Lists!$H$12,$A$1:$AD$1,0))&amp;""),""))</f>
        <v/>
      </c>
      <c r="AY234" s="23">
        <f>IF(OR(AX234="Paid",AX234="Partially refunded"),IFERROR(VALUE(IFERROR(TRIM(INDEX($A234:$AD234,MATCH(Lists!$H$13,$A$1:$AD$1,0))&amp;""),"")),0)-IFERROR(VALUE(IFERROR(TRIM(INDEX($A234:$AD234,MATCH(Lists!$H$14,$A$1:$AD$1,0))&amp;""),"")),0),0)</f>
        <v/>
      </c>
      <c r="AZ234" s="22">
        <f>IF(AN234="","",IF(UPPER(TRIM(AK234&amp;""))="Y","Paid another way",IF(OR(AX234="Paid",AX234="Partially refunded"),AX234,IF(AND(AW234&lt;&gt;"",COUNTIFS(Payments!$S$2:$S$301,AW234,Payments!$U$2:$U$301,1)&gt;0),"Paid",IF(AX234&lt;&gt;"",AX234,IF(AW234="","No payment yet",IFERROR(INDEX(Payments!$T$2:$T$301,MATCH(AW234,Payments!$S$2:$S$301,0)),"No payment yet")))))))</f>
        <v/>
      </c>
      <c r="BA234" s="22">
        <f>IF(OR(AZ234="Paid",AZ234="Partially refunded",AZ234="Paid another way"),1,0)</f>
        <v/>
      </c>
      <c r="BB234" s="23">
        <f>IF(AN234="","",AY234+IF(AW234="",0,SUMIF(Payments!$S$2:$S$301,AW234,Payments!$V$2:$V$301)))</f>
        <v/>
      </c>
      <c r="BC234" s="22">
        <f>IF(OR(AN234="",COUNT(AF234:AH234)=0),"",ROUND(AVERAGE(AF234:AH234),2))</f>
        <v/>
      </c>
      <c r="BD234" s="22">
        <f>IF(ISNUMBER(BC234),BC234,0)</f>
        <v/>
      </c>
      <c r="BE234" s="22">
        <f>IF(ISNUMBER(BC234),1,0)</f>
        <v/>
      </c>
      <c r="BF234" s="22">
        <f>IF(AN234="","",TRIM(AI234&amp;""))</f>
        <v/>
      </c>
      <c r="BG234" s="22">
        <f>IF(OR(AN234="",AJ234=""),"",UPPER(TRIM(AJ234&amp;"")))</f>
        <v/>
      </c>
      <c r="BH234" s="22">
        <f>IF(BG234="","",IF(COUNTIF($BG$2:$BG$301,BG234)&gt;1,"Yes","No"))</f>
        <v/>
      </c>
      <c r="BI234" s="22">
        <f>IF(AND(BF234="Accepted",BG234=""),1,0)</f>
        <v/>
      </c>
      <c r="BJ234" s="22">
        <f>IF(AND(BF234="Accepted",BA234=0),1,0)</f>
        <v/>
      </c>
      <c r="BK234" s="23">
        <f>IF(AND(BJ234=1,ISNUMBER(AV234)),AV234,0)</f>
        <v/>
      </c>
      <c r="BL234" s="22">
        <f>IF(AN234="",0,1)</f>
        <v/>
      </c>
    </row>
    <row r="235">
      <c r="AE235" s="19" t="n"/>
      <c r="AF235" s="24" t="n"/>
      <c r="AG235" s="24" t="n"/>
      <c r="AH235" s="24" t="n"/>
      <c r="AI235" s="24" t="n"/>
      <c r="AJ235" s="24" t="n"/>
      <c r="AK235" s="24" t="n"/>
      <c r="AL235" s="25" t="n"/>
      <c r="AM235" s="19" t="n"/>
      <c r="AN235" s="22">
        <f>IFERROR(TRIM(INDEX($A235:$AD235,MATCH(Lists!$H$2,$A$1:$AD$1,0))&amp;""),"")</f>
        <v/>
      </c>
      <c r="AO235" s="22">
        <f>IF(AN235="","",IFERROR(TRIM(INDEX($A235:$AD235,MATCH(Lists!$H$4,$A$1:$AD$1,0))&amp;""),""))</f>
        <v/>
      </c>
      <c r="AP235" s="22">
        <f>IF(AN235="","",IFERROR(TRIM(INDEX($A235:$AD235,MATCH(Lists!$H$7,$A$1:$AD$1,0))&amp;""),""))</f>
        <v/>
      </c>
      <c r="AQ235" s="22">
        <f>IF(AN235="","",IFERROR(TRIM(INDEX($A235:$AD235,MATCH(Lists!$H$8,$A$1:$AD$1,0))&amp;""),""))</f>
        <v/>
      </c>
      <c r="AR235" s="22">
        <f>IF(AN235="","",IFERROR(TRIM(INDEX($A235:$AD235,MATCH(Lists!$H$9,$A$1:$AD$1,0))&amp;""),""))</f>
        <v/>
      </c>
      <c r="AS235" s="22">
        <f>IF(AN235="","",IFERROR(TRIM(INDEX($A235:$AD235,MATCH(Lists!$H$5,$A$1:$AD$1,0))&amp;""),""))</f>
        <v/>
      </c>
      <c r="AT235" s="22">
        <f>IF(AN235="","",IF(IFERROR(TRIM(INDEX($A235:$AD235,MATCH(Lists!$H$6,$A$1:$AD$1,0))&amp;""),"")&lt;&gt;"","Yes","No"))</f>
        <v/>
      </c>
      <c r="AU235" s="22">
        <f>IF(AN235="","",IF(IFERROR(TRIM(INDEX($A235:$AD235,MATCH(Lists!$H$11,$A$1:$AD$1,0))&amp;""),"")&lt;&gt;"","Yes","No"))</f>
        <v/>
      </c>
      <c r="AV235" s="22">
        <f>IF(AN235="","",IFERROR(IF(TRIM(INDEX($A235:$AD235,MATCH(Lists!$H$10,$A$1:$AD$1,0))&amp;"")="","",VALUE(TRIM(INDEX($A235:$AD235,MATCH(Lists!$H$10,$A$1:$AD$1,0))&amp;""))),""))</f>
        <v/>
      </c>
      <c r="AW235" s="22">
        <f>IF(AN235="","",LOWER(IFERROR(TRIM(INDEX($A235:$AD235,MATCH(Lists!$H$3,$A$1:$AD$1,0))&amp;""),"")))</f>
        <v/>
      </c>
      <c r="AX235" s="22">
        <f>IF(AN235="","",IFERROR(TRIM(INDEX($A235:$AD235,MATCH(Lists!$H$12,$A$1:$AD$1,0))&amp;""),""))</f>
        <v/>
      </c>
      <c r="AY235" s="23">
        <f>IF(OR(AX235="Paid",AX235="Partially refunded"),IFERROR(VALUE(IFERROR(TRIM(INDEX($A235:$AD235,MATCH(Lists!$H$13,$A$1:$AD$1,0))&amp;""),"")),0)-IFERROR(VALUE(IFERROR(TRIM(INDEX($A235:$AD235,MATCH(Lists!$H$14,$A$1:$AD$1,0))&amp;""),"")),0),0)</f>
        <v/>
      </c>
      <c r="AZ235" s="22">
        <f>IF(AN235="","",IF(UPPER(TRIM(AK235&amp;""))="Y","Paid another way",IF(OR(AX235="Paid",AX235="Partially refunded"),AX235,IF(AND(AW235&lt;&gt;"",COUNTIFS(Payments!$S$2:$S$301,AW235,Payments!$U$2:$U$301,1)&gt;0),"Paid",IF(AX235&lt;&gt;"",AX235,IF(AW235="","No payment yet",IFERROR(INDEX(Payments!$T$2:$T$301,MATCH(AW235,Payments!$S$2:$S$301,0)),"No payment yet")))))))</f>
        <v/>
      </c>
      <c r="BA235" s="22">
        <f>IF(OR(AZ235="Paid",AZ235="Partially refunded",AZ235="Paid another way"),1,0)</f>
        <v/>
      </c>
      <c r="BB235" s="23">
        <f>IF(AN235="","",AY235+IF(AW235="",0,SUMIF(Payments!$S$2:$S$301,AW235,Payments!$V$2:$V$301)))</f>
        <v/>
      </c>
      <c r="BC235" s="22">
        <f>IF(OR(AN235="",COUNT(AF235:AH235)=0),"",ROUND(AVERAGE(AF235:AH235),2))</f>
        <v/>
      </c>
      <c r="BD235" s="22">
        <f>IF(ISNUMBER(BC235),BC235,0)</f>
        <v/>
      </c>
      <c r="BE235" s="22">
        <f>IF(ISNUMBER(BC235),1,0)</f>
        <v/>
      </c>
      <c r="BF235" s="22">
        <f>IF(AN235="","",TRIM(AI235&amp;""))</f>
        <v/>
      </c>
      <c r="BG235" s="22">
        <f>IF(OR(AN235="",AJ235=""),"",UPPER(TRIM(AJ235&amp;"")))</f>
        <v/>
      </c>
      <c r="BH235" s="22">
        <f>IF(BG235="","",IF(COUNTIF($BG$2:$BG$301,BG235)&gt;1,"Yes","No"))</f>
        <v/>
      </c>
      <c r="BI235" s="22">
        <f>IF(AND(BF235="Accepted",BG235=""),1,0)</f>
        <v/>
      </c>
      <c r="BJ235" s="22">
        <f>IF(AND(BF235="Accepted",BA235=0),1,0)</f>
        <v/>
      </c>
      <c r="BK235" s="23">
        <f>IF(AND(BJ235=1,ISNUMBER(AV235)),AV235,0)</f>
        <v/>
      </c>
      <c r="BL235" s="22">
        <f>IF(AN235="",0,1)</f>
        <v/>
      </c>
    </row>
    <row r="236">
      <c r="AE236" s="19" t="n"/>
      <c r="AF236" s="24" t="n"/>
      <c r="AG236" s="24" t="n"/>
      <c r="AH236" s="24" t="n"/>
      <c r="AI236" s="24" t="n"/>
      <c r="AJ236" s="24" t="n"/>
      <c r="AK236" s="24" t="n"/>
      <c r="AL236" s="25" t="n"/>
      <c r="AM236" s="19" t="n"/>
      <c r="AN236" s="22">
        <f>IFERROR(TRIM(INDEX($A236:$AD236,MATCH(Lists!$H$2,$A$1:$AD$1,0))&amp;""),"")</f>
        <v/>
      </c>
      <c r="AO236" s="22">
        <f>IF(AN236="","",IFERROR(TRIM(INDEX($A236:$AD236,MATCH(Lists!$H$4,$A$1:$AD$1,0))&amp;""),""))</f>
        <v/>
      </c>
      <c r="AP236" s="22">
        <f>IF(AN236="","",IFERROR(TRIM(INDEX($A236:$AD236,MATCH(Lists!$H$7,$A$1:$AD$1,0))&amp;""),""))</f>
        <v/>
      </c>
      <c r="AQ236" s="22">
        <f>IF(AN236="","",IFERROR(TRIM(INDEX($A236:$AD236,MATCH(Lists!$H$8,$A$1:$AD$1,0))&amp;""),""))</f>
        <v/>
      </c>
      <c r="AR236" s="22">
        <f>IF(AN236="","",IFERROR(TRIM(INDEX($A236:$AD236,MATCH(Lists!$H$9,$A$1:$AD$1,0))&amp;""),""))</f>
        <v/>
      </c>
      <c r="AS236" s="22">
        <f>IF(AN236="","",IFERROR(TRIM(INDEX($A236:$AD236,MATCH(Lists!$H$5,$A$1:$AD$1,0))&amp;""),""))</f>
        <v/>
      </c>
      <c r="AT236" s="22">
        <f>IF(AN236="","",IF(IFERROR(TRIM(INDEX($A236:$AD236,MATCH(Lists!$H$6,$A$1:$AD$1,0))&amp;""),"")&lt;&gt;"","Yes","No"))</f>
        <v/>
      </c>
      <c r="AU236" s="22">
        <f>IF(AN236="","",IF(IFERROR(TRIM(INDEX($A236:$AD236,MATCH(Lists!$H$11,$A$1:$AD$1,0))&amp;""),"")&lt;&gt;"","Yes","No"))</f>
        <v/>
      </c>
      <c r="AV236" s="22">
        <f>IF(AN236="","",IFERROR(IF(TRIM(INDEX($A236:$AD236,MATCH(Lists!$H$10,$A$1:$AD$1,0))&amp;"")="","",VALUE(TRIM(INDEX($A236:$AD236,MATCH(Lists!$H$10,$A$1:$AD$1,0))&amp;""))),""))</f>
        <v/>
      </c>
      <c r="AW236" s="22">
        <f>IF(AN236="","",LOWER(IFERROR(TRIM(INDEX($A236:$AD236,MATCH(Lists!$H$3,$A$1:$AD$1,0))&amp;""),"")))</f>
        <v/>
      </c>
      <c r="AX236" s="22">
        <f>IF(AN236="","",IFERROR(TRIM(INDEX($A236:$AD236,MATCH(Lists!$H$12,$A$1:$AD$1,0))&amp;""),""))</f>
        <v/>
      </c>
      <c r="AY236" s="23">
        <f>IF(OR(AX236="Paid",AX236="Partially refunded"),IFERROR(VALUE(IFERROR(TRIM(INDEX($A236:$AD236,MATCH(Lists!$H$13,$A$1:$AD$1,0))&amp;""),"")),0)-IFERROR(VALUE(IFERROR(TRIM(INDEX($A236:$AD236,MATCH(Lists!$H$14,$A$1:$AD$1,0))&amp;""),"")),0),0)</f>
        <v/>
      </c>
      <c r="AZ236" s="22">
        <f>IF(AN236="","",IF(UPPER(TRIM(AK236&amp;""))="Y","Paid another way",IF(OR(AX236="Paid",AX236="Partially refunded"),AX236,IF(AND(AW236&lt;&gt;"",COUNTIFS(Payments!$S$2:$S$301,AW236,Payments!$U$2:$U$301,1)&gt;0),"Paid",IF(AX236&lt;&gt;"",AX236,IF(AW236="","No payment yet",IFERROR(INDEX(Payments!$T$2:$T$301,MATCH(AW236,Payments!$S$2:$S$301,0)),"No payment yet")))))))</f>
        <v/>
      </c>
      <c r="BA236" s="22">
        <f>IF(OR(AZ236="Paid",AZ236="Partially refunded",AZ236="Paid another way"),1,0)</f>
        <v/>
      </c>
      <c r="BB236" s="23">
        <f>IF(AN236="","",AY236+IF(AW236="",0,SUMIF(Payments!$S$2:$S$301,AW236,Payments!$V$2:$V$301)))</f>
        <v/>
      </c>
      <c r="BC236" s="22">
        <f>IF(OR(AN236="",COUNT(AF236:AH236)=0),"",ROUND(AVERAGE(AF236:AH236),2))</f>
        <v/>
      </c>
      <c r="BD236" s="22">
        <f>IF(ISNUMBER(BC236),BC236,0)</f>
        <v/>
      </c>
      <c r="BE236" s="22">
        <f>IF(ISNUMBER(BC236),1,0)</f>
        <v/>
      </c>
      <c r="BF236" s="22">
        <f>IF(AN236="","",TRIM(AI236&amp;""))</f>
        <v/>
      </c>
      <c r="BG236" s="22">
        <f>IF(OR(AN236="",AJ236=""),"",UPPER(TRIM(AJ236&amp;"")))</f>
        <v/>
      </c>
      <c r="BH236" s="22">
        <f>IF(BG236="","",IF(COUNTIF($BG$2:$BG$301,BG236)&gt;1,"Yes","No"))</f>
        <v/>
      </c>
      <c r="BI236" s="22">
        <f>IF(AND(BF236="Accepted",BG236=""),1,0)</f>
        <v/>
      </c>
      <c r="BJ236" s="22">
        <f>IF(AND(BF236="Accepted",BA236=0),1,0)</f>
        <v/>
      </c>
      <c r="BK236" s="23">
        <f>IF(AND(BJ236=1,ISNUMBER(AV236)),AV236,0)</f>
        <v/>
      </c>
      <c r="BL236" s="22">
        <f>IF(AN236="",0,1)</f>
        <v/>
      </c>
    </row>
    <row r="237">
      <c r="AE237" s="19" t="n"/>
      <c r="AF237" s="24" t="n"/>
      <c r="AG237" s="24" t="n"/>
      <c r="AH237" s="24" t="n"/>
      <c r="AI237" s="24" t="n"/>
      <c r="AJ237" s="24" t="n"/>
      <c r="AK237" s="24" t="n"/>
      <c r="AL237" s="25" t="n"/>
      <c r="AM237" s="19" t="n"/>
      <c r="AN237" s="22">
        <f>IFERROR(TRIM(INDEX($A237:$AD237,MATCH(Lists!$H$2,$A$1:$AD$1,0))&amp;""),"")</f>
        <v/>
      </c>
      <c r="AO237" s="22">
        <f>IF(AN237="","",IFERROR(TRIM(INDEX($A237:$AD237,MATCH(Lists!$H$4,$A$1:$AD$1,0))&amp;""),""))</f>
        <v/>
      </c>
      <c r="AP237" s="22">
        <f>IF(AN237="","",IFERROR(TRIM(INDEX($A237:$AD237,MATCH(Lists!$H$7,$A$1:$AD$1,0))&amp;""),""))</f>
        <v/>
      </c>
      <c r="AQ237" s="22">
        <f>IF(AN237="","",IFERROR(TRIM(INDEX($A237:$AD237,MATCH(Lists!$H$8,$A$1:$AD$1,0))&amp;""),""))</f>
        <v/>
      </c>
      <c r="AR237" s="22">
        <f>IF(AN237="","",IFERROR(TRIM(INDEX($A237:$AD237,MATCH(Lists!$H$9,$A$1:$AD$1,0))&amp;""),""))</f>
        <v/>
      </c>
      <c r="AS237" s="22">
        <f>IF(AN237="","",IFERROR(TRIM(INDEX($A237:$AD237,MATCH(Lists!$H$5,$A$1:$AD$1,0))&amp;""),""))</f>
        <v/>
      </c>
      <c r="AT237" s="22">
        <f>IF(AN237="","",IF(IFERROR(TRIM(INDEX($A237:$AD237,MATCH(Lists!$H$6,$A$1:$AD$1,0))&amp;""),"")&lt;&gt;"","Yes","No"))</f>
        <v/>
      </c>
      <c r="AU237" s="22">
        <f>IF(AN237="","",IF(IFERROR(TRIM(INDEX($A237:$AD237,MATCH(Lists!$H$11,$A$1:$AD$1,0))&amp;""),"")&lt;&gt;"","Yes","No"))</f>
        <v/>
      </c>
      <c r="AV237" s="22">
        <f>IF(AN237="","",IFERROR(IF(TRIM(INDEX($A237:$AD237,MATCH(Lists!$H$10,$A$1:$AD$1,0))&amp;"")="","",VALUE(TRIM(INDEX($A237:$AD237,MATCH(Lists!$H$10,$A$1:$AD$1,0))&amp;""))),""))</f>
        <v/>
      </c>
      <c r="AW237" s="22">
        <f>IF(AN237="","",LOWER(IFERROR(TRIM(INDEX($A237:$AD237,MATCH(Lists!$H$3,$A$1:$AD$1,0))&amp;""),"")))</f>
        <v/>
      </c>
      <c r="AX237" s="22">
        <f>IF(AN237="","",IFERROR(TRIM(INDEX($A237:$AD237,MATCH(Lists!$H$12,$A$1:$AD$1,0))&amp;""),""))</f>
        <v/>
      </c>
      <c r="AY237" s="23">
        <f>IF(OR(AX237="Paid",AX237="Partially refunded"),IFERROR(VALUE(IFERROR(TRIM(INDEX($A237:$AD237,MATCH(Lists!$H$13,$A$1:$AD$1,0))&amp;""),"")),0)-IFERROR(VALUE(IFERROR(TRIM(INDEX($A237:$AD237,MATCH(Lists!$H$14,$A$1:$AD$1,0))&amp;""),"")),0),0)</f>
        <v/>
      </c>
      <c r="AZ237" s="22">
        <f>IF(AN237="","",IF(UPPER(TRIM(AK237&amp;""))="Y","Paid another way",IF(OR(AX237="Paid",AX237="Partially refunded"),AX237,IF(AND(AW237&lt;&gt;"",COUNTIFS(Payments!$S$2:$S$301,AW237,Payments!$U$2:$U$301,1)&gt;0),"Paid",IF(AX237&lt;&gt;"",AX237,IF(AW237="","No payment yet",IFERROR(INDEX(Payments!$T$2:$T$301,MATCH(AW237,Payments!$S$2:$S$301,0)),"No payment yet")))))))</f>
        <v/>
      </c>
      <c r="BA237" s="22">
        <f>IF(OR(AZ237="Paid",AZ237="Partially refunded",AZ237="Paid another way"),1,0)</f>
        <v/>
      </c>
      <c r="BB237" s="23">
        <f>IF(AN237="","",AY237+IF(AW237="",0,SUMIF(Payments!$S$2:$S$301,AW237,Payments!$V$2:$V$301)))</f>
        <v/>
      </c>
      <c r="BC237" s="22">
        <f>IF(OR(AN237="",COUNT(AF237:AH237)=0),"",ROUND(AVERAGE(AF237:AH237),2))</f>
        <v/>
      </c>
      <c r="BD237" s="22">
        <f>IF(ISNUMBER(BC237),BC237,0)</f>
        <v/>
      </c>
      <c r="BE237" s="22">
        <f>IF(ISNUMBER(BC237),1,0)</f>
        <v/>
      </c>
      <c r="BF237" s="22">
        <f>IF(AN237="","",TRIM(AI237&amp;""))</f>
        <v/>
      </c>
      <c r="BG237" s="22">
        <f>IF(OR(AN237="",AJ237=""),"",UPPER(TRIM(AJ237&amp;"")))</f>
        <v/>
      </c>
      <c r="BH237" s="22">
        <f>IF(BG237="","",IF(COUNTIF($BG$2:$BG$301,BG237)&gt;1,"Yes","No"))</f>
        <v/>
      </c>
      <c r="BI237" s="22">
        <f>IF(AND(BF237="Accepted",BG237=""),1,0)</f>
        <v/>
      </c>
      <c r="BJ237" s="22">
        <f>IF(AND(BF237="Accepted",BA237=0),1,0)</f>
        <v/>
      </c>
      <c r="BK237" s="23">
        <f>IF(AND(BJ237=1,ISNUMBER(AV237)),AV237,0)</f>
        <v/>
      </c>
      <c r="BL237" s="22">
        <f>IF(AN237="",0,1)</f>
        <v/>
      </c>
    </row>
    <row r="238">
      <c r="AE238" s="19" t="n"/>
      <c r="AF238" s="24" t="n"/>
      <c r="AG238" s="24" t="n"/>
      <c r="AH238" s="24" t="n"/>
      <c r="AI238" s="24" t="n"/>
      <c r="AJ238" s="24" t="n"/>
      <c r="AK238" s="24" t="n"/>
      <c r="AL238" s="25" t="n"/>
      <c r="AM238" s="19" t="n"/>
      <c r="AN238" s="22">
        <f>IFERROR(TRIM(INDEX($A238:$AD238,MATCH(Lists!$H$2,$A$1:$AD$1,0))&amp;""),"")</f>
        <v/>
      </c>
      <c r="AO238" s="22">
        <f>IF(AN238="","",IFERROR(TRIM(INDEX($A238:$AD238,MATCH(Lists!$H$4,$A$1:$AD$1,0))&amp;""),""))</f>
        <v/>
      </c>
      <c r="AP238" s="22">
        <f>IF(AN238="","",IFERROR(TRIM(INDEX($A238:$AD238,MATCH(Lists!$H$7,$A$1:$AD$1,0))&amp;""),""))</f>
        <v/>
      </c>
      <c r="AQ238" s="22">
        <f>IF(AN238="","",IFERROR(TRIM(INDEX($A238:$AD238,MATCH(Lists!$H$8,$A$1:$AD$1,0))&amp;""),""))</f>
        <v/>
      </c>
      <c r="AR238" s="22">
        <f>IF(AN238="","",IFERROR(TRIM(INDEX($A238:$AD238,MATCH(Lists!$H$9,$A$1:$AD$1,0))&amp;""),""))</f>
        <v/>
      </c>
      <c r="AS238" s="22">
        <f>IF(AN238="","",IFERROR(TRIM(INDEX($A238:$AD238,MATCH(Lists!$H$5,$A$1:$AD$1,0))&amp;""),""))</f>
        <v/>
      </c>
      <c r="AT238" s="22">
        <f>IF(AN238="","",IF(IFERROR(TRIM(INDEX($A238:$AD238,MATCH(Lists!$H$6,$A$1:$AD$1,0))&amp;""),"")&lt;&gt;"","Yes","No"))</f>
        <v/>
      </c>
      <c r="AU238" s="22">
        <f>IF(AN238="","",IF(IFERROR(TRIM(INDEX($A238:$AD238,MATCH(Lists!$H$11,$A$1:$AD$1,0))&amp;""),"")&lt;&gt;"","Yes","No"))</f>
        <v/>
      </c>
      <c r="AV238" s="22">
        <f>IF(AN238="","",IFERROR(IF(TRIM(INDEX($A238:$AD238,MATCH(Lists!$H$10,$A$1:$AD$1,0))&amp;"")="","",VALUE(TRIM(INDEX($A238:$AD238,MATCH(Lists!$H$10,$A$1:$AD$1,0))&amp;""))),""))</f>
        <v/>
      </c>
      <c r="AW238" s="22">
        <f>IF(AN238="","",LOWER(IFERROR(TRIM(INDEX($A238:$AD238,MATCH(Lists!$H$3,$A$1:$AD$1,0))&amp;""),"")))</f>
        <v/>
      </c>
      <c r="AX238" s="22">
        <f>IF(AN238="","",IFERROR(TRIM(INDEX($A238:$AD238,MATCH(Lists!$H$12,$A$1:$AD$1,0))&amp;""),""))</f>
        <v/>
      </c>
      <c r="AY238" s="23">
        <f>IF(OR(AX238="Paid",AX238="Partially refunded"),IFERROR(VALUE(IFERROR(TRIM(INDEX($A238:$AD238,MATCH(Lists!$H$13,$A$1:$AD$1,0))&amp;""),"")),0)-IFERROR(VALUE(IFERROR(TRIM(INDEX($A238:$AD238,MATCH(Lists!$H$14,$A$1:$AD$1,0))&amp;""),"")),0),0)</f>
        <v/>
      </c>
      <c r="AZ238" s="22">
        <f>IF(AN238="","",IF(UPPER(TRIM(AK238&amp;""))="Y","Paid another way",IF(OR(AX238="Paid",AX238="Partially refunded"),AX238,IF(AND(AW238&lt;&gt;"",COUNTIFS(Payments!$S$2:$S$301,AW238,Payments!$U$2:$U$301,1)&gt;0),"Paid",IF(AX238&lt;&gt;"",AX238,IF(AW238="","No payment yet",IFERROR(INDEX(Payments!$T$2:$T$301,MATCH(AW238,Payments!$S$2:$S$301,0)),"No payment yet")))))))</f>
        <v/>
      </c>
      <c r="BA238" s="22">
        <f>IF(OR(AZ238="Paid",AZ238="Partially refunded",AZ238="Paid another way"),1,0)</f>
        <v/>
      </c>
      <c r="BB238" s="23">
        <f>IF(AN238="","",AY238+IF(AW238="",0,SUMIF(Payments!$S$2:$S$301,AW238,Payments!$V$2:$V$301)))</f>
        <v/>
      </c>
      <c r="BC238" s="22">
        <f>IF(OR(AN238="",COUNT(AF238:AH238)=0),"",ROUND(AVERAGE(AF238:AH238),2))</f>
        <v/>
      </c>
      <c r="BD238" s="22">
        <f>IF(ISNUMBER(BC238),BC238,0)</f>
        <v/>
      </c>
      <c r="BE238" s="22">
        <f>IF(ISNUMBER(BC238),1,0)</f>
        <v/>
      </c>
      <c r="BF238" s="22">
        <f>IF(AN238="","",TRIM(AI238&amp;""))</f>
        <v/>
      </c>
      <c r="BG238" s="22">
        <f>IF(OR(AN238="",AJ238=""),"",UPPER(TRIM(AJ238&amp;"")))</f>
        <v/>
      </c>
      <c r="BH238" s="22">
        <f>IF(BG238="","",IF(COUNTIF($BG$2:$BG$301,BG238)&gt;1,"Yes","No"))</f>
        <v/>
      </c>
      <c r="BI238" s="22">
        <f>IF(AND(BF238="Accepted",BG238=""),1,0)</f>
        <v/>
      </c>
      <c r="BJ238" s="22">
        <f>IF(AND(BF238="Accepted",BA238=0),1,0)</f>
        <v/>
      </c>
      <c r="BK238" s="23">
        <f>IF(AND(BJ238=1,ISNUMBER(AV238)),AV238,0)</f>
        <v/>
      </c>
      <c r="BL238" s="22">
        <f>IF(AN238="",0,1)</f>
        <v/>
      </c>
    </row>
    <row r="239">
      <c r="AE239" s="19" t="n"/>
      <c r="AF239" s="24" t="n"/>
      <c r="AG239" s="24" t="n"/>
      <c r="AH239" s="24" t="n"/>
      <c r="AI239" s="24" t="n"/>
      <c r="AJ239" s="24" t="n"/>
      <c r="AK239" s="24" t="n"/>
      <c r="AL239" s="25" t="n"/>
      <c r="AM239" s="19" t="n"/>
      <c r="AN239" s="22">
        <f>IFERROR(TRIM(INDEX($A239:$AD239,MATCH(Lists!$H$2,$A$1:$AD$1,0))&amp;""),"")</f>
        <v/>
      </c>
      <c r="AO239" s="22">
        <f>IF(AN239="","",IFERROR(TRIM(INDEX($A239:$AD239,MATCH(Lists!$H$4,$A$1:$AD$1,0))&amp;""),""))</f>
        <v/>
      </c>
      <c r="AP239" s="22">
        <f>IF(AN239="","",IFERROR(TRIM(INDEX($A239:$AD239,MATCH(Lists!$H$7,$A$1:$AD$1,0))&amp;""),""))</f>
        <v/>
      </c>
      <c r="AQ239" s="22">
        <f>IF(AN239="","",IFERROR(TRIM(INDEX($A239:$AD239,MATCH(Lists!$H$8,$A$1:$AD$1,0))&amp;""),""))</f>
        <v/>
      </c>
      <c r="AR239" s="22">
        <f>IF(AN239="","",IFERROR(TRIM(INDEX($A239:$AD239,MATCH(Lists!$H$9,$A$1:$AD$1,0))&amp;""),""))</f>
        <v/>
      </c>
      <c r="AS239" s="22">
        <f>IF(AN239="","",IFERROR(TRIM(INDEX($A239:$AD239,MATCH(Lists!$H$5,$A$1:$AD$1,0))&amp;""),""))</f>
        <v/>
      </c>
      <c r="AT239" s="22">
        <f>IF(AN239="","",IF(IFERROR(TRIM(INDEX($A239:$AD239,MATCH(Lists!$H$6,$A$1:$AD$1,0))&amp;""),"")&lt;&gt;"","Yes","No"))</f>
        <v/>
      </c>
      <c r="AU239" s="22">
        <f>IF(AN239="","",IF(IFERROR(TRIM(INDEX($A239:$AD239,MATCH(Lists!$H$11,$A$1:$AD$1,0))&amp;""),"")&lt;&gt;"","Yes","No"))</f>
        <v/>
      </c>
      <c r="AV239" s="22">
        <f>IF(AN239="","",IFERROR(IF(TRIM(INDEX($A239:$AD239,MATCH(Lists!$H$10,$A$1:$AD$1,0))&amp;"")="","",VALUE(TRIM(INDEX($A239:$AD239,MATCH(Lists!$H$10,$A$1:$AD$1,0))&amp;""))),""))</f>
        <v/>
      </c>
      <c r="AW239" s="22">
        <f>IF(AN239="","",LOWER(IFERROR(TRIM(INDEX($A239:$AD239,MATCH(Lists!$H$3,$A$1:$AD$1,0))&amp;""),"")))</f>
        <v/>
      </c>
      <c r="AX239" s="22">
        <f>IF(AN239="","",IFERROR(TRIM(INDEX($A239:$AD239,MATCH(Lists!$H$12,$A$1:$AD$1,0))&amp;""),""))</f>
        <v/>
      </c>
      <c r="AY239" s="23">
        <f>IF(OR(AX239="Paid",AX239="Partially refunded"),IFERROR(VALUE(IFERROR(TRIM(INDEX($A239:$AD239,MATCH(Lists!$H$13,$A$1:$AD$1,0))&amp;""),"")),0)-IFERROR(VALUE(IFERROR(TRIM(INDEX($A239:$AD239,MATCH(Lists!$H$14,$A$1:$AD$1,0))&amp;""),"")),0),0)</f>
        <v/>
      </c>
      <c r="AZ239" s="22">
        <f>IF(AN239="","",IF(UPPER(TRIM(AK239&amp;""))="Y","Paid another way",IF(OR(AX239="Paid",AX239="Partially refunded"),AX239,IF(AND(AW239&lt;&gt;"",COUNTIFS(Payments!$S$2:$S$301,AW239,Payments!$U$2:$U$301,1)&gt;0),"Paid",IF(AX239&lt;&gt;"",AX239,IF(AW239="","No payment yet",IFERROR(INDEX(Payments!$T$2:$T$301,MATCH(AW239,Payments!$S$2:$S$301,0)),"No payment yet")))))))</f>
        <v/>
      </c>
      <c r="BA239" s="22">
        <f>IF(OR(AZ239="Paid",AZ239="Partially refunded",AZ239="Paid another way"),1,0)</f>
        <v/>
      </c>
      <c r="BB239" s="23">
        <f>IF(AN239="","",AY239+IF(AW239="",0,SUMIF(Payments!$S$2:$S$301,AW239,Payments!$V$2:$V$301)))</f>
        <v/>
      </c>
      <c r="BC239" s="22">
        <f>IF(OR(AN239="",COUNT(AF239:AH239)=0),"",ROUND(AVERAGE(AF239:AH239),2))</f>
        <v/>
      </c>
      <c r="BD239" s="22">
        <f>IF(ISNUMBER(BC239),BC239,0)</f>
        <v/>
      </c>
      <c r="BE239" s="22">
        <f>IF(ISNUMBER(BC239),1,0)</f>
        <v/>
      </c>
      <c r="BF239" s="22">
        <f>IF(AN239="","",TRIM(AI239&amp;""))</f>
        <v/>
      </c>
      <c r="BG239" s="22">
        <f>IF(OR(AN239="",AJ239=""),"",UPPER(TRIM(AJ239&amp;"")))</f>
        <v/>
      </c>
      <c r="BH239" s="22">
        <f>IF(BG239="","",IF(COUNTIF($BG$2:$BG$301,BG239)&gt;1,"Yes","No"))</f>
        <v/>
      </c>
      <c r="BI239" s="22">
        <f>IF(AND(BF239="Accepted",BG239=""),1,0)</f>
        <v/>
      </c>
      <c r="BJ239" s="22">
        <f>IF(AND(BF239="Accepted",BA239=0),1,0)</f>
        <v/>
      </c>
      <c r="BK239" s="23">
        <f>IF(AND(BJ239=1,ISNUMBER(AV239)),AV239,0)</f>
        <v/>
      </c>
      <c r="BL239" s="22">
        <f>IF(AN239="",0,1)</f>
        <v/>
      </c>
    </row>
    <row r="240">
      <c r="AE240" s="19" t="n"/>
      <c r="AF240" s="24" t="n"/>
      <c r="AG240" s="24" t="n"/>
      <c r="AH240" s="24" t="n"/>
      <c r="AI240" s="24" t="n"/>
      <c r="AJ240" s="24" t="n"/>
      <c r="AK240" s="24" t="n"/>
      <c r="AL240" s="25" t="n"/>
      <c r="AM240" s="19" t="n"/>
      <c r="AN240" s="22">
        <f>IFERROR(TRIM(INDEX($A240:$AD240,MATCH(Lists!$H$2,$A$1:$AD$1,0))&amp;""),"")</f>
        <v/>
      </c>
      <c r="AO240" s="22">
        <f>IF(AN240="","",IFERROR(TRIM(INDEX($A240:$AD240,MATCH(Lists!$H$4,$A$1:$AD$1,0))&amp;""),""))</f>
        <v/>
      </c>
      <c r="AP240" s="22">
        <f>IF(AN240="","",IFERROR(TRIM(INDEX($A240:$AD240,MATCH(Lists!$H$7,$A$1:$AD$1,0))&amp;""),""))</f>
        <v/>
      </c>
      <c r="AQ240" s="22">
        <f>IF(AN240="","",IFERROR(TRIM(INDEX($A240:$AD240,MATCH(Lists!$H$8,$A$1:$AD$1,0))&amp;""),""))</f>
        <v/>
      </c>
      <c r="AR240" s="22">
        <f>IF(AN240="","",IFERROR(TRIM(INDEX($A240:$AD240,MATCH(Lists!$H$9,$A$1:$AD$1,0))&amp;""),""))</f>
        <v/>
      </c>
      <c r="AS240" s="22">
        <f>IF(AN240="","",IFERROR(TRIM(INDEX($A240:$AD240,MATCH(Lists!$H$5,$A$1:$AD$1,0))&amp;""),""))</f>
        <v/>
      </c>
      <c r="AT240" s="22">
        <f>IF(AN240="","",IF(IFERROR(TRIM(INDEX($A240:$AD240,MATCH(Lists!$H$6,$A$1:$AD$1,0))&amp;""),"")&lt;&gt;"","Yes","No"))</f>
        <v/>
      </c>
      <c r="AU240" s="22">
        <f>IF(AN240="","",IF(IFERROR(TRIM(INDEX($A240:$AD240,MATCH(Lists!$H$11,$A$1:$AD$1,0))&amp;""),"")&lt;&gt;"","Yes","No"))</f>
        <v/>
      </c>
      <c r="AV240" s="22">
        <f>IF(AN240="","",IFERROR(IF(TRIM(INDEX($A240:$AD240,MATCH(Lists!$H$10,$A$1:$AD$1,0))&amp;"")="","",VALUE(TRIM(INDEX($A240:$AD240,MATCH(Lists!$H$10,$A$1:$AD$1,0))&amp;""))),""))</f>
        <v/>
      </c>
      <c r="AW240" s="22">
        <f>IF(AN240="","",LOWER(IFERROR(TRIM(INDEX($A240:$AD240,MATCH(Lists!$H$3,$A$1:$AD$1,0))&amp;""),"")))</f>
        <v/>
      </c>
      <c r="AX240" s="22">
        <f>IF(AN240="","",IFERROR(TRIM(INDEX($A240:$AD240,MATCH(Lists!$H$12,$A$1:$AD$1,0))&amp;""),""))</f>
        <v/>
      </c>
      <c r="AY240" s="23">
        <f>IF(OR(AX240="Paid",AX240="Partially refunded"),IFERROR(VALUE(IFERROR(TRIM(INDEX($A240:$AD240,MATCH(Lists!$H$13,$A$1:$AD$1,0))&amp;""),"")),0)-IFERROR(VALUE(IFERROR(TRIM(INDEX($A240:$AD240,MATCH(Lists!$H$14,$A$1:$AD$1,0))&amp;""),"")),0),0)</f>
        <v/>
      </c>
      <c r="AZ240" s="22">
        <f>IF(AN240="","",IF(UPPER(TRIM(AK240&amp;""))="Y","Paid another way",IF(OR(AX240="Paid",AX240="Partially refunded"),AX240,IF(AND(AW240&lt;&gt;"",COUNTIFS(Payments!$S$2:$S$301,AW240,Payments!$U$2:$U$301,1)&gt;0),"Paid",IF(AX240&lt;&gt;"",AX240,IF(AW240="","No payment yet",IFERROR(INDEX(Payments!$T$2:$T$301,MATCH(AW240,Payments!$S$2:$S$301,0)),"No payment yet")))))))</f>
        <v/>
      </c>
      <c r="BA240" s="22">
        <f>IF(OR(AZ240="Paid",AZ240="Partially refunded",AZ240="Paid another way"),1,0)</f>
        <v/>
      </c>
      <c r="BB240" s="23">
        <f>IF(AN240="","",AY240+IF(AW240="",0,SUMIF(Payments!$S$2:$S$301,AW240,Payments!$V$2:$V$301)))</f>
        <v/>
      </c>
      <c r="BC240" s="22">
        <f>IF(OR(AN240="",COUNT(AF240:AH240)=0),"",ROUND(AVERAGE(AF240:AH240),2))</f>
        <v/>
      </c>
      <c r="BD240" s="22">
        <f>IF(ISNUMBER(BC240),BC240,0)</f>
        <v/>
      </c>
      <c r="BE240" s="22">
        <f>IF(ISNUMBER(BC240),1,0)</f>
        <v/>
      </c>
      <c r="BF240" s="22">
        <f>IF(AN240="","",TRIM(AI240&amp;""))</f>
        <v/>
      </c>
      <c r="BG240" s="22">
        <f>IF(OR(AN240="",AJ240=""),"",UPPER(TRIM(AJ240&amp;"")))</f>
        <v/>
      </c>
      <c r="BH240" s="22">
        <f>IF(BG240="","",IF(COUNTIF($BG$2:$BG$301,BG240)&gt;1,"Yes","No"))</f>
        <v/>
      </c>
      <c r="BI240" s="22">
        <f>IF(AND(BF240="Accepted",BG240=""),1,0)</f>
        <v/>
      </c>
      <c r="BJ240" s="22">
        <f>IF(AND(BF240="Accepted",BA240=0),1,0)</f>
        <v/>
      </c>
      <c r="BK240" s="23">
        <f>IF(AND(BJ240=1,ISNUMBER(AV240)),AV240,0)</f>
        <v/>
      </c>
      <c r="BL240" s="22">
        <f>IF(AN240="",0,1)</f>
        <v/>
      </c>
    </row>
    <row r="241">
      <c r="AE241" s="19" t="n"/>
      <c r="AF241" s="24" t="n"/>
      <c r="AG241" s="24" t="n"/>
      <c r="AH241" s="24" t="n"/>
      <c r="AI241" s="24" t="n"/>
      <c r="AJ241" s="24" t="n"/>
      <c r="AK241" s="24" t="n"/>
      <c r="AL241" s="25" t="n"/>
      <c r="AM241" s="19" t="n"/>
      <c r="AN241" s="22">
        <f>IFERROR(TRIM(INDEX($A241:$AD241,MATCH(Lists!$H$2,$A$1:$AD$1,0))&amp;""),"")</f>
        <v/>
      </c>
      <c r="AO241" s="22">
        <f>IF(AN241="","",IFERROR(TRIM(INDEX($A241:$AD241,MATCH(Lists!$H$4,$A$1:$AD$1,0))&amp;""),""))</f>
        <v/>
      </c>
      <c r="AP241" s="22">
        <f>IF(AN241="","",IFERROR(TRIM(INDEX($A241:$AD241,MATCH(Lists!$H$7,$A$1:$AD$1,0))&amp;""),""))</f>
        <v/>
      </c>
      <c r="AQ241" s="22">
        <f>IF(AN241="","",IFERROR(TRIM(INDEX($A241:$AD241,MATCH(Lists!$H$8,$A$1:$AD$1,0))&amp;""),""))</f>
        <v/>
      </c>
      <c r="AR241" s="22">
        <f>IF(AN241="","",IFERROR(TRIM(INDEX($A241:$AD241,MATCH(Lists!$H$9,$A$1:$AD$1,0))&amp;""),""))</f>
        <v/>
      </c>
      <c r="AS241" s="22">
        <f>IF(AN241="","",IFERROR(TRIM(INDEX($A241:$AD241,MATCH(Lists!$H$5,$A$1:$AD$1,0))&amp;""),""))</f>
        <v/>
      </c>
      <c r="AT241" s="22">
        <f>IF(AN241="","",IF(IFERROR(TRIM(INDEX($A241:$AD241,MATCH(Lists!$H$6,$A$1:$AD$1,0))&amp;""),"")&lt;&gt;"","Yes","No"))</f>
        <v/>
      </c>
      <c r="AU241" s="22">
        <f>IF(AN241="","",IF(IFERROR(TRIM(INDEX($A241:$AD241,MATCH(Lists!$H$11,$A$1:$AD$1,0))&amp;""),"")&lt;&gt;"","Yes","No"))</f>
        <v/>
      </c>
      <c r="AV241" s="22">
        <f>IF(AN241="","",IFERROR(IF(TRIM(INDEX($A241:$AD241,MATCH(Lists!$H$10,$A$1:$AD$1,0))&amp;"")="","",VALUE(TRIM(INDEX($A241:$AD241,MATCH(Lists!$H$10,$A$1:$AD$1,0))&amp;""))),""))</f>
        <v/>
      </c>
      <c r="AW241" s="22">
        <f>IF(AN241="","",LOWER(IFERROR(TRIM(INDEX($A241:$AD241,MATCH(Lists!$H$3,$A$1:$AD$1,0))&amp;""),"")))</f>
        <v/>
      </c>
      <c r="AX241" s="22">
        <f>IF(AN241="","",IFERROR(TRIM(INDEX($A241:$AD241,MATCH(Lists!$H$12,$A$1:$AD$1,0))&amp;""),""))</f>
        <v/>
      </c>
      <c r="AY241" s="23">
        <f>IF(OR(AX241="Paid",AX241="Partially refunded"),IFERROR(VALUE(IFERROR(TRIM(INDEX($A241:$AD241,MATCH(Lists!$H$13,$A$1:$AD$1,0))&amp;""),"")),0)-IFERROR(VALUE(IFERROR(TRIM(INDEX($A241:$AD241,MATCH(Lists!$H$14,$A$1:$AD$1,0))&amp;""),"")),0),0)</f>
        <v/>
      </c>
      <c r="AZ241" s="22">
        <f>IF(AN241="","",IF(UPPER(TRIM(AK241&amp;""))="Y","Paid another way",IF(OR(AX241="Paid",AX241="Partially refunded"),AX241,IF(AND(AW241&lt;&gt;"",COUNTIFS(Payments!$S$2:$S$301,AW241,Payments!$U$2:$U$301,1)&gt;0),"Paid",IF(AX241&lt;&gt;"",AX241,IF(AW241="","No payment yet",IFERROR(INDEX(Payments!$T$2:$T$301,MATCH(AW241,Payments!$S$2:$S$301,0)),"No payment yet")))))))</f>
        <v/>
      </c>
      <c r="BA241" s="22">
        <f>IF(OR(AZ241="Paid",AZ241="Partially refunded",AZ241="Paid another way"),1,0)</f>
        <v/>
      </c>
      <c r="BB241" s="23">
        <f>IF(AN241="","",AY241+IF(AW241="",0,SUMIF(Payments!$S$2:$S$301,AW241,Payments!$V$2:$V$301)))</f>
        <v/>
      </c>
      <c r="BC241" s="22">
        <f>IF(OR(AN241="",COUNT(AF241:AH241)=0),"",ROUND(AVERAGE(AF241:AH241),2))</f>
        <v/>
      </c>
      <c r="BD241" s="22">
        <f>IF(ISNUMBER(BC241),BC241,0)</f>
        <v/>
      </c>
      <c r="BE241" s="22">
        <f>IF(ISNUMBER(BC241),1,0)</f>
        <v/>
      </c>
      <c r="BF241" s="22">
        <f>IF(AN241="","",TRIM(AI241&amp;""))</f>
        <v/>
      </c>
      <c r="BG241" s="22">
        <f>IF(OR(AN241="",AJ241=""),"",UPPER(TRIM(AJ241&amp;"")))</f>
        <v/>
      </c>
      <c r="BH241" s="22">
        <f>IF(BG241="","",IF(COUNTIF($BG$2:$BG$301,BG241)&gt;1,"Yes","No"))</f>
        <v/>
      </c>
      <c r="BI241" s="22">
        <f>IF(AND(BF241="Accepted",BG241=""),1,0)</f>
        <v/>
      </c>
      <c r="BJ241" s="22">
        <f>IF(AND(BF241="Accepted",BA241=0),1,0)</f>
        <v/>
      </c>
      <c r="BK241" s="23">
        <f>IF(AND(BJ241=1,ISNUMBER(AV241)),AV241,0)</f>
        <v/>
      </c>
      <c r="BL241" s="22">
        <f>IF(AN241="",0,1)</f>
        <v/>
      </c>
    </row>
    <row r="242">
      <c r="AE242" s="19" t="n"/>
      <c r="AF242" s="24" t="n"/>
      <c r="AG242" s="24" t="n"/>
      <c r="AH242" s="24" t="n"/>
      <c r="AI242" s="24" t="n"/>
      <c r="AJ242" s="24" t="n"/>
      <c r="AK242" s="24" t="n"/>
      <c r="AL242" s="25" t="n"/>
      <c r="AM242" s="19" t="n"/>
      <c r="AN242" s="22">
        <f>IFERROR(TRIM(INDEX($A242:$AD242,MATCH(Lists!$H$2,$A$1:$AD$1,0))&amp;""),"")</f>
        <v/>
      </c>
      <c r="AO242" s="22">
        <f>IF(AN242="","",IFERROR(TRIM(INDEX($A242:$AD242,MATCH(Lists!$H$4,$A$1:$AD$1,0))&amp;""),""))</f>
        <v/>
      </c>
      <c r="AP242" s="22">
        <f>IF(AN242="","",IFERROR(TRIM(INDEX($A242:$AD242,MATCH(Lists!$H$7,$A$1:$AD$1,0))&amp;""),""))</f>
        <v/>
      </c>
      <c r="AQ242" s="22">
        <f>IF(AN242="","",IFERROR(TRIM(INDEX($A242:$AD242,MATCH(Lists!$H$8,$A$1:$AD$1,0))&amp;""),""))</f>
        <v/>
      </c>
      <c r="AR242" s="22">
        <f>IF(AN242="","",IFERROR(TRIM(INDEX($A242:$AD242,MATCH(Lists!$H$9,$A$1:$AD$1,0))&amp;""),""))</f>
        <v/>
      </c>
      <c r="AS242" s="22">
        <f>IF(AN242="","",IFERROR(TRIM(INDEX($A242:$AD242,MATCH(Lists!$H$5,$A$1:$AD$1,0))&amp;""),""))</f>
        <v/>
      </c>
      <c r="AT242" s="22">
        <f>IF(AN242="","",IF(IFERROR(TRIM(INDEX($A242:$AD242,MATCH(Lists!$H$6,$A$1:$AD$1,0))&amp;""),"")&lt;&gt;"","Yes","No"))</f>
        <v/>
      </c>
      <c r="AU242" s="22">
        <f>IF(AN242="","",IF(IFERROR(TRIM(INDEX($A242:$AD242,MATCH(Lists!$H$11,$A$1:$AD$1,0))&amp;""),"")&lt;&gt;"","Yes","No"))</f>
        <v/>
      </c>
      <c r="AV242" s="22">
        <f>IF(AN242="","",IFERROR(IF(TRIM(INDEX($A242:$AD242,MATCH(Lists!$H$10,$A$1:$AD$1,0))&amp;"")="","",VALUE(TRIM(INDEX($A242:$AD242,MATCH(Lists!$H$10,$A$1:$AD$1,0))&amp;""))),""))</f>
        <v/>
      </c>
      <c r="AW242" s="22">
        <f>IF(AN242="","",LOWER(IFERROR(TRIM(INDEX($A242:$AD242,MATCH(Lists!$H$3,$A$1:$AD$1,0))&amp;""),"")))</f>
        <v/>
      </c>
      <c r="AX242" s="22">
        <f>IF(AN242="","",IFERROR(TRIM(INDEX($A242:$AD242,MATCH(Lists!$H$12,$A$1:$AD$1,0))&amp;""),""))</f>
        <v/>
      </c>
      <c r="AY242" s="23">
        <f>IF(OR(AX242="Paid",AX242="Partially refunded"),IFERROR(VALUE(IFERROR(TRIM(INDEX($A242:$AD242,MATCH(Lists!$H$13,$A$1:$AD$1,0))&amp;""),"")),0)-IFERROR(VALUE(IFERROR(TRIM(INDEX($A242:$AD242,MATCH(Lists!$H$14,$A$1:$AD$1,0))&amp;""),"")),0),0)</f>
        <v/>
      </c>
      <c r="AZ242" s="22">
        <f>IF(AN242="","",IF(UPPER(TRIM(AK242&amp;""))="Y","Paid another way",IF(OR(AX242="Paid",AX242="Partially refunded"),AX242,IF(AND(AW242&lt;&gt;"",COUNTIFS(Payments!$S$2:$S$301,AW242,Payments!$U$2:$U$301,1)&gt;0),"Paid",IF(AX242&lt;&gt;"",AX242,IF(AW242="","No payment yet",IFERROR(INDEX(Payments!$T$2:$T$301,MATCH(AW242,Payments!$S$2:$S$301,0)),"No payment yet")))))))</f>
        <v/>
      </c>
      <c r="BA242" s="22">
        <f>IF(OR(AZ242="Paid",AZ242="Partially refunded",AZ242="Paid another way"),1,0)</f>
        <v/>
      </c>
      <c r="BB242" s="23">
        <f>IF(AN242="","",AY242+IF(AW242="",0,SUMIF(Payments!$S$2:$S$301,AW242,Payments!$V$2:$V$301)))</f>
        <v/>
      </c>
      <c r="BC242" s="22">
        <f>IF(OR(AN242="",COUNT(AF242:AH242)=0),"",ROUND(AVERAGE(AF242:AH242),2))</f>
        <v/>
      </c>
      <c r="BD242" s="22">
        <f>IF(ISNUMBER(BC242),BC242,0)</f>
        <v/>
      </c>
      <c r="BE242" s="22">
        <f>IF(ISNUMBER(BC242),1,0)</f>
        <v/>
      </c>
      <c r="BF242" s="22">
        <f>IF(AN242="","",TRIM(AI242&amp;""))</f>
        <v/>
      </c>
      <c r="BG242" s="22">
        <f>IF(OR(AN242="",AJ242=""),"",UPPER(TRIM(AJ242&amp;"")))</f>
        <v/>
      </c>
      <c r="BH242" s="22">
        <f>IF(BG242="","",IF(COUNTIF($BG$2:$BG$301,BG242)&gt;1,"Yes","No"))</f>
        <v/>
      </c>
      <c r="BI242" s="22">
        <f>IF(AND(BF242="Accepted",BG242=""),1,0)</f>
        <v/>
      </c>
      <c r="BJ242" s="22">
        <f>IF(AND(BF242="Accepted",BA242=0),1,0)</f>
        <v/>
      </c>
      <c r="BK242" s="23">
        <f>IF(AND(BJ242=1,ISNUMBER(AV242)),AV242,0)</f>
        <v/>
      </c>
      <c r="BL242" s="22">
        <f>IF(AN242="",0,1)</f>
        <v/>
      </c>
    </row>
    <row r="243">
      <c r="AE243" s="19" t="n"/>
      <c r="AF243" s="24" t="n"/>
      <c r="AG243" s="24" t="n"/>
      <c r="AH243" s="24" t="n"/>
      <c r="AI243" s="24" t="n"/>
      <c r="AJ243" s="24" t="n"/>
      <c r="AK243" s="24" t="n"/>
      <c r="AL243" s="25" t="n"/>
      <c r="AM243" s="19" t="n"/>
      <c r="AN243" s="22">
        <f>IFERROR(TRIM(INDEX($A243:$AD243,MATCH(Lists!$H$2,$A$1:$AD$1,0))&amp;""),"")</f>
        <v/>
      </c>
      <c r="AO243" s="22">
        <f>IF(AN243="","",IFERROR(TRIM(INDEX($A243:$AD243,MATCH(Lists!$H$4,$A$1:$AD$1,0))&amp;""),""))</f>
        <v/>
      </c>
      <c r="AP243" s="22">
        <f>IF(AN243="","",IFERROR(TRIM(INDEX($A243:$AD243,MATCH(Lists!$H$7,$A$1:$AD$1,0))&amp;""),""))</f>
        <v/>
      </c>
      <c r="AQ243" s="22">
        <f>IF(AN243="","",IFERROR(TRIM(INDEX($A243:$AD243,MATCH(Lists!$H$8,$A$1:$AD$1,0))&amp;""),""))</f>
        <v/>
      </c>
      <c r="AR243" s="22">
        <f>IF(AN243="","",IFERROR(TRIM(INDEX($A243:$AD243,MATCH(Lists!$H$9,$A$1:$AD$1,0))&amp;""),""))</f>
        <v/>
      </c>
      <c r="AS243" s="22">
        <f>IF(AN243="","",IFERROR(TRIM(INDEX($A243:$AD243,MATCH(Lists!$H$5,$A$1:$AD$1,0))&amp;""),""))</f>
        <v/>
      </c>
      <c r="AT243" s="22">
        <f>IF(AN243="","",IF(IFERROR(TRIM(INDEX($A243:$AD243,MATCH(Lists!$H$6,$A$1:$AD$1,0))&amp;""),"")&lt;&gt;"","Yes","No"))</f>
        <v/>
      </c>
      <c r="AU243" s="22">
        <f>IF(AN243="","",IF(IFERROR(TRIM(INDEX($A243:$AD243,MATCH(Lists!$H$11,$A$1:$AD$1,0))&amp;""),"")&lt;&gt;"","Yes","No"))</f>
        <v/>
      </c>
      <c r="AV243" s="22">
        <f>IF(AN243="","",IFERROR(IF(TRIM(INDEX($A243:$AD243,MATCH(Lists!$H$10,$A$1:$AD$1,0))&amp;"")="","",VALUE(TRIM(INDEX($A243:$AD243,MATCH(Lists!$H$10,$A$1:$AD$1,0))&amp;""))),""))</f>
        <v/>
      </c>
      <c r="AW243" s="22">
        <f>IF(AN243="","",LOWER(IFERROR(TRIM(INDEX($A243:$AD243,MATCH(Lists!$H$3,$A$1:$AD$1,0))&amp;""),"")))</f>
        <v/>
      </c>
      <c r="AX243" s="22">
        <f>IF(AN243="","",IFERROR(TRIM(INDEX($A243:$AD243,MATCH(Lists!$H$12,$A$1:$AD$1,0))&amp;""),""))</f>
        <v/>
      </c>
      <c r="AY243" s="23">
        <f>IF(OR(AX243="Paid",AX243="Partially refunded"),IFERROR(VALUE(IFERROR(TRIM(INDEX($A243:$AD243,MATCH(Lists!$H$13,$A$1:$AD$1,0))&amp;""),"")),0)-IFERROR(VALUE(IFERROR(TRIM(INDEX($A243:$AD243,MATCH(Lists!$H$14,$A$1:$AD$1,0))&amp;""),"")),0),0)</f>
        <v/>
      </c>
      <c r="AZ243" s="22">
        <f>IF(AN243="","",IF(UPPER(TRIM(AK243&amp;""))="Y","Paid another way",IF(OR(AX243="Paid",AX243="Partially refunded"),AX243,IF(AND(AW243&lt;&gt;"",COUNTIFS(Payments!$S$2:$S$301,AW243,Payments!$U$2:$U$301,1)&gt;0),"Paid",IF(AX243&lt;&gt;"",AX243,IF(AW243="","No payment yet",IFERROR(INDEX(Payments!$T$2:$T$301,MATCH(AW243,Payments!$S$2:$S$301,0)),"No payment yet")))))))</f>
        <v/>
      </c>
      <c r="BA243" s="22">
        <f>IF(OR(AZ243="Paid",AZ243="Partially refunded",AZ243="Paid another way"),1,0)</f>
        <v/>
      </c>
      <c r="BB243" s="23">
        <f>IF(AN243="","",AY243+IF(AW243="",0,SUMIF(Payments!$S$2:$S$301,AW243,Payments!$V$2:$V$301)))</f>
        <v/>
      </c>
      <c r="BC243" s="22">
        <f>IF(OR(AN243="",COUNT(AF243:AH243)=0),"",ROUND(AVERAGE(AF243:AH243),2))</f>
        <v/>
      </c>
      <c r="BD243" s="22">
        <f>IF(ISNUMBER(BC243),BC243,0)</f>
        <v/>
      </c>
      <c r="BE243" s="22">
        <f>IF(ISNUMBER(BC243),1,0)</f>
        <v/>
      </c>
      <c r="BF243" s="22">
        <f>IF(AN243="","",TRIM(AI243&amp;""))</f>
        <v/>
      </c>
      <c r="BG243" s="22">
        <f>IF(OR(AN243="",AJ243=""),"",UPPER(TRIM(AJ243&amp;"")))</f>
        <v/>
      </c>
      <c r="BH243" s="22">
        <f>IF(BG243="","",IF(COUNTIF($BG$2:$BG$301,BG243)&gt;1,"Yes","No"))</f>
        <v/>
      </c>
      <c r="BI243" s="22">
        <f>IF(AND(BF243="Accepted",BG243=""),1,0)</f>
        <v/>
      </c>
      <c r="BJ243" s="22">
        <f>IF(AND(BF243="Accepted",BA243=0),1,0)</f>
        <v/>
      </c>
      <c r="BK243" s="23">
        <f>IF(AND(BJ243=1,ISNUMBER(AV243)),AV243,0)</f>
        <v/>
      </c>
      <c r="BL243" s="22">
        <f>IF(AN243="",0,1)</f>
        <v/>
      </c>
    </row>
    <row r="244">
      <c r="AE244" s="19" t="n"/>
      <c r="AF244" s="24" t="n"/>
      <c r="AG244" s="24" t="n"/>
      <c r="AH244" s="24" t="n"/>
      <c r="AI244" s="24" t="n"/>
      <c r="AJ244" s="24" t="n"/>
      <c r="AK244" s="24" t="n"/>
      <c r="AL244" s="25" t="n"/>
      <c r="AM244" s="19" t="n"/>
      <c r="AN244" s="22">
        <f>IFERROR(TRIM(INDEX($A244:$AD244,MATCH(Lists!$H$2,$A$1:$AD$1,0))&amp;""),"")</f>
        <v/>
      </c>
      <c r="AO244" s="22">
        <f>IF(AN244="","",IFERROR(TRIM(INDEX($A244:$AD244,MATCH(Lists!$H$4,$A$1:$AD$1,0))&amp;""),""))</f>
        <v/>
      </c>
      <c r="AP244" s="22">
        <f>IF(AN244="","",IFERROR(TRIM(INDEX($A244:$AD244,MATCH(Lists!$H$7,$A$1:$AD$1,0))&amp;""),""))</f>
        <v/>
      </c>
      <c r="AQ244" s="22">
        <f>IF(AN244="","",IFERROR(TRIM(INDEX($A244:$AD244,MATCH(Lists!$H$8,$A$1:$AD$1,0))&amp;""),""))</f>
        <v/>
      </c>
      <c r="AR244" s="22">
        <f>IF(AN244="","",IFERROR(TRIM(INDEX($A244:$AD244,MATCH(Lists!$H$9,$A$1:$AD$1,0))&amp;""),""))</f>
        <v/>
      </c>
      <c r="AS244" s="22">
        <f>IF(AN244="","",IFERROR(TRIM(INDEX($A244:$AD244,MATCH(Lists!$H$5,$A$1:$AD$1,0))&amp;""),""))</f>
        <v/>
      </c>
      <c r="AT244" s="22">
        <f>IF(AN244="","",IF(IFERROR(TRIM(INDEX($A244:$AD244,MATCH(Lists!$H$6,$A$1:$AD$1,0))&amp;""),"")&lt;&gt;"","Yes","No"))</f>
        <v/>
      </c>
      <c r="AU244" s="22">
        <f>IF(AN244="","",IF(IFERROR(TRIM(INDEX($A244:$AD244,MATCH(Lists!$H$11,$A$1:$AD$1,0))&amp;""),"")&lt;&gt;"","Yes","No"))</f>
        <v/>
      </c>
      <c r="AV244" s="22">
        <f>IF(AN244="","",IFERROR(IF(TRIM(INDEX($A244:$AD244,MATCH(Lists!$H$10,$A$1:$AD$1,0))&amp;"")="","",VALUE(TRIM(INDEX($A244:$AD244,MATCH(Lists!$H$10,$A$1:$AD$1,0))&amp;""))),""))</f>
        <v/>
      </c>
      <c r="AW244" s="22">
        <f>IF(AN244="","",LOWER(IFERROR(TRIM(INDEX($A244:$AD244,MATCH(Lists!$H$3,$A$1:$AD$1,0))&amp;""),"")))</f>
        <v/>
      </c>
      <c r="AX244" s="22">
        <f>IF(AN244="","",IFERROR(TRIM(INDEX($A244:$AD244,MATCH(Lists!$H$12,$A$1:$AD$1,0))&amp;""),""))</f>
        <v/>
      </c>
      <c r="AY244" s="23">
        <f>IF(OR(AX244="Paid",AX244="Partially refunded"),IFERROR(VALUE(IFERROR(TRIM(INDEX($A244:$AD244,MATCH(Lists!$H$13,$A$1:$AD$1,0))&amp;""),"")),0)-IFERROR(VALUE(IFERROR(TRIM(INDEX($A244:$AD244,MATCH(Lists!$H$14,$A$1:$AD$1,0))&amp;""),"")),0),0)</f>
        <v/>
      </c>
      <c r="AZ244" s="22">
        <f>IF(AN244="","",IF(UPPER(TRIM(AK244&amp;""))="Y","Paid another way",IF(OR(AX244="Paid",AX244="Partially refunded"),AX244,IF(AND(AW244&lt;&gt;"",COUNTIFS(Payments!$S$2:$S$301,AW244,Payments!$U$2:$U$301,1)&gt;0),"Paid",IF(AX244&lt;&gt;"",AX244,IF(AW244="","No payment yet",IFERROR(INDEX(Payments!$T$2:$T$301,MATCH(AW244,Payments!$S$2:$S$301,0)),"No payment yet")))))))</f>
        <v/>
      </c>
      <c r="BA244" s="22">
        <f>IF(OR(AZ244="Paid",AZ244="Partially refunded",AZ244="Paid another way"),1,0)</f>
        <v/>
      </c>
      <c r="BB244" s="23">
        <f>IF(AN244="","",AY244+IF(AW244="",0,SUMIF(Payments!$S$2:$S$301,AW244,Payments!$V$2:$V$301)))</f>
        <v/>
      </c>
      <c r="BC244" s="22">
        <f>IF(OR(AN244="",COUNT(AF244:AH244)=0),"",ROUND(AVERAGE(AF244:AH244),2))</f>
        <v/>
      </c>
      <c r="BD244" s="22">
        <f>IF(ISNUMBER(BC244),BC244,0)</f>
        <v/>
      </c>
      <c r="BE244" s="22">
        <f>IF(ISNUMBER(BC244),1,0)</f>
        <v/>
      </c>
      <c r="BF244" s="22">
        <f>IF(AN244="","",TRIM(AI244&amp;""))</f>
        <v/>
      </c>
      <c r="BG244" s="22">
        <f>IF(OR(AN244="",AJ244=""),"",UPPER(TRIM(AJ244&amp;"")))</f>
        <v/>
      </c>
      <c r="BH244" s="22">
        <f>IF(BG244="","",IF(COUNTIF($BG$2:$BG$301,BG244)&gt;1,"Yes","No"))</f>
        <v/>
      </c>
      <c r="BI244" s="22">
        <f>IF(AND(BF244="Accepted",BG244=""),1,0)</f>
        <v/>
      </c>
      <c r="BJ244" s="22">
        <f>IF(AND(BF244="Accepted",BA244=0),1,0)</f>
        <v/>
      </c>
      <c r="BK244" s="23">
        <f>IF(AND(BJ244=1,ISNUMBER(AV244)),AV244,0)</f>
        <v/>
      </c>
      <c r="BL244" s="22">
        <f>IF(AN244="",0,1)</f>
        <v/>
      </c>
    </row>
    <row r="245">
      <c r="AE245" s="19" t="n"/>
      <c r="AF245" s="24" t="n"/>
      <c r="AG245" s="24" t="n"/>
      <c r="AH245" s="24" t="n"/>
      <c r="AI245" s="24" t="n"/>
      <c r="AJ245" s="24" t="n"/>
      <c r="AK245" s="24" t="n"/>
      <c r="AL245" s="25" t="n"/>
      <c r="AM245" s="19" t="n"/>
      <c r="AN245" s="22">
        <f>IFERROR(TRIM(INDEX($A245:$AD245,MATCH(Lists!$H$2,$A$1:$AD$1,0))&amp;""),"")</f>
        <v/>
      </c>
      <c r="AO245" s="22">
        <f>IF(AN245="","",IFERROR(TRIM(INDEX($A245:$AD245,MATCH(Lists!$H$4,$A$1:$AD$1,0))&amp;""),""))</f>
        <v/>
      </c>
      <c r="AP245" s="22">
        <f>IF(AN245="","",IFERROR(TRIM(INDEX($A245:$AD245,MATCH(Lists!$H$7,$A$1:$AD$1,0))&amp;""),""))</f>
        <v/>
      </c>
      <c r="AQ245" s="22">
        <f>IF(AN245="","",IFERROR(TRIM(INDEX($A245:$AD245,MATCH(Lists!$H$8,$A$1:$AD$1,0))&amp;""),""))</f>
        <v/>
      </c>
      <c r="AR245" s="22">
        <f>IF(AN245="","",IFERROR(TRIM(INDEX($A245:$AD245,MATCH(Lists!$H$9,$A$1:$AD$1,0))&amp;""),""))</f>
        <v/>
      </c>
      <c r="AS245" s="22">
        <f>IF(AN245="","",IFERROR(TRIM(INDEX($A245:$AD245,MATCH(Lists!$H$5,$A$1:$AD$1,0))&amp;""),""))</f>
        <v/>
      </c>
      <c r="AT245" s="22">
        <f>IF(AN245="","",IF(IFERROR(TRIM(INDEX($A245:$AD245,MATCH(Lists!$H$6,$A$1:$AD$1,0))&amp;""),"")&lt;&gt;"","Yes","No"))</f>
        <v/>
      </c>
      <c r="AU245" s="22">
        <f>IF(AN245="","",IF(IFERROR(TRIM(INDEX($A245:$AD245,MATCH(Lists!$H$11,$A$1:$AD$1,0))&amp;""),"")&lt;&gt;"","Yes","No"))</f>
        <v/>
      </c>
      <c r="AV245" s="22">
        <f>IF(AN245="","",IFERROR(IF(TRIM(INDEX($A245:$AD245,MATCH(Lists!$H$10,$A$1:$AD$1,0))&amp;"")="","",VALUE(TRIM(INDEX($A245:$AD245,MATCH(Lists!$H$10,$A$1:$AD$1,0))&amp;""))),""))</f>
        <v/>
      </c>
      <c r="AW245" s="22">
        <f>IF(AN245="","",LOWER(IFERROR(TRIM(INDEX($A245:$AD245,MATCH(Lists!$H$3,$A$1:$AD$1,0))&amp;""),"")))</f>
        <v/>
      </c>
      <c r="AX245" s="22">
        <f>IF(AN245="","",IFERROR(TRIM(INDEX($A245:$AD245,MATCH(Lists!$H$12,$A$1:$AD$1,0))&amp;""),""))</f>
        <v/>
      </c>
      <c r="AY245" s="23">
        <f>IF(OR(AX245="Paid",AX245="Partially refunded"),IFERROR(VALUE(IFERROR(TRIM(INDEX($A245:$AD245,MATCH(Lists!$H$13,$A$1:$AD$1,0))&amp;""),"")),0)-IFERROR(VALUE(IFERROR(TRIM(INDEX($A245:$AD245,MATCH(Lists!$H$14,$A$1:$AD$1,0))&amp;""),"")),0),0)</f>
        <v/>
      </c>
      <c r="AZ245" s="22">
        <f>IF(AN245="","",IF(UPPER(TRIM(AK245&amp;""))="Y","Paid another way",IF(OR(AX245="Paid",AX245="Partially refunded"),AX245,IF(AND(AW245&lt;&gt;"",COUNTIFS(Payments!$S$2:$S$301,AW245,Payments!$U$2:$U$301,1)&gt;0),"Paid",IF(AX245&lt;&gt;"",AX245,IF(AW245="","No payment yet",IFERROR(INDEX(Payments!$T$2:$T$301,MATCH(AW245,Payments!$S$2:$S$301,0)),"No payment yet")))))))</f>
        <v/>
      </c>
      <c r="BA245" s="22">
        <f>IF(OR(AZ245="Paid",AZ245="Partially refunded",AZ245="Paid another way"),1,0)</f>
        <v/>
      </c>
      <c r="BB245" s="23">
        <f>IF(AN245="","",AY245+IF(AW245="",0,SUMIF(Payments!$S$2:$S$301,AW245,Payments!$V$2:$V$301)))</f>
        <v/>
      </c>
      <c r="BC245" s="22">
        <f>IF(OR(AN245="",COUNT(AF245:AH245)=0),"",ROUND(AVERAGE(AF245:AH245),2))</f>
        <v/>
      </c>
      <c r="BD245" s="22">
        <f>IF(ISNUMBER(BC245),BC245,0)</f>
        <v/>
      </c>
      <c r="BE245" s="22">
        <f>IF(ISNUMBER(BC245),1,0)</f>
        <v/>
      </c>
      <c r="BF245" s="22">
        <f>IF(AN245="","",TRIM(AI245&amp;""))</f>
        <v/>
      </c>
      <c r="BG245" s="22">
        <f>IF(OR(AN245="",AJ245=""),"",UPPER(TRIM(AJ245&amp;"")))</f>
        <v/>
      </c>
      <c r="BH245" s="22">
        <f>IF(BG245="","",IF(COUNTIF($BG$2:$BG$301,BG245)&gt;1,"Yes","No"))</f>
        <v/>
      </c>
      <c r="BI245" s="22">
        <f>IF(AND(BF245="Accepted",BG245=""),1,0)</f>
        <v/>
      </c>
      <c r="BJ245" s="22">
        <f>IF(AND(BF245="Accepted",BA245=0),1,0)</f>
        <v/>
      </c>
      <c r="BK245" s="23">
        <f>IF(AND(BJ245=1,ISNUMBER(AV245)),AV245,0)</f>
        <v/>
      </c>
      <c r="BL245" s="22">
        <f>IF(AN245="",0,1)</f>
        <v/>
      </c>
    </row>
    <row r="246">
      <c r="AE246" s="19" t="n"/>
      <c r="AF246" s="24" t="n"/>
      <c r="AG246" s="24" t="n"/>
      <c r="AH246" s="24" t="n"/>
      <c r="AI246" s="24" t="n"/>
      <c r="AJ246" s="24" t="n"/>
      <c r="AK246" s="24" t="n"/>
      <c r="AL246" s="25" t="n"/>
      <c r="AM246" s="19" t="n"/>
      <c r="AN246" s="22">
        <f>IFERROR(TRIM(INDEX($A246:$AD246,MATCH(Lists!$H$2,$A$1:$AD$1,0))&amp;""),"")</f>
        <v/>
      </c>
      <c r="AO246" s="22">
        <f>IF(AN246="","",IFERROR(TRIM(INDEX($A246:$AD246,MATCH(Lists!$H$4,$A$1:$AD$1,0))&amp;""),""))</f>
        <v/>
      </c>
      <c r="AP246" s="22">
        <f>IF(AN246="","",IFERROR(TRIM(INDEX($A246:$AD246,MATCH(Lists!$H$7,$A$1:$AD$1,0))&amp;""),""))</f>
        <v/>
      </c>
      <c r="AQ246" s="22">
        <f>IF(AN246="","",IFERROR(TRIM(INDEX($A246:$AD246,MATCH(Lists!$H$8,$A$1:$AD$1,0))&amp;""),""))</f>
        <v/>
      </c>
      <c r="AR246" s="22">
        <f>IF(AN246="","",IFERROR(TRIM(INDEX($A246:$AD246,MATCH(Lists!$H$9,$A$1:$AD$1,0))&amp;""),""))</f>
        <v/>
      </c>
      <c r="AS246" s="22">
        <f>IF(AN246="","",IFERROR(TRIM(INDEX($A246:$AD246,MATCH(Lists!$H$5,$A$1:$AD$1,0))&amp;""),""))</f>
        <v/>
      </c>
      <c r="AT246" s="22">
        <f>IF(AN246="","",IF(IFERROR(TRIM(INDEX($A246:$AD246,MATCH(Lists!$H$6,$A$1:$AD$1,0))&amp;""),"")&lt;&gt;"","Yes","No"))</f>
        <v/>
      </c>
      <c r="AU246" s="22">
        <f>IF(AN246="","",IF(IFERROR(TRIM(INDEX($A246:$AD246,MATCH(Lists!$H$11,$A$1:$AD$1,0))&amp;""),"")&lt;&gt;"","Yes","No"))</f>
        <v/>
      </c>
      <c r="AV246" s="22">
        <f>IF(AN246="","",IFERROR(IF(TRIM(INDEX($A246:$AD246,MATCH(Lists!$H$10,$A$1:$AD$1,0))&amp;"")="","",VALUE(TRIM(INDEX($A246:$AD246,MATCH(Lists!$H$10,$A$1:$AD$1,0))&amp;""))),""))</f>
        <v/>
      </c>
      <c r="AW246" s="22">
        <f>IF(AN246="","",LOWER(IFERROR(TRIM(INDEX($A246:$AD246,MATCH(Lists!$H$3,$A$1:$AD$1,0))&amp;""),"")))</f>
        <v/>
      </c>
      <c r="AX246" s="22">
        <f>IF(AN246="","",IFERROR(TRIM(INDEX($A246:$AD246,MATCH(Lists!$H$12,$A$1:$AD$1,0))&amp;""),""))</f>
        <v/>
      </c>
      <c r="AY246" s="23">
        <f>IF(OR(AX246="Paid",AX246="Partially refunded"),IFERROR(VALUE(IFERROR(TRIM(INDEX($A246:$AD246,MATCH(Lists!$H$13,$A$1:$AD$1,0))&amp;""),"")),0)-IFERROR(VALUE(IFERROR(TRIM(INDEX($A246:$AD246,MATCH(Lists!$H$14,$A$1:$AD$1,0))&amp;""),"")),0),0)</f>
        <v/>
      </c>
      <c r="AZ246" s="22">
        <f>IF(AN246="","",IF(UPPER(TRIM(AK246&amp;""))="Y","Paid another way",IF(OR(AX246="Paid",AX246="Partially refunded"),AX246,IF(AND(AW246&lt;&gt;"",COUNTIFS(Payments!$S$2:$S$301,AW246,Payments!$U$2:$U$301,1)&gt;0),"Paid",IF(AX246&lt;&gt;"",AX246,IF(AW246="","No payment yet",IFERROR(INDEX(Payments!$T$2:$T$301,MATCH(AW246,Payments!$S$2:$S$301,0)),"No payment yet")))))))</f>
        <v/>
      </c>
      <c r="BA246" s="22">
        <f>IF(OR(AZ246="Paid",AZ246="Partially refunded",AZ246="Paid another way"),1,0)</f>
        <v/>
      </c>
      <c r="BB246" s="23">
        <f>IF(AN246="","",AY246+IF(AW246="",0,SUMIF(Payments!$S$2:$S$301,AW246,Payments!$V$2:$V$301)))</f>
        <v/>
      </c>
      <c r="BC246" s="22">
        <f>IF(OR(AN246="",COUNT(AF246:AH246)=0),"",ROUND(AVERAGE(AF246:AH246),2))</f>
        <v/>
      </c>
      <c r="BD246" s="22">
        <f>IF(ISNUMBER(BC246),BC246,0)</f>
        <v/>
      </c>
      <c r="BE246" s="22">
        <f>IF(ISNUMBER(BC246),1,0)</f>
        <v/>
      </c>
      <c r="BF246" s="22">
        <f>IF(AN246="","",TRIM(AI246&amp;""))</f>
        <v/>
      </c>
      <c r="BG246" s="22">
        <f>IF(OR(AN246="",AJ246=""),"",UPPER(TRIM(AJ246&amp;"")))</f>
        <v/>
      </c>
      <c r="BH246" s="22">
        <f>IF(BG246="","",IF(COUNTIF($BG$2:$BG$301,BG246)&gt;1,"Yes","No"))</f>
        <v/>
      </c>
      <c r="BI246" s="22">
        <f>IF(AND(BF246="Accepted",BG246=""),1,0)</f>
        <v/>
      </c>
      <c r="BJ246" s="22">
        <f>IF(AND(BF246="Accepted",BA246=0),1,0)</f>
        <v/>
      </c>
      <c r="BK246" s="23">
        <f>IF(AND(BJ246=1,ISNUMBER(AV246)),AV246,0)</f>
        <v/>
      </c>
      <c r="BL246" s="22">
        <f>IF(AN246="",0,1)</f>
        <v/>
      </c>
    </row>
    <row r="247">
      <c r="AE247" s="19" t="n"/>
      <c r="AF247" s="24" t="n"/>
      <c r="AG247" s="24" t="n"/>
      <c r="AH247" s="24" t="n"/>
      <c r="AI247" s="24" t="n"/>
      <c r="AJ247" s="24" t="n"/>
      <c r="AK247" s="24" t="n"/>
      <c r="AL247" s="25" t="n"/>
      <c r="AM247" s="19" t="n"/>
      <c r="AN247" s="22">
        <f>IFERROR(TRIM(INDEX($A247:$AD247,MATCH(Lists!$H$2,$A$1:$AD$1,0))&amp;""),"")</f>
        <v/>
      </c>
      <c r="AO247" s="22">
        <f>IF(AN247="","",IFERROR(TRIM(INDEX($A247:$AD247,MATCH(Lists!$H$4,$A$1:$AD$1,0))&amp;""),""))</f>
        <v/>
      </c>
      <c r="AP247" s="22">
        <f>IF(AN247="","",IFERROR(TRIM(INDEX($A247:$AD247,MATCH(Lists!$H$7,$A$1:$AD$1,0))&amp;""),""))</f>
        <v/>
      </c>
      <c r="AQ247" s="22">
        <f>IF(AN247="","",IFERROR(TRIM(INDEX($A247:$AD247,MATCH(Lists!$H$8,$A$1:$AD$1,0))&amp;""),""))</f>
        <v/>
      </c>
      <c r="AR247" s="22">
        <f>IF(AN247="","",IFERROR(TRIM(INDEX($A247:$AD247,MATCH(Lists!$H$9,$A$1:$AD$1,0))&amp;""),""))</f>
        <v/>
      </c>
      <c r="AS247" s="22">
        <f>IF(AN247="","",IFERROR(TRIM(INDEX($A247:$AD247,MATCH(Lists!$H$5,$A$1:$AD$1,0))&amp;""),""))</f>
        <v/>
      </c>
      <c r="AT247" s="22">
        <f>IF(AN247="","",IF(IFERROR(TRIM(INDEX($A247:$AD247,MATCH(Lists!$H$6,$A$1:$AD$1,0))&amp;""),"")&lt;&gt;"","Yes","No"))</f>
        <v/>
      </c>
      <c r="AU247" s="22">
        <f>IF(AN247="","",IF(IFERROR(TRIM(INDEX($A247:$AD247,MATCH(Lists!$H$11,$A$1:$AD$1,0))&amp;""),"")&lt;&gt;"","Yes","No"))</f>
        <v/>
      </c>
      <c r="AV247" s="22">
        <f>IF(AN247="","",IFERROR(IF(TRIM(INDEX($A247:$AD247,MATCH(Lists!$H$10,$A$1:$AD$1,0))&amp;"")="","",VALUE(TRIM(INDEX($A247:$AD247,MATCH(Lists!$H$10,$A$1:$AD$1,0))&amp;""))),""))</f>
        <v/>
      </c>
      <c r="AW247" s="22">
        <f>IF(AN247="","",LOWER(IFERROR(TRIM(INDEX($A247:$AD247,MATCH(Lists!$H$3,$A$1:$AD$1,0))&amp;""),"")))</f>
        <v/>
      </c>
      <c r="AX247" s="22">
        <f>IF(AN247="","",IFERROR(TRIM(INDEX($A247:$AD247,MATCH(Lists!$H$12,$A$1:$AD$1,0))&amp;""),""))</f>
        <v/>
      </c>
      <c r="AY247" s="23">
        <f>IF(OR(AX247="Paid",AX247="Partially refunded"),IFERROR(VALUE(IFERROR(TRIM(INDEX($A247:$AD247,MATCH(Lists!$H$13,$A$1:$AD$1,0))&amp;""),"")),0)-IFERROR(VALUE(IFERROR(TRIM(INDEX($A247:$AD247,MATCH(Lists!$H$14,$A$1:$AD$1,0))&amp;""),"")),0),0)</f>
        <v/>
      </c>
      <c r="AZ247" s="22">
        <f>IF(AN247="","",IF(UPPER(TRIM(AK247&amp;""))="Y","Paid another way",IF(OR(AX247="Paid",AX247="Partially refunded"),AX247,IF(AND(AW247&lt;&gt;"",COUNTIFS(Payments!$S$2:$S$301,AW247,Payments!$U$2:$U$301,1)&gt;0),"Paid",IF(AX247&lt;&gt;"",AX247,IF(AW247="","No payment yet",IFERROR(INDEX(Payments!$T$2:$T$301,MATCH(AW247,Payments!$S$2:$S$301,0)),"No payment yet")))))))</f>
        <v/>
      </c>
      <c r="BA247" s="22">
        <f>IF(OR(AZ247="Paid",AZ247="Partially refunded",AZ247="Paid another way"),1,0)</f>
        <v/>
      </c>
      <c r="BB247" s="23">
        <f>IF(AN247="","",AY247+IF(AW247="",0,SUMIF(Payments!$S$2:$S$301,AW247,Payments!$V$2:$V$301)))</f>
        <v/>
      </c>
      <c r="BC247" s="22">
        <f>IF(OR(AN247="",COUNT(AF247:AH247)=0),"",ROUND(AVERAGE(AF247:AH247),2))</f>
        <v/>
      </c>
      <c r="BD247" s="22">
        <f>IF(ISNUMBER(BC247),BC247,0)</f>
        <v/>
      </c>
      <c r="BE247" s="22">
        <f>IF(ISNUMBER(BC247),1,0)</f>
        <v/>
      </c>
      <c r="BF247" s="22">
        <f>IF(AN247="","",TRIM(AI247&amp;""))</f>
        <v/>
      </c>
      <c r="BG247" s="22">
        <f>IF(OR(AN247="",AJ247=""),"",UPPER(TRIM(AJ247&amp;"")))</f>
        <v/>
      </c>
      <c r="BH247" s="22">
        <f>IF(BG247="","",IF(COUNTIF($BG$2:$BG$301,BG247)&gt;1,"Yes","No"))</f>
        <v/>
      </c>
      <c r="BI247" s="22">
        <f>IF(AND(BF247="Accepted",BG247=""),1,0)</f>
        <v/>
      </c>
      <c r="BJ247" s="22">
        <f>IF(AND(BF247="Accepted",BA247=0),1,0)</f>
        <v/>
      </c>
      <c r="BK247" s="23">
        <f>IF(AND(BJ247=1,ISNUMBER(AV247)),AV247,0)</f>
        <v/>
      </c>
      <c r="BL247" s="22">
        <f>IF(AN247="",0,1)</f>
        <v/>
      </c>
    </row>
    <row r="248">
      <c r="AE248" s="19" t="n"/>
      <c r="AF248" s="24" t="n"/>
      <c r="AG248" s="24" t="n"/>
      <c r="AH248" s="24" t="n"/>
      <c r="AI248" s="24" t="n"/>
      <c r="AJ248" s="24" t="n"/>
      <c r="AK248" s="24" t="n"/>
      <c r="AL248" s="25" t="n"/>
      <c r="AM248" s="19" t="n"/>
      <c r="AN248" s="22">
        <f>IFERROR(TRIM(INDEX($A248:$AD248,MATCH(Lists!$H$2,$A$1:$AD$1,0))&amp;""),"")</f>
        <v/>
      </c>
      <c r="AO248" s="22">
        <f>IF(AN248="","",IFERROR(TRIM(INDEX($A248:$AD248,MATCH(Lists!$H$4,$A$1:$AD$1,0))&amp;""),""))</f>
        <v/>
      </c>
      <c r="AP248" s="22">
        <f>IF(AN248="","",IFERROR(TRIM(INDEX($A248:$AD248,MATCH(Lists!$H$7,$A$1:$AD$1,0))&amp;""),""))</f>
        <v/>
      </c>
      <c r="AQ248" s="22">
        <f>IF(AN248="","",IFERROR(TRIM(INDEX($A248:$AD248,MATCH(Lists!$H$8,$A$1:$AD$1,0))&amp;""),""))</f>
        <v/>
      </c>
      <c r="AR248" s="22">
        <f>IF(AN248="","",IFERROR(TRIM(INDEX($A248:$AD248,MATCH(Lists!$H$9,$A$1:$AD$1,0))&amp;""),""))</f>
        <v/>
      </c>
      <c r="AS248" s="22">
        <f>IF(AN248="","",IFERROR(TRIM(INDEX($A248:$AD248,MATCH(Lists!$H$5,$A$1:$AD$1,0))&amp;""),""))</f>
        <v/>
      </c>
      <c r="AT248" s="22">
        <f>IF(AN248="","",IF(IFERROR(TRIM(INDEX($A248:$AD248,MATCH(Lists!$H$6,$A$1:$AD$1,0))&amp;""),"")&lt;&gt;"","Yes","No"))</f>
        <v/>
      </c>
      <c r="AU248" s="22">
        <f>IF(AN248="","",IF(IFERROR(TRIM(INDEX($A248:$AD248,MATCH(Lists!$H$11,$A$1:$AD$1,0))&amp;""),"")&lt;&gt;"","Yes","No"))</f>
        <v/>
      </c>
      <c r="AV248" s="22">
        <f>IF(AN248="","",IFERROR(IF(TRIM(INDEX($A248:$AD248,MATCH(Lists!$H$10,$A$1:$AD$1,0))&amp;"")="","",VALUE(TRIM(INDEX($A248:$AD248,MATCH(Lists!$H$10,$A$1:$AD$1,0))&amp;""))),""))</f>
        <v/>
      </c>
      <c r="AW248" s="22">
        <f>IF(AN248="","",LOWER(IFERROR(TRIM(INDEX($A248:$AD248,MATCH(Lists!$H$3,$A$1:$AD$1,0))&amp;""),"")))</f>
        <v/>
      </c>
      <c r="AX248" s="22">
        <f>IF(AN248="","",IFERROR(TRIM(INDEX($A248:$AD248,MATCH(Lists!$H$12,$A$1:$AD$1,0))&amp;""),""))</f>
        <v/>
      </c>
      <c r="AY248" s="23">
        <f>IF(OR(AX248="Paid",AX248="Partially refunded"),IFERROR(VALUE(IFERROR(TRIM(INDEX($A248:$AD248,MATCH(Lists!$H$13,$A$1:$AD$1,0))&amp;""),"")),0)-IFERROR(VALUE(IFERROR(TRIM(INDEX($A248:$AD248,MATCH(Lists!$H$14,$A$1:$AD$1,0))&amp;""),"")),0),0)</f>
        <v/>
      </c>
      <c r="AZ248" s="22">
        <f>IF(AN248="","",IF(UPPER(TRIM(AK248&amp;""))="Y","Paid another way",IF(OR(AX248="Paid",AX248="Partially refunded"),AX248,IF(AND(AW248&lt;&gt;"",COUNTIFS(Payments!$S$2:$S$301,AW248,Payments!$U$2:$U$301,1)&gt;0),"Paid",IF(AX248&lt;&gt;"",AX248,IF(AW248="","No payment yet",IFERROR(INDEX(Payments!$T$2:$T$301,MATCH(AW248,Payments!$S$2:$S$301,0)),"No payment yet")))))))</f>
        <v/>
      </c>
      <c r="BA248" s="22">
        <f>IF(OR(AZ248="Paid",AZ248="Partially refunded",AZ248="Paid another way"),1,0)</f>
        <v/>
      </c>
      <c r="BB248" s="23">
        <f>IF(AN248="","",AY248+IF(AW248="",0,SUMIF(Payments!$S$2:$S$301,AW248,Payments!$V$2:$V$301)))</f>
        <v/>
      </c>
      <c r="BC248" s="22">
        <f>IF(OR(AN248="",COUNT(AF248:AH248)=0),"",ROUND(AVERAGE(AF248:AH248),2))</f>
        <v/>
      </c>
      <c r="BD248" s="22">
        <f>IF(ISNUMBER(BC248),BC248,0)</f>
        <v/>
      </c>
      <c r="BE248" s="22">
        <f>IF(ISNUMBER(BC248),1,0)</f>
        <v/>
      </c>
      <c r="BF248" s="22">
        <f>IF(AN248="","",TRIM(AI248&amp;""))</f>
        <v/>
      </c>
      <c r="BG248" s="22">
        <f>IF(OR(AN248="",AJ248=""),"",UPPER(TRIM(AJ248&amp;"")))</f>
        <v/>
      </c>
      <c r="BH248" s="22">
        <f>IF(BG248="","",IF(COUNTIF($BG$2:$BG$301,BG248)&gt;1,"Yes","No"))</f>
        <v/>
      </c>
      <c r="BI248" s="22">
        <f>IF(AND(BF248="Accepted",BG248=""),1,0)</f>
        <v/>
      </c>
      <c r="BJ248" s="22">
        <f>IF(AND(BF248="Accepted",BA248=0),1,0)</f>
        <v/>
      </c>
      <c r="BK248" s="23">
        <f>IF(AND(BJ248=1,ISNUMBER(AV248)),AV248,0)</f>
        <v/>
      </c>
      <c r="BL248" s="22">
        <f>IF(AN248="",0,1)</f>
        <v/>
      </c>
    </row>
    <row r="249">
      <c r="AE249" s="19" t="n"/>
      <c r="AF249" s="24" t="n"/>
      <c r="AG249" s="24" t="n"/>
      <c r="AH249" s="24" t="n"/>
      <c r="AI249" s="24" t="n"/>
      <c r="AJ249" s="24" t="n"/>
      <c r="AK249" s="24" t="n"/>
      <c r="AL249" s="25" t="n"/>
      <c r="AM249" s="19" t="n"/>
      <c r="AN249" s="22">
        <f>IFERROR(TRIM(INDEX($A249:$AD249,MATCH(Lists!$H$2,$A$1:$AD$1,0))&amp;""),"")</f>
        <v/>
      </c>
      <c r="AO249" s="22">
        <f>IF(AN249="","",IFERROR(TRIM(INDEX($A249:$AD249,MATCH(Lists!$H$4,$A$1:$AD$1,0))&amp;""),""))</f>
        <v/>
      </c>
      <c r="AP249" s="22">
        <f>IF(AN249="","",IFERROR(TRIM(INDEX($A249:$AD249,MATCH(Lists!$H$7,$A$1:$AD$1,0))&amp;""),""))</f>
        <v/>
      </c>
      <c r="AQ249" s="22">
        <f>IF(AN249="","",IFERROR(TRIM(INDEX($A249:$AD249,MATCH(Lists!$H$8,$A$1:$AD$1,0))&amp;""),""))</f>
        <v/>
      </c>
      <c r="AR249" s="22">
        <f>IF(AN249="","",IFERROR(TRIM(INDEX($A249:$AD249,MATCH(Lists!$H$9,$A$1:$AD$1,0))&amp;""),""))</f>
        <v/>
      </c>
      <c r="AS249" s="22">
        <f>IF(AN249="","",IFERROR(TRIM(INDEX($A249:$AD249,MATCH(Lists!$H$5,$A$1:$AD$1,0))&amp;""),""))</f>
        <v/>
      </c>
      <c r="AT249" s="22">
        <f>IF(AN249="","",IF(IFERROR(TRIM(INDEX($A249:$AD249,MATCH(Lists!$H$6,$A$1:$AD$1,0))&amp;""),"")&lt;&gt;"","Yes","No"))</f>
        <v/>
      </c>
      <c r="AU249" s="22">
        <f>IF(AN249="","",IF(IFERROR(TRIM(INDEX($A249:$AD249,MATCH(Lists!$H$11,$A$1:$AD$1,0))&amp;""),"")&lt;&gt;"","Yes","No"))</f>
        <v/>
      </c>
      <c r="AV249" s="22">
        <f>IF(AN249="","",IFERROR(IF(TRIM(INDEX($A249:$AD249,MATCH(Lists!$H$10,$A$1:$AD$1,0))&amp;"")="","",VALUE(TRIM(INDEX($A249:$AD249,MATCH(Lists!$H$10,$A$1:$AD$1,0))&amp;""))),""))</f>
        <v/>
      </c>
      <c r="AW249" s="22">
        <f>IF(AN249="","",LOWER(IFERROR(TRIM(INDEX($A249:$AD249,MATCH(Lists!$H$3,$A$1:$AD$1,0))&amp;""),"")))</f>
        <v/>
      </c>
      <c r="AX249" s="22">
        <f>IF(AN249="","",IFERROR(TRIM(INDEX($A249:$AD249,MATCH(Lists!$H$12,$A$1:$AD$1,0))&amp;""),""))</f>
        <v/>
      </c>
      <c r="AY249" s="23">
        <f>IF(OR(AX249="Paid",AX249="Partially refunded"),IFERROR(VALUE(IFERROR(TRIM(INDEX($A249:$AD249,MATCH(Lists!$H$13,$A$1:$AD$1,0))&amp;""),"")),0)-IFERROR(VALUE(IFERROR(TRIM(INDEX($A249:$AD249,MATCH(Lists!$H$14,$A$1:$AD$1,0))&amp;""),"")),0),0)</f>
        <v/>
      </c>
      <c r="AZ249" s="22">
        <f>IF(AN249="","",IF(UPPER(TRIM(AK249&amp;""))="Y","Paid another way",IF(OR(AX249="Paid",AX249="Partially refunded"),AX249,IF(AND(AW249&lt;&gt;"",COUNTIFS(Payments!$S$2:$S$301,AW249,Payments!$U$2:$U$301,1)&gt;0),"Paid",IF(AX249&lt;&gt;"",AX249,IF(AW249="","No payment yet",IFERROR(INDEX(Payments!$T$2:$T$301,MATCH(AW249,Payments!$S$2:$S$301,0)),"No payment yet")))))))</f>
        <v/>
      </c>
      <c r="BA249" s="22">
        <f>IF(OR(AZ249="Paid",AZ249="Partially refunded",AZ249="Paid another way"),1,0)</f>
        <v/>
      </c>
      <c r="BB249" s="23">
        <f>IF(AN249="","",AY249+IF(AW249="",0,SUMIF(Payments!$S$2:$S$301,AW249,Payments!$V$2:$V$301)))</f>
        <v/>
      </c>
      <c r="BC249" s="22">
        <f>IF(OR(AN249="",COUNT(AF249:AH249)=0),"",ROUND(AVERAGE(AF249:AH249),2))</f>
        <v/>
      </c>
      <c r="BD249" s="22">
        <f>IF(ISNUMBER(BC249),BC249,0)</f>
        <v/>
      </c>
      <c r="BE249" s="22">
        <f>IF(ISNUMBER(BC249),1,0)</f>
        <v/>
      </c>
      <c r="BF249" s="22">
        <f>IF(AN249="","",TRIM(AI249&amp;""))</f>
        <v/>
      </c>
      <c r="BG249" s="22">
        <f>IF(OR(AN249="",AJ249=""),"",UPPER(TRIM(AJ249&amp;"")))</f>
        <v/>
      </c>
      <c r="BH249" s="22">
        <f>IF(BG249="","",IF(COUNTIF($BG$2:$BG$301,BG249)&gt;1,"Yes","No"))</f>
        <v/>
      </c>
      <c r="BI249" s="22">
        <f>IF(AND(BF249="Accepted",BG249=""),1,0)</f>
        <v/>
      </c>
      <c r="BJ249" s="22">
        <f>IF(AND(BF249="Accepted",BA249=0),1,0)</f>
        <v/>
      </c>
      <c r="BK249" s="23">
        <f>IF(AND(BJ249=1,ISNUMBER(AV249)),AV249,0)</f>
        <v/>
      </c>
      <c r="BL249" s="22">
        <f>IF(AN249="",0,1)</f>
        <v/>
      </c>
    </row>
    <row r="250">
      <c r="AE250" s="19" t="n"/>
      <c r="AF250" s="24" t="n"/>
      <c r="AG250" s="24" t="n"/>
      <c r="AH250" s="24" t="n"/>
      <c r="AI250" s="24" t="n"/>
      <c r="AJ250" s="24" t="n"/>
      <c r="AK250" s="24" t="n"/>
      <c r="AL250" s="25" t="n"/>
      <c r="AM250" s="19" t="n"/>
      <c r="AN250" s="22">
        <f>IFERROR(TRIM(INDEX($A250:$AD250,MATCH(Lists!$H$2,$A$1:$AD$1,0))&amp;""),"")</f>
        <v/>
      </c>
      <c r="AO250" s="22">
        <f>IF(AN250="","",IFERROR(TRIM(INDEX($A250:$AD250,MATCH(Lists!$H$4,$A$1:$AD$1,0))&amp;""),""))</f>
        <v/>
      </c>
      <c r="AP250" s="22">
        <f>IF(AN250="","",IFERROR(TRIM(INDEX($A250:$AD250,MATCH(Lists!$H$7,$A$1:$AD$1,0))&amp;""),""))</f>
        <v/>
      </c>
      <c r="AQ250" s="22">
        <f>IF(AN250="","",IFERROR(TRIM(INDEX($A250:$AD250,MATCH(Lists!$H$8,$A$1:$AD$1,0))&amp;""),""))</f>
        <v/>
      </c>
      <c r="AR250" s="22">
        <f>IF(AN250="","",IFERROR(TRIM(INDEX($A250:$AD250,MATCH(Lists!$H$9,$A$1:$AD$1,0))&amp;""),""))</f>
        <v/>
      </c>
      <c r="AS250" s="22">
        <f>IF(AN250="","",IFERROR(TRIM(INDEX($A250:$AD250,MATCH(Lists!$H$5,$A$1:$AD$1,0))&amp;""),""))</f>
        <v/>
      </c>
      <c r="AT250" s="22">
        <f>IF(AN250="","",IF(IFERROR(TRIM(INDEX($A250:$AD250,MATCH(Lists!$H$6,$A$1:$AD$1,0))&amp;""),"")&lt;&gt;"","Yes","No"))</f>
        <v/>
      </c>
      <c r="AU250" s="22">
        <f>IF(AN250="","",IF(IFERROR(TRIM(INDEX($A250:$AD250,MATCH(Lists!$H$11,$A$1:$AD$1,0))&amp;""),"")&lt;&gt;"","Yes","No"))</f>
        <v/>
      </c>
      <c r="AV250" s="22">
        <f>IF(AN250="","",IFERROR(IF(TRIM(INDEX($A250:$AD250,MATCH(Lists!$H$10,$A$1:$AD$1,0))&amp;"")="","",VALUE(TRIM(INDEX($A250:$AD250,MATCH(Lists!$H$10,$A$1:$AD$1,0))&amp;""))),""))</f>
        <v/>
      </c>
      <c r="AW250" s="22">
        <f>IF(AN250="","",LOWER(IFERROR(TRIM(INDEX($A250:$AD250,MATCH(Lists!$H$3,$A$1:$AD$1,0))&amp;""),"")))</f>
        <v/>
      </c>
      <c r="AX250" s="22">
        <f>IF(AN250="","",IFERROR(TRIM(INDEX($A250:$AD250,MATCH(Lists!$H$12,$A$1:$AD$1,0))&amp;""),""))</f>
        <v/>
      </c>
      <c r="AY250" s="23">
        <f>IF(OR(AX250="Paid",AX250="Partially refunded"),IFERROR(VALUE(IFERROR(TRIM(INDEX($A250:$AD250,MATCH(Lists!$H$13,$A$1:$AD$1,0))&amp;""),"")),0)-IFERROR(VALUE(IFERROR(TRIM(INDEX($A250:$AD250,MATCH(Lists!$H$14,$A$1:$AD$1,0))&amp;""),"")),0),0)</f>
        <v/>
      </c>
      <c r="AZ250" s="22">
        <f>IF(AN250="","",IF(UPPER(TRIM(AK250&amp;""))="Y","Paid another way",IF(OR(AX250="Paid",AX250="Partially refunded"),AX250,IF(AND(AW250&lt;&gt;"",COUNTIFS(Payments!$S$2:$S$301,AW250,Payments!$U$2:$U$301,1)&gt;0),"Paid",IF(AX250&lt;&gt;"",AX250,IF(AW250="","No payment yet",IFERROR(INDEX(Payments!$T$2:$T$301,MATCH(AW250,Payments!$S$2:$S$301,0)),"No payment yet")))))))</f>
        <v/>
      </c>
      <c r="BA250" s="22">
        <f>IF(OR(AZ250="Paid",AZ250="Partially refunded",AZ250="Paid another way"),1,0)</f>
        <v/>
      </c>
      <c r="BB250" s="23">
        <f>IF(AN250="","",AY250+IF(AW250="",0,SUMIF(Payments!$S$2:$S$301,AW250,Payments!$V$2:$V$301)))</f>
        <v/>
      </c>
      <c r="BC250" s="22">
        <f>IF(OR(AN250="",COUNT(AF250:AH250)=0),"",ROUND(AVERAGE(AF250:AH250),2))</f>
        <v/>
      </c>
      <c r="BD250" s="22">
        <f>IF(ISNUMBER(BC250),BC250,0)</f>
        <v/>
      </c>
      <c r="BE250" s="22">
        <f>IF(ISNUMBER(BC250),1,0)</f>
        <v/>
      </c>
      <c r="BF250" s="22">
        <f>IF(AN250="","",TRIM(AI250&amp;""))</f>
        <v/>
      </c>
      <c r="BG250" s="22">
        <f>IF(OR(AN250="",AJ250=""),"",UPPER(TRIM(AJ250&amp;"")))</f>
        <v/>
      </c>
      <c r="BH250" s="22">
        <f>IF(BG250="","",IF(COUNTIF($BG$2:$BG$301,BG250)&gt;1,"Yes","No"))</f>
        <v/>
      </c>
      <c r="BI250" s="22">
        <f>IF(AND(BF250="Accepted",BG250=""),1,0)</f>
        <v/>
      </c>
      <c r="BJ250" s="22">
        <f>IF(AND(BF250="Accepted",BA250=0),1,0)</f>
        <v/>
      </c>
      <c r="BK250" s="23">
        <f>IF(AND(BJ250=1,ISNUMBER(AV250)),AV250,0)</f>
        <v/>
      </c>
      <c r="BL250" s="22">
        <f>IF(AN250="",0,1)</f>
        <v/>
      </c>
    </row>
    <row r="251">
      <c r="AE251" s="19" t="n"/>
      <c r="AF251" s="24" t="n"/>
      <c r="AG251" s="24" t="n"/>
      <c r="AH251" s="24" t="n"/>
      <c r="AI251" s="24" t="n"/>
      <c r="AJ251" s="24" t="n"/>
      <c r="AK251" s="24" t="n"/>
      <c r="AL251" s="25" t="n"/>
      <c r="AM251" s="19" t="n"/>
      <c r="AN251" s="22">
        <f>IFERROR(TRIM(INDEX($A251:$AD251,MATCH(Lists!$H$2,$A$1:$AD$1,0))&amp;""),"")</f>
        <v/>
      </c>
      <c r="AO251" s="22">
        <f>IF(AN251="","",IFERROR(TRIM(INDEX($A251:$AD251,MATCH(Lists!$H$4,$A$1:$AD$1,0))&amp;""),""))</f>
        <v/>
      </c>
      <c r="AP251" s="22">
        <f>IF(AN251="","",IFERROR(TRIM(INDEX($A251:$AD251,MATCH(Lists!$H$7,$A$1:$AD$1,0))&amp;""),""))</f>
        <v/>
      </c>
      <c r="AQ251" s="22">
        <f>IF(AN251="","",IFERROR(TRIM(INDEX($A251:$AD251,MATCH(Lists!$H$8,$A$1:$AD$1,0))&amp;""),""))</f>
        <v/>
      </c>
      <c r="AR251" s="22">
        <f>IF(AN251="","",IFERROR(TRIM(INDEX($A251:$AD251,MATCH(Lists!$H$9,$A$1:$AD$1,0))&amp;""),""))</f>
        <v/>
      </c>
      <c r="AS251" s="22">
        <f>IF(AN251="","",IFERROR(TRIM(INDEX($A251:$AD251,MATCH(Lists!$H$5,$A$1:$AD$1,0))&amp;""),""))</f>
        <v/>
      </c>
      <c r="AT251" s="22">
        <f>IF(AN251="","",IF(IFERROR(TRIM(INDEX($A251:$AD251,MATCH(Lists!$H$6,$A$1:$AD$1,0))&amp;""),"")&lt;&gt;"","Yes","No"))</f>
        <v/>
      </c>
      <c r="AU251" s="22">
        <f>IF(AN251="","",IF(IFERROR(TRIM(INDEX($A251:$AD251,MATCH(Lists!$H$11,$A$1:$AD$1,0))&amp;""),"")&lt;&gt;"","Yes","No"))</f>
        <v/>
      </c>
      <c r="AV251" s="22">
        <f>IF(AN251="","",IFERROR(IF(TRIM(INDEX($A251:$AD251,MATCH(Lists!$H$10,$A$1:$AD$1,0))&amp;"")="","",VALUE(TRIM(INDEX($A251:$AD251,MATCH(Lists!$H$10,$A$1:$AD$1,0))&amp;""))),""))</f>
        <v/>
      </c>
      <c r="AW251" s="22">
        <f>IF(AN251="","",LOWER(IFERROR(TRIM(INDEX($A251:$AD251,MATCH(Lists!$H$3,$A$1:$AD$1,0))&amp;""),"")))</f>
        <v/>
      </c>
      <c r="AX251" s="22">
        <f>IF(AN251="","",IFERROR(TRIM(INDEX($A251:$AD251,MATCH(Lists!$H$12,$A$1:$AD$1,0))&amp;""),""))</f>
        <v/>
      </c>
      <c r="AY251" s="23">
        <f>IF(OR(AX251="Paid",AX251="Partially refunded"),IFERROR(VALUE(IFERROR(TRIM(INDEX($A251:$AD251,MATCH(Lists!$H$13,$A$1:$AD$1,0))&amp;""),"")),0)-IFERROR(VALUE(IFERROR(TRIM(INDEX($A251:$AD251,MATCH(Lists!$H$14,$A$1:$AD$1,0))&amp;""),"")),0),0)</f>
        <v/>
      </c>
      <c r="AZ251" s="22">
        <f>IF(AN251="","",IF(UPPER(TRIM(AK251&amp;""))="Y","Paid another way",IF(OR(AX251="Paid",AX251="Partially refunded"),AX251,IF(AND(AW251&lt;&gt;"",COUNTIFS(Payments!$S$2:$S$301,AW251,Payments!$U$2:$U$301,1)&gt;0),"Paid",IF(AX251&lt;&gt;"",AX251,IF(AW251="","No payment yet",IFERROR(INDEX(Payments!$T$2:$T$301,MATCH(AW251,Payments!$S$2:$S$301,0)),"No payment yet")))))))</f>
        <v/>
      </c>
      <c r="BA251" s="22">
        <f>IF(OR(AZ251="Paid",AZ251="Partially refunded",AZ251="Paid another way"),1,0)</f>
        <v/>
      </c>
      <c r="BB251" s="23">
        <f>IF(AN251="","",AY251+IF(AW251="",0,SUMIF(Payments!$S$2:$S$301,AW251,Payments!$V$2:$V$301)))</f>
        <v/>
      </c>
      <c r="BC251" s="22">
        <f>IF(OR(AN251="",COUNT(AF251:AH251)=0),"",ROUND(AVERAGE(AF251:AH251),2))</f>
        <v/>
      </c>
      <c r="BD251" s="22">
        <f>IF(ISNUMBER(BC251),BC251,0)</f>
        <v/>
      </c>
      <c r="BE251" s="22">
        <f>IF(ISNUMBER(BC251),1,0)</f>
        <v/>
      </c>
      <c r="BF251" s="22">
        <f>IF(AN251="","",TRIM(AI251&amp;""))</f>
        <v/>
      </c>
      <c r="BG251" s="22">
        <f>IF(OR(AN251="",AJ251=""),"",UPPER(TRIM(AJ251&amp;"")))</f>
        <v/>
      </c>
      <c r="BH251" s="22">
        <f>IF(BG251="","",IF(COUNTIF($BG$2:$BG$301,BG251)&gt;1,"Yes","No"))</f>
        <v/>
      </c>
      <c r="BI251" s="22">
        <f>IF(AND(BF251="Accepted",BG251=""),1,0)</f>
        <v/>
      </c>
      <c r="BJ251" s="22">
        <f>IF(AND(BF251="Accepted",BA251=0),1,0)</f>
        <v/>
      </c>
      <c r="BK251" s="23">
        <f>IF(AND(BJ251=1,ISNUMBER(AV251)),AV251,0)</f>
        <v/>
      </c>
      <c r="BL251" s="22">
        <f>IF(AN251="",0,1)</f>
        <v/>
      </c>
    </row>
    <row r="252">
      <c r="AE252" s="19" t="n"/>
      <c r="AF252" s="24" t="n"/>
      <c r="AG252" s="24" t="n"/>
      <c r="AH252" s="24" t="n"/>
      <c r="AI252" s="24" t="n"/>
      <c r="AJ252" s="24" t="n"/>
      <c r="AK252" s="24" t="n"/>
      <c r="AL252" s="25" t="n"/>
      <c r="AM252" s="19" t="n"/>
      <c r="AN252" s="22">
        <f>IFERROR(TRIM(INDEX($A252:$AD252,MATCH(Lists!$H$2,$A$1:$AD$1,0))&amp;""),"")</f>
        <v/>
      </c>
      <c r="AO252" s="22">
        <f>IF(AN252="","",IFERROR(TRIM(INDEX($A252:$AD252,MATCH(Lists!$H$4,$A$1:$AD$1,0))&amp;""),""))</f>
        <v/>
      </c>
      <c r="AP252" s="22">
        <f>IF(AN252="","",IFERROR(TRIM(INDEX($A252:$AD252,MATCH(Lists!$H$7,$A$1:$AD$1,0))&amp;""),""))</f>
        <v/>
      </c>
      <c r="AQ252" s="22">
        <f>IF(AN252="","",IFERROR(TRIM(INDEX($A252:$AD252,MATCH(Lists!$H$8,$A$1:$AD$1,0))&amp;""),""))</f>
        <v/>
      </c>
      <c r="AR252" s="22">
        <f>IF(AN252="","",IFERROR(TRIM(INDEX($A252:$AD252,MATCH(Lists!$H$9,$A$1:$AD$1,0))&amp;""),""))</f>
        <v/>
      </c>
      <c r="AS252" s="22">
        <f>IF(AN252="","",IFERROR(TRIM(INDEX($A252:$AD252,MATCH(Lists!$H$5,$A$1:$AD$1,0))&amp;""),""))</f>
        <v/>
      </c>
      <c r="AT252" s="22">
        <f>IF(AN252="","",IF(IFERROR(TRIM(INDEX($A252:$AD252,MATCH(Lists!$H$6,$A$1:$AD$1,0))&amp;""),"")&lt;&gt;"","Yes","No"))</f>
        <v/>
      </c>
      <c r="AU252" s="22">
        <f>IF(AN252="","",IF(IFERROR(TRIM(INDEX($A252:$AD252,MATCH(Lists!$H$11,$A$1:$AD$1,0))&amp;""),"")&lt;&gt;"","Yes","No"))</f>
        <v/>
      </c>
      <c r="AV252" s="22">
        <f>IF(AN252="","",IFERROR(IF(TRIM(INDEX($A252:$AD252,MATCH(Lists!$H$10,$A$1:$AD$1,0))&amp;"")="","",VALUE(TRIM(INDEX($A252:$AD252,MATCH(Lists!$H$10,$A$1:$AD$1,0))&amp;""))),""))</f>
        <v/>
      </c>
      <c r="AW252" s="22">
        <f>IF(AN252="","",LOWER(IFERROR(TRIM(INDEX($A252:$AD252,MATCH(Lists!$H$3,$A$1:$AD$1,0))&amp;""),"")))</f>
        <v/>
      </c>
      <c r="AX252" s="22">
        <f>IF(AN252="","",IFERROR(TRIM(INDEX($A252:$AD252,MATCH(Lists!$H$12,$A$1:$AD$1,0))&amp;""),""))</f>
        <v/>
      </c>
      <c r="AY252" s="23">
        <f>IF(OR(AX252="Paid",AX252="Partially refunded"),IFERROR(VALUE(IFERROR(TRIM(INDEX($A252:$AD252,MATCH(Lists!$H$13,$A$1:$AD$1,0))&amp;""),"")),0)-IFERROR(VALUE(IFERROR(TRIM(INDEX($A252:$AD252,MATCH(Lists!$H$14,$A$1:$AD$1,0))&amp;""),"")),0),0)</f>
        <v/>
      </c>
      <c r="AZ252" s="22">
        <f>IF(AN252="","",IF(UPPER(TRIM(AK252&amp;""))="Y","Paid another way",IF(OR(AX252="Paid",AX252="Partially refunded"),AX252,IF(AND(AW252&lt;&gt;"",COUNTIFS(Payments!$S$2:$S$301,AW252,Payments!$U$2:$U$301,1)&gt;0),"Paid",IF(AX252&lt;&gt;"",AX252,IF(AW252="","No payment yet",IFERROR(INDEX(Payments!$T$2:$T$301,MATCH(AW252,Payments!$S$2:$S$301,0)),"No payment yet")))))))</f>
        <v/>
      </c>
      <c r="BA252" s="22">
        <f>IF(OR(AZ252="Paid",AZ252="Partially refunded",AZ252="Paid another way"),1,0)</f>
        <v/>
      </c>
      <c r="BB252" s="23">
        <f>IF(AN252="","",AY252+IF(AW252="",0,SUMIF(Payments!$S$2:$S$301,AW252,Payments!$V$2:$V$301)))</f>
        <v/>
      </c>
      <c r="BC252" s="22">
        <f>IF(OR(AN252="",COUNT(AF252:AH252)=0),"",ROUND(AVERAGE(AF252:AH252),2))</f>
        <v/>
      </c>
      <c r="BD252" s="22">
        <f>IF(ISNUMBER(BC252),BC252,0)</f>
        <v/>
      </c>
      <c r="BE252" s="22">
        <f>IF(ISNUMBER(BC252),1,0)</f>
        <v/>
      </c>
      <c r="BF252" s="22">
        <f>IF(AN252="","",TRIM(AI252&amp;""))</f>
        <v/>
      </c>
      <c r="BG252" s="22">
        <f>IF(OR(AN252="",AJ252=""),"",UPPER(TRIM(AJ252&amp;"")))</f>
        <v/>
      </c>
      <c r="BH252" s="22">
        <f>IF(BG252="","",IF(COUNTIF($BG$2:$BG$301,BG252)&gt;1,"Yes","No"))</f>
        <v/>
      </c>
      <c r="BI252" s="22">
        <f>IF(AND(BF252="Accepted",BG252=""),1,0)</f>
        <v/>
      </c>
      <c r="BJ252" s="22">
        <f>IF(AND(BF252="Accepted",BA252=0),1,0)</f>
        <v/>
      </c>
      <c r="BK252" s="23">
        <f>IF(AND(BJ252=1,ISNUMBER(AV252)),AV252,0)</f>
        <v/>
      </c>
      <c r="BL252" s="22">
        <f>IF(AN252="",0,1)</f>
        <v/>
      </c>
    </row>
    <row r="253">
      <c r="AE253" s="19" t="n"/>
      <c r="AF253" s="24" t="n"/>
      <c r="AG253" s="24" t="n"/>
      <c r="AH253" s="24" t="n"/>
      <c r="AI253" s="24" t="n"/>
      <c r="AJ253" s="24" t="n"/>
      <c r="AK253" s="24" t="n"/>
      <c r="AL253" s="25" t="n"/>
      <c r="AM253" s="19" t="n"/>
      <c r="AN253" s="22">
        <f>IFERROR(TRIM(INDEX($A253:$AD253,MATCH(Lists!$H$2,$A$1:$AD$1,0))&amp;""),"")</f>
        <v/>
      </c>
      <c r="AO253" s="22">
        <f>IF(AN253="","",IFERROR(TRIM(INDEX($A253:$AD253,MATCH(Lists!$H$4,$A$1:$AD$1,0))&amp;""),""))</f>
        <v/>
      </c>
      <c r="AP253" s="22">
        <f>IF(AN253="","",IFERROR(TRIM(INDEX($A253:$AD253,MATCH(Lists!$H$7,$A$1:$AD$1,0))&amp;""),""))</f>
        <v/>
      </c>
      <c r="AQ253" s="22">
        <f>IF(AN253="","",IFERROR(TRIM(INDEX($A253:$AD253,MATCH(Lists!$H$8,$A$1:$AD$1,0))&amp;""),""))</f>
        <v/>
      </c>
      <c r="AR253" s="22">
        <f>IF(AN253="","",IFERROR(TRIM(INDEX($A253:$AD253,MATCH(Lists!$H$9,$A$1:$AD$1,0))&amp;""),""))</f>
        <v/>
      </c>
      <c r="AS253" s="22">
        <f>IF(AN253="","",IFERROR(TRIM(INDEX($A253:$AD253,MATCH(Lists!$H$5,$A$1:$AD$1,0))&amp;""),""))</f>
        <v/>
      </c>
      <c r="AT253" s="22">
        <f>IF(AN253="","",IF(IFERROR(TRIM(INDEX($A253:$AD253,MATCH(Lists!$H$6,$A$1:$AD$1,0))&amp;""),"")&lt;&gt;"","Yes","No"))</f>
        <v/>
      </c>
      <c r="AU253" s="22">
        <f>IF(AN253="","",IF(IFERROR(TRIM(INDEX($A253:$AD253,MATCH(Lists!$H$11,$A$1:$AD$1,0))&amp;""),"")&lt;&gt;"","Yes","No"))</f>
        <v/>
      </c>
      <c r="AV253" s="22">
        <f>IF(AN253="","",IFERROR(IF(TRIM(INDEX($A253:$AD253,MATCH(Lists!$H$10,$A$1:$AD$1,0))&amp;"")="","",VALUE(TRIM(INDEX($A253:$AD253,MATCH(Lists!$H$10,$A$1:$AD$1,0))&amp;""))),""))</f>
        <v/>
      </c>
      <c r="AW253" s="22">
        <f>IF(AN253="","",LOWER(IFERROR(TRIM(INDEX($A253:$AD253,MATCH(Lists!$H$3,$A$1:$AD$1,0))&amp;""),"")))</f>
        <v/>
      </c>
      <c r="AX253" s="22">
        <f>IF(AN253="","",IFERROR(TRIM(INDEX($A253:$AD253,MATCH(Lists!$H$12,$A$1:$AD$1,0))&amp;""),""))</f>
        <v/>
      </c>
      <c r="AY253" s="23">
        <f>IF(OR(AX253="Paid",AX253="Partially refunded"),IFERROR(VALUE(IFERROR(TRIM(INDEX($A253:$AD253,MATCH(Lists!$H$13,$A$1:$AD$1,0))&amp;""),"")),0)-IFERROR(VALUE(IFERROR(TRIM(INDEX($A253:$AD253,MATCH(Lists!$H$14,$A$1:$AD$1,0))&amp;""),"")),0),0)</f>
        <v/>
      </c>
      <c r="AZ253" s="22">
        <f>IF(AN253="","",IF(UPPER(TRIM(AK253&amp;""))="Y","Paid another way",IF(OR(AX253="Paid",AX253="Partially refunded"),AX253,IF(AND(AW253&lt;&gt;"",COUNTIFS(Payments!$S$2:$S$301,AW253,Payments!$U$2:$U$301,1)&gt;0),"Paid",IF(AX253&lt;&gt;"",AX253,IF(AW253="","No payment yet",IFERROR(INDEX(Payments!$T$2:$T$301,MATCH(AW253,Payments!$S$2:$S$301,0)),"No payment yet")))))))</f>
        <v/>
      </c>
      <c r="BA253" s="22">
        <f>IF(OR(AZ253="Paid",AZ253="Partially refunded",AZ253="Paid another way"),1,0)</f>
        <v/>
      </c>
      <c r="BB253" s="23">
        <f>IF(AN253="","",AY253+IF(AW253="",0,SUMIF(Payments!$S$2:$S$301,AW253,Payments!$V$2:$V$301)))</f>
        <v/>
      </c>
      <c r="BC253" s="22">
        <f>IF(OR(AN253="",COUNT(AF253:AH253)=0),"",ROUND(AVERAGE(AF253:AH253),2))</f>
        <v/>
      </c>
      <c r="BD253" s="22">
        <f>IF(ISNUMBER(BC253),BC253,0)</f>
        <v/>
      </c>
      <c r="BE253" s="22">
        <f>IF(ISNUMBER(BC253),1,0)</f>
        <v/>
      </c>
      <c r="BF253" s="22">
        <f>IF(AN253="","",TRIM(AI253&amp;""))</f>
        <v/>
      </c>
      <c r="BG253" s="22">
        <f>IF(OR(AN253="",AJ253=""),"",UPPER(TRIM(AJ253&amp;"")))</f>
        <v/>
      </c>
      <c r="BH253" s="22">
        <f>IF(BG253="","",IF(COUNTIF($BG$2:$BG$301,BG253)&gt;1,"Yes","No"))</f>
        <v/>
      </c>
      <c r="BI253" s="22">
        <f>IF(AND(BF253="Accepted",BG253=""),1,0)</f>
        <v/>
      </c>
      <c r="BJ253" s="22">
        <f>IF(AND(BF253="Accepted",BA253=0),1,0)</f>
        <v/>
      </c>
      <c r="BK253" s="23">
        <f>IF(AND(BJ253=1,ISNUMBER(AV253)),AV253,0)</f>
        <v/>
      </c>
      <c r="BL253" s="22">
        <f>IF(AN253="",0,1)</f>
        <v/>
      </c>
    </row>
    <row r="254">
      <c r="AE254" s="19" t="n"/>
      <c r="AF254" s="24" t="n"/>
      <c r="AG254" s="24" t="n"/>
      <c r="AH254" s="24" t="n"/>
      <c r="AI254" s="24" t="n"/>
      <c r="AJ254" s="24" t="n"/>
      <c r="AK254" s="24" t="n"/>
      <c r="AL254" s="25" t="n"/>
      <c r="AM254" s="19" t="n"/>
      <c r="AN254" s="22">
        <f>IFERROR(TRIM(INDEX($A254:$AD254,MATCH(Lists!$H$2,$A$1:$AD$1,0))&amp;""),"")</f>
        <v/>
      </c>
      <c r="AO254" s="22">
        <f>IF(AN254="","",IFERROR(TRIM(INDEX($A254:$AD254,MATCH(Lists!$H$4,$A$1:$AD$1,0))&amp;""),""))</f>
        <v/>
      </c>
      <c r="AP254" s="22">
        <f>IF(AN254="","",IFERROR(TRIM(INDEX($A254:$AD254,MATCH(Lists!$H$7,$A$1:$AD$1,0))&amp;""),""))</f>
        <v/>
      </c>
      <c r="AQ254" s="22">
        <f>IF(AN254="","",IFERROR(TRIM(INDEX($A254:$AD254,MATCH(Lists!$H$8,$A$1:$AD$1,0))&amp;""),""))</f>
        <v/>
      </c>
      <c r="AR254" s="22">
        <f>IF(AN254="","",IFERROR(TRIM(INDEX($A254:$AD254,MATCH(Lists!$H$9,$A$1:$AD$1,0))&amp;""),""))</f>
        <v/>
      </c>
      <c r="AS254" s="22">
        <f>IF(AN254="","",IFERROR(TRIM(INDEX($A254:$AD254,MATCH(Lists!$H$5,$A$1:$AD$1,0))&amp;""),""))</f>
        <v/>
      </c>
      <c r="AT254" s="22">
        <f>IF(AN254="","",IF(IFERROR(TRIM(INDEX($A254:$AD254,MATCH(Lists!$H$6,$A$1:$AD$1,0))&amp;""),"")&lt;&gt;"","Yes","No"))</f>
        <v/>
      </c>
      <c r="AU254" s="22">
        <f>IF(AN254="","",IF(IFERROR(TRIM(INDEX($A254:$AD254,MATCH(Lists!$H$11,$A$1:$AD$1,0))&amp;""),"")&lt;&gt;"","Yes","No"))</f>
        <v/>
      </c>
      <c r="AV254" s="22">
        <f>IF(AN254="","",IFERROR(IF(TRIM(INDEX($A254:$AD254,MATCH(Lists!$H$10,$A$1:$AD$1,0))&amp;"")="","",VALUE(TRIM(INDEX($A254:$AD254,MATCH(Lists!$H$10,$A$1:$AD$1,0))&amp;""))),""))</f>
        <v/>
      </c>
      <c r="AW254" s="22">
        <f>IF(AN254="","",LOWER(IFERROR(TRIM(INDEX($A254:$AD254,MATCH(Lists!$H$3,$A$1:$AD$1,0))&amp;""),"")))</f>
        <v/>
      </c>
      <c r="AX254" s="22">
        <f>IF(AN254="","",IFERROR(TRIM(INDEX($A254:$AD254,MATCH(Lists!$H$12,$A$1:$AD$1,0))&amp;""),""))</f>
        <v/>
      </c>
      <c r="AY254" s="23">
        <f>IF(OR(AX254="Paid",AX254="Partially refunded"),IFERROR(VALUE(IFERROR(TRIM(INDEX($A254:$AD254,MATCH(Lists!$H$13,$A$1:$AD$1,0))&amp;""),"")),0)-IFERROR(VALUE(IFERROR(TRIM(INDEX($A254:$AD254,MATCH(Lists!$H$14,$A$1:$AD$1,0))&amp;""),"")),0),0)</f>
        <v/>
      </c>
      <c r="AZ254" s="22">
        <f>IF(AN254="","",IF(UPPER(TRIM(AK254&amp;""))="Y","Paid another way",IF(OR(AX254="Paid",AX254="Partially refunded"),AX254,IF(AND(AW254&lt;&gt;"",COUNTIFS(Payments!$S$2:$S$301,AW254,Payments!$U$2:$U$301,1)&gt;0),"Paid",IF(AX254&lt;&gt;"",AX254,IF(AW254="","No payment yet",IFERROR(INDEX(Payments!$T$2:$T$301,MATCH(AW254,Payments!$S$2:$S$301,0)),"No payment yet")))))))</f>
        <v/>
      </c>
      <c r="BA254" s="22">
        <f>IF(OR(AZ254="Paid",AZ254="Partially refunded",AZ254="Paid another way"),1,0)</f>
        <v/>
      </c>
      <c r="BB254" s="23">
        <f>IF(AN254="","",AY254+IF(AW254="",0,SUMIF(Payments!$S$2:$S$301,AW254,Payments!$V$2:$V$301)))</f>
        <v/>
      </c>
      <c r="BC254" s="22">
        <f>IF(OR(AN254="",COUNT(AF254:AH254)=0),"",ROUND(AVERAGE(AF254:AH254),2))</f>
        <v/>
      </c>
      <c r="BD254" s="22">
        <f>IF(ISNUMBER(BC254),BC254,0)</f>
        <v/>
      </c>
      <c r="BE254" s="22">
        <f>IF(ISNUMBER(BC254),1,0)</f>
        <v/>
      </c>
      <c r="BF254" s="22">
        <f>IF(AN254="","",TRIM(AI254&amp;""))</f>
        <v/>
      </c>
      <c r="BG254" s="22">
        <f>IF(OR(AN254="",AJ254=""),"",UPPER(TRIM(AJ254&amp;"")))</f>
        <v/>
      </c>
      <c r="BH254" s="22">
        <f>IF(BG254="","",IF(COUNTIF($BG$2:$BG$301,BG254)&gt;1,"Yes","No"))</f>
        <v/>
      </c>
      <c r="BI254" s="22">
        <f>IF(AND(BF254="Accepted",BG254=""),1,0)</f>
        <v/>
      </c>
      <c r="BJ254" s="22">
        <f>IF(AND(BF254="Accepted",BA254=0),1,0)</f>
        <v/>
      </c>
      <c r="BK254" s="23">
        <f>IF(AND(BJ254=1,ISNUMBER(AV254)),AV254,0)</f>
        <v/>
      </c>
      <c r="BL254" s="22">
        <f>IF(AN254="",0,1)</f>
        <v/>
      </c>
    </row>
    <row r="255">
      <c r="AE255" s="19" t="n"/>
      <c r="AF255" s="24" t="n"/>
      <c r="AG255" s="24" t="n"/>
      <c r="AH255" s="24" t="n"/>
      <c r="AI255" s="24" t="n"/>
      <c r="AJ255" s="24" t="n"/>
      <c r="AK255" s="24" t="n"/>
      <c r="AL255" s="25" t="n"/>
      <c r="AM255" s="19" t="n"/>
      <c r="AN255" s="22">
        <f>IFERROR(TRIM(INDEX($A255:$AD255,MATCH(Lists!$H$2,$A$1:$AD$1,0))&amp;""),"")</f>
        <v/>
      </c>
      <c r="AO255" s="22">
        <f>IF(AN255="","",IFERROR(TRIM(INDEX($A255:$AD255,MATCH(Lists!$H$4,$A$1:$AD$1,0))&amp;""),""))</f>
        <v/>
      </c>
      <c r="AP255" s="22">
        <f>IF(AN255="","",IFERROR(TRIM(INDEX($A255:$AD255,MATCH(Lists!$H$7,$A$1:$AD$1,0))&amp;""),""))</f>
        <v/>
      </c>
      <c r="AQ255" s="22">
        <f>IF(AN255="","",IFERROR(TRIM(INDEX($A255:$AD255,MATCH(Lists!$H$8,$A$1:$AD$1,0))&amp;""),""))</f>
        <v/>
      </c>
      <c r="AR255" s="22">
        <f>IF(AN255="","",IFERROR(TRIM(INDEX($A255:$AD255,MATCH(Lists!$H$9,$A$1:$AD$1,0))&amp;""),""))</f>
        <v/>
      </c>
      <c r="AS255" s="22">
        <f>IF(AN255="","",IFERROR(TRIM(INDEX($A255:$AD255,MATCH(Lists!$H$5,$A$1:$AD$1,0))&amp;""),""))</f>
        <v/>
      </c>
      <c r="AT255" s="22">
        <f>IF(AN255="","",IF(IFERROR(TRIM(INDEX($A255:$AD255,MATCH(Lists!$H$6,$A$1:$AD$1,0))&amp;""),"")&lt;&gt;"","Yes","No"))</f>
        <v/>
      </c>
      <c r="AU255" s="22">
        <f>IF(AN255="","",IF(IFERROR(TRIM(INDEX($A255:$AD255,MATCH(Lists!$H$11,$A$1:$AD$1,0))&amp;""),"")&lt;&gt;"","Yes","No"))</f>
        <v/>
      </c>
      <c r="AV255" s="22">
        <f>IF(AN255="","",IFERROR(IF(TRIM(INDEX($A255:$AD255,MATCH(Lists!$H$10,$A$1:$AD$1,0))&amp;"")="","",VALUE(TRIM(INDEX($A255:$AD255,MATCH(Lists!$H$10,$A$1:$AD$1,0))&amp;""))),""))</f>
        <v/>
      </c>
      <c r="AW255" s="22">
        <f>IF(AN255="","",LOWER(IFERROR(TRIM(INDEX($A255:$AD255,MATCH(Lists!$H$3,$A$1:$AD$1,0))&amp;""),"")))</f>
        <v/>
      </c>
      <c r="AX255" s="22">
        <f>IF(AN255="","",IFERROR(TRIM(INDEX($A255:$AD255,MATCH(Lists!$H$12,$A$1:$AD$1,0))&amp;""),""))</f>
        <v/>
      </c>
      <c r="AY255" s="23">
        <f>IF(OR(AX255="Paid",AX255="Partially refunded"),IFERROR(VALUE(IFERROR(TRIM(INDEX($A255:$AD255,MATCH(Lists!$H$13,$A$1:$AD$1,0))&amp;""),"")),0)-IFERROR(VALUE(IFERROR(TRIM(INDEX($A255:$AD255,MATCH(Lists!$H$14,$A$1:$AD$1,0))&amp;""),"")),0),0)</f>
        <v/>
      </c>
      <c r="AZ255" s="22">
        <f>IF(AN255="","",IF(UPPER(TRIM(AK255&amp;""))="Y","Paid another way",IF(OR(AX255="Paid",AX255="Partially refunded"),AX255,IF(AND(AW255&lt;&gt;"",COUNTIFS(Payments!$S$2:$S$301,AW255,Payments!$U$2:$U$301,1)&gt;0),"Paid",IF(AX255&lt;&gt;"",AX255,IF(AW255="","No payment yet",IFERROR(INDEX(Payments!$T$2:$T$301,MATCH(AW255,Payments!$S$2:$S$301,0)),"No payment yet")))))))</f>
        <v/>
      </c>
      <c r="BA255" s="22">
        <f>IF(OR(AZ255="Paid",AZ255="Partially refunded",AZ255="Paid another way"),1,0)</f>
        <v/>
      </c>
      <c r="BB255" s="23">
        <f>IF(AN255="","",AY255+IF(AW255="",0,SUMIF(Payments!$S$2:$S$301,AW255,Payments!$V$2:$V$301)))</f>
        <v/>
      </c>
      <c r="BC255" s="22">
        <f>IF(OR(AN255="",COUNT(AF255:AH255)=0),"",ROUND(AVERAGE(AF255:AH255),2))</f>
        <v/>
      </c>
      <c r="BD255" s="22">
        <f>IF(ISNUMBER(BC255),BC255,0)</f>
        <v/>
      </c>
      <c r="BE255" s="22">
        <f>IF(ISNUMBER(BC255),1,0)</f>
        <v/>
      </c>
      <c r="BF255" s="22">
        <f>IF(AN255="","",TRIM(AI255&amp;""))</f>
        <v/>
      </c>
      <c r="BG255" s="22">
        <f>IF(OR(AN255="",AJ255=""),"",UPPER(TRIM(AJ255&amp;"")))</f>
        <v/>
      </c>
      <c r="BH255" s="22">
        <f>IF(BG255="","",IF(COUNTIF($BG$2:$BG$301,BG255)&gt;1,"Yes","No"))</f>
        <v/>
      </c>
      <c r="BI255" s="22">
        <f>IF(AND(BF255="Accepted",BG255=""),1,0)</f>
        <v/>
      </c>
      <c r="BJ255" s="22">
        <f>IF(AND(BF255="Accepted",BA255=0),1,0)</f>
        <v/>
      </c>
      <c r="BK255" s="23">
        <f>IF(AND(BJ255=1,ISNUMBER(AV255)),AV255,0)</f>
        <v/>
      </c>
      <c r="BL255" s="22">
        <f>IF(AN255="",0,1)</f>
        <v/>
      </c>
    </row>
    <row r="256">
      <c r="AE256" s="19" t="n"/>
      <c r="AF256" s="24" t="n"/>
      <c r="AG256" s="24" t="n"/>
      <c r="AH256" s="24" t="n"/>
      <c r="AI256" s="24" t="n"/>
      <c r="AJ256" s="24" t="n"/>
      <c r="AK256" s="24" t="n"/>
      <c r="AL256" s="25" t="n"/>
      <c r="AM256" s="19" t="n"/>
      <c r="AN256" s="22">
        <f>IFERROR(TRIM(INDEX($A256:$AD256,MATCH(Lists!$H$2,$A$1:$AD$1,0))&amp;""),"")</f>
        <v/>
      </c>
      <c r="AO256" s="22">
        <f>IF(AN256="","",IFERROR(TRIM(INDEX($A256:$AD256,MATCH(Lists!$H$4,$A$1:$AD$1,0))&amp;""),""))</f>
        <v/>
      </c>
      <c r="AP256" s="22">
        <f>IF(AN256="","",IFERROR(TRIM(INDEX($A256:$AD256,MATCH(Lists!$H$7,$A$1:$AD$1,0))&amp;""),""))</f>
        <v/>
      </c>
      <c r="AQ256" s="22">
        <f>IF(AN256="","",IFERROR(TRIM(INDEX($A256:$AD256,MATCH(Lists!$H$8,$A$1:$AD$1,0))&amp;""),""))</f>
        <v/>
      </c>
      <c r="AR256" s="22">
        <f>IF(AN256="","",IFERROR(TRIM(INDEX($A256:$AD256,MATCH(Lists!$H$9,$A$1:$AD$1,0))&amp;""),""))</f>
        <v/>
      </c>
      <c r="AS256" s="22">
        <f>IF(AN256="","",IFERROR(TRIM(INDEX($A256:$AD256,MATCH(Lists!$H$5,$A$1:$AD$1,0))&amp;""),""))</f>
        <v/>
      </c>
      <c r="AT256" s="22">
        <f>IF(AN256="","",IF(IFERROR(TRIM(INDEX($A256:$AD256,MATCH(Lists!$H$6,$A$1:$AD$1,0))&amp;""),"")&lt;&gt;"","Yes","No"))</f>
        <v/>
      </c>
      <c r="AU256" s="22">
        <f>IF(AN256="","",IF(IFERROR(TRIM(INDEX($A256:$AD256,MATCH(Lists!$H$11,$A$1:$AD$1,0))&amp;""),"")&lt;&gt;"","Yes","No"))</f>
        <v/>
      </c>
      <c r="AV256" s="22">
        <f>IF(AN256="","",IFERROR(IF(TRIM(INDEX($A256:$AD256,MATCH(Lists!$H$10,$A$1:$AD$1,0))&amp;"")="","",VALUE(TRIM(INDEX($A256:$AD256,MATCH(Lists!$H$10,$A$1:$AD$1,0))&amp;""))),""))</f>
        <v/>
      </c>
      <c r="AW256" s="22">
        <f>IF(AN256="","",LOWER(IFERROR(TRIM(INDEX($A256:$AD256,MATCH(Lists!$H$3,$A$1:$AD$1,0))&amp;""),"")))</f>
        <v/>
      </c>
      <c r="AX256" s="22">
        <f>IF(AN256="","",IFERROR(TRIM(INDEX($A256:$AD256,MATCH(Lists!$H$12,$A$1:$AD$1,0))&amp;""),""))</f>
        <v/>
      </c>
      <c r="AY256" s="23">
        <f>IF(OR(AX256="Paid",AX256="Partially refunded"),IFERROR(VALUE(IFERROR(TRIM(INDEX($A256:$AD256,MATCH(Lists!$H$13,$A$1:$AD$1,0))&amp;""),"")),0)-IFERROR(VALUE(IFERROR(TRIM(INDEX($A256:$AD256,MATCH(Lists!$H$14,$A$1:$AD$1,0))&amp;""),"")),0),0)</f>
        <v/>
      </c>
      <c r="AZ256" s="22">
        <f>IF(AN256="","",IF(UPPER(TRIM(AK256&amp;""))="Y","Paid another way",IF(OR(AX256="Paid",AX256="Partially refunded"),AX256,IF(AND(AW256&lt;&gt;"",COUNTIFS(Payments!$S$2:$S$301,AW256,Payments!$U$2:$U$301,1)&gt;0),"Paid",IF(AX256&lt;&gt;"",AX256,IF(AW256="","No payment yet",IFERROR(INDEX(Payments!$T$2:$T$301,MATCH(AW256,Payments!$S$2:$S$301,0)),"No payment yet")))))))</f>
        <v/>
      </c>
      <c r="BA256" s="22">
        <f>IF(OR(AZ256="Paid",AZ256="Partially refunded",AZ256="Paid another way"),1,0)</f>
        <v/>
      </c>
      <c r="BB256" s="23">
        <f>IF(AN256="","",AY256+IF(AW256="",0,SUMIF(Payments!$S$2:$S$301,AW256,Payments!$V$2:$V$301)))</f>
        <v/>
      </c>
      <c r="BC256" s="22">
        <f>IF(OR(AN256="",COUNT(AF256:AH256)=0),"",ROUND(AVERAGE(AF256:AH256),2))</f>
        <v/>
      </c>
      <c r="BD256" s="22">
        <f>IF(ISNUMBER(BC256),BC256,0)</f>
        <v/>
      </c>
      <c r="BE256" s="22">
        <f>IF(ISNUMBER(BC256),1,0)</f>
        <v/>
      </c>
      <c r="BF256" s="22">
        <f>IF(AN256="","",TRIM(AI256&amp;""))</f>
        <v/>
      </c>
      <c r="BG256" s="22">
        <f>IF(OR(AN256="",AJ256=""),"",UPPER(TRIM(AJ256&amp;"")))</f>
        <v/>
      </c>
      <c r="BH256" s="22">
        <f>IF(BG256="","",IF(COUNTIF($BG$2:$BG$301,BG256)&gt;1,"Yes","No"))</f>
        <v/>
      </c>
      <c r="BI256" s="22">
        <f>IF(AND(BF256="Accepted",BG256=""),1,0)</f>
        <v/>
      </c>
      <c r="BJ256" s="22">
        <f>IF(AND(BF256="Accepted",BA256=0),1,0)</f>
        <v/>
      </c>
      <c r="BK256" s="23">
        <f>IF(AND(BJ256=1,ISNUMBER(AV256)),AV256,0)</f>
        <v/>
      </c>
      <c r="BL256" s="22">
        <f>IF(AN256="",0,1)</f>
        <v/>
      </c>
    </row>
    <row r="257">
      <c r="AE257" s="19" t="n"/>
      <c r="AF257" s="24" t="n"/>
      <c r="AG257" s="24" t="n"/>
      <c r="AH257" s="24" t="n"/>
      <c r="AI257" s="24" t="n"/>
      <c r="AJ257" s="24" t="n"/>
      <c r="AK257" s="24" t="n"/>
      <c r="AL257" s="25" t="n"/>
      <c r="AM257" s="19" t="n"/>
      <c r="AN257" s="22">
        <f>IFERROR(TRIM(INDEX($A257:$AD257,MATCH(Lists!$H$2,$A$1:$AD$1,0))&amp;""),"")</f>
        <v/>
      </c>
      <c r="AO257" s="22">
        <f>IF(AN257="","",IFERROR(TRIM(INDEX($A257:$AD257,MATCH(Lists!$H$4,$A$1:$AD$1,0))&amp;""),""))</f>
        <v/>
      </c>
      <c r="AP257" s="22">
        <f>IF(AN257="","",IFERROR(TRIM(INDEX($A257:$AD257,MATCH(Lists!$H$7,$A$1:$AD$1,0))&amp;""),""))</f>
        <v/>
      </c>
      <c r="AQ257" s="22">
        <f>IF(AN257="","",IFERROR(TRIM(INDEX($A257:$AD257,MATCH(Lists!$H$8,$A$1:$AD$1,0))&amp;""),""))</f>
        <v/>
      </c>
      <c r="AR257" s="22">
        <f>IF(AN257="","",IFERROR(TRIM(INDEX($A257:$AD257,MATCH(Lists!$H$9,$A$1:$AD$1,0))&amp;""),""))</f>
        <v/>
      </c>
      <c r="AS257" s="22">
        <f>IF(AN257="","",IFERROR(TRIM(INDEX($A257:$AD257,MATCH(Lists!$H$5,$A$1:$AD$1,0))&amp;""),""))</f>
        <v/>
      </c>
      <c r="AT257" s="22">
        <f>IF(AN257="","",IF(IFERROR(TRIM(INDEX($A257:$AD257,MATCH(Lists!$H$6,$A$1:$AD$1,0))&amp;""),"")&lt;&gt;"","Yes","No"))</f>
        <v/>
      </c>
      <c r="AU257" s="22">
        <f>IF(AN257="","",IF(IFERROR(TRIM(INDEX($A257:$AD257,MATCH(Lists!$H$11,$A$1:$AD$1,0))&amp;""),"")&lt;&gt;"","Yes","No"))</f>
        <v/>
      </c>
      <c r="AV257" s="22">
        <f>IF(AN257="","",IFERROR(IF(TRIM(INDEX($A257:$AD257,MATCH(Lists!$H$10,$A$1:$AD$1,0))&amp;"")="","",VALUE(TRIM(INDEX($A257:$AD257,MATCH(Lists!$H$10,$A$1:$AD$1,0))&amp;""))),""))</f>
        <v/>
      </c>
      <c r="AW257" s="22">
        <f>IF(AN257="","",LOWER(IFERROR(TRIM(INDEX($A257:$AD257,MATCH(Lists!$H$3,$A$1:$AD$1,0))&amp;""),"")))</f>
        <v/>
      </c>
      <c r="AX257" s="22">
        <f>IF(AN257="","",IFERROR(TRIM(INDEX($A257:$AD257,MATCH(Lists!$H$12,$A$1:$AD$1,0))&amp;""),""))</f>
        <v/>
      </c>
      <c r="AY257" s="23">
        <f>IF(OR(AX257="Paid",AX257="Partially refunded"),IFERROR(VALUE(IFERROR(TRIM(INDEX($A257:$AD257,MATCH(Lists!$H$13,$A$1:$AD$1,0))&amp;""),"")),0)-IFERROR(VALUE(IFERROR(TRIM(INDEX($A257:$AD257,MATCH(Lists!$H$14,$A$1:$AD$1,0))&amp;""),"")),0),0)</f>
        <v/>
      </c>
      <c r="AZ257" s="22">
        <f>IF(AN257="","",IF(UPPER(TRIM(AK257&amp;""))="Y","Paid another way",IF(OR(AX257="Paid",AX257="Partially refunded"),AX257,IF(AND(AW257&lt;&gt;"",COUNTIFS(Payments!$S$2:$S$301,AW257,Payments!$U$2:$U$301,1)&gt;0),"Paid",IF(AX257&lt;&gt;"",AX257,IF(AW257="","No payment yet",IFERROR(INDEX(Payments!$T$2:$T$301,MATCH(AW257,Payments!$S$2:$S$301,0)),"No payment yet")))))))</f>
        <v/>
      </c>
      <c r="BA257" s="22">
        <f>IF(OR(AZ257="Paid",AZ257="Partially refunded",AZ257="Paid another way"),1,0)</f>
        <v/>
      </c>
      <c r="BB257" s="23">
        <f>IF(AN257="","",AY257+IF(AW257="",0,SUMIF(Payments!$S$2:$S$301,AW257,Payments!$V$2:$V$301)))</f>
        <v/>
      </c>
      <c r="BC257" s="22">
        <f>IF(OR(AN257="",COUNT(AF257:AH257)=0),"",ROUND(AVERAGE(AF257:AH257),2))</f>
        <v/>
      </c>
      <c r="BD257" s="22">
        <f>IF(ISNUMBER(BC257),BC257,0)</f>
        <v/>
      </c>
      <c r="BE257" s="22">
        <f>IF(ISNUMBER(BC257),1,0)</f>
        <v/>
      </c>
      <c r="BF257" s="22">
        <f>IF(AN257="","",TRIM(AI257&amp;""))</f>
        <v/>
      </c>
      <c r="BG257" s="22">
        <f>IF(OR(AN257="",AJ257=""),"",UPPER(TRIM(AJ257&amp;"")))</f>
        <v/>
      </c>
      <c r="BH257" s="22">
        <f>IF(BG257="","",IF(COUNTIF($BG$2:$BG$301,BG257)&gt;1,"Yes","No"))</f>
        <v/>
      </c>
      <c r="BI257" s="22">
        <f>IF(AND(BF257="Accepted",BG257=""),1,0)</f>
        <v/>
      </c>
      <c r="BJ257" s="22">
        <f>IF(AND(BF257="Accepted",BA257=0),1,0)</f>
        <v/>
      </c>
      <c r="BK257" s="23">
        <f>IF(AND(BJ257=1,ISNUMBER(AV257)),AV257,0)</f>
        <v/>
      </c>
      <c r="BL257" s="22">
        <f>IF(AN257="",0,1)</f>
        <v/>
      </c>
    </row>
    <row r="258">
      <c r="AE258" s="19" t="n"/>
      <c r="AF258" s="24" t="n"/>
      <c r="AG258" s="24" t="n"/>
      <c r="AH258" s="24" t="n"/>
      <c r="AI258" s="24" t="n"/>
      <c r="AJ258" s="24" t="n"/>
      <c r="AK258" s="24" t="n"/>
      <c r="AL258" s="25" t="n"/>
      <c r="AM258" s="19" t="n"/>
      <c r="AN258" s="22">
        <f>IFERROR(TRIM(INDEX($A258:$AD258,MATCH(Lists!$H$2,$A$1:$AD$1,0))&amp;""),"")</f>
        <v/>
      </c>
      <c r="AO258" s="22">
        <f>IF(AN258="","",IFERROR(TRIM(INDEX($A258:$AD258,MATCH(Lists!$H$4,$A$1:$AD$1,0))&amp;""),""))</f>
        <v/>
      </c>
      <c r="AP258" s="22">
        <f>IF(AN258="","",IFERROR(TRIM(INDEX($A258:$AD258,MATCH(Lists!$H$7,$A$1:$AD$1,0))&amp;""),""))</f>
        <v/>
      </c>
      <c r="AQ258" s="22">
        <f>IF(AN258="","",IFERROR(TRIM(INDEX($A258:$AD258,MATCH(Lists!$H$8,$A$1:$AD$1,0))&amp;""),""))</f>
        <v/>
      </c>
      <c r="AR258" s="22">
        <f>IF(AN258="","",IFERROR(TRIM(INDEX($A258:$AD258,MATCH(Lists!$H$9,$A$1:$AD$1,0))&amp;""),""))</f>
        <v/>
      </c>
      <c r="AS258" s="22">
        <f>IF(AN258="","",IFERROR(TRIM(INDEX($A258:$AD258,MATCH(Lists!$H$5,$A$1:$AD$1,0))&amp;""),""))</f>
        <v/>
      </c>
      <c r="AT258" s="22">
        <f>IF(AN258="","",IF(IFERROR(TRIM(INDEX($A258:$AD258,MATCH(Lists!$H$6,$A$1:$AD$1,0))&amp;""),"")&lt;&gt;"","Yes","No"))</f>
        <v/>
      </c>
      <c r="AU258" s="22">
        <f>IF(AN258="","",IF(IFERROR(TRIM(INDEX($A258:$AD258,MATCH(Lists!$H$11,$A$1:$AD$1,0))&amp;""),"")&lt;&gt;"","Yes","No"))</f>
        <v/>
      </c>
      <c r="AV258" s="22">
        <f>IF(AN258="","",IFERROR(IF(TRIM(INDEX($A258:$AD258,MATCH(Lists!$H$10,$A$1:$AD$1,0))&amp;"")="","",VALUE(TRIM(INDEX($A258:$AD258,MATCH(Lists!$H$10,$A$1:$AD$1,0))&amp;""))),""))</f>
        <v/>
      </c>
      <c r="AW258" s="22">
        <f>IF(AN258="","",LOWER(IFERROR(TRIM(INDEX($A258:$AD258,MATCH(Lists!$H$3,$A$1:$AD$1,0))&amp;""),"")))</f>
        <v/>
      </c>
      <c r="AX258" s="22">
        <f>IF(AN258="","",IFERROR(TRIM(INDEX($A258:$AD258,MATCH(Lists!$H$12,$A$1:$AD$1,0))&amp;""),""))</f>
        <v/>
      </c>
      <c r="AY258" s="23">
        <f>IF(OR(AX258="Paid",AX258="Partially refunded"),IFERROR(VALUE(IFERROR(TRIM(INDEX($A258:$AD258,MATCH(Lists!$H$13,$A$1:$AD$1,0))&amp;""),"")),0)-IFERROR(VALUE(IFERROR(TRIM(INDEX($A258:$AD258,MATCH(Lists!$H$14,$A$1:$AD$1,0))&amp;""),"")),0),0)</f>
        <v/>
      </c>
      <c r="AZ258" s="22">
        <f>IF(AN258="","",IF(UPPER(TRIM(AK258&amp;""))="Y","Paid another way",IF(OR(AX258="Paid",AX258="Partially refunded"),AX258,IF(AND(AW258&lt;&gt;"",COUNTIFS(Payments!$S$2:$S$301,AW258,Payments!$U$2:$U$301,1)&gt;0),"Paid",IF(AX258&lt;&gt;"",AX258,IF(AW258="","No payment yet",IFERROR(INDEX(Payments!$T$2:$T$301,MATCH(AW258,Payments!$S$2:$S$301,0)),"No payment yet")))))))</f>
        <v/>
      </c>
      <c r="BA258" s="22">
        <f>IF(OR(AZ258="Paid",AZ258="Partially refunded",AZ258="Paid another way"),1,0)</f>
        <v/>
      </c>
      <c r="BB258" s="23">
        <f>IF(AN258="","",AY258+IF(AW258="",0,SUMIF(Payments!$S$2:$S$301,AW258,Payments!$V$2:$V$301)))</f>
        <v/>
      </c>
      <c r="BC258" s="22">
        <f>IF(OR(AN258="",COUNT(AF258:AH258)=0),"",ROUND(AVERAGE(AF258:AH258),2))</f>
        <v/>
      </c>
      <c r="BD258" s="22">
        <f>IF(ISNUMBER(BC258),BC258,0)</f>
        <v/>
      </c>
      <c r="BE258" s="22">
        <f>IF(ISNUMBER(BC258),1,0)</f>
        <v/>
      </c>
      <c r="BF258" s="22">
        <f>IF(AN258="","",TRIM(AI258&amp;""))</f>
        <v/>
      </c>
      <c r="BG258" s="22">
        <f>IF(OR(AN258="",AJ258=""),"",UPPER(TRIM(AJ258&amp;"")))</f>
        <v/>
      </c>
      <c r="BH258" s="22">
        <f>IF(BG258="","",IF(COUNTIF($BG$2:$BG$301,BG258)&gt;1,"Yes","No"))</f>
        <v/>
      </c>
      <c r="BI258" s="22">
        <f>IF(AND(BF258="Accepted",BG258=""),1,0)</f>
        <v/>
      </c>
      <c r="BJ258" s="22">
        <f>IF(AND(BF258="Accepted",BA258=0),1,0)</f>
        <v/>
      </c>
      <c r="BK258" s="23">
        <f>IF(AND(BJ258=1,ISNUMBER(AV258)),AV258,0)</f>
        <v/>
      </c>
      <c r="BL258" s="22">
        <f>IF(AN258="",0,1)</f>
        <v/>
      </c>
    </row>
    <row r="259">
      <c r="AE259" s="19" t="n"/>
      <c r="AF259" s="24" t="n"/>
      <c r="AG259" s="24" t="n"/>
      <c r="AH259" s="24" t="n"/>
      <c r="AI259" s="24" t="n"/>
      <c r="AJ259" s="24" t="n"/>
      <c r="AK259" s="24" t="n"/>
      <c r="AL259" s="25" t="n"/>
      <c r="AM259" s="19" t="n"/>
      <c r="AN259" s="22">
        <f>IFERROR(TRIM(INDEX($A259:$AD259,MATCH(Lists!$H$2,$A$1:$AD$1,0))&amp;""),"")</f>
        <v/>
      </c>
      <c r="AO259" s="22">
        <f>IF(AN259="","",IFERROR(TRIM(INDEX($A259:$AD259,MATCH(Lists!$H$4,$A$1:$AD$1,0))&amp;""),""))</f>
        <v/>
      </c>
      <c r="AP259" s="22">
        <f>IF(AN259="","",IFERROR(TRIM(INDEX($A259:$AD259,MATCH(Lists!$H$7,$A$1:$AD$1,0))&amp;""),""))</f>
        <v/>
      </c>
      <c r="AQ259" s="22">
        <f>IF(AN259="","",IFERROR(TRIM(INDEX($A259:$AD259,MATCH(Lists!$H$8,$A$1:$AD$1,0))&amp;""),""))</f>
        <v/>
      </c>
      <c r="AR259" s="22">
        <f>IF(AN259="","",IFERROR(TRIM(INDEX($A259:$AD259,MATCH(Lists!$H$9,$A$1:$AD$1,0))&amp;""),""))</f>
        <v/>
      </c>
      <c r="AS259" s="22">
        <f>IF(AN259="","",IFERROR(TRIM(INDEX($A259:$AD259,MATCH(Lists!$H$5,$A$1:$AD$1,0))&amp;""),""))</f>
        <v/>
      </c>
      <c r="AT259" s="22">
        <f>IF(AN259="","",IF(IFERROR(TRIM(INDEX($A259:$AD259,MATCH(Lists!$H$6,$A$1:$AD$1,0))&amp;""),"")&lt;&gt;"","Yes","No"))</f>
        <v/>
      </c>
      <c r="AU259" s="22">
        <f>IF(AN259="","",IF(IFERROR(TRIM(INDEX($A259:$AD259,MATCH(Lists!$H$11,$A$1:$AD$1,0))&amp;""),"")&lt;&gt;"","Yes","No"))</f>
        <v/>
      </c>
      <c r="AV259" s="22">
        <f>IF(AN259="","",IFERROR(IF(TRIM(INDEX($A259:$AD259,MATCH(Lists!$H$10,$A$1:$AD$1,0))&amp;"")="","",VALUE(TRIM(INDEX($A259:$AD259,MATCH(Lists!$H$10,$A$1:$AD$1,0))&amp;""))),""))</f>
        <v/>
      </c>
      <c r="AW259" s="22">
        <f>IF(AN259="","",LOWER(IFERROR(TRIM(INDEX($A259:$AD259,MATCH(Lists!$H$3,$A$1:$AD$1,0))&amp;""),"")))</f>
        <v/>
      </c>
      <c r="AX259" s="22">
        <f>IF(AN259="","",IFERROR(TRIM(INDEX($A259:$AD259,MATCH(Lists!$H$12,$A$1:$AD$1,0))&amp;""),""))</f>
        <v/>
      </c>
      <c r="AY259" s="23">
        <f>IF(OR(AX259="Paid",AX259="Partially refunded"),IFERROR(VALUE(IFERROR(TRIM(INDEX($A259:$AD259,MATCH(Lists!$H$13,$A$1:$AD$1,0))&amp;""),"")),0)-IFERROR(VALUE(IFERROR(TRIM(INDEX($A259:$AD259,MATCH(Lists!$H$14,$A$1:$AD$1,0))&amp;""),"")),0),0)</f>
        <v/>
      </c>
      <c r="AZ259" s="22">
        <f>IF(AN259="","",IF(UPPER(TRIM(AK259&amp;""))="Y","Paid another way",IF(OR(AX259="Paid",AX259="Partially refunded"),AX259,IF(AND(AW259&lt;&gt;"",COUNTIFS(Payments!$S$2:$S$301,AW259,Payments!$U$2:$U$301,1)&gt;0),"Paid",IF(AX259&lt;&gt;"",AX259,IF(AW259="","No payment yet",IFERROR(INDEX(Payments!$T$2:$T$301,MATCH(AW259,Payments!$S$2:$S$301,0)),"No payment yet")))))))</f>
        <v/>
      </c>
      <c r="BA259" s="22">
        <f>IF(OR(AZ259="Paid",AZ259="Partially refunded",AZ259="Paid another way"),1,0)</f>
        <v/>
      </c>
      <c r="BB259" s="23">
        <f>IF(AN259="","",AY259+IF(AW259="",0,SUMIF(Payments!$S$2:$S$301,AW259,Payments!$V$2:$V$301)))</f>
        <v/>
      </c>
      <c r="BC259" s="22">
        <f>IF(OR(AN259="",COUNT(AF259:AH259)=0),"",ROUND(AVERAGE(AF259:AH259),2))</f>
        <v/>
      </c>
      <c r="BD259" s="22">
        <f>IF(ISNUMBER(BC259),BC259,0)</f>
        <v/>
      </c>
      <c r="BE259" s="22">
        <f>IF(ISNUMBER(BC259),1,0)</f>
        <v/>
      </c>
      <c r="BF259" s="22">
        <f>IF(AN259="","",TRIM(AI259&amp;""))</f>
        <v/>
      </c>
      <c r="BG259" s="22">
        <f>IF(OR(AN259="",AJ259=""),"",UPPER(TRIM(AJ259&amp;"")))</f>
        <v/>
      </c>
      <c r="BH259" s="22">
        <f>IF(BG259="","",IF(COUNTIF($BG$2:$BG$301,BG259)&gt;1,"Yes","No"))</f>
        <v/>
      </c>
      <c r="BI259" s="22">
        <f>IF(AND(BF259="Accepted",BG259=""),1,0)</f>
        <v/>
      </c>
      <c r="BJ259" s="22">
        <f>IF(AND(BF259="Accepted",BA259=0),1,0)</f>
        <v/>
      </c>
      <c r="BK259" s="23">
        <f>IF(AND(BJ259=1,ISNUMBER(AV259)),AV259,0)</f>
        <v/>
      </c>
      <c r="BL259" s="22">
        <f>IF(AN259="",0,1)</f>
        <v/>
      </c>
    </row>
    <row r="260">
      <c r="AE260" s="19" t="n"/>
      <c r="AF260" s="24" t="n"/>
      <c r="AG260" s="24" t="n"/>
      <c r="AH260" s="24" t="n"/>
      <c r="AI260" s="24" t="n"/>
      <c r="AJ260" s="24" t="n"/>
      <c r="AK260" s="24" t="n"/>
      <c r="AL260" s="25" t="n"/>
      <c r="AM260" s="19" t="n"/>
      <c r="AN260" s="22">
        <f>IFERROR(TRIM(INDEX($A260:$AD260,MATCH(Lists!$H$2,$A$1:$AD$1,0))&amp;""),"")</f>
        <v/>
      </c>
      <c r="AO260" s="22">
        <f>IF(AN260="","",IFERROR(TRIM(INDEX($A260:$AD260,MATCH(Lists!$H$4,$A$1:$AD$1,0))&amp;""),""))</f>
        <v/>
      </c>
      <c r="AP260" s="22">
        <f>IF(AN260="","",IFERROR(TRIM(INDEX($A260:$AD260,MATCH(Lists!$H$7,$A$1:$AD$1,0))&amp;""),""))</f>
        <v/>
      </c>
      <c r="AQ260" s="22">
        <f>IF(AN260="","",IFERROR(TRIM(INDEX($A260:$AD260,MATCH(Lists!$H$8,$A$1:$AD$1,0))&amp;""),""))</f>
        <v/>
      </c>
      <c r="AR260" s="22">
        <f>IF(AN260="","",IFERROR(TRIM(INDEX($A260:$AD260,MATCH(Lists!$H$9,$A$1:$AD$1,0))&amp;""),""))</f>
        <v/>
      </c>
      <c r="AS260" s="22">
        <f>IF(AN260="","",IFERROR(TRIM(INDEX($A260:$AD260,MATCH(Lists!$H$5,$A$1:$AD$1,0))&amp;""),""))</f>
        <v/>
      </c>
      <c r="AT260" s="22">
        <f>IF(AN260="","",IF(IFERROR(TRIM(INDEX($A260:$AD260,MATCH(Lists!$H$6,$A$1:$AD$1,0))&amp;""),"")&lt;&gt;"","Yes","No"))</f>
        <v/>
      </c>
      <c r="AU260" s="22">
        <f>IF(AN260="","",IF(IFERROR(TRIM(INDEX($A260:$AD260,MATCH(Lists!$H$11,$A$1:$AD$1,0))&amp;""),"")&lt;&gt;"","Yes","No"))</f>
        <v/>
      </c>
      <c r="AV260" s="22">
        <f>IF(AN260="","",IFERROR(IF(TRIM(INDEX($A260:$AD260,MATCH(Lists!$H$10,$A$1:$AD$1,0))&amp;"")="","",VALUE(TRIM(INDEX($A260:$AD260,MATCH(Lists!$H$10,$A$1:$AD$1,0))&amp;""))),""))</f>
        <v/>
      </c>
      <c r="AW260" s="22">
        <f>IF(AN260="","",LOWER(IFERROR(TRIM(INDEX($A260:$AD260,MATCH(Lists!$H$3,$A$1:$AD$1,0))&amp;""),"")))</f>
        <v/>
      </c>
      <c r="AX260" s="22">
        <f>IF(AN260="","",IFERROR(TRIM(INDEX($A260:$AD260,MATCH(Lists!$H$12,$A$1:$AD$1,0))&amp;""),""))</f>
        <v/>
      </c>
      <c r="AY260" s="23">
        <f>IF(OR(AX260="Paid",AX260="Partially refunded"),IFERROR(VALUE(IFERROR(TRIM(INDEX($A260:$AD260,MATCH(Lists!$H$13,$A$1:$AD$1,0))&amp;""),"")),0)-IFERROR(VALUE(IFERROR(TRIM(INDEX($A260:$AD260,MATCH(Lists!$H$14,$A$1:$AD$1,0))&amp;""),"")),0),0)</f>
        <v/>
      </c>
      <c r="AZ260" s="22">
        <f>IF(AN260="","",IF(UPPER(TRIM(AK260&amp;""))="Y","Paid another way",IF(OR(AX260="Paid",AX260="Partially refunded"),AX260,IF(AND(AW260&lt;&gt;"",COUNTIFS(Payments!$S$2:$S$301,AW260,Payments!$U$2:$U$301,1)&gt;0),"Paid",IF(AX260&lt;&gt;"",AX260,IF(AW260="","No payment yet",IFERROR(INDEX(Payments!$T$2:$T$301,MATCH(AW260,Payments!$S$2:$S$301,0)),"No payment yet")))))))</f>
        <v/>
      </c>
      <c r="BA260" s="22">
        <f>IF(OR(AZ260="Paid",AZ260="Partially refunded",AZ260="Paid another way"),1,0)</f>
        <v/>
      </c>
      <c r="BB260" s="23">
        <f>IF(AN260="","",AY260+IF(AW260="",0,SUMIF(Payments!$S$2:$S$301,AW260,Payments!$V$2:$V$301)))</f>
        <v/>
      </c>
      <c r="BC260" s="22">
        <f>IF(OR(AN260="",COUNT(AF260:AH260)=0),"",ROUND(AVERAGE(AF260:AH260),2))</f>
        <v/>
      </c>
      <c r="BD260" s="22">
        <f>IF(ISNUMBER(BC260),BC260,0)</f>
        <v/>
      </c>
      <c r="BE260" s="22">
        <f>IF(ISNUMBER(BC260),1,0)</f>
        <v/>
      </c>
      <c r="BF260" s="22">
        <f>IF(AN260="","",TRIM(AI260&amp;""))</f>
        <v/>
      </c>
      <c r="BG260" s="22">
        <f>IF(OR(AN260="",AJ260=""),"",UPPER(TRIM(AJ260&amp;"")))</f>
        <v/>
      </c>
      <c r="BH260" s="22">
        <f>IF(BG260="","",IF(COUNTIF($BG$2:$BG$301,BG260)&gt;1,"Yes","No"))</f>
        <v/>
      </c>
      <c r="BI260" s="22">
        <f>IF(AND(BF260="Accepted",BG260=""),1,0)</f>
        <v/>
      </c>
      <c r="BJ260" s="22">
        <f>IF(AND(BF260="Accepted",BA260=0),1,0)</f>
        <v/>
      </c>
      <c r="BK260" s="23">
        <f>IF(AND(BJ260=1,ISNUMBER(AV260)),AV260,0)</f>
        <v/>
      </c>
      <c r="BL260" s="22">
        <f>IF(AN260="",0,1)</f>
        <v/>
      </c>
    </row>
    <row r="261">
      <c r="AE261" s="19" t="n"/>
      <c r="AF261" s="24" t="n"/>
      <c r="AG261" s="24" t="n"/>
      <c r="AH261" s="24" t="n"/>
      <c r="AI261" s="24" t="n"/>
      <c r="AJ261" s="24" t="n"/>
      <c r="AK261" s="24" t="n"/>
      <c r="AL261" s="25" t="n"/>
      <c r="AM261" s="19" t="n"/>
      <c r="AN261" s="22">
        <f>IFERROR(TRIM(INDEX($A261:$AD261,MATCH(Lists!$H$2,$A$1:$AD$1,0))&amp;""),"")</f>
        <v/>
      </c>
      <c r="AO261" s="22">
        <f>IF(AN261="","",IFERROR(TRIM(INDEX($A261:$AD261,MATCH(Lists!$H$4,$A$1:$AD$1,0))&amp;""),""))</f>
        <v/>
      </c>
      <c r="AP261" s="22">
        <f>IF(AN261="","",IFERROR(TRIM(INDEX($A261:$AD261,MATCH(Lists!$H$7,$A$1:$AD$1,0))&amp;""),""))</f>
        <v/>
      </c>
      <c r="AQ261" s="22">
        <f>IF(AN261="","",IFERROR(TRIM(INDEX($A261:$AD261,MATCH(Lists!$H$8,$A$1:$AD$1,0))&amp;""),""))</f>
        <v/>
      </c>
      <c r="AR261" s="22">
        <f>IF(AN261="","",IFERROR(TRIM(INDEX($A261:$AD261,MATCH(Lists!$H$9,$A$1:$AD$1,0))&amp;""),""))</f>
        <v/>
      </c>
      <c r="AS261" s="22">
        <f>IF(AN261="","",IFERROR(TRIM(INDEX($A261:$AD261,MATCH(Lists!$H$5,$A$1:$AD$1,0))&amp;""),""))</f>
        <v/>
      </c>
      <c r="AT261" s="22">
        <f>IF(AN261="","",IF(IFERROR(TRIM(INDEX($A261:$AD261,MATCH(Lists!$H$6,$A$1:$AD$1,0))&amp;""),"")&lt;&gt;"","Yes","No"))</f>
        <v/>
      </c>
      <c r="AU261" s="22">
        <f>IF(AN261="","",IF(IFERROR(TRIM(INDEX($A261:$AD261,MATCH(Lists!$H$11,$A$1:$AD$1,0))&amp;""),"")&lt;&gt;"","Yes","No"))</f>
        <v/>
      </c>
      <c r="AV261" s="22">
        <f>IF(AN261="","",IFERROR(IF(TRIM(INDEX($A261:$AD261,MATCH(Lists!$H$10,$A$1:$AD$1,0))&amp;"")="","",VALUE(TRIM(INDEX($A261:$AD261,MATCH(Lists!$H$10,$A$1:$AD$1,0))&amp;""))),""))</f>
        <v/>
      </c>
      <c r="AW261" s="22">
        <f>IF(AN261="","",LOWER(IFERROR(TRIM(INDEX($A261:$AD261,MATCH(Lists!$H$3,$A$1:$AD$1,0))&amp;""),"")))</f>
        <v/>
      </c>
      <c r="AX261" s="22">
        <f>IF(AN261="","",IFERROR(TRIM(INDEX($A261:$AD261,MATCH(Lists!$H$12,$A$1:$AD$1,0))&amp;""),""))</f>
        <v/>
      </c>
      <c r="AY261" s="23">
        <f>IF(OR(AX261="Paid",AX261="Partially refunded"),IFERROR(VALUE(IFERROR(TRIM(INDEX($A261:$AD261,MATCH(Lists!$H$13,$A$1:$AD$1,0))&amp;""),"")),0)-IFERROR(VALUE(IFERROR(TRIM(INDEX($A261:$AD261,MATCH(Lists!$H$14,$A$1:$AD$1,0))&amp;""),"")),0),0)</f>
        <v/>
      </c>
      <c r="AZ261" s="22">
        <f>IF(AN261="","",IF(UPPER(TRIM(AK261&amp;""))="Y","Paid another way",IF(OR(AX261="Paid",AX261="Partially refunded"),AX261,IF(AND(AW261&lt;&gt;"",COUNTIFS(Payments!$S$2:$S$301,AW261,Payments!$U$2:$U$301,1)&gt;0),"Paid",IF(AX261&lt;&gt;"",AX261,IF(AW261="","No payment yet",IFERROR(INDEX(Payments!$T$2:$T$301,MATCH(AW261,Payments!$S$2:$S$301,0)),"No payment yet")))))))</f>
        <v/>
      </c>
      <c r="BA261" s="22">
        <f>IF(OR(AZ261="Paid",AZ261="Partially refunded",AZ261="Paid another way"),1,0)</f>
        <v/>
      </c>
      <c r="BB261" s="23">
        <f>IF(AN261="","",AY261+IF(AW261="",0,SUMIF(Payments!$S$2:$S$301,AW261,Payments!$V$2:$V$301)))</f>
        <v/>
      </c>
      <c r="BC261" s="22">
        <f>IF(OR(AN261="",COUNT(AF261:AH261)=0),"",ROUND(AVERAGE(AF261:AH261),2))</f>
        <v/>
      </c>
      <c r="BD261" s="22">
        <f>IF(ISNUMBER(BC261),BC261,0)</f>
        <v/>
      </c>
      <c r="BE261" s="22">
        <f>IF(ISNUMBER(BC261),1,0)</f>
        <v/>
      </c>
      <c r="BF261" s="22">
        <f>IF(AN261="","",TRIM(AI261&amp;""))</f>
        <v/>
      </c>
      <c r="BG261" s="22">
        <f>IF(OR(AN261="",AJ261=""),"",UPPER(TRIM(AJ261&amp;"")))</f>
        <v/>
      </c>
      <c r="BH261" s="22">
        <f>IF(BG261="","",IF(COUNTIF($BG$2:$BG$301,BG261)&gt;1,"Yes","No"))</f>
        <v/>
      </c>
      <c r="BI261" s="22">
        <f>IF(AND(BF261="Accepted",BG261=""),1,0)</f>
        <v/>
      </c>
      <c r="BJ261" s="22">
        <f>IF(AND(BF261="Accepted",BA261=0),1,0)</f>
        <v/>
      </c>
      <c r="BK261" s="23">
        <f>IF(AND(BJ261=1,ISNUMBER(AV261)),AV261,0)</f>
        <v/>
      </c>
      <c r="BL261" s="22">
        <f>IF(AN261="",0,1)</f>
        <v/>
      </c>
    </row>
    <row r="262">
      <c r="AE262" s="19" t="n"/>
      <c r="AF262" s="24" t="n"/>
      <c r="AG262" s="24" t="n"/>
      <c r="AH262" s="24" t="n"/>
      <c r="AI262" s="24" t="n"/>
      <c r="AJ262" s="24" t="n"/>
      <c r="AK262" s="24" t="n"/>
      <c r="AL262" s="25" t="n"/>
      <c r="AM262" s="19" t="n"/>
      <c r="AN262" s="22">
        <f>IFERROR(TRIM(INDEX($A262:$AD262,MATCH(Lists!$H$2,$A$1:$AD$1,0))&amp;""),"")</f>
        <v/>
      </c>
      <c r="AO262" s="22">
        <f>IF(AN262="","",IFERROR(TRIM(INDEX($A262:$AD262,MATCH(Lists!$H$4,$A$1:$AD$1,0))&amp;""),""))</f>
        <v/>
      </c>
      <c r="AP262" s="22">
        <f>IF(AN262="","",IFERROR(TRIM(INDEX($A262:$AD262,MATCH(Lists!$H$7,$A$1:$AD$1,0))&amp;""),""))</f>
        <v/>
      </c>
      <c r="AQ262" s="22">
        <f>IF(AN262="","",IFERROR(TRIM(INDEX($A262:$AD262,MATCH(Lists!$H$8,$A$1:$AD$1,0))&amp;""),""))</f>
        <v/>
      </c>
      <c r="AR262" s="22">
        <f>IF(AN262="","",IFERROR(TRIM(INDEX($A262:$AD262,MATCH(Lists!$H$9,$A$1:$AD$1,0))&amp;""),""))</f>
        <v/>
      </c>
      <c r="AS262" s="22">
        <f>IF(AN262="","",IFERROR(TRIM(INDEX($A262:$AD262,MATCH(Lists!$H$5,$A$1:$AD$1,0))&amp;""),""))</f>
        <v/>
      </c>
      <c r="AT262" s="22">
        <f>IF(AN262="","",IF(IFERROR(TRIM(INDEX($A262:$AD262,MATCH(Lists!$H$6,$A$1:$AD$1,0))&amp;""),"")&lt;&gt;"","Yes","No"))</f>
        <v/>
      </c>
      <c r="AU262" s="22">
        <f>IF(AN262="","",IF(IFERROR(TRIM(INDEX($A262:$AD262,MATCH(Lists!$H$11,$A$1:$AD$1,0))&amp;""),"")&lt;&gt;"","Yes","No"))</f>
        <v/>
      </c>
      <c r="AV262" s="22">
        <f>IF(AN262="","",IFERROR(IF(TRIM(INDEX($A262:$AD262,MATCH(Lists!$H$10,$A$1:$AD$1,0))&amp;"")="","",VALUE(TRIM(INDEX($A262:$AD262,MATCH(Lists!$H$10,$A$1:$AD$1,0))&amp;""))),""))</f>
        <v/>
      </c>
      <c r="AW262" s="22">
        <f>IF(AN262="","",LOWER(IFERROR(TRIM(INDEX($A262:$AD262,MATCH(Lists!$H$3,$A$1:$AD$1,0))&amp;""),"")))</f>
        <v/>
      </c>
      <c r="AX262" s="22">
        <f>IF(AN262="","",IFERROR(TRIM(INDEX($A262:$AD262,MATCH(Lists!$H$12,$A$1:$AD$1,0))&amp;""),""))</f>
        <v/>
      </c>
      <c r="AY262" s="23">
        <f>IF(OR(AX262="Paid",AX262="Partially refunded"),IFERROR(VALUE(IFERROR(TRIM(INDEX($A262:$AD262,MATCH(Lists!$H$13,$A$1:$AD$1,0))&amp;""),"")),0)-IFERROR(VALUE(IFERROR(TRIM(INDEX($A262:$AD262,MATCH(Lists!$H$14,$A$1:$AD$1,0))&amp;""),"")),0),0)</f>
        <v/>
      </c>
      <c r="AZ262" s="22">
        <f>IF(AN262="","",IF(UPPER(TRIM(AK262&amp;""))="Y","Paid another way",IF(OR(AX262="Paid",AX262="Partially refunded"),AX262,IF(AND(AW262&lt;&gt;"",COUNTIFS(Payments!$S$2:$S$301,AW262,Payments!$U$2:$U$301,1)&gt;0),"Paid",IF(AX262&lt;&gt;"",AX262,IF(AW262="","No payment yet",IFERROR(INDEX(Payments!$T$2:$T$301,MATCH(AW262,Payments!$S$2:$S$301,0)),"No payment yet")))))))</f>
        <v/>
      </c>
      <c r="BA262" s="22">
        <f>IF(OR(AZ262="Paid",AZ262="Partially refunded",AZ262="Paid another way"),1,0)</f>
        <v/>
      </c>
      <c r="BB262" s="23">
        <f>IF(AN262="","",AY262+IF(AW262="",0,SUMIF(Payments!$S$2:$S$301,AW262,Payments!$V$2:$V$301)))</f>
        <v/>
      </c>
      <c r="BC262" s="22">
        <f>IF(OR(AN262="",COUNT(AF262:AH262)=0),"",ROUND(AVERAGE(AF262:AH262),2))</f>
        <v/>
      </c>
      <c r="BD262" s="22">
        <f>IF(ISNUMBER(BC262),BC262,0)</f>
        <v/>
      </c>
      <c r="BE262" s="22">
        <f>IF(ISNUMBER(BC262),1,0)</f>
        <v/>
      </c>
      <c r="BF262" s="22">
        <f>IF(AN262="","",TRIM(AI262&amp;""))</f>
        <v/>
      </c>
      <c r="BG262" s="22">
        <f>IF(OR(AN262="",AJ262=""),"",UPPER(TRIM(AJ262&amp;"")))</f>
        <v/>
      </c>
      <c r="BH262" s="22">
        <f>IF(BG262="","",IF(COUNTIF($BG$2:$BG$301,BG262)&gt;1,"Yes","No"))</f>
        <v/>
      </c>
      <c r="BI262" s="22">
        <f>IF(AND(BF262="Accepted",BG262=""),1,0)</f>
        <v/>
      </c>
      <c r="BJ262" s="22">
        <f>IF(AND(BF262="Accepted",BA262=0),1,0)</f>
        <v/>
      </c>
      <c r="BK262" s="23">
        <f>IF(AND(BJ262=1,ISNUMBER(AV262)),AV262,0)</f>
        <v/>
      </c>
      <c r="BL262" s="22">
        <f>IF(AN262="",0,1)</f>
        <v/>
      </c>
    </row>
    <row r="263">
      <c r="AE263" s="19" t="n"/>
      <c r="AF263" s="24" t="n"/>
      <c r="AG263" s="24" t="n"/>
      <c r="AH263" s="24" t="n"/>
      <c r="AI263" s="24" t="n"/>
      <c r="AJ263" s="24" t="n"/>
      <c r="AK263" s="24" t="n"/>
      <c r="AL263" s="25" t="n"/>
      <c r="AM263" s="19" t="n"/>
      <c r="AN263" s="22">
        <f>IFERROR(TRIM(INDEX($A263:$AD263,MATCH(Lists!$H$2,$A$1:$AD$1,0))&amp;""),"")</f>
        <v/>
      </c>
      <c r="AO263" s="22">
        <f>IF(AN263="","",IFERROR(TRIM(INDEX($A263:$AD263,MATCH(Lists!$H$4,$A$1:$AD$1,0))&amp;""),""))</f>
        <v/>
      </c>
      <c r="AP263" s="22">
        <f>IF(AN263="","",IFERROR(TRIM(INDEX($A263:$AD263,MATCH(Lists!$H$7,$A$1:$AD$1,0))&amp;""),""))</f>
        <v/>
      </c>
      <c r="AQ263" s="22">
        <f>IF(AN263="","",IFERROR(TRIM(INDEX($A263:$AD263,MATCH(Lists!$H$8,$A$1:$AD$1,0))&amp;""),""))</f>
        <v/>
      </c>
      <c r="AR263" s="22">
        <f>IF(AN263="","",IFERROR(TRIM(INDEX($A263:$AD263,MATCH(Lists!$H$9,$A$1:$AD$1,0))&amp;""),""))</f>
        <v/>
      </c>
      <c r="AS263" s="22">
        <f>IF(AN263="","",IFERROR(TRIM(INDEX($A263:$AD263,MATCH(Lists!$H$5,$A$1:$AD$1,0))&amp;""),""))</f>
        <v/>
      </c>
      <c r="AT263" s="22">
        <f>IF(AN263="","",IF(IFERROR(TRIM(INDEX($A263:$AD263,MATCH(Lists!$H$6,$A$1:$AD$1,0))&amp;""),"")&lt;&gt;"","Yes","No"))</f>
        <v/>
      </c>
      <c r="AU263" s="22">
        <f>IF(AN263="","",IF(IFERROR(TRIM(INDEX($A263:$AD263,MATCH(Lists!$H$11,$A$1:$AD$1,0))&amp;""),"")&lt;&gt;"","Yes","No"))</f>
        <v/>
      </c>
      <c r="AV263" s="22">
        <f>IF(AN263="","",IFERROR(IF(TRIM(INDEX($A263:$AD263,MATCH(Lists!$H$10,$A$1:$AD$1,0))&amp;"")="","",VALUE(TRIM(INDEX($A263:$AD263,MATCH(Lists!$H$10,$A$1:$AD$1,0))&amp;""))),""))</f>
        <v/>
      </c>
      <c r="AW263" s="22">
        <f>IF(AN263="","",LOWER(IFERROR(TRIM(INDEX($A263:$AD263,MATCH(Lists!$H$3,$A$1:$AD$1,0))&amp;""),"")))</f>
        <v/>
      </c>
      <c r="AX263" s="22">
        <f>IF(AN263="","",IFERROR(TRIM(INDEX($A263:$AD263,MATCH(Lists!$H$12,$A$1:$AD$1,0))&amp;""),""))</f>
        <v/>
      </c>
      <c r="AY263" s="23">
        <f>IF(OR(AX263="Paid",AX263="Partially refunded"),IFERROR(VALUE(IFERROR(TRIM(INDEX($A263:$AD263,MATCH(Lists!$H$13,$A$1:$AD$1,0))&amp;""),"")),0)-IFERROR(VALUE(IFERROR(TRIM(INDEX($A263:$AD263,MATCH(Lists!$H$14,$A$1:$AD$1,0))&amp;""),"")),0),0)</f>
        <v/>
      </c>
      <c r="AZ263" s="22">
        <f>IF(AN263="","",IF(UPPER(TRIM(AK263&amp;""))="Y","Paid another way",IF(OR(AX263="Paid",AX263="Partially refunded"),AX263,IF(AND(AW263&lt;&gt;"",COUNTIFS(Payments!$S$2:$S$301,AW263,Payments!$U$2:$U$301,1)&gt;0),"Paid",IF(AX263&lt;&gt;"",AX263,IF(AW263="","No payment yet",IFERROR(INDEX(Payments!$T$2:$T$301,MATCH(AW263,Payments!$S$2:$S$301,0)),"No payment yet")))))))</f>
        <v/>
      </c>
      <c r="BA263" s="22">
        <f>IF(OR(AZ263="Paid",AZ263="Partially refunded",AZ263="Paid another way"),1,0)</f>
        <v/>
      </c>
      <c r="BB263" s="23">
        <f>IF(AN263="","",AY263+IF(AW263="",0,SUMIF(Payments!$S$2:$S$301,AW263,Payments!$V$2:$V$301)))</f>
        <v/>
      </c>
      <c r="BC263" s="22">
        <f>IF(OR(AN263="",COUNT(AF263:AH263)=0),"",ROUND(AVERAGE(AF263:AH263),2))</f>
        <v/>
      </c>
      <c r="BD263" s="22">
        <f>IF(ISNUMBER(BC263),BC263,0)</f>
        <v/>
      </c>
      <c r="BE263" s="22">
        <f>IF(ISNUMBER(BC263),1,0)</f>
        <v/>
      </c>
      <c r="BF263" s="22">
        <f>IF(AN263="","",TRIM(AI263&amp;""))</f>
        <v/>
      </c>
      <c r="BG263" s="22">
        <f>IF(OR(AN263="",AJ263=""),"",UPPER(TRIM(AJ263&amp;"")))</f>
        <v/>
      </c>
      <c r="BH263" s="22">
        <f>IF(BG263="","",IF(COUNTIF($BG$2:$BG$301,BG263)&gt;1,"Yes","No"))</f>
        <v/>
      </c>
      <c r="BI263" s="22">
        <f>IF(AND(BF263="Accepted",BG263=""),1,0)</f>
        <v/>
      </c>
      <c r="BJ263" s="22">
        <f>IF(AND(BF263="Accepted",BA263=0),1,0)</f>
        <v/>
      </c>
      <c r="BK263" s="23">
        <f>IF(AND(BJ263=1,ISNUMBER(AV263)),AV263,0)</f>
        <v/>
      </c>
      <c r="BL263" s="22">
        <f>IF(AN263="",0,1)</f>
        <v/>
      </c>
    </row>
    <row r="264">
      <c r="AE264" s="19" t="n"/>
      <c r="AF264" s="24" t="n"/>
      <c r="AG264" s="24" t="n"/>
      <c r="AH264" s="24" t="n"/>
      <c r="AI264" s="24" t="n"/>
      <c r="AJ264" s="24" t="n"/>
      <c r="AK264" s="24" t="n"/>
      <c r="AL264" s="25" t="n"/>
      <c r="AM264" s="19" t="n"/>
      <c r="AN264" s="22">
        <f>IFERROR(TRIM(INDEX($A264:$AD264,MATCH(Lists!$H$2,$A$1:$AD$1,0))&amp;""),"")</f>
        <v/>
      </c>
      <c r="AO264" s="22">
        <f>IF(AN264="","",IFERROR(TRIM(INDEX($A264:$AD264,MATCH(Lists!$H$4,$A$1:$AD$1,0))&amp;""),""))</f>
        <v/>
      </c>
      <c r="AP264" s="22">
        <f>IF(AN264="","",IFERROR(TRIM(INDEX($A264:$AD264,MATCH(Lists!$H$7,$A$1:$AD$1,0))&amp;""),""))</f>
        <v/>
      </c>
      <c r="AQ264" s="22">
        <f>IF(AN264="","",IFERROR(TRIM(INDEX($A264:$AD264,MATCH(Lists!$H$8,$A$1:$AD$1,0))&amp;""),""))</f>
        <v/>
      </c>
      <c r="AR264" s="22">
        <f>IF(AN264="","",IFERROR(TRIM(INDEX($A264:$AD264,MATCH(Lists!$H$9,$A$1:$AD$1,0))&amp;""),""))</f>
        <v/>
      </c>
      <c r="AS264" s="22">
        <f>IF(AN264="","",IFERROR(TRIM(INDEX($A264:$AD264,MATCH(Lists!$H$5,$A$1:$AD$1,0))&amp;""),""))</f>
        <v/>
      </c>
      <c r="AT264" s="22">
        <f>IF(AN264="","",IF(IFERROR(TRIM(INDEX($A264:$AD264,MATCH(Lists!$H$6,$A$1:$AD$1,0))&amp;""),"")&lt;&gt;"","Yes","No"))</f>
        <v/>
      </c>
      <c r="AU264" s="22">
        <f>IF(AN264="","",IF(IFERROR(TRIM(INDEX($A264:$AD264,MATCH(Lists!$H$11,$A$1:$AD$1,0))&amp;""),"")&lt;&gt;"","Yes","No"))</f>
        <v/>
      </c>
      <c r="AV264" s="22">
        <f>IF(AN264="","",IFERROR(IF(TRIM(INDEX($A264:$AD264,MATCH(Lists!$H$10,$A$1:$AD$1,0))&amp;"")="","",VALUE(TRIM(INDEX($A264:$AD264,MATCH(Lists!$H$10,$A$1:$AD$1,0))&amp;""))),""))</f>
        <v/>
      </c>
      <c r="AW264" s="22">
        <f>IF(AN264="","",LOWER(IFERROR(TRIM(INDEX($A264:$AD264,MATCH(Lists!$H$3,$A$1:$AD$1,0))&amp;""),"")))</f>
        <v/>
      </c>
      <c r="AX264" s="22">
        <f>IF(AN264="","",IFERROR(TRIM(INDEX($A264:$AD264,MATCH(Lists!$H$12,$A$1:$AD$1,0))&amp;""),""))</f>
        <v/>
      </c>
      <c r="AY264" s="23">
        <f>IF(OR(AX264="Paid",AX264="Partially refunded"),IFERROR(VALUE(IFERROR(TRIM(INDEX($A264:$AD264,MATCH(Lists!$H$13,$A$1:$AD$1,0))&amp;""),"")),0)-IFERROR(VALUE(IFERROR(TRIM(INDEX($A264:$AD264,MATCH(Lists!$H$14,$A$1:$AD$1,0))&amp;""),"")),0),0)</f>
        <v/>
      </c>
      <c r="AZ264" s="22">
        <f>IF(AN264="","",IF(UPPER(TRIM(AK264&amp;""))="Y","Paid another way",IF(OR(AX264="Paid",AX264="Partially refunded"),AX264,IF(AND(AW264&lt;&gt;"",COUNTIFS(Payments!$S$2:$S$301,AW264,Payments!$U$2:$U$301,1)&gt;0),"Paid",IF(AX264&lt;&gt;"",AX264,IF(AW264="","No payment yet",IFERROR(INDEX(Payments!$T$2:$T$301,MATCH(AW264,Payments!$S$2:$S$301,0)),"No payment yet")))))))</f>
        <v/>
      </c>
      <c r="BA264" s="22">
        <f>IF(OR(AZ264="Paid",AZ264="Partially refunded",AZ264="Paid another way"),1,0)</f>
        <v/>
      </c>
      <c r="BB264" s="23">
        <f>IF(AN264="","",AY264+IF(AW264="",0,SUMIF(Payments!$S$2:$S$301,AW264,Payments!$V$2:$V$301)))</f>
        <v/>
      </c>
      <c r="BC264" s="22">
        <f>IF(OR(AN264="",COUNT(AF264:AH264)=0),"",ROUND(AVERAGE(AF264:AH264),2))</f>
        <v/>
      </c>
      <c r="BD264" s="22">
        <f>IF(ISNUMBER(BC264),BC264,0)</f>
        <v/>
      </c>
      <c r="BE264" s="22">
        <f>IF(ISNUMBER(BC264),1,0)</f>
        <v/>
      </c>
      <c r="BF264" s="22">
        <f>IF(AN264="","",TRIM(AI264&amp;""))</f>
        <v/>
      </c>
      <c r="BG264" s="22">
        <f>IF(OR(AN264="",AJ264=""),"",UPPER(TRIM(AJ264&amp;"")))</f>
        <v/>
      </c>
      <c r="BH264" s="22">
        <f>IF(BG264="","",IF(COUNTIF($BG$2:$BG$301,BG264)&gt;1,"Yes","No"))</f>
        <v/>
      </c>
      <c r="BI264" s="22">
        <f>IF(AND(BF264="Accepted",BG264=""),1,0)</f>
        <v/>
      </c>
      <c r="BJ264" s="22">
        <f>IF(AND(BF264="Accepted",BA264=0),1,0)</f>
        <v/>
      </c>
      <c r="BK264" s="23">
        <f>IF(AND(BJ264=1,ISNUMBER(AV264)),AV264,0)</f>
        <v/>
      </c>
      <c r="BL264" s="22">
        <f>IF(AN264="",0,1)</f>
        <v/>
      </c>
    </row>
    <row r="265">
      <c r="AE265" s="19" t="n"/>
      <c r="AF265" s="24" t="n"/>
      <c r="AG265" s="24" t="n"/>
      <c r="AH265" s="24" t="n"/>
      <c r="AI265" s="24" t="n"/>
      <c r="AJ265" s="24" t="n"/>
      <c r="AK265" s="24" t="n"/>
      <c r="AL265" s="25" t="n"/>
      <c r="AM265" s="19" t="n"/>
      <c r="AN265" s="22">
        <f>IFERROR(TRIM(INDEX($A265:$AD265,MATCH(Lists!$H$2,$A$1:$AD$1,0))&amp;""),"")</f>
        <v/>
      </c>
      <c r="AO265" s="22">
        <f>IF(AN265="","",IFERROR(TRIM(INDEX($A265:$AD265,MATCH(Lists!$H$4,$A$1:$AD$1,0))&amp;""),""))</f>
        <v/>
      </c>
      <c r="AP265" s="22">
        <f>IF(AN265="","",IFERROR(TRIM(INDEX($A265:$AD265,MATCH(Lists!$H$7,$A$1:$AD$1,0))&amp;""),""))</f>
        <v/>
      </c>
      <c r="AQ265" s="22">
        <f>IF(AN265="","",IFERROR(TRIM(INDEX($A265:$AD265,MATCH(Lists!$H$8,$A$1:$AD$1,0))&amp;""),""))</f>
        <v/>
      </c>
      <c r="AR265" s="22">
        <f>IF(AN265="","",IFERROR(TRIM(INDEX($A265:$AD265,MATCH(Lists!$H$9,$A$1:$AD$1,0))&amp;""),""))</f>
        <v/>
      </c>
      <c r="AS265" s="22">
        <f>IF(AN265="","",IFERROR(TRIM(INDEX($A265:$AD265,MATCH(Lists!$H$5,$A$1:$AD$1,0))&amp;""),""))</f>
        <v/>
      </c>
      <c r="AT265" s="22">
        <f>IF(AN265="","",IF(IFERROR(TRIM(INDEX($A265:$AD265,MATCH(Lists!$H$6,$A$1:$AD$1,0))&amp;""),"")&lt;&gt;"","Yes","No"))</f>
        <v/>
      </c>
      <c r="AU265" s="22">
        <f>IF(AN265="","",IF(IFERROR(TRIM(INDEX($A265:$AD265,MATCH(Lists!$H$11,$A$1:$AD$1,0))&amp;""),"")&lt;&gt;"","Yes","No"))</f>
        <v/>
      </c>
      <c r="AV265" s="22">
        <f>IF(AN265="","",IFERROR(IF(TRIM(INDEX($A265:$AD265,MATCH(Lists!$H$10,$A$1:$AD$1,0))&amp;"")="","",VALUE(TRIM(INDEX($A265:$AD265,MATCH(Lists!$H$10,$A$1:$AD$1,0))&amp;""))),""))</f>
        <v/>
      </c>
      <c r="AW265" s="22">
        <f>IF(AN265="","",LOWER(IFERROR(TRIM(INDEX($A265:$AD265,MATCH(Lists!$H$3,$A$1:$AD$1,0))&amp;""),"")))</f>
        <v/>
      </c>
      <c r="AX265" s="22">
        <f>IF(AN265="","",IFERROR(TRIM(INDEX($A265:$AD265,MATCH(Lists!$H$12,$A$1:$AD$1,0))&amp;""),""))</f>
        <v/>
      </c>
      <c r="AY265" s="23">
        <f>IF(OR(AX265="Paid",AX265="Partially refunded"),IFERROR(VALUE(IFERROR(TRIM(INDEX($A265:$AD265,MATCH(Lists!$H$13,$A$1:$AD$1,0))&amp;""),"")),0)-IFERROR(VALUE(IFERROR(TRIM(INDEX($A265:$AD265,MATCH(Lists!$H$14,$A$1:$AD$1,0))&amp;""),"")),0),0)</f>
        <v/>
      </c>
      <c r="AZ265" s="22">
        <f>IF(AN265="","",IF(UPPER(TRIM(AK265&amp;""))="Y","Paid another way",IF(OR(AX265="Paid",AX265="Partially refunded"),AX265,IF(AND(AW265&lt;&gt;"",COUNTIFS(Payments!$S$2:$S$301,AW265,Payments!$U$2:$U$301,1)&gt;0),"Paid",IF(AX265&lt;&gt;"",AX265,IF(AW265="","No payment yet",IFERROR(INDEX(Payments!$T$2:$T$301,MATCH(AW265,Payments!$S$2:$S$301,0)),"No payment yet")))))))</f>
        <v/>
      </c>
      <c r="BA265" s="22">
        <f>IF(OR(AZ265="Paid",AZ265="Partially refunded",AZ265="Paid another way"),1,0)</f>
        <v/>
      </c>
      <c r="BB265" s="23">
        <f>IF(AN265="","",AY265+IF(AW265="",0,SUMIF(Payments!$S$2:$S$301,AW265,Payments!$V$2:$V$301)))</f>
        <v/>
      </c>
      <c r="BC265" s="22">
        <f>IF(OR(AN265="",COUNT(AF265:AH265)=0),"",ROUND(AVERAGE(AF265:AH265),2))</f>
        <v/>
      </c>
      <c r="BD265" s="22">
        <f>IF(ISNUMBER(BC265),BC265,0)</f>
        <v/>
      </c>
      <c r="BE265" s="22">
        <f>IF(ISNUMBER(BC265),1,0)</f>
        <v/>
      </c>
      <c r="BF265" s="22">
        <f>IF(AN265="","",TRIM(AI265&amp;""))</f>
        <v/>
      </c>
      <c r="BG265" s="22">
        <f>IF(OR(AN265="",AJ265=""),"",UPPER(TRIM(AJ265&amp;"")))</f>
        <v/>
      </c>
      <c r="BH265" s="22">
        <f>IF(BG265="","",IF(COUNTIF($BG$2:$BG$301,BG265)&gt;1,"Yes","No"))</f>
        <v/>
      </c>
      <c r="BI265" s="22">
        <f>IF(AND(BF265="Accepted",BG265=""),1,0)</f>
        <v/>
      </c>
      <c r="BJ265" s="22">
        <f>IF(AND(BF265="Accepted",BA265=0),1,0)</f>
        <v/>
      </c>
      <c r="BK265" s="23">
        <f>IF(AND(BJ265=1,ISNUMBER(AV265)),AV265,0)</f>
        <v/>
      </c>
      <c r="BL265" s="22">
        <f>IF(AN265="",0,1)</f>
        <v/>
      </c>
    </row>
    <row r="266">
      <c r="AE266" s="19" t="n"/>
      <c r="AF266" s="24" t="n"/>
      <c r="AG266" s="24" t="n"/>
      <c r="AH266" s="24" t="n"/>
      <c r="AI266" s="24" t="n"/>
      <c r="AJ266" s="24" t="n"/>
      <c r="AK266" s="24" t="n"/>
      <c r="AL266" s="25" t="n"/>
      <c r="AM266" s="19" t="n"/>
      <c r="AN266" s="22">
        <f>IFERROR(TRIM(INDEX($A266:$AD266,MATCH(Lists!$H$2,$A$1:$AD$1,0))&amp;""),"")</f>
        <v/>
      </c>
      <c r="AO266" s="22">
        <f>IF(AN266="","",IFERROR(TRIM(INDEX($A266:$AD266,MATCH(Lists!$H$4,$A$1:$AD$1,0))&amp;""),""))</f>
        <v/>
      </c>
      <c r="AP266" s="22">
        <f>IF(AN266="","",IFERROR(TRIM(INDEX($A266:$AD266,MATCH(Lists!$H$7,$A$1:$AD$1,0))&amp;""),""))</f>
        <v/>
      </c>
      <c r="AQ266" s="22">
        <f>IF(AN266="","",IFERROR(TRIM(INDEX($A266:$AD266,MATCH(Lists!$H$8,$A$1:$AD$1,0))&amp;""),""))</f>
        <v/>
      </c>
      <c r="AR266" s="22">
        <f>IF(AN266="","",IFERROR(TRIM(INDEX($A266:$AD266,MATCH(Lists!$H$9,$A$1:$AD$1,0))&amp;""),""))</f>
        <v/>
      </c>
      <c r="AS266" s="22">
        <f>IF(AN266="","",IFERROR(TRIM(INDEX($A266:$AD266,MATCH(Lists!$H$5,$A$1:$AD$1,0))&amp;""),""))</f>
        <v/>
      </c>
      <c r="AT266" s="22">
        <f>IF(AN266="","",IF(IFERROR(TRIM(INDEX($A266:$AD266,MATCH(Lists!$H$6,$A$1:$AD$1,0))&amp;""),"")&lt;&gt;"","Yes","No"))</f>
        <v/>
      </c>
      <c r="AU266" s="22">
        <f>IF(AN266="","",IF(IFERROR(TRIM(INDEX($A266:$AD266,MATCH(Lists!$H$11,$A$1:$AD$1,0))&amp;""),"")&lt;&gt;"","Yes","No"))</f>
        <v/>
      </c>
      <c r="AV266" s="22">
        <f>IF(AN266="","",IFERROR(IF(TRIM(INDEX($A266:$AD266,MATCH(Lists!$H$10,$A$1:$AD$1,0))&amp;"")="","",VALUE(TRIM(INDEX($A266:$AD266,MATCH(Lists!$H$10,$A$1:$AD$1,0))&amp;""))),""))</f>
        <v/>
      </c>
      <c r="AW266" s="22">
        <f>IF(AN266="","",LOWER(IFERROR(TRIM(INDEX($A266:$AD266,MATCH(Lists!$H$3,$A$1:$AD$1,0))&amp;""),"")))</f>
        <v/>
      </c>
      <c r="AX266" s="22">
        <f>IF(AN266="","",IFERROR(TRIM(INDEX($A266:$AD266,MATCH(Lists!$H$12,$A$1:$AD$1,0))&amp;""),""))</f>
        <v/>
      </c>
      <c r="AY266" s="23">
        <f>IF(OR(AX266="Paid",AX266="Partially refunded"),IFERROR(VALUE(IFERROR(TRIM(INDEX($A266:$AD266,MATCH(Lists!$H$13,$A$1:$AD$1,0))&amp;""),"")),0)-IFERROR(VALUE(IFERROR(TRIM(INDEX($A266:$AD266,MATCH(Lists!$H$14,$A$1:$AD$1,0))&amp;""),"")),0),0)</f>
        <v/>
      </c>
      <c r="AZ266" s="22">
        <f>IF(AN266="","",IF(UPPER(TRIM(AK266&amp;""))="Y","Paid another way",IF(OR(AX266="Paid",AX266="Partially refunded"),AX266,IF(AND(AW266&lt;&gt;"",COUNTIFS(Payments!$S$2:$S$301,AW266,Payments!$U$2:$U$301,1)&gt;0),"Paid",IF(AX266&lt;&gt;"",AX266,IF(AW266="","No payment yet",IFERROR(INDEX(Payments!$T$2:$T$301,MATCH(AW266,Payments!$S$2:$S$301,0)),"No payment yet")))))))</f>
        <v/>
      </c>
      <c r="BA266" s="22">
        <f>IF(OR(AZ266="Paid",AZ266="Partially refunded",AZ266="Paid another way"),1,0)</f>
        <v/>
      </c>
      <c r="BB266" s="23">
        <f>IF(AN266="","",AY266+IF(AW266="",0,SUMIF(Payments!$S$2:$S$301,AW266,Payments!$V$2:$V$301)))</f>
        <v/>
      </c>
      <c r="BC266" s="22">
        <f>IF(OR(AN266="",COUNT(AF266:AH266)=0),"",ROUND(AVERAGE(AF266:AH266),2))</f>
        <v/>
      </c>
      <c r="BD266" s="22">
        <f>IF(ISNUMBER(BC266),BC266,0)</f>
        <v/>
      </c>
      <c r="BE266" s="22">
        <f>IF(ISNUMBER(BC266),1,0)</f>
        <v/>
      </c>
      <c r="BF266" s="22">
        <f>IF(AN266="","",TRIM(AI266&amp;""))</f>
        <v/>
      </c>
      <c r="BG266" s="22">
        <f>IF(OR(AN266="",AJ266=""),"",UPPER(TRIM(AJ266&amp;"")))</f>
        <v/>
      </c>
      <c r="BH266" s="22">
        <f>IF(BG266="","",IF(COUNTIF($BG$2:$BG$301,BG266)&gt;1,"Yes","No"))</f>
        <v/>
      </c>
      <c r="BI266" s="22">
        <f>IF(AND(BF266="Accepted",BG266=""),1,0)</f>
        <v/>
      </c>
      <c r="BJ266" s="22">
        <f>IF(AND(BF266="Accepted",BA266=0),1,0)</f>
        <v/>
      </c>
      <c r="BK266" s="23">
        <f>IF(AND(BJ266=1,ISNUMBER(AV266)),AV266,0)</f>
        <v/>
      </c>
      <c r="BL266" s="22">
        <f>IF(AN266="",0,1)</f>
        <v/>
      </c>
    </row>
    <row r="267">
      <c r="AE267" s="19" t="n"/>
      <c r="AF267" s="24" t="n"/>
      <c r="AG267" s="24" t="n"/>
      <c r="AH267" s="24" t="n"/>
      <c r="AI267" s="24" t="n"/>
      <c r="AJ267" s="24" t="n"/>
      <c r="AK267" s="24" t="n"/>
      <c r="AL267" s="25" t="n"/>
      <c r="AM267" s="19" t="n"/>
      <c r="AN267" s="22">
        <f>IFERROR(TRIM(INDEX($A267:$AD267,MATCH(Lists!$H$2,$A$1:$AD$1,0))&amp;""),"")</f>
        <v/>
      </c>
      <c r="AO267" s="22">
        <f>IF(AN267="","",IFERROR(TRIM(INDEX($A267:$AD267,MATCH(Lists!$H$4,$A$1:$AD$1,0))&amp;""),""))</f>
        <v/>
      </c>
      <c r="AP267" s="22">
        <f>IF(AN267="","",IFERROR(TRIM(INDEX($A267:$AD267,MATCH(Lists!$H$7,$A$1:$AD$1,0))&amp;""),""))</f>
        <v/>
      </c>
      <c r="AQ267" s="22">
        <f>IF(AN267="","",IFERROR(TRIM(INDEX($A267:$AD267,MATCH(Lists!$H$8,$A$1:$AD$1,0))&amp;""),""))</f>
        <v/>
      </c>
      <c r="AR267" s="22">
        <f>IF(AN267="","",IFERROR(TRIM(INDEX($A267:$AD267,MATCH(Lists!$H$9,$A$1:$AD$1,0))&amp;""),""))</f>
        <v/>
      </c>
      <c r="AS267" s="22">
        <f>IF(AN267="","",IFERROR(TRIM(INDEX($A267:$AD267,MATCH(Lists!$H$5,$A$1:$AD$1,0))&amp;""),""))</f>
        <v/>
      </c>
      <c r="AT267" s="22">
        <f>IF(AN267="","",IF(IFERROR(TRIM(INDEX($A267:$AD267,MATCH(Lists!$H$6,$A$1:$AD$1,0))&amp;""),"")&lt;&gt;"","Yes","No"))</f>
        <v/>
      </c>
      <c r="AU267" s="22">
        <f>IF(AN267="","",IF(IFERROR(TRIM(INDEX($A267:$AD267,MATCH(Lists!$H$11,$A$1:$AD$1,0))&amp;""),"")&lt;&gt;"","Yes","No"))</f>
        <v/>
      </c>
      <c r="AV267" s="22">
        <f>IF(AN267="","",IFERROR(IF(TRIM(INDEX($A267:$AD267,MATCH(Lists!$H$10,$A$1:$AD$1,0))&amp;"")="","",VALUE(TRIM(INDEX($A267:$AD267,MATCH(Lists!$H$10,$A$1:$AD$1,0))&amp;""))),""))</f>
        <v/>
      </c>
      <c r="AW267" s="22">
        <f>IF(AN267="","",LOWER(IFERROR(TRIM(INDEX($A267:$AD267,MATCH(Lists!$H$3,$A$1:$AD$1,0))&amp;""),"")))</f>
        <v/>
      </c>
      <c r="AX267" s="22">
        <f>IF(AN267="","",IFERROR(TRIM(INDEX($A267:$AD267,MATCH(Lists!$H$12,$A$1:$AD$1,0))&amp;""),""))</f>
        <v/>
      </c>
      <c r="AY267" s="23">
        <f>IF(OR(AX267="Paid",AX267="Partially refunded"),IFERROR(VALUE(IFERROR(TRIM(INDEX($A267:$AD267,MATCH(Lists!$H$13,$A$1:$AD$1,0))&amp;""),"")),0)-IFERROR(VALUE(IFERROR(TRIM(INDEX($A267:$AD267,MATCH(Lists!$H$14,$A$1:$AD$1,0))&amp;""),"")),0),0)</f>
        <v/>
      </c>
      <c r="AZ267" s="22">
        <f>IF(AN267="","",IF(UPPER(TRIM(AK267&amp;""))="Y","Paid another way",IF(OR(AX267="Paid",AX267="Partially refunded"),AX267,IF(AND(AW267&lt;&gt;"",COUNTIFS(Payments!$S$2:$S$301,AW267,Payments!$U$2:$U$301,1)&gt;0),"Paid",IF(AX267&lt;&gt;"",AX267,IF(AW267="","No payment yet",IFERROR(INDEX(Payments!$T$2:$T$301,MATCH(AW267,Payments!$S$2:$S$301,0)),"No payment yet")))))))</f>
        <v/>
      </c>
      <c r="BA267" s="22">
        <f>IF(OR(AZ267="Paid",AZ267="Partially refunded",AZ267="Paid another way"),1,0)</f>
        <v/>
      </c>
      <c r="BB267" s="23">
        <f>IF(AN267="","",AY267+IF(AW267="",0,SUMIF(Payments!$S$2:$S$301,AW267,Payments!$V$2:$V$301)))</f>
        <v/>
      </c>
      <c r="BC267" s="22">
        <f>IF(OR(AN267="",COUNT(AF267:AH267)=0),"",ROUND(AVERAGE(AF267:AH267),2))</f>
        <v/>
      </c>
      <c r="BD267" s="22">
        <f>IF(ISNUMBER(BC267),BC267,0)</f>
        <v/>
      </c>
      <c r="BE267" s="22">
        <f>IF(ISNUMBER(BC267),1,0)</f>
        <v/>
      </c>
      <c r="BF267" s="22">
        <f>IF(AN267="","",TRIM(AI267&amp;""))</f>
        <v/>
      </c>
      <c r="BG267" s="22">
        <f>IF(OR(AN267="",AJ267=""),"",UPPER(TRIM(AJ267&amp;"")))</f>
        <v/>
      </c>
      <c r="BH267" s="22">
        <f>IF(BG267="","",IF(COUNTIF($BG$2:$BG$301,BG267)&gt;1,"Yes","No"))</f>
        <v/>
      </c>
      <c r="BI267" s="22">
        <f>IF(AND(BF267="Accepted",BG267=""),1,0)</f>
        <v/>
      </c>
      <c r="BJ267" s="22">
        <f>IF(AND(BF267="Accepted",BA267=0),1,0)</f>
        <v/>
      </c>
      <c r="BK267" s="23">
        <f>IF(AND(BJ267=1,ISNUMBER(AV267)),AV267,0)</f>
        <v/>
      </c>
      <c r="BL267" s="22">
        <f>IF(AN267="",0,1)</f>
        <v/>
      </c>
    </row>
    <row r="268">
      <c r="AE268" s="19" t="n"/>
      <c r="AF268" s="24" t="n"/>
      <c r="AG268" s="24" t="n"/>
      <c r="AH268" s="24" t="n"/>
      <c r="AI268" s="24" t="n"/>
      <c r="AJ268" s="24" t="n"/>
      <c r="AK268" s="24" t="n"/>
      <c r="AL268" s="25" t="n"/>
      <c r="AM268" s="19" t="n"/>
      <c r="AN268" s="22">
        <f>IFERROR(TRIM(INDEX($A268:$AD268,MATCH(Lists!$H$2,$A$1:$AD$1,0))&amp;""),"")</f>
        <v/>
      </c>
      <c r="AO268" s="22">
        <f>IF(AN268="","",IFERROR(TRIM(INDEX($A268:$AD268,MATCH(Lists!$H$4,$A$1:$AD$1,0))&amp;""),""))</f>
        <v/>
      </c>
      <c r="AP268" s="22">
        <f>IF(AN268="","",IFERROR(TRIM(INDEX($A268:$AD268,MATCH(Lists!$H$7,$A$1:$AD$1,0))&amp;""),""))</f>
        <v/>
      </c>
      <c r="AQ268" s="22">
        <f>IF(AN268="","",IFERROR(TRIM(INDEX($A268:$AD268,MATCH(Lists!$H$8,$A$1:$AD$1,0))&amp;""),""))</f>
        <v/>
      </c>
      <c r="AR268" s="22">
        <f>IF(AN268="","",IFERROR(TRIM(INDEX($A268:$AD268,MATCH(Lists!$H$9,$A$1:$AD$1,0))&amp;""),""))</f>
        <v/>
      </c>
      <c r="AS268" s="22">
        <f>IF(AN268="","",IFERROR(TRIM(INDEX($A268:$AD268,MATCH(Lists!$H$5,$A$1:$AD$1,0))&amp;""),""))</f>
        <v/>
      </c>
      <c r="AT268" s="22">
        <f>IF(AN268="","",IF(IFERROR(TRIM(INDEX($A268:$AD268,MATCH(Lists!$H$6,$A$1:$AD$1,0))&amp;""),"")&lt;&gt;"","Yes","No"))</f>
        <v/>
      </c>
      <c r="AU268" s="22">
        <f>IF(AN268="","",IF(IFERROR(TRIM(INDEX($A268:$AD268,MATCH(Lists!$H$11,$A$1:$AD$1,0))&amp;""),"")&lt;&gt;"","Yes","No"))</f>
        <v/>
      </c>
      <c r="AV268" s="22">
        <f>IF(AN268="","",IFERROR(IF(TRIM(INDEX($A268:$AD268,MATCH(Lists!$H$10,$A$1:$AD$1,0))&amp;"")="","",VALUE(TRIM(INDEX($A268:$AD268,MATCH(Lists!$H$10,$A$1:$AD$1,0))&amp;""))),""))</f>
        <v/>
      </c>
      <c r="AW268" s="22">
        <f>IF(AN268="","",LOWER(IFERROR(TRIM(INDEX($A268:$AD268,MATCH(Lists!$H$3,$A$1:$AD$1,0))&amp;""),"")))</f>
        <v/>
      </c>
      <c r="AX268" s="22">
        <f>IF(AN268="","",IFERROR(TRIM(INDEX($A268:$AD268,MATCH(Lists!$H$12,$A$1:$AD$1,0))&amp;""),""))</f>
        <v/>
      </c>
      <c r="AY268" s="23">
        <f>IF(OR(AX268="Paid",AX268="Partially refunded"),IFERROR(VALUE(IFERROR(TRIM(INDEX($A268:$AD268,MATCH(Lists!$H$13,$A$1:$AD$1,0))&amp;""),"")),0)-IFERROR(VALUE(IFERROR(TRIM(INDEX($A268:$AD268,MATCH(Lists!$H$14,$A$1:$AD$1,0))&amp;""),"")),0),0)</f>
        <v/>
      </c>
      <c r="AZ268" s="22">
        <f>IF(AN268="","",IF(UPPER(TRIM(AK268&amp;""))="Y","Paid another way",IF(OR(AX268="Paid",AX268="Partially refunded"),AX268,IF(AND(AW268&lt;&gt;"",COUNTIFS(Payments!$S$2:$S$301,AW268,Payments!$U$2:$U$301,1)&gt;0),"Paid",IF(AX268&lt;&gt;"",AX268,IF(AW268="","No payment yet",IFERROR(INDEX(Payments!$T$2:$T$301,MATCH(AW268,Payments!$S$2:$S$301,0)),"No payment yet")))))))</f>
        <v/>
      </c>
      <c r="BA268" s="22">
        <f>IF(OR(AZ268="Paid",AZ268="Partially refunded",AZ268="Paid another way"),1,0)</f>
        <v/>
      </c>
      <c r="BB268" s="23">
        <f>IF(AN268="","",AY268+IF(AW268="",0,SUMIF(Payments!$S$2:$S$301,AW268,Payments!$V$2:$V$301)))</f>
        <v/>
      </c>
      <c r="BC268" s="22">
        <f>IF(OR(AN268="",COUNT(AF268:AH268)=0),"",ROUND(AVERAGE(AF268:AH268),2))</f>
        <v/>
      </c>
      <c r="BD268" s="22">
        <f>IF(ISNUMBER(BC268),BC268,0)</f>
        <v/>
      </c>
      <c r="BE268" s="22">
        <f>IF(ISNUMBER(BC268),1,0)</f>
        <v/>
      </c>
      <c r="BF268" s="22">
        <f>IF(AN268="","",TRIM(AI268&amp;""))</f>
        <v/>
      </c>
      <c r="BG268" s="22">
        <f>IF(OR(AN268="",AJ268=""),"",UPPER(TRIM(AJ268&amp;"")))</f>
        <v/>
      </c>
      <c r="BH268" s="22">
        <f>IF(BG268="","",IF(COUNTIF($BG$2:$BG$301,BG268)&gt;1,"Yes","No"))</f>
        <v/>
      </c>
      <c r="BI268" s="22">
        <f>IF(AND(BF268="Accepted",BG268=""),1,0)</f>
        <v/>
      </c>
      <c r="BJ268" s="22">
        <f>IF(AND(BF268="Accepted",BA268=0),1,0)</f>
        <v/>
      </c>
      <c r="BK268" s="23">
        <f>IF(AND(BJ268=1,ISNUMBER(AV268)),AV268,0)</f>
        <v/>
      </c>
      <c r="BL268" s="22">
        <f>IF(AN268="",0,1)</f>
        <v/>
      </c>
    </row>
    <row r="269">
      <c r="AE269" s="19" t="n"/>
      <c r="AF269" s="24" t="n"/>
      <c r="AG269" s="24" t="n"/>
      <c r="AH269" s="24" t="n"/>
      <c r="AI269" s="24" t="n"/>
      <c r="AJ269" s="24" t="n"/>
      <c r="AK269" s="24" t="n"/>
      <c r="AL269" s="25" t="n"/>
      <c r="AM269" s="19" t="n"/>
      <c r="AN269" s="22">
        <f>IFERROR(TRIM(INDEX($A269:$AD269,MATCH(Lists!$H$2,$A$1:$AD$1,0))&amp;""),"")</f>
        <v/>
      </c>
      <c r="AO269" s="22">
        <f>IF(AN269="","",IFERROR(TRIM(INDEX($A269:$AD269,MATCH(Lists!$H$4,$A$1:$AD$1,0))&amp;""),""))</f>
        <v/>
      </c>
      <c r="AP269" s="22">
        <f>IF(AN269="","",IFERROR(TRIM(INDEX($A269:$AD269,MATCH(Lists!$H$7,$A$1:$AD$1,0))&amp;""),""))</f>
        <v/>
      </c>
      <c r="AQ269" s="22">
        <f>IF(AN269="","",IFERROR(TRIM(INDEX($A269:$AD269,MATCH(Lists!$H$8,$A$1:$AD$1,0))&amp;""),""))</f>
        <v/>
      </c>
      <c r="AR269" s="22">
        <f>IF(AN269="","",IFERROR(TRIM(INDEX($A269:$AD269,MATCH(Lists!$H$9,$A$1:$AD$1,0))&amp;""),""))</f>
        <v/>
      </c>
      <c r="AS269" s="22">
        <f>IF(AN269="","",IFERROR(TRIM(INDEX($A269:$AD269,MATCH(Lists!$H$5,$A$1:$AD$1,0))&amp;""),""))</f>
        <v/>
      </c>
      <c r="AT269" s="22">
        <f>IF(AN269="","",IF(IFERROR(TRIM(INDEX($A269:$AD269,MATCH(Lists!$H$6,$A$1:$AD$1,0))&amp;""),"")&lt;&gt;"","Yes","No"))</f>
        <v/>
      </c>
      <c r="AU269" s="22">
        <f>IF(AN269="","",IF(IFERROR(TRIM(INDEX($A269:$AD269,MATCH(Lists!$H$11,$A$1:$AD$1,0))&amp;""),"")&lt;&gt;"","Yes","No"))</f>
        <v/>
      </c>
      <c r="AV269" s="22">
        <f>IF(AN269="","",IFERROR(IF(TRIM(INDEX($A269:$AD269,MATCH(Lists!$H$10,$A$1:$AD$1,0))&amp;"")="","",VALUE(TRIM(INDEX($A269:$AD269,MATCH(Lists!$H$10,$A$1:$AD$1,0))&amp;""))),""))</f>
        <v/>
      </c>
      <c r="AW269" s="22">
        <f>IF(AN269="","",LOWER(IFERROR(TRIM(INDEX($A269:$AD269,MATCH(Lists!$H$3,$A$1:$AD$1,0))&amp;""),"")))</f>
        <v/>
      </c>
      <c r="AX269" s="22">
        <f>IF(AN269="","",IFERROR(TRIM(INDEX($A269:$AD269,MATCH(Lists!$H$12,$A$1:$AD$1,0))&amp;""),""))</f>
        <v/>
      </c>
      <c r="AY269" s="23">
        <f>IF(OR(AX269="Paid",AX269="Partially refunded"),IFERROR(VALUE(IFERROR(TRIM(INDEX($A269:$AD269,MATCH(Lists!$H$13,$A$1:$AD$1,0))&amp;""),"")),0)-IFERROR(VALUE(IFERROR(TRIM(INDEX($A269:$AD269,MATCH(Lists!$H$14,$A$1:$AD$1,0))&amp;""),"")),0),0)</f>
        <v/>
      </c>
      <c r="AZ269" s="22">
        <f>IF(AN269="","",IF(UPPER(TRIM(AK269&amp;""))="Y","Paid another way",IF(OR(AX269="Paid",AX269="Partially refunded"),AX269,IF(AND(AW269&lt;&gt;"",COUNTIFS(Payments!$S$2:$S$301,AW269,Payments!$U$2:$U$301,1)&gt;0),"Paid",IF(AX269&lt;&gt;"",AX269,IF(AW269="","No payment yet",IFERROR(INDEX(Payments!$T$2:$T$301,MATCH(AW269,Payments!$S$2:$S$301,0)),"No payment yet")))))))</f>
        <v/>
      </c>
      <c r="BA269" s="22">
        <f>IF(OR(AZ269="Paid",AZ269="Partially refunded",AZ269="Paid another way"),1,0)</f>
        <v/>
      </c>
      <c r="BB269" s="23">
        <f>IF(AN269="","",AY269+IF(AW269="",0,SUMIF(Payments!$S$2:$S$301,AW269,Payments!$V$2:$V$301)))</f>
        <v/>
      </c>
      <c r="BC269" s="22">
        <f>IF(OR(AN269="",COUNT(AF269:AH269)=0),"",ROUND(AVERAGE(AF269:AH269),2))</f>
        <v/>
      </c>
      <c r="BD269" s="22">
        <f>IF(ISNUMBER(BC269),BC269,0)</f>
        <v/>
      </c>
      <c r="BE269" s="22">
        <f>IF(ISNUMBER(BC269),1,0)</f>
        <v/>
      </c>
      <c r="BF269" s="22">
        <f>IF(AN269="","",TRIM(AI269&amp;""))</f>
        <v/>
      </c>
      <c r="BG269" s="22">
        <f>IF(OR(AN269="",AJ269=""),"",UPPER(TRIM(AJ269&amp;"")))</f>
        <v/>
      </c>
      <c r="BH269" s="22">
        <f>IF(BG269="","",IF(COUNTIF($BG$2:$BG$301,BG269)&gt;1,"Yes","No"))</f>
        <v/>
      </c>
      <c r="BI269" s="22">
        <f>IF(AND(BF269="Accepted",BG269=""),1,0)</f>
        <v/>
      </c>
      <c r="BJ269" s="22">
        <f>IF(AND(BF269="Accepted",BA269=0),1,0)</f>
        <v/>
      </c>
      <c r="BK269" s="23">
        <f>IF(AND(BJ269=1,ISNUMBER(AV269)),AV269,0)</f>
        <v/>
      </c>
      <c r="BL269" s="22">
        <f>IF(AN269="",0,1)</f>
        <v/>
      </c>
    </row>
    <row r="270">
      <c r="AE270" s="19" t="n"/>
      <c r="AF270" s="24" t="n"/>
      <c r="AG270" s="24" t="n"/>
      <c r="AH270" s="24" t="n"/>
      <c r="AI270" s="24" t="n"/>
      <c r="AJ270" s="24" t="n"/>
      <c r="AK270" s="24" t="n"/>
      <c r="AL270" s="25" t="n"/>
      <c r="AM270" s="19" t="n"/>
      <c r="AN270" s="22">
        <f>IFERROR(TRIM(INDEX($A270:$AD270,MATCH(Lists!$H$2,$A$1:$AD$1,0))&amp;""),"")</f>
        <v/>
      </c>
      <c r="AO270" s="22">
        <f>IF(AN270="","",IFERROR(TRIM(INDEX($A270:$AD270,MATCH(Lists!$H$4,$A$1:$AD$1,0))&amp;""),""))</f>
        <v/>
      </c>
      <c r="AP270" s="22">
        <f>IF(AN270="","",IFERROR(TRIM(INDEX($A270:$AD270,MATCH(Lists!$H$7,$A$1:$AD$1,0))&amp;""),""))</f>
        <v/>
      </c>
      <c r="AQ270" s="22">
        <f>IF(AN270="","",IFERROR(TRIM(INDEX($A270:$AD270,MATCH(Lists!$H$8,$A$1:$AD$1,0))&amp;""),""))</f>
        <v/>
      </c>
      <c r="AR270" s="22">
        <f>IF(AN270="","",IFERROR(TRIM(INDEX($A270:$AD270,MATCH(Lists!$H$9,$A$1:$AD$1,0))&amp;""),""))</f>
        <v/>
      </c>
      <c r="AS270" s="22">
        <f>IF(AN270="","",IFERROR(TRIM(INDEX($A270:$AD270,MATCH(Lists!$H$5,$A$1:$AD$1,0))&amp;""),""))</f>
        <v/>
      </c>
      <c r="AT270" s="22">
        <f>IF(AN270="","",IF(IFERROR(TRIM(INDEX($A270:$AD270,MATCH(Lists!$H$6,$A$1:$AD$1,0))&amp;""),"")&lt;&gt;"","Yes","No"))</f>
        <v/>
      </c>
      <c r="AU270" s="22">
        <f>IF(AN270="","",IF(IFERROR(TRIM(INDEX($A270:$AD270,MATCH(Lists!$H$11,$A$1:$AD$1,0))&amp;""),"")&lt;&gt;"","Yes","No"))</f>
        <v/>
      </c>
      <c r="AV270" s="22">
        <f>IF(AN270="","",IFERROR(IF(TRIM(INDEX($A270:$AD270,MATCH(Lists!$H$10,$A$1:$AD$1,0))&amp;"")="","",VALUE(TRIM(INDEX($A270:$AD270,MATCH(Lists!$H$10,$A$1:$AD$1,0))&amp;""))),""))</f>
        <v/>
      </c>
      <c r="AW270" s="22">
        <f>IF(AN270="","",LOWER(IFERROR(TRIM(INDEX($A270:$AD270,MATCH(Lists!$H$3,$A$1:$AD$1,0))&amp;""),"")))</f>
        <v/>
      </c>
      <c r="AX270" s="22">
        <f>IF(AN270="","",IFERROR(TRIM(INDEX($A270:$AD270,MATCH(Lists!$H$12,$A$1:$AD$1,0))&amp;""),""))</f>
        <v/>
      </c>
      <c r="AY270" s="23">
        <f>IF(OR(AX270="Paid",AX270="Partially refunded"),IFERROR(VALUE(IFERROR(TRIM(INDEX($A270:$AD270,MATCH(Lists!$H$13,$A$1:$AD$1,0))&amp;""),"")),0)-IFERROR(VALUE(IFERROR(TRIM(INDEX($A270:$AD270,MATCH(Lists!$H$14,$A$1:$AD$1,0))&amp;""),"")),0),0)</f>
        <v/>
      </c>
      <c r="AZ270" s="22">
        <f>IF(AN270="","",IF(UPPER(TRIM(AK270&amp;""))="Y","Paid another way",IF(OR(AX270="Paid",AX270="Partially refunded"),AX270,IF(AND(AW270&lt;&gt;"",COUNTIFS(Payments!$S$2:$S$301,AW270,Payments!$U$2:$U$301,1)&gt;0),"Paid",IF(AX270&lt;&gt;"",AX270,IF(AW270="","No payment yet",IFERROR(INDEX(Payments!$T$2:$T$301,MATCH(AW270,Payments!$S$2:$S$301,0)),"No payment yet")))))))</f>
        <v/>
      </c>
      <c r="BA270" s="22">
        <f>IF(OR(AZ270="Paid",AZ270="Partially refunded",AZ270="Paid another way"),1,0)</f>
        <v/>
      </c>
      <c r="BB270" s="23">
        <f>IF(AN270="","",AY270+IF(AW270="",0,SUMIF(Payments!$S$2:$S$301,AW270,Payments!$V$2:$V$301)))</f>
        <v/>
      </c>
      <c r="BC270" s="22">
        <f>IF(OR(AN270="",COUNT(AF270:AH270)=0),"",ROUND(AVERAGE(AF270:AH270),2))</f>
        <v/>
      </c>
      <c r="BD270" s="22">
        <f>IF(ISNUMBER(BC270),BC270,0)</f>
        <v/>
      </c>
      <c r="BE270" s="22">
        <f>IF(ISNUMBER(BC270),1,0)</f>
        <v/>
      </c>
      <c r="BF270" s="22">
        <f>IF(AN270="","",TRIM(AI270&amp;""))</f>
        <v/>
      </c>
      <c r="BG270" s="22">
        <f>IF(OR(AN270="",AJ270=""),"",UPPER(TRIM(AJ270&amp;"")))</f>
        <v/>
      </c>
      <c r="BH270" s="22">
        <f>IF(BG270="","",IF(COUNTIF($BG$2:$BG$301,BG270)&gt;1,"Yes","No"))</f>
        <v/>
      </c>
      <c r="BI270" s="22">
        <f>IF(AND(BF270="Accepted",BG270=""),1,0)</f>
        <v/>
      </c>
      <c r="BJ270" s="22">
        <f>IF(AND(BF270="Accepted",BA270=0),1,0)</f>
        <v/>
      </c>
      <c r="BK270" s="23">
        <f>IF(AND(BJ270=1,ISNUMBER(AV270)),AV270,0)</f>
        <v/>
      </c>
      <c r="BL270" s="22">
        <f>IF(AN270="",0,1)</f>
        <v/>
      </c>
    </row>
    <row r="271">
      <c r="AE271" s="19" t="n"/>
      <c r="AF271" s="24" t="n"/>
      <c r="AG271" s="24" t="n"/>
      <c r="AH271" s="24" t="n"/>
      <c r="AI271" s="24" t="n"/>
      <c r="AJ271" s="24" t="n"/>
      <c r="AK271" s="24" t="n"/>
      <c r="AL271" s="25" t="n"/>
      <c r="AM271" s="19" t="n"/>
      <c r="AN271" s="22">
        <f>IFERROR(TRIM(INDEX($A271:$AD271,MATCH(Lists!$H$2,$A$1:$AD$1,0))&amp;""),"")</f>
        <v/>
      </c>
      <c r="AO271" s="22">
        <f>IF(AN271="","",IFERROR(TRIM(INDEX($A271:$AD271,MATCH(Lists!$H$4,$A$1:$AD$1,0))&amp;""),""))</f>
        <v/>
      </c>
      <c r="AP271" s="22">
        <f>IF(AN271="","",IFERROR(TRIM(INDEX($A271:$AD271,MATCH(Lists!$H$7,$A$1:$AD$1,0))&amp;""),""))</f>
        <v/>
      </c>
      <c r="AQ271" s="22">
        <f>IF(AN271="","",IFERROR(TRIM(INDEX($A271:$AD271,MATCH(Lists!$H$8,$A$1:$AD$1,0))&amp;""),""))</f>
        <v/>
      </c>
      <c r="AR271" s="22">
        <f>IF(AN271="","",IFERROR(TRIM(INDEX($A271:$AD271,MATCH(Lists!$H$9,$A$1:$AD$1,0))&amp;""),""))</f>
        <v/>
      </c>
      <c r="AS271" s="22">
        <f>IF(AN271="","",IFERROR(TRIM(INDEX($A271:$AD271,MATCH(Lists!$H$5,$A$1:$AD$1,0))&amp;""),""))</f>
        <v/>
      </c>
      <c r="AT271" s="22">
        <f>IF(AN271="","",IF(IFERROR(TRIM(INDEX($A271:$AD271,MATCH(Lists!$H$6,$A$1:$AD$1,0))&amp;""),"")&lt;&gt;"","Yes","No"))</f>
        <v/>
      </c>
      <c r="AU271" s="22">
        <f>IF(AN271="","",IF(IFERROR(TRIM(INDEX($A271:$AD271,MATCH(Lists!$H$11,$A$1:$AD$1,0))&amp;""),"")&lt;&gt;"","Yes","No"))</f>
        <v/>
      </c>
      <c r="AV271" s="22">
        <f>IF(AN271="","",IFERROR(IF(TRIM(INDEX($A271:$AD271,MATCH(Lists!$H$10,$A$1:$AD$1,0))&amp;"")="","",VALUE(TRIM(INDEX($A271:$AD271,MATCH(Lists!$H$10,$A$1:$AD$1,0))&amp;""))),""))</f>
        <v/>
      </c>
      <c r="AW271" s="22">
        <f>IF(AN271="","",LOWER(IFERROR(TRIM(INDEX($A271:$AD271,MATCH(Lists!$H$3,$A$1:$AD$1,0))&amp;""),"")))</f>
        <v/>
      </c>
      <c r="AX271" s="22">
        <f>IF(AN271="","",IFERROR(TRIM(INDEX($A271:$AD271,MATCH(Lists!$H$12,$A$1:$AD$1,0))&amp;""),""))</f>
        <v/>
      </c>
      <c r="AY271" s="23">
        <f>IF(OR(AX271="Paid",AX271="Partially refunded"),IFERROR(VALUE(IFERROR(TRIM(INDEX($A271:$AD271,MATCH(Lists!$H$13,$A$1:$AD$1,0))&amp;""),"")),0)-IFERROR(VALUE(IFERROR(TRIM(INDEX($A271:$AD271,MATCH(Lists!$H$14,$A$1:$AD$1,0))&amp;""),"")),0),0)</f>
        <v/>
      </c>
      <c r="AZ271" s="22">
        <f>IF(AN271="","",IF(UPPER(TRIM(AK271&amp;""))="Y","Paid another way",IF(OR(AX271="Paid",AX271="Partially refunded"),AX271,IF(AND(AW271&lt;&gt;"",COUNTIFS(Payments!$S$2:$S$301,AW271,Payments!$U$2:$U$301,1)&gt;0),"Paid",IF(AX271&lt;&gt;"",AX271,IF(AW271="","No payment yet",IFERROR(INDEX(Payments!$T$2:$T$301,MATCH(AW271,Payments!$S$2:$S$301,0)),"No payment yet")))))))</f>
        <v/>
      </c>
      <c r="BA271" s="22">
        <f>IF(OR(AZ271="Paid",AZ271="Partially refunded",AZ271="Paid another way"),1,0)</f>
        <v/>
      </c>
      <c r="BB271" s="23">
        <f>IF(AN271="","",AY271+IF(AW271="",0,SUMIF(Payments!$S$2:$S$301,AW271,Payments!$V$2:$V$301)))</f>
        <v/>
      </c>
      <c r="BC271" s="22">
        <f>IF(OR(AN271="",COUNT(AF271:AH271)=0),"",ROUND(AVERAGE(AF271:AH271),2))</f>
        <v/>
      </c>
      <c r="BD271" s="22">
        <f>IF(ISNUMBER(BC271),BC271,0)</f>
        <v/>
      </c>
      <c r="BE271" s="22">
        <f>IF(ISNUMBER(BC271),1,0)</f>
        <v/>
      </c>
      <c r="BF271" s="22">
        <f>IF(AN271="","",TRIM(AI271&amp;""))</f>
        <v/>
      </c>
      <c r="BG271" s="22">
        <f>IF(OR(AN271="",AJ271=""),"",UPPER(TRIM(AJ271&amp;"")))</f>
        <v/>
      </c>
      <c r="BH271" s="22">
        <f>IF(BG271="","",IF(COUNTIF($BG$2:$BG$301,BG271)&gt;1,"Yes","No"))</f>
        <v/>
      </c>
      <c r="BI271" s="22">
        <f>IF(AND(BF271="Accepted",BG271=""),1,0)</f>
        <v/>
      </c>
      <c r="BJ271" s="22">
        <f>IF(AND(BF271="Accepted",BA271=0),1,0)</f>
        <v/>
      </c>
      <c r="BK271" s="23">
        <f>IF(AND(BJ271=1,ISNUMBER(AV271)),AV271,0)</f>
        <v/>
      </c>
      <c r="BL271" s="22">
        <f>IF(AN271="",0,1)</f>
        <v/>
      </c>
    </row>
    <row r="272">
      <c r="AE272" s="19" t="n"/>
      <c r="AF272" s="24" t="n"/>
      <c r="AG272" s="24" t="n"/>
      <c r="AH272" s="24" t="n"/>
      <c r="AI272" s="24" t="n"/>
      <c r="AJ272" s="24" t="n"/>
      <c r="AK272" s="24" t="n"/>
      <c r="AL272" s="25" t="n"/>
      <c r="AM272" s="19" t="n"/>
      <c r="AN272" s="22">
        <f>IFERROR(TRIM(INDEX($A272:$AD272,MATCH(Lists!$H$2,$A$1:$AD$1,0))&amp;""),"")</f>
        <v/>
      </c>
      <c r="AO272" s="22">
        <f>IF(AN272="","",IFERROR(TRIM(INDEX($A272:$AD272,MATCH(Lists!$H$4,$A$1:$AD$1,0))&amp;""),""))</f>
        <v/>
      </c>
      <c r="AP272" s="22">
        <f>IF(AN272="","",IFERROR(TRIM(INDEX($A272:$AD272,MATCH(Lists!$H$7,$A$1:$AD$1,0))&amp;""),""))</f>
        <v/>
      </c>
      <c r="AQ272" s="22">
        <f>IF(AN272="","",IFERROR(TRIM(INDEX($A272:$AD272,MATCH(Lists!$H$8,$A$1:$AD$1,0))&amp;""),""))</f>
        <v/>
      </c>
      <c r="AR272" s="22">
        <f>IF(AN272="","",IFERROR(TRIM(INDEX($A272:$AD272,MATCH(Lists!$H$9,$A$1:$AD$1,0))&amp;""),""))</f>
        <v/>
      </c>
      <c r="AS272" s="22">
        <f>IF(AN272="","",IFERROR(TRIM(INDEX($A272:$AD272,MATCH(Lists!$H$5,$A$1:$AD$1,0))&amp;""),""))</f>
        <v/>
      </c>
      <c r="AT272" s="22">
        <f>IF(AN272="","",IF(IFERROR(TRIM(INDEX($A272:$AD272,MATCH(Lists!$H$6,$A$1:$AD$1,0))&amp;""),"")&lt;&gt;"","Yes","No"))</f>
        <v/>
      </c>
      <c r="AU272" s="22">
        <f>IF(AN272="","",IF(IFERROR(TRIM(INDEX($A272:$AD272,MATCH(Lists!$H$11,$A$1:$AD$1,0))&amp;""),"")&lt;&gt;"","Yes","No"))</f>
        <v/>
      </c>
      <c r="AV272" s="22">
        <f>IF(AN272="","",IFERROR(IF(TRIM(INDEX($A272:$AD272,MATCH(Lists!$H$10,$A$1:$AD$1,0))&amp;"")="","",VALUE(TRIM(INDEX($A272:$AD272,MATCH(Lists!$H$10,$A$1:$AD$1,0))&amp;""))),""))</f>
        <v/>
      </c>
      <c r="AW272" s="22">
        <f>IF(AN272="","",LOWER(IFERROR(TRIM(INDEX($A272:$AD272,MATCH(Lists!$H$3,$A$1:$AD$1,0))&amp;""),"")))</f>
        <v/>
      </c>
      <c r="AX272" s="22">
        <f>IF(AN272="","",IFERROR(TRIM(INDEX($A272:$AD272,MATCH(Lists!$H$12,$A$1:$AD$1,0))&amp;""),""))</f>
        <v/>
      </c>
      <c r="AY272" s="23">
        <f>IF(OR(AX272="Paid",AX272="Partially refunded"),IFERROR(VALUE(IFERROR(TRIM(INDEX($A272:$AD272,MATCH(Lists!$H$13,$A$1:$AD$1,0))&amp;""),"")),0)-IFERROR(VALUE(IFERROR(TRIM(INDEX($A272:$AD272,MATCH(Lists!$H$14,$A$1:$AD$1,0))&amp;""),"")),0),0)</f>
        <v/>
      </c>
      <c r="AZ272" s="22">
        <f>IF(AN272="","",IF(UPPER(TRIM(AK272&amp;""))="Y","Paid another way",IF(OR(AX272="Paid",AX272="Partially refunded"),AX272,IF(AND(AW272&lt;&gt;"",COUNTIFS(Payments!$S$2:$S$301,AW272,Payments!$U$2:$U$301,1)&gt;0),"Paid",IF(AX272&lt;&gt;"",AX272,IF(AW272="","No payment yet",IFERROR(INDEX(Payments!$T$2:$T$301,MATCH(AW272,Payments!$S$2:$S$301,0)),"No payment yet")))))))</f>
        <v/>
      </c>
      <c r="BA272" s="22">
        <f>IF(OR(AZ272="Paid",AZ272="Partially refunded",AZ272="Paid another way"),1,0)</f>
        <v/>
      </c>
      <c r="BB272" s="23">
        <f>IF(AN272="","",AY272+IF(AW272="",0,SUMIF(Payments!$S$2:$S$301,AW272,Payments!$V$2:$V$301)))</f>
        <v/>
      </c>
      <c r="BC272" s="22">
        <f>IF(OR(AN272="",COUNT(AF272:AH272)=0),"",ROUND(AVERAGE(AF272:AH272),2))</f>
        <v/>
      </c>
      <c r="BD272" s="22">
        <f>IF(ISNUMBER(BC272),BC272,0)</f>
        <v/>
      </c>
      <c r="BE272" s="22">
        <f>IF(ISNUMBER(BC272),1,0)</f>
        <v/>
      </c>
      <c r="BF272" s="22">
        <f>IF(AN272="","",TRIM(AI272&amp;""))</f>
        <v/>
      </c>
      <c r="BG272" s="22">
        <f>IF(OR(AN272="",AJ272=""),"",UPPER(TRIM(AJ272&amp;"")))</f>
        <v/>
      </c>
      <c r="BH272" s="22">
        <f>IF(BG272="","",IF(COUNTIF($BG$2:$BG$301,BG272)&gt;1,"Yes","No"))</f>
        <v/>
      </c>
      <c r="BI272" s="22">
        <f>IF(AND(BF272="Accepted",BG272=""),1,0)</f>
        <v/>
      </c>
      <c r="BJ272" s="22">
        <f>IF(AND(BF272="Accepted",BA272=0),1,0)</f>
        <v/>
      </c>
      <c r="BK272" s="23">
        <f>IF(AND(BJ272=1,ISNUMBER(AV272)),AV272,0)</f>
        <v/>
      </c>
      <c r="BL272" s="22">
        <f>IF(AN272="",0,1)</f>
        <v/>
      </c>
    </row>
    <row r="273">
      <c r="AE273" s="19" t="n"/>
      <c r="AF273" s="24" t="n"/>
      <c r="AG273" s="24" t="n"/>
      <c r="AH273" s="24" t="n"/>
      <c r="AI273" s="24" t="n"/>
      <c r="AJ273" s="24" t="n"/>
      <c r="AK273" s="24" t="n"/>
      <c r="AL273" s="25" t="n"/>
      <c r="AM273" s="19" t="n"/>
      <c r="AN273" s="22">
        <f>IFERROR(TRIM(INDEX($A273:$AD273,MATCH(Lists!$H$2,$A$1:$AD$1,0))&amp;""),"")</f>
        <v/>
      </c>
      <c r="AO273" s="22">
        <f>IF(AN273="","",IFERROR(TRIM(INDEX($A273:$AD273,MATCH(Lists!$H$4,$A$1:$AD$1,0))&amp;""),""))</f>
        <v/>
      </c>
      <c r="AP273" s="22">
        <f>IF(AN273="","",IFERROR(TRIM(INDEX($A273:$AD273,MATCH(Lists!$H$7,$A$1:$AD$1,0))&amp;""),""))</f>
        <v/>
      </c>
      <c r="AQ273" s="22">
        <f>IF(AN273="","",IFERROR(TRIM(INDEX($A273:$AD273,MATCH(Lists!$H$8,$A$1:$AD$1,0))&amp;""),""))</f>
        <v/>
      </c>
      <c r="AR273" s="22">
        <f>IF(AN273="","",IFERROR(TRIM(INDEX($A273:$AD273,MATCH(Lists!$H$9,$A$1:$AD$1,0))&amp;""),""))</f>
        <v/>
      </c>
      <c r="AS273" s="22">
        <f>IF(AN273="","",IFERROR(TRIM(INDEX($A273:$AD273,MATCH(Lists!$H$5,$A$1:$AD$1,0))&amp;""),""))</f>
        <v/>
      </c>
      <c r="AT273" s="22">
        <f>IF(AN273="","",IF(IFERROR(TRIM(INDEX($A273:$AD273,MATCH(Lists!$H$6,$A$1:$AD$1,0))&amp;""),"")&lt;&gt;"","Yes","No"))</f>
        <v/>
      </c>
      <c r="AU273" s="22">
        <f>IF(AN273="","",IF(IFERROR(TRIM(INDEX($A273:$AD273,MATCH(Lists!$H$11,$A$1:$AD$1,0))&amp;""),"")&lt;&gt;"","Yes","No"))</f>
        <v/>
      </c>
      <c r="AV273" s="22">
        <f>IF(AN273="","",IFERROR(IF(TRIM(INDEX($A273:$AD273,MATCH(Lists!$H$10,$A$1:$AD$1,0))&amp;"")="","",VALUE(TRIM(INDEX($A273:$AD273,MATCH(Lists!$H$10,$A$1:$AD$1,0))&amp;""))),""))</f>
        <v/>
      </c>
      <c r="AW273" s="22">
        <f>IF(AN273="","",LOWER(IFERROR(TRIM(INDEX($A273:$AD273,MATCH(Lists!$H$3,$A$1:$AD$1,0))&amp;""),"")))</f>
        <v/>
      </c>
      <c r="AX273" s="22">
        <f>IF(AN273="","",IFERROR(TRIM(INDEX($A273:$AD273,MATCH(Lists!$H$12,$A$1:$AD$1,0))&amp;""),""))</f>
        <v/>
      </c>
      <c r="AY273" s="23">
        <f>IF(OR(AX273="Paid",AX273="Partially refunded"),IFERROR(VALUE(IFERROR(TRIM(INDEX($A273:$AD273,MATCH(Lists!$H$13,$A$1:$AD$1,0))&amp;""),"")),0)-IFERROR(VALUE(IFERROR(TRIM(INDEX($A273:$AD273,MATCH(Lists!$H$14,$A$1:$AD$1,0))&amp;""),"")),0),0)</f>
        <v/>
      </c>
      <c r="AZ273" s="22">
        <f>IF(AN273="","",IF(UPPER(TRIM(AK273&amp;""))="Y","Paid another way",IF(OR(AX273="Paid",AX273="Partially refunded"),AX273,IF(AND(AW273&lt;&gt;"",COUNTIFS(Payments!$S$2:$S$301,AW273,Payments!$U$2:$U$301,1)&gt;0),"Paid",IF(AX273&lt;&gt;"",AX273,IF(AW273="","No payment yet",IFERROR(INDEX(Payments!$T$2:$T$301,MATCH(AW273,Payments!$S$2:$S$301,0)),"No payment yet")))))))</f>
        <v/>
      </c>
      <c r="BA273" s="22">
        <f>IF(OR(AZ273="Paid",AZ273="Partially refunded",AZ273="Paid another way"),1,0)</f>
        <v/>
      </c>
      <c r="BB273" s="23">
        <f>IF(AN273="","",AY273+IF(AW273="",0,SUMIF(Payments!$S$2:$S$301,AW273,Payments!$V$2:$V$301)))</f>
        <v/>
      </c>
      <c r="BC273" s="22">
        <f>IF(OR(AN273="",COUNT(AF273:AH273)=0),"",ROUND(AVERAGE(AF273:AH273),2))</f>
        <v/>
      </c>
      <c r="BD273" s="22">
        <f>IF(ISNUMBER(BC273),BC273,0)</f>
        <v/>
      </c>
      <c r="BE273" s="22">
        <f>IF(ISNUMBER(BC273),1,0)</f>
        <v/>
      </c>
      <c r="BF273" s="22">
        <f>IF(AN273="","",TRIM(AI273&amp;""))</f>
        <v/>
      </c>
      <c r="BG273" s="22">
        <f>IF(OR(AN273="",AJ273=""),"",UPPER(TRIM(AJ273&amp;"")))</f>
        <v/>
      </c>
      <c r="BH273" s="22">
        <f>IF(BG273="","",IF(COUNTIF($BG$2:$BG$301,BG273)&gt;1,"Yes","No"))</f>
        <v/>
      </c>
      <c r="BI273" s="22">
        <f>IF(AND(BF273="Accepted",BG273=""),1,0)</f>
        <v/>
      </c>
      <c r="BJ273" s="22">
        <f>IF(AND(BF273="Accepted",BA273=0),1,0)</f>
        <v/>
      </c>
      <c r="BK273" s="23">
        <f>IF(AND(BJ273=1,ISNUMBER(AV273)),AV273,0)</f>
        <v/>
      </c>
      <c r="BL273" s="22">
        <f>IF(AN273="",0,1)</f>
        <v/>
      </c>
    </row>
    <row r="274">
      <c r="AE274" s="19" t="n"/>
      <c r="AF274" s="24" t="n"/>
      <c r="AG274" s="24" t="n"/>
      <c r="AH274" s="24" t="n"/>
      <c r="AI274" s="24" t="n"/>
      <c r="AJ274" s="24" t="n"/>
      <c r="AK274" s="24" t="n"/>
      <c r="AL274" s="25" t="n"/>
      <c r="AM274" s="19" t="n"/>
      <c r="AN274" s="22">
        <f>IFERROR(TRIM(INDEX($A274:$AD274,MATCH(Lists!$H$2,$A$1:$AD$1,0))&amp;""),"")</f>
        <v/>
      </c>
      <c r="AO274" s="22">
        <f>IF(AN274="","",IFERROR(TRIM(INDEX($A274:$AD274,MATCH(Lists!$H$4,$A$1:$AD$1,0))&amp;""),""))</f>
        <v/>
      </c>
      <c r="AP274" s="22">
        <f>IF(AN274="","",IFERROR(TRIM(INDEX($A274:$AD274,MATCH(Lists!$H$7,$A$1:$AD$1,0))&amp;""),""))</f>
        <v/>
      </c>
      <c r="AQ274" s="22">
        <f>IF(AN274="","",IFERROR(TRIM(INDEX($A274:$AD274,MATCH(Lists!$H$8,$A$1:$AD$1,0))&amp;""),""))</f>
        <v/>
      </c>
      <c r="AR274" s="22">
        <f>IF(AN274="","",IFERROR(TRIM(INDEX($A274:$AD274,MATCH(Lists!$H$9,$A$1:$AD$1,0))&amp;""),""))</f>
        <v/>
      </c>
      <c r="AS274" s="22">
        <f>IF(AN274="","",IFERROR(TRIM(INDEX($A274:$AD274,MATCH(Lists!$H$5,$A$1:$AD$1,0))&amp;""),""))</f>
        <v/>
      </c>
      <c r="AT274" s="22">
        <f>IF(AN274="","",IF(IFERROR(TRIM(INDEX($A274:$AD274,MATCH(Lists!$H$6,$A$1:$AD$1,0))&amp;""),"")&lt;&gt;"","Yes","No"))</f>
        <v/>
      </c>
      <c r="AU274" s="22">
        <f>IF(AN274="","",IF(IFERROR(TRIM(INDEX($A274:$AD274,MATCH(Lists!$H$11,$A$1:$AD$1,0))&amp;""),"")&lt;&gt;"","Yes","No"))</f>
        <v/>
      </c>
      <c r="AV274" s="22">
        <f>IF(AN274="","",IFERROR(IF(TRIM(INDEX($A274:$AD274,MATCH(Lists!$H$10,$A$1:$AD$1,0))&amp;"")="","",VALUE(TRIM(INDEX($A274:$AD274,MATCH(Lists!$H$10,$A$1:$AD$1,0))&amp;""))),""))</f>
        <v/>
      </c>
      <c r="AW274" s="22">
        <f>IF(AN274="","",LOWER(IFERROR(TRIM(INDEX($A274:$AD274,MATCH(Lists!$H$3,$A$1:$AD$1,0))&amp;""),"")))</f>
        <v/>
      </c>
      <c r="AX274" s="22">
        <f>IF(AN274="","",IFERROR(TRIM(INDEX($A274:$AD274,MATCH(Lists!$H$12,$A$1:$AD$1,0))&amp;""),""))</f>
        <v/>
      </c>
      <c r="AY274" s="23">
        <f>IF(OR(AX274="Paid",AX274="Partially refunded"),IFERROR(VALUE(IFERROR(TRIM(INDEX($A274:$AD274,MATCH(Lists!$H$13,$A$1:$AD$1,0))&amp;""),"")),0)-IFERROR(VALUE(IFERROR(TRIM(INDEX($A274:$AD274,MATCH(Lists!$H$14,$A$1:$AD$1,0))&amp;""),"")),0),0)</f>
        <v/>
      </c>
      <c r="AZ274" s="22">
        <f>IF(AN274="","",IF(UPPER(TRIM(AK274&amp;""))="Y","Paid another way",IF(OR(AX274="Paid",AX274="Partially refunded"),AX274,IF(AND(AW274&lt;&gt;"",COUNTIFS(Payments!$S$2:$S$301,AW274,Payments!$U$2:$U$301,1)&gt;0),"Paid",IF(AX274&lt;&gt;"",AX274,IF(AW274="","No payment yet",IFERROR(INDEX(Payments!$T$2:$T$301,MATCH(AW274,Payments!$S$2:$S$301,0)),"No payment yet")))))))</f>
        <v/>
      </c>
      <c r="BA274" s="22">
        <f>IF(OR(AZ274="Paid",AZ274="Partially refunded",AZ274="Paid another way"),1,0)</f>
        <v/>
      </c>
      <c r="BB274" s="23">
        <f>IF(AN274="","",AY274+IF(AW274="",0,SUMIF(Payments!$S$2:$S$301,AW274,Payments!$V$2:$V$301)))</f>
        <v/>
      </c>
      <c r="BC274" s="22">
        <f>IF(OR(AN274="",COUNT(AF274:AH274)=0),"",ROUND(AVERAGE(AF274:AH274),2))</f>
        <v/>
      </c>
      <c r="BD274" s="22">
        <f>IF(ISNUMBER(BC274),BC274,0)</f>
        <v/>
      </c>
      <c r="BE274" s="22">
        <f>IF(ISNUMBER(BC274),1,0)</f>
        <v/>
      </c>
      <c r="BF274" s="22">
        <f>IF(AN274="","",TRIM(AI274&amp;""))</f>
        <v/>
      </c>
      <c r="BG274" s="22">
        <f>IF(OR(AN274="",AJ274=""),"",UPPER(TRIM(AJ274&amp;"")))</f>
        <v/>
      </c>
      <c r="BH274" s="22">
        <f>IF(BG274="","",IF(COUNTIF($BG$2:$BG$301,BG274)&gt;1,"Yes","No"))</f>
        <v/>
      </c>
      <c r="BI274" s="22">
        <f>IF(AND(BF274="Accepted",BG274=""),1,0)</f>
        <v/>
      </c>
      <c r="BJ274" s="22">
        <f>IF(AND(BF274="Accepted",BA274=0),1,0)</f>
        <v/>
      </c>
      <c r="BK274" s="23">
        <f>IF(AND(BJ274=1,ISNUMBER(AV274)),AV274,0)</f>
        <v/>
      </c>
      <c r="BL274" s="22">
        <f>IF(AN274="",0,1)</f>
        <v/>
      </c>
    </row>
    <row r="275">
      <c r="AE275" s="19" t="n"/>
      <c r="AF275" s="24" t="n"/>
      <c r="AG275" s="24" t="n"/>
      <c r="AH275" s="24" t="n"/>
      <c r="AI275" s="24" t="n"/>
      <c r="AJ275" s="24" t="n"/>
      <c r="AK275" s="24" t="n"/>
      <c r="AL275" s="25" t="n"/>
      <c r="AM275" s="19" t="n"/>
      <c r="AN275" s="22">
        <f>IFERROR(TRIM(INDEX($A275:$AD275,MATCH(Lists!$H$2,$A$1:$AD$1,0))&amp;""),"")</f>
        <v/>
      </c>
      <c r="AO275" s="22">
        <f>IF(AN275="","",IFERROR(TRIM(INDEX($A275:$AD275,MATCH(Lists!$H$4,$A$1:$AD$1,0))&amp;""),""))</f>
        <v/>
      </c>
      <c r="AP275" s="22">
        <f>IF(AN275="","",IFERROR(TRIM(INDEX($A275:$AD275,MATCH(Lists!$H$7,$A$1:$AD$1,0))&amp;""),""))</f>
        <v/>
      </c>
      <c r="AQ275" s="22">
        <f>IF(AN275="","",IFERROR(TRIM(INDEX($A275:$AD275,MATCH(Lists!$H$8,$A$1:$AD$1,0))&amp;""),""))</f>
        <v/>
      </c>
      <c r="AR275" s="22">
        <f>IF(AN275="","",IFERROR(TRIM(INDEX($A275:$AD275,MATCH(Lists!$H$9,$A$1:$AD$1,0))&amp;""),""))</f>
        <v/>
      </c>
      <c r="AS275" s="22">
        <f>IF(AN275="","",IFERROR(TRIM(INDEX($A275:$AD275,MATCH(Lists!$H$5,$A$1:$AD$1,0))&amp;""),""))</f>
        <v/>
      </c>
      <c r="AT275" s="22">
        <f>IF(AN275="","",IF(IFERROR(TRIM(INDEX($A275:$AD275,MATCH(Lists!$H$6,$A$1:$AD$1,0))&amp;""),"")&lt;&gt;"","Yes","No"))</f>
        <v/>
      </c>
      <c r="AU275" s="22">
        <f>IF(AN275="","",IF(IFERROR(TRIM(INDEX($A275:$AD275,MATCH(Lists!$H$11,$A$1:$AD$1,0))&amp;""),"")&lt;&gt;"","Yes","No"))</f>
        <v/>
      </c>
      <c r="AV275" s="22">
        <f>IF(AN275="","",IFERROR(IF(TRIM(INDEX($A275:$AD275,MATCH(Lists!$H$10,$A$1:$AD$1,0))&amp;"")="","",VALUE(TRIM(INDEX($A275:$AD275,MATCH(Lists!$H$10,$A$1:$AD$1,0))&amp;""))),""))</f>
        <v/>
      </c>
      <c r="AW275" s="22">
        <f>IF(AN275="","",LOWER(IFERROR(TRIM(INDEX($A275:$AD275,MATCH(Lists!$H$3,$A$1:$AD$1,0))&amp;""),"")))</f>
        <v/>
      </c>
      <c r="AX275" s="22">
        <f>IF(AN275="","",IFERROR(TRIM(INDEX($A275:$AD275,MATCH(Lists!$H$12,$A$1:$AD$1,0))&amp;""),""))</f>
        <v/>
      </c>
      <c r="AY275" s="23">
        <f>IF(OR(AX275="Paid",AX275="Partially refunded"),IFERROR(VALUE(IFERROR(TRIM(INDEX($A275:$AD275,MATCH(Lists!$H$13,$A$1:$AD$1,0))&amp;""),"")),0)-IFERROR(VALUE(IFERROR(TRIM(INDEX($A275:$AD275,MATCH(Lists!$H$14,$A$1:$AD$1,0))&amp;""),"")),0),0)</f>
        <v/>
      </c>
      <c r="AZ275" s="22">
        <f>IF(AN275="","",IF(UPPER(TRIM(AK275&amp;""))="Y","Paid another way",IF(OR(AX275="Paid",AX275="Partially refunded"),AX275,IF(AND(AW275&lt;&gt;"",COUNTIFS(Payments!$S$2:$S$301,AW275,Payments!$U$2:$U$301,1)&gt;0),"Paid",IF(AX275&lt;&gt;"",AX275,IF(AW275="","No payment yet",IFERROR(INDEX(Payments!$T$2:$T$301,MATCH(AW275,Payments!$S$2:$S$301,0)),"No payment yet")))))))</f>
        <v/>
      </c>
      <c r="BA275" s="22">
        <f>IF(OR(AZ275="Paid",AZ275="Partially refunded",AZ275="Paid another way"),1,0)</f>
        <v/>
      </c>
      <c r="BB275" s="23">
        <f>IF(AN275="","",AY275+IF(AW275="",0,SUMIF(Payments!$S$2:$S$301,AW275,Payments!$V$2:$V$301)))</f>
        <v/>
      </c>
      <c r="BC275" s="22">
        <f>IF(OR(AN275="",COUNT(AF275:AH275)=0),"",ROUND(AVERAGE(AF275:AH275),2))</f>
        <v/>
      </c>
      <c r="BD275" s="22">
        <f>IF(ISNUMBER(BC275),BC275,0)</f>
        <v/>
      </c>
      <c r="BE275" s="22">
        <f>IF(ISNUMBER(BC275),1,0)</f>
        <v/>
      </c>
      <c r="BF275" s="22">
        <f>IF(AN275="","",TRIM(AI275&amp;""))</f>
        <v/>
      </c>
      <c r="BG275" s="22">
        <f>IF(OR(AN275="",AJ275=""),"",UPPER(TRIM(AJ275&amp;"")))</f>
        <v/>
      </c>
      <c r="BH275" s="22">
        <f>IF(BG275="","",IF(COUNTIF($BG$2:$BG$301,BG275)&gt;1,"Yes","No"))</f>
        <v/>
      </c>
      <c r="BI275" s="22">
        <f>IF(AND(BF275="Accepted",BG275=""),1,0)</f>
        <v/>
      </c>
      <c r="BJ275" s="22">
        <f>IF(AND(BF275="Accepted",BA275=0),1,0)</f>
        <v/>
      </c>
      <c r="BK275" s="23">
        <f>IF(AND(BJ275=1,ISNUMBER(AV275)),AV275,0)</f>
        <v/>
      </c>
      <c r="BL275" s="22">
        <f>IF(AN275="",0,1)</f>
        <v/>
      </c>
    </row>
    <row r="276">
      <c r="AE276" s="19" t="n"/>
      <c r="AF276" s="24" t="n"/>
      <c r="AG276" s="24" t="n"/>
      <c r="AH276" s="24" t="n"/>
      <c r="AI276" s="24" t="n"/>
      <c r="AJ276" s="24" t="n"/>
      <c r="AK276" s="24" t="n"/>
      <c r="AL276" s="25" t="n"/>
      <c r="AM276" s="19" t="n"/>
      <c r="AN276" s="22">
        <f>IFERROR(TRIM(INDEX($A276:$AD276,MATCH(Lists!$H$2,$A$1:$AD$1,0))&amp;""),"")</f>
        <v/>
      </c>
      <c r="AO276" s="22">
        <f>IF(AN276="","",IFERROR(TRIM(INDEX($A276:$AD276,MATCH(Lists!$H$4,$A$1:$AD$1,0))&amp;""),""))</f>
        <v/>
      </c>
      <c r="AP276" s="22">
        <f>IF(AN276="","",IFERROR(TRIM(INDEX($A276:$AD276,MATCH(Lists!$H$7,$A$1:$AD$1,0))&amp;""),""))</f>
        <v/>
      </c>
      <c r="AQ276" s="22">
        <f>IF(AN276="","",IFERROR(TRIM(INDEX($A276:$AD276,MATCH(Lists!$H$8,$A$1:$AD$1,0))&amp;""),""))</f>
        <v/>
      </c>
      <c r="AR276" s="22">
        <f>IF(AN276="","",IFERROR(TRIM(INDEX($A276:$AD276,MATCH(Lists!$H$9,$A$1:$AD$1,0))&amp;""),""))</f>
        <v/>
      </c>
      <c r="AS276" s="22">
        <f>IF(AN276="","",IFERROR(TRIM(INDEX($A276:$AD276,MATCH(Lists!$H$5,$A$1:$AD$1,0))&amp;""),""))</f>
        <v/>
      </c>
      <c r="AT276" s="22">
        <f>IF(AN276="","",IF(IFERROR(TRIM(INDEX($A276:$AD276,MATCH(Lists!$H$6,$A$1:$AD$1,0))&amp;""),"")&lt;&gt;"","Yes","No"))</f>
        <v/>
      </c>
      <c r="AU276" s="22">
        <f>IF(AN276="","",IF(IFERROR(TRIM(INDEX($A276:$AD276,MATCH(Lists!$H$11,$A$1:$AD$1,0))&amp;""),"")&lt;&gt;"","Yes","No"))</f>
        <v/>
      </c>
      <c r="AV276" s="22">
        <f>IF(AN276="","",IFERROR(IF(TRIM(INDEX($A276:$AD276,MATCH(Lists!$H$10,$A$1:$AD$1,0))&amp;"")="","",VALUE(TRIM(INDEX($A276:$AD276,MATCH(Lists!$H$10,$A$1:$AD$1,0))&amp;""))),""))</f>
        <v/>
      </c>
      <c r="AW276" s="22">
        <f>IF(AN276="","",LOWER(IFERROR(TRIM(INDEX($A276:$AD276,MATCH(Lists!$H$3,$A$1:$AD$1,0))&amp;""),"")))</f>
        <v/>
      </c>
      <c r="AX276" s="22">
        <f>IF(AN276="","",IFERROR(TRIM(INDEX($A276:$AD276,MATCH(Lists!$H$12,$A$1:$AD$1,0))&amp;""),""))</f>
        <v/>
      </c>
      <c r="AY276" s="23">
        <f>IF(OR(AX276="Paid",AX276="Partially refunded"),IFERROR(VALUE(IFERROR(TRIM(INDEX($A276:$AD276,MATCH(Lists!$H$13,$A$1:$AD$1,0))&amp;""),"")),0)-IFERROR(VALUE(IFERROR(TRIM(INDEX($A276:$AD276,MATCH(Lists!$H$14,$A$1:$AD$1,0))&amp;""),"")),0),0)</f>
        <v/>
      </c>
      <c r="AZ276" s="22">
        <f>IF(AN276="","",IF(UPPER(TRIM(AK276&amp;""))="Y","Paid another way",IF(OR(AX276="Paid",AX276="Partially refunded"),AX276,IF(AND(AW276&lt;&gt;"",COUNTIFS(Payments!$S$2:$S$301,AW276,Payments!$U$2:$U$301,1)&gt;0),"Paid",IF(AX276&lt;&gt;"",AX276,IF(AW276="","No payment yet",IFERROR(INDEX(Payments!$T$2:$T$301,MATCH(AW276,Payments!$S$2:$S$301,0)),"No payment yet")))))))</f>
        <v/>
      </c>
      <c r="BA276" s="22">
        <f>IF(OR(AZ276="Paid",AZ276="Partially refunded",AZ276="Paid another way"),1,0)</f>
        <v/>
      </c>
      <c r="BB276" s="23">
        <f>IF(AN276="","",AY276+IF(AW276="",0,SUMIF(Payments!$S$2:$S$301,AW276,Payments!$V$2:$V$301)))</f>
        <v/>
      </c>
      <c r="BC276" s="22">
        <f>IF(OR(AN276="",COUNT(AF276:AH276)=0),"",ROUND(AVERAGE(AF276:AH276),2))</f>
        <v/>
      </c>
      <c r="BD276" s="22">
        <f>IF(ISNUMBER(BC276),BC276,0)</f>
        <v/>
      </c>
      <c r="BE276" s="22">
        <f>IF(ISNUMBER(BC276),1,0)</f>
        <v/>
      </c>
      <c r="BF276" s="22">
        <f>IF(AN276="","",TRIM(AI276&amp;""))</f>
        <v/>
      </c>
      <c r="BG276" s="22">
        <f>IF(OR(AN276="",AJ276=""),"",UPPER(TRIM(AJ276&amp;"")))</f>
        <v/>
      </c>
      <c r="BH276" s="22">
        <f>IF(BG276="","",IF(COUNTIF($BG$2:$BG$301,BG276)&gt;1,"Yes","No"))</f>
        <v/>
      </c>
      <c r="BI276" s="22">
        <f>IF(AND(BF276="Accepted",BG276=""),1,0)</f>
        <v/>
      </c>
      <c r="BJ276" s="22">
        <f>IF(AND(BF276="Accepted",BA276=0),1,0)</f>
        <v/>
      </c>
      <c r="BK276" s="23">
        <f>IF(AND(BJ276=1,ISNUMBER(AV276)),AV276,0)</f>
        <v/>
      </c>
      <c r="BL276" s="22">
        <f>IF(AN276="",0,1)</f>
        <v/>
      </c>
    </row>
    <row r="277">
      <c r="AE277" s="19" t="n"/>
      <c r="AF277" s="24" t="n"/>
      <c r="AG277" s="24" t="n"/>
      <c r="AH277" s="24" t="n"/>
      <c r="AI277" s="24" t="n"/>
      <c r="AJ277" s="24" t="n"/>
      <c r="AK277" s="24" t="n"/>
      <c r="AL277" s="25" t="n"/>
      <c r="AM277" s="19" t="n"/>
      <c r="AN277" s="22">
        <f>IFERROR(TRIM(INDEX($A277:$AD277,MATCH(Lists!$H$2,$A$1:$AD$1,0))&amp;""),"")</f>
        <v/>
      </c>
      <c r="AO277" s="22">
        <f>IF(AN277="","",IFERROR(TRIM(INDEX($A277:$AD277,MATCH(Lists!$H$4,$A$1:$AD$1,0))&amp;""),""))</f>
        <v/>
      </c>
      <c r="AP277" s="22">
        <f>IF(AN277="","",IFERROR(TRIM(INDEX($A277:$AD277,MATCH(Lists!$H$7,$A$1:$AD$1,0))&amp;""),""))</f>
        <v/>
      </c>
      <c r="AQ277" s="22">
        <f>IF(AN277="","",IFERROR(TRIM(INDEX($A277:$AD277,MATCH(Lists!$H$8,$A$1:$AD$1,0))&amp;""),""))</f>
        <v/>
      </c>
      <c r="AR277" s="22">
        <f>IF(AN277="","",IFERROR(TRIM(INDEX($A277:$AD277,MATCH(Lists!$H$9,$A$1:$AD$1,0))&amp;""),""))</f>
        <v/>
      </c>
      <c r="AS277" s="22">
        <f>IF(AN277="","",IFERROR(TRIM(INDEX($A277:$AD277,MATCH(Lists!$H$5,$A$1:$AD$1,0))&amp;""),""))</f>
        <v/>
      </c>
      <c r="AT277" s="22">
        <f>IF(AN277="","",IF(IFERROR(TRIM(INDEX($A277:$AD277,MATCH(Lists!$H$6,$A$1:$AD$1,0))&amp;""),"")&lt;&gt;"","Yes","No"))</f>
        <v/>
      </c>
      <c r="AU277" s="22">
        <f>IF(AN277="","",IF(IFERROR(TRIM(INDEX($A277:$AD277,MATCH(Lists!$H$11,$A$1:$AD$1,0))&amp;""),"")&lt;&gt;"","Yes","No"))</f>
        <v/>
      </c>
      <c r="AV277" s="22">
        <f>IF(AN277="","",IFERROR(IF(TRIM(INDEX($A277:$AD277,MATCH(Lists!$H$10,$A$1:$AD$1,0))&amp;"")="","",VALUE(TRIM(INDEX($A277:$AD277,MATCH(Lists!$H$10,$A$1:$AD$1,0))&amp;""))),""))</f>
        <v/>
      </c>
      <c r="AW277" s="22">
        <f>IF(AN277="","",LOWER(IFERROR(TRIM(INDEX($A277:$AD277,MATCH(Lists!$H$3,$A$1:$AD$1,0))&amp;""),"")))</f>
        <v/>
      </c>
      <c r="AX277" s="22">
        <f>IF(AN277="","",IFERROR(TRIM(INDEX($A277:$AD277,MATCH(Lists!$H$12,$A$1:$AD$1,0))&amp;""),""))</f>
        <v/>
      </c>
      <c r="AY277" s="23">
        <f>IF(OR(AX277="Paid",AX277="Partially refunded"),IFERROR(VALUE(IFERROR(TRIM(INDEX($A277:$AD277,MATCH(Lists!$H$13,$A$1:$AD$1,0))&amp;""),"")),0)-IFERROR(VALUE(IFERROR(TRIM(INDEX($A277:$AD277,MATCH(Lists!$H$14,$A$1:$AD$1,0))&amp;""),"")),0),0)</f>
        <v/>
      </c>
      <c r="AZ277" s="22">
        <f>IF(AN277="","",IF(UPPER(TRIM(AK277&amp;""))="Y","Paid another way",IF(OR(AX277="Paid",AX277="Partially refunded"),AX277,IF(AND(AW277&lt;&gt;"",COUNTIFS(Payments!$S$2:$S$301,AW277,Payments!$U$2:$U$301,1)&gt;0),"Paid",IF(AX277&lt;&gt;"",AX277,IF(AW277="","No payment yet",IFERROR(INDEX(Payments!$T$2:$T$301,MATCH(AW277,Payments!$S$2:$S$301,0)),"No payment yet")))))))</f>
        <v/>
      </c>
      <c r="BA277" s="22">
        <f>IF(OR(AZ277="Paid",AZ277="Partially refunded",AZ277="Paid another way"),1,0)</f>
        <v/>
      </c>
      <c r="BB277" s="23">
        <f>IF(AN277="","",AY277+IF(AW277="",0,SUMIF(Payments!$S$2:$S$301,AW277,Payments!$V$2:$V$301)))</f>
        <v/>
      </c>
      <c r="BC277" s="22">
        <f>IF(OR(AN277="",COUNT(AF277:AH277)=0),"",ROUND(AVERAGE(AF277:AH277),2))</f>
        <v/>
      </c>
      <c r="BD277" s="22">
        <f>IF(ISNUMBER(BC277),BC277,0)</f>
        <v/>
      </c>
      <c r="BE277" s="22">
        <f>IF(ISNUMBER(BC277),1,0)</f>
        <v/>
      </c>
      <c r="BF277" s="22">
        <f>IF(AN277="","",TRIM(AI277&amp;""))</f>
        <v/>
      </c>
      <c r="BG277" s="22">
        <f>IF(OR(AN277="",AJ277=""),"",UPPER(TRIM(AJ277&amp;"")))</f>
        <v/>
      </c>
      <c r="BH277" s="22">
        <f>IF(BG277="","",IF(COUNTIF($BG$2:$BG$301,BG277)&gt;1,"Yes","No"))</f>
        <v/>
      </c>
      <c r="BI277" s="22">
        <f>IF(AND(BF277="Accepted",BG277=""),1,0)</f>
        <v/>
      </c>
      <c r="BJ277" s="22">
        <f>IF(AND(BF277="Accepted",BA277=0),1,0)</f>
        <v/>
      </c>
      <c r="BK277" s="23">
        <f>IF(AND(BJ277=1,ISNUMBER(AV277)),AV277,0)</f>
        <v/>
      </c>
      <c r="BL277" s="22">
        <f>IF(AN277="",0,1)</f>
        <v/>
      </c>
    </row>
    <row r="278">
      <c r="AE278" s="19" t="n"/>
      <c r="AF278" s="24" t="n"/>
      <c r="AG278" s="24" t="n"/>
      <c r="AH278" s="24" t="n"/>
      <c r="AI278" s="24" t="n"/>
      <c r="AJ278" s="24" t="n"/>
      <c r="AK278" s="24" t="n"/>
      <c r="AL278" s="25" t="n"/>
      <c r="AM278" s="19" t="n"/>
      <c r="AN278" s="22">
        <f>IFERROR(TRIM(INDEX($A278:$AD278,MATCH(Lists!$H$2,$A$1:$AD$1,0))&amp;""),"")</f>
        <v/>
      </c>
      <c r="AO278" s="22">
        <f>IF(AN278="","",IFERROR(TRIM(INDEX($A278:$AD278,MATCH(Lists!$H$4,$A$1:$AD$1,0))&amp;""),""))</f>
        <v/>
      </c>
      <c r="AP278" s="22">
        <f>IF(AN278="","",IFERROR(TRIM(INDEX($A278:$AD278,MATCH(Lists!$H$7,$A$1:$AD$1,0))&amp;""),""))</f>
        <v/>
      </c>
      <c r="AQ278" s="22">
        <f>IF(AN278="","",IFERROR(TRIM(INDEX($A278:$AD278,MATCH(Lists!$H$8,$A$1:$AD$1,0))&amp;""),""))</f>
        <v/>
      </c>
      <c r="AR278" s="22">
        <f>IF(AN278="","",IFERROR(TRIM(INDEX($A278:$AD278,MATCH(Lists!$H$9,$A$1:$AD$1,0))&amp;""),""))</f>
        <v/>
      </c>
      <c r="AS278" s="22">
        <f>IF(AN278="","",IFERROR(TRIM(INDEX($A278:$AD278,MATCH(Lists!$H$5,$A$1:$AD$1,0))&amp;""),""))</f>
        <v/>
      </c>
      <c r="AT278" s="22">
        <f>IF(AN278="","",IF(IFERROR(TRIM(INDEX($A278:$AD278,MATCH(Lists!$H$6,$A$1:$AD$1,0))&amp;""),"")&lt;&gt;"","Yes","No"))</f>
        <v/>
      </c>
      <c r="AU278" s="22">
        <f>IF(AN278="","",IF(IFERROR(TRIM(INDEX($A278:$AD278,MATCH(Lists!$H$11,$A$1:$AD$1,0))&amp;""),"")&lt;&gt;"","Yes","No"))</f>
        <v/>
      </c>
      <c r="AV278" s="22">
        <f>IF(AN278="","",IFERROR(IF(TRIM(INDEX($A278:$AD278,MATCH(Lists!$H$10,$A$1:$AD$1,0))&amp;"")="","",VALUE(TRIM(INDEX($A278:$AD278,MATCH(Lists!$H$10,$A$1:$AD$1,0))&amp;""))),""))</f>
        <v/>
      </c>
      <c r="AW278" s="22">
        <f>IF(AN278="","",LOWER(IFERROR(TRIM(INDEX($A278:$AD278,MATCH(Lists!$H$3,$A$1:$AD$1,0))&amp;""),"")))</f>
        <v/>
      </c>
      <c r="AX278" s="22">
        <f>IF(AN278="","",IFERROR(TRIM(INDEX($A278:$AD278,MATCH(Lists!$H$12,$A$1:$AD$1,0))&amp;""),""))</f>
        <v/>
      </c>
      <c r="AY278" s="23">
        <f>IF(OR(AX278="Paid",AX278="Partially refunded"),IFERROR(VALUE(IFERROR(TRIM(INDEX($A278:$AD278,MATCH(Lists!$H$13,$A$1:$AD$1,0))&amp;""),"")),0)-IFERROR(VALUE(IFERROR(TRIM(INDEX($A278:$AD278,MATCH(Lists!$H$14,$A$1:$AD$1,0))&amp;""),"")),0),0)</f>
        <v/>
      </c>
      <c r="AZ278" s="22">
        <f>IF(AN278="","",IF(UPPER(TRIM(AK278&amp;""))="Y","Paid another way",IF(OR(AX278="Paid",AX278="Partially refunded"),AX278,IF(AND(AW278&lt;&gt;"",COUNTIFS(Payments!$S$2:$S$301,AW278,Payments!$U$2:$U$301,1)&gt;0),"Paid",IF(AX278&lt;&gt;"",AX278,IF(AW278="","No payment yet",IFERROR(INDEX(Payments!$T$2:$T$301,MATCH(AW278,Payments!$S$2:$S$301,0)),"No payment yet")))))))</f>
        <v/>
      </c>
      <c r="BA278" s="22">
        <f>IF(OR(AZ278="Paid",AZ278="Partially refunded",AZ278="Paid another way"),1,0)</f>
        <v/>
      </c>
      <c r="BB278" s="23">
        <f>IF(AN278="","",AY278+IF(AW278="",0,SUMIF(Payments!$S$2:$S$301,AW278,Payments!$V$2:$V$301)))</f>
        <v/>
      </c>
      <c r="BC278" s="22">
        <f>IF(OR(AN278="",COUNT(AF278:AH278)=0),"",ROUND(AVERAGE(AF278:AH278),2))</f>
        <v/>
      </c>
      <c r="BD278" s="22">
        <f>IF(ISNUMBER(BC278),BC278,0)</f>
        <v/>
      </c>
      <c r="BE278" s="22">
        <f>IF(ISNUMBER(BC278),1,0)</f>
        <v/>
      </c>
      <c r="BF278" s="22">
        <f>IF(AN278="","",TRIM(AI278&amp;""))</f>
        <v/>
      </c>
      <c r="BG278" s="22">
        <f>IF(OR(AN278="",AJ278=""),"",UPPER(TRIM(AJ278&amp;"")))</f>
        <v/>
      </c>
      <c r="BH278" s="22">
        <f>IF(BG278="","",IF(COUNTIF($BG$2:$BG$301,BG278)&gt;1,"Yes","No"))</f>
        <v/>
      </c>
      <c r="BI278" s="22">
        <f>IF(AND(BF278="Accepted",BG278=""),1,0)</f>
        <v/>
      </c>
      <c r="BJ278" s="22">
        <f>IF(AND(BF278="Accepted",BA278=0),1,0)</f>
        <v/>
      </c>
      <c r="BK278" s="23">
        <f>IF(AND(BJ278=1,ISNUMBER(AV278)),AV278,0)</f>
        <v/>
      </c>
      <c r="BL278" s="22">
        <f>IF(AN278="",0,1)</f>
        <v/>
      </c>
    </row>
    <row r="279">
      <c r="AE279" s="19" t="n"/>
      <c r="AF279" s="24" t="n"/>
      <c r="AG279" s="24" t="n"/>
      <c r="AH279" s="24" t="n"/>
      <c r="AI279" s="24" t="n"/>
      <c r="AJ279" s="24" t="n"/>
      <c r="AK279" s="24" t="n"/>
      <c r="AL279" s="25" t="n"/>
      <c r="AM279" s="19" t="n"/>
      <c r="AN279" s="22">
        <f>IFERROR(TRIM(INDEX($A279:$AD279,MATCH(Lists!$H$2,$A$1:$AD$1,0))&amp;""),"")</f>
        <v/>
      </c>
      <c r="AO279" s="22">
        <f>IF(AN279="","",IFERROR(TRIM(INDEX($A279:$AD279,MATCH(Lists!$H$4,$A$1:$AD$1,0))&amp;""),""))</f>
        <v/>
      </c>
      <c r="AP279" s="22">
        <f>IF(AN279="","",IFERROR(TRIM(INDEX($A279:$AD279,MATCH(Lists!$H$7,$A$1:$AD$1,0))&amp;""),""))</f>
        <v/>
      </c>
      <c r="AQ279" s="22">
        <f>IF(AN279="","",IFERROR(TRIM(INDEX($A279:$AD279,MATCH(Lists!$H$8,$A$1:$AD$1,0))&amp;""),""))</f>
        <v/>
      </c>
      <c r="AR279" s="22">
        <f>IF(AN279="","",IFERROR(TRIM(INDEX($A279:$AD279,MATCH(Lists!$H$9,$A$1:$AD$1,0))&amp;""),""))</f>
        <v/>
      </c>
      <c r="AS279" s="22">
        <f>IF(AN279="","",IFERROR(TRIM(INDEX($A279:$AD279,MATCH(Lists!$H$5,$A$1:$AD$1,0))&amp;""),""))</f>
        <v/>
      </c>
      <c r="AT279" s="22">
        <f>IF(AN279="","",IF(IFERROR(TRIM(INDEX($A279:$AD279,MATCH(Lists!$H$6,$A$1:$AD$1,0))&amp;""),"")&lt;&gt;"","Yes","No"))</f>
        <v/>
      </c>
      <c r="AU279" s="22">
        <f>IF(AN279="","",IF(IFERROR(TRIM(INDEX($A279:$AD279,MATCH(Lists!$H$11,$A$1:$AD$1,0))&amp;""),"")&lt;&gt;"","Yes","No"))</f>
        <v/>
      </c>
      <c r="AV279" s="22">
        <f>IF(AN279="","",IFERROR(IF(TRIM(INDEX($A279:$AD279,MATCH(Lists!$H$10,$A$1:$AD$1,0))&amp;"")="","",VALUE(TRIM(INDEX($A279:$AD279,MATCH(Lists!$H$10,$A$1:$AD$1,0))&amp;""))),""))</f>
        <v/>
      </c>
      <c r="AW279" s="22">
        <f>IF(AN279="","",LOWER(IFERROR(TRIM(INDEX($A279:$AD279,MATCH(Lists!$H$3,$A$1:$AD$1,0))&amp;""),"")))</f>
        <v/>
      </c>
      <c r="AX279" s="22">
        <f>IF(AN279="","",IFERROR(TRIM(INDEX($A279:$AD279,MATCH(Lists!$H$12,$A$1:$AD$1,0))&amp;""),""))</f>
        <v/>
      </c>
      <c r="AY279" s="23">
        <f>IF(OR(AX279="Paid",AX279="Partially refunded"),IFERROR(VALUE(IFERROR(TRIM(INDEX($A279:$AD279,MATCH(Lists!$H$13,$A$1:$AD$1,0))&amp;""),"")),0)-IFERROR(VALUE(IFERROR(TRIM(INDEX($A279:$AD279,MATCH(Lists!$H$14,$A$1:$AD$1,0))&amp;""),"")),0),0)</f>
        <v/>
      </c>
      <c r="AZ279" s="22">
        <f>IF(AN279="","",IF(UPPER(TRIM(AK279&amp;""))="Y","Paid another way",IF(OR(AX279="Paid",AX279="Partially refunded"),AX279,IF(AND(AW279&lt;&gt;"",COUNTIFS(Payments!$S$2:$S$301,AW279,Payments!$U$2:$U$301,1)&gt;0),"Paid",IF(AX279&lt;&gt;"",AX279,IF(AW279="","No payment yet",IFERROR(INDEX(Payments!$T$2:$T$301,MATCH(AW279,Payments!$S$2:$S$301,0)),"No payment yet")))))))</f>
        <v/>
      </c>
      <c r="BA279" s="22">
        <f>IF(OR(AZ279="Paid",AZ279="Partially refunded",AZ279="Paid another way"),1,0)</f>
        <v/>
      </c>
      <c r="BB279" s="23">
        <f>IF(AN279="","",AY279+IF(AW279="",0,SUMIF(Payments!$S$2:$S$301,AW279,Payments!$V$2:$V$301)))</f>
        <v/>
      </c>
      <c r="BC279" s="22">
        <f>IF(OR(AN279="",COUNT(AF279:AH279)=0),"",ROUND(AVERAGE(AF279:AH279),2))</f>
        <v/>
      </c>
      <c r="BD279" s="22">
        <f>IF(ISNUMBER(BC279),BC279,0)</f>
        <v/>
      </c>
      <c r="BE279" s="22">
        <f>IF(ISNUMBER(BC279),1,0)</f>
        <v/>
      </c>
      <c r="BF279" s="22">
        <f>IF(AN279="","",TRIM(AI279&amp;""))</f>
        <v/>
      </c>
      <c r="BG279" s="22">
        <f>IF(OR(AN279="",AJ279=""),"",UPPER(TRIM(AJ279&amp;"")))</f>
        <v/>
      </c>
      <c r="BH279" s="22">
        <f>IF(BG279="","",IF(COUNTIF($BG$2:$BG$301,BG279)&gt;1,"Yes","No"))</f>
        <v/>
      </c>
      <c r="BI279" s="22">
        <f>IF(AND(BF279="Accepted",BG279=""),1,0)</f>
        <v/>
      </c>
      <c r="BJ279" s="22">
        <f>IF(AND(BF279="Accepted",BA279=0),1,0)</f>
        <v/>
      </c>
      <c r="BK279" s="23">
        <f>IF(AND(BJ279=1,ISNUMBER(AV279)),AV279,0)</f>
        <v/>
      </c>
      <c r="BL279" s="22">
        <f>IF(AN279="",0,1)</f>
        <v/>
      </c>
    </row>
    <row r="280">
      <c r="AE280" s="19" t="n"/>
      <c r="AF280" s="24" t="n"/>
      <c r="AG280" s="24" t="n"/>
      <c r="AH280" s="24" t="n"/>
      <c r="AI280" s="24" t="n"/>
      <c r="AJ280" s="24" t="n"/>
      <c r="AK280" s="24" t="n"/>
      <c r="AL280" s="25" t="n"/>
      <c r="AM280" s="19" t="n"/>
      <c r="AN280" s="22">
        <f>IFERROR(TRIM(INDEX($A280:$AD280,MATCH(Lists!$H$2,$A$1:$AD$1,0))&amp;""),"")</f>
        <v/>
      </c>
      <c r="AO280" s="22">
        <f>IF(AN280="","",IFERROR(TRIM(INDEX($A280:$AD280,MATCH(Lists!$H$4,$A$1:$AD$1,0))&amp;""),""))</f>
        <v/>
      </c>
      <c r="AP280" s="22">
        <f>IF(AN280="","",IFERROR(TRIM(INDEX($A280:$AD280,MATCH(Lists!$H$7,$A$1:$AD$1,0))&amp;""),""))</f>
        <v/>
      </c>
      <c r="AQ280" s="22">
        <f>IF(AN280="","",IFERROR(TRIM(INDEX($A280:$AD280,MATCH(Lists!$H$8,$A$1:$AD$1,0))&amp;""),""))</f>
        <v/>
      </c>
      <c r="AR280" s="22">
        <f>IF(AN280="","",IFERROR(TRIM(INDEX($A280:$AD280,MATCH(Lists!$H$9,$A$1:$AD$1,0))&amp;""),""))</f>
        <v/>
      </c>
      <c r="AS280" s="22">
        <f>IF(AN280="","",IFERROR(TRIM(INDEX($A280:$AD280,MATCH(Lists!$H$5,$A$1:$AD$1,0))&amp;""),""))</f>
        <v/>
      </c>
      <c r="AT280" s="22">
        <f>IF(AN280="","",IF(IFERROR(TRIM(INDEX($A280:$AD280,MATCH(Lists!$H$6,$A$1:$AD$1,0))&amp;""),"")&lt;&gt;"","Yes","No"))</f>
        <v/>
      </c>
      <c r="AU280" s="22">
        <f>IF(AN280="","",IF(IFERROR(TRIM(INDEX($A280:$AD280,MATCH(Lists!$H$11,$A$1:$AD$1,0))&amp;""),"")&lt;&gt;"","Yes","No"))</f>
        <v/>
      </c>
      <c r="AV280" s="22">
        <f>IF(AN280="","",IFERROR(IF(TRIM(INDEX($A280:$AD280,MATCH(Lists!$H$10,$A$1:$AD$1,0))&amp;"")="","",VALUE(TRIM(INDEX($A280:$AD280,MATCH(Lists!$H$10,$A$1:$AD$1,0))&amp;""))),""))</f>
        <v/>
      </c>
      <c r="AW280" s="22">
        <f>IF(AN280="","",LOWER(IFERROR(TRIM(INDEX($A280:$AD280,MATCH(Lists!$H$3,$A$1:$AD$1,0))&amp;""),"")))</f>
        <v/>
      </c>
      <c r="AX280" s="22">
        <f>IF(AN280="","",IFERROR(TRIM(INDEX($A280:$AD280,MATCH(Lists!$H$12,$A$1:$AD$1,0))&amp;""),""))</f>
        <v/>
      </c>
      <c r="AY280" s="23">
        <f>IF(OR(AX280="Paid",AX280="Partially refunded"),IFERROR(VALUE(IFERROR(TRIM(INDEX($A280:$AD280,MATCH(Lists!$H$13,$A$1:$AD$1,0))&amp;""),"")),0)-IFERROR(VALUE(IFERROR(TRIM(INDEX($A280:$AD280,MATCH(Lists!$H$14,$A$1:$AD$1,0))&amp;""),"")),0),0)</f>
        <v/>
      </c>
      <c r="AZ280" s="22">
        <f>IF(AN280="","",IF(UPPER(TRIM(AK280&amp;""))="Y","Paid another way",IF(OR(AX280="Paid",AX280="Partially refunded"),AX280,IF(AND(AW280&lt;&gt;"",COUNTIFS(Payments!$S$2:$S$301,AW280,Payments!$U$2:$U$301,1)&gt;0),"Paid",IF(AX280&lt;&gt;"",AX280,IF(AW280="","No payment yet",IFERROR(INDEX(Payments!$T$2:$T$301,MATCH(AW280,Payments!$S$2:$S$301,0)),"No payment yet")))))))</f>
        <v/>
      </c>
      <c r="BA280" s="22">
        <f>IF(OR(AZ280="Paid",AZ280="Partially refunded",AZ280="Paid another way"),1,0)</f>
        <v/>
      </c>
      <c r="BB280" s="23">
        <f>IF(AN280="","",AY280+IF(AW280="",0,SUMIF(Payments!$S$2:$S$301,AW280,Payments!$V$2:$V$301)))</f>
        <v/>
      </c>
      <c r="BC280" s="22">
        <f>IF(OR(AN280="",COUNT(AF280:AH280)=0),"",ROUND(AVERAGE(AF280:AH280),2))</f>
        <v/>
      </c>
      <c r="BD280" s="22">
        <f>IF(ISNUMBER(BC280),BC280,0)</f>
        <v/>
      </c>
      <c r="BE280" s="22">
        <f>IF(ISNUMBER(BC280),1,0)</f>
        <v/>
      </c>
      <c r="BF280" s="22">
        <f>IF(AN280="","",TRIM(AI280&amp;""))</f>
        <v/>
      </c>
      <c r="BG280" s="22">
        <f>IF(OR(AN280="",AJ280=""),"",UPPER(TRIM(AJ280&amp;"")))</f>
        <v/>
      </c>
      <c r="BH280" s="22">
        <f>IF(BG280="","",IF(COUNTIF($BG$2:$BG$301,BG280)&gt;1,"Yes","No"))</f>
        <v/>
      </c>
      <c r="BI280" s="22">
        <f>IF(AND(BF280="Accepted",BG280=""),1,0)</f>
        <v/>
      </c>
      <c r="BJ280" s="22">
        <f>IF(AND(BF280="Accepted",BA280=0),1,0)</f>
        <v/>
      </c>
      <c r="BK280" s="23">
        <f>IF(AND(BJ280=1,ISNUMBER(AV280)),AV280,0)</f>
        <v/>
      </c>
      <c r="BL280" s="22">
        <f>IF(AN280="",0,1)</f>
        <v/>
      </c>
    </row>
    <row r="281">
      <c r="AE281" s="19" t="n"/>
      <c r="AF281" s="24" t="n"/>
      <c r="AG281" s="24" t="n"/>
      <c r="AH281" s="24" t="n"/>
      <c r="AI281" s="24" t="n"/>
      <c r="AJ281" s="24" t="n"/>
      <c r="AK281" s="24" t="n"/>
      <c r="AL281" s="25" t="n"/>
      <c r="AM281" s="19" t="n"/>
      <c r="AN281" s="22">
        <f>IFERROR(TRIM(INDEX($A281:$AD281,MATCH(Lists!$H$2,$A$1:$AD$1,0))&amp;""),"")</f>
        <v/>
      </c>
      <c r="AO281" s="22">
        <f>IF(AN281="","",IFERROR(TRIM(INDEX($A281:$AD281,MATCH(Lists!$H$4,$A$1:$AD$1,0))&amp;""),""))</f>
        <v/>
      </c>
      <c r="AP281" s="22">
        <f>IF(AN281="","",IFERROR(TRIM(INDEX($A281:$AD281,MATCH(Lists!$H$7,$A$1:$AD$1,0))&amp;""),""))</f>
        <v/>
      </c>
      <c r="AQ281" s="22">
        <f>IF(AN281="","",IFERROR(TRIM(INDEX($A281:$AD281,MATCH(Lists!$H$8,$A$1:$AD$1,0))&amp;""),""))</f>
        <v/>
      </c>
      <c r="AR281" s="22">
        <f>IF(AN281="","",IFERROR(TRIM(INDEX($A281:$AD281,MATCH(Lists!$H$9,$A$1:$AD$1,0))&amp;""),""))</f>
        <v/>
      </c>
      <c r="AS281" s="22">
        <f>IF(AN281="","",IFERROR(TRIM(INDEX($A281:$AD281,MATCH(Lists!$H$5,$A$1:$AD$1,0))&amp;""),""))</f>
        <v/>
      </c>
      <c r="AT281" s="22">
        <f>IF(AN281="","",IF(IFERROR(TRIM(INDEX($A281:$AD281,MATCH(Lists!$H$6,$A$1:$AD$1,0))&amp;""),"")&lt;&gt;"","Yes","No"))</f>
        <v/>
      </c>
      <c r="AU281" s="22">
        <f>IF(AN281="","",IF(IFERROR(TRIM(INDEX($A281:$AD281,MATCH(Lists!$H$11,$A$1:$AD$1,0))&amp;""),"")&lt;&gt;"","Yes","No"))</f>
        <v/>
      </c>
      <c r="AV281" s="22">
        <f>IF(AN281="","",IFERROR(IF(TRIM(INDEX($A281:$AD281,MATCH(Lists!$H$10,$A$1:$AD$1,0))&amp;"")="","",VALUE(TRIM(INDEX($A281:$AD281,MATCH(Lists!$H$10,$A$1:$AD$1,0))&amp;""))),""))</f>
        <v/>
      </c>
      <c r="AW281" s="22">
        <f>IF(AN281="","",LOWER(IFERROR(TRIM(INDEX($A281:$AD281,MATCH(Lists!$H$3,$A$1:$AD$1,0))&amp;""),"")))</f>
        <v/>
      </c>
      <c r="AX281" s="22">
        <f>IF(AN281="","",IFERROR(TRIM(INDEX($A281:$AD281,MATCH(Lists!$H$12,$A$1:$AD$1,0))&amp;""),""))</f>
        <v/>
      </c>
      <c r="AY281" s="23">
        <f>IF(OR(AX281="Paid",AX281="Partially refunded"),IFERROR(VALUE(IFERROR(TRIM(INDEX($A281:$AD281,MATCH(Lists!$H$13,$A$1:$AD$1,0))&amp;""),"")),0)-IFERROR(VALUE(IFERROR(TRIM(INDEX($A281:$AD281,MATCH(Lists!$H$14,$A$1:$AD$1,0))&amp;""),"")),0),0)</f>
        <v/>
      </c>
      <c r="AZ281" s="22">
        <f>IF(AN281="","",IF(UPPER(TRIM(AK281&amp;""))="Y","Paid another way",IF(OR(AX281="Paid",AX281="Partially refunded"),AX281,IF(AND(AW281&lt;&gt;"",COUNTIFS(Payments!$S$2:$S$301,AW281,Payments!$U$2:$U$301,1)&gt;0),"Paid",IF(AX281&lt;&gt;"",AX281,IF(AW281="","No payment yet",IFERROR(INDEX(Payments!$T$2:$T$301,MATCH(AW281,Payments!$S$2:$S$301,0)),"No payment yet")))))))</f>
        <v/>
      </c>
      <c r="BA281" s="22">
        <f>IF(OR(AZ281="Paid",AZ281="Partially refunded",AZ281="Paid another way"),1,0)</f>
        <v/>
      </c>
      <c r="BB281" s="23">
        <f>IF(AN281="","",AY281+IF(AW281="",0,SUMIF(Payments!$S$2:$S$301,AW281,Payments!$V$2:$V$301)))</f>
        <v/>
      </c>
      <c r="BC281" s="22">
        <f>IF(OR(AN281="",COUNT(AF281:AH281)=0),"",ROUND(AVERAGE(AF281:AH281),2))</f>
        <v/>
      </c>
      <c r="BD281" s="22">
        <f>IF(ISNUMBER(BC281),BC281,0)</f>
        <v/>
      </c>
      <c r="BE281" s="22">
        <f>IF(ISNUMBER(BC281),1,0)</f>
        <v/>
      </c>
      <c r="BF281" s="22">
        <f>IF(AN281="","",TRIM(AI281&amp;""))</f>
        <v/>
      </c>
      <c r="BG281" s="22">
        <f>IF(OR(AN281="",AJ281=""),"",UPPER(TRIM(AJ281&amp;"")))</f>
        <v/>
      </c>
      <c r="BH281" s="22">
        <f>IF(BG281="","",IF(COUNTIF($BG$2:$BG$301,BG281)&gt;1,"Yes","No"))</f>
        <v/>
      </c>
      <c r="BI281" s="22">
        <f>IF(AND(BF281="Accepted",BG281=""),1,0)</f>
        <v/>
      </c>
      <c r="BJ281" s="22">
        <f>IF(AND(BF281="Accepted",BA281=0),1,0)</f>
        <v/>
      </c>
      <c r="BK281" s="23">
        <f>IF(AND(BJ281=1,ISNUMBER(AV281)),AV281,0)</f>
        <v/>
      </c>
      <c r="BL281" s="22">
        <f>IF(AN281="",0,1)</f>
        <v/>
      </c>
    </row>
    <row r="282">
      <c r="AE282" s="19" t="n"/>
      <c r="AF282" s="24" t="n"/>
      <c r="AG282" s="24" t="n"/>
      <c r="AH282" s="24" t="n"/>
      <c r="AI282" s="24" t="n"/>
      <c r="AJ282" s="24" t="n"/>
      <c r="AK282" s="24" t="n"/>
      <c r="AL282" s="25" t="n"/>
      <c r="AM282" s="19" t="n"/>
      <c r="AN282" s="22">
        <f>IFERROR(TRIM(INDEX($A282:$AD282,MATCH(Lists!$H$2,$A$1:$AD$1,0))&amp;""),"")</f>
        <v/>
      </c>
      <c r="AO282" s="22">
        <f>IF(AN282="","",IFERROR(TRIM(INDEX($A282:$AD282,MATCH(Lists!$H$4,$A$1:$AD$1,0))&amp;""),""))</f>
        <v/>
      </c>
      <c r="AP282" s="22">
        <f>IF(AN282="","",IFERROR(TRIM(INDEX($A282:$AD282,MATCH(Lists!$H$7,$A$1:$AD$1,0))&amp;""),""))</f>
        <v/>
      </c>
      <c r="AQ282" s="22">
        <f>IF(AN282="","",IFERROR(TRIM(INDEX($A282:$AD282,MATCH(Lists!$H$8,$A$1:$AD$1,0))&amp;""),""))</f>
        <v/>
      </c>
      <c r="AR282" s="22">
        <f>IF(AN282="","",IFERROR(TRIM(INDEX($A282:$AD282,MATCH(Lists!$H$9,$A$1:$AD$1,0))&amp;""),""))</f>
        <v/>
      </c>
      <c r="AS282" s="22">
        <f>IF(AN282="","",IFERROR(TRIM(INDEX($A282:$AD282,MATCH(Lists!$H$5,$A$1:$AD$1,0))&amp;""),""))</f>
        <v/>
      </c>
      <c r="AT282" s="22">
        <f>IF(AN282="","",IF(IFERROR(TRIM(INDEX($A282:$AD282,MATCH(Lists!$H$6,$A$1:$AD$1,0))&amp;""),"")&lt;&gt;"","Yes","No"))</f>
        <v/>
      </c>
      <c r="AU282" s="22">
        <f>IF(AN282="","",IF(IFERROR(TRIM(INDEX($A282:$AD282,MATCH(Lists!$H$11,$A$1:$AD$1,0))&amp;""),"")&lt;&gt;"","Yes","No"))</f>
        <v/>
      </c>
      <c r="AV282" s="22">
        <f>IF(AN282="","",IFERROR(IF(TRIM(INDEX($A282:$AD282,MATCH(Lists!$H$10,$A$1:$AD$1,0))&amp;"")="","",VALUE(TRIM(INDEX($A282:$AD282,MATCH(Lists!$H$10,$A$1:$AD$1,0))&amp;""))),""))</f>
        <v/>
      </c>
      <c r="AW282" s="22">
        <f>IF(AN282="","",LOWER(IFERROR(TRIM(INDEX($A282:$AD282,MATCH(Lists!$H$3,$A$1:$AD$1,0))&amp;""),"")))</f>
        <v/>
      </c>
      <c r="AX282" s="22">
        <f>IF(AN282="","",IFERROR(TRIM(INDEX($A282:$AD282,MATCH(Lists!$H$12,$A$1:$AD$1,0))&amp;""),""))</f>
        <v/>
      </c>
      <c r="AY282" s="23">
        <f>IF(OR(AX282="Paid",AX282="Partially refunded"),IFERROR(VALUE(IFERROR(TRIM(INDEX($A282:$AD282,MATCH(Lists!$H$13,$A$1:$AD$1,0))&amp;""),"")),0)-IFERROR(VALUE(IFERROR(TRIM(INDEX($A282:$AD282,MATCH(Lists!$H$14,$A$1:$AD$1,0))&amp;""),"")),0),0)</f>
        <v/>
      </c>
      <c r="AZ282" s="22">
        <f>IF(AN282="","",IF(UPPER(TRIM(AK282&amp;""))="Y","Paid another way",IF(OR(AX282="Paid",AX282="Partially refunded"),AX282,IF(AND(AW282&lt;&gt;"",COUNTIFS(Payments!$S$2:$S$301,AW282,Payments!$U$2:$U$301,1)&gt;0),"Paid",IF(AX282&lt;&gt;"",AX282,IF(AW282="","No payment yet",IFERROR(INDEX(Payments!$T$2:$T$301,MATCH(AW282,Payments!$S$2:$S$301,0)),"No payment yet")))))))</f>
        <v/>
      </c>
      <c r="BA282" s="22">
        <f>IF(OR(AZ282="Paid",AZ282="Partially refunded",AZ282="Paid another way"),1,0)</f>
        <v/>
      </c>
      <c r="BB282" s="23">
        <f>IF(AN282="","",AY282+IF(AW282="",0,SUMIF(Payments!$S$2:$S$301,AW282,Payments!$V$2:$V$301)))</f>
        <v/>
      </c>
      <c r="BC282" s="22">
        <f>IF(OR(AN282="",COUNT(AF282:AH282)=0),"",ROUND(AVERAGE(AF282:AH282),2))</f>
        <v/>
      </c>
      <c r="BD282" s="22">
        <f>IF(ISNUMBER(BC282),BC282,0)</f>
        <v/>
      </c>
      <c r="BE282" s="22">
        <f>IF(ISNUMBER(BC282),1,0)</f>
        <v/>
      </c>
      <c r="BF282" s="22">
        <f>IF(AN282="","",TRIM(AI282&amp;""))</f>
        <v/>
      </c>
      <c r="BG282" s="22">
        <f>IF(OR(AN282="",AJ282=""),"",UPPER(TRIM(AJ282&amp;"")))</f>
        <v/>
      </c>
      <c r="BH282" s="22">
        <f>IF(BG282="","",IF(COUNTIF($BG$2:$BG$301,BG282)&gt;1,"Yes","No"))</f>
        <v/>
      </c>
      <c r="BI282" s="22">
        <f>IF(AND(BF282="Accepted",BG282=""),1,0)</f>
        <v/>
      </c>
      <c r="BJ282" s="22">
        <f>IF(AND(BF282="Accepted",BA282=0),1,0)</f>
        <v/>
      </c>
      <c r="BK282" s="23">
        <f>IF(AND(BJ282=1,ISNUMBER(AV282)),AV282,0)</f>
        <v/>
      </c>
      <c r="BL282" s="22">
        <f>IF(AN282="",0,1)</f>
        <v/>
      </c>
    </row>
    <row r="283">
      <c r="AE283" s="19" t="n"/>
      <c r="AF283" s="24" t="n"/>
      <c r="AG283" s="24" t="n"/>
      <c r="AH283" s="24" t="n"/>
      <c r="AI283" s="24" t="n"/>
      <c r="AJ283" s="24" t="n"/>
      <c r="AK283" s="24" t="n"/>
      <c r="AL283" s="25" t="n"/>
      <c r="AM283" s="19" t="n"/>
      <c r="AN283" s="22">
        <f>IFERROR(TRIM(INDEX($A283:$AD283,MATCH(Lists!$H$2,$A$1:$AD$1,0))&amp;""),"")</f>
        <v/>
      </c>
      <c r="AO283" s="22">
        <f>IF(AN283="","",IFERROR(TRIM(INDEX($A283:$AD283,MATCH(Lists!$H$4,$A$1:$AD$1,0))&amp;""),""))</f>
        <v/>
      </c>
      <c r="AP283" s="22">
        <f>IF(AN283="","",IFERROR(TRIM(INDEX($A283:$AD283,MATCH(Lists!$H$7,$A$1:$AD$1,0))&amp;""),""))</f>
        <v/>
      </c>
      <c r="AQ283" s="22">
        <f>IF(AN283="","",IFERROR(TRIM(INDEX($A283:$AD283,MATCH(Lists!$H$8,$A$1:$AD$1,0))&amp;""),""))</f>
        <v/>
      </c>
      <c r="AR283" s="22">
        <f>IF(AN283="","",IFERROR(TRIM(INDEX($A283:$AD283,MATCH(Lists!$H$9,$A$1:$AD$1,0))&amp;""),""))</f>
        <v/>
      </c>
      <c r="AS283" s="22">
        <f>IF(AN283="","",IFERROR(TRIM(INDEX($A283:$AD283,MATCH(Lists!$H$5,$A$1:$AD$1,0))&amp;""),""))</f>
        <v/>
      </c>
      <c r="AT283" s="22">
        <f>IF(AN283="","",IF(IFERROR(TRIM(INDEX($A283:$AD283,MATCH(Lists!$H$6,$A$1:$AD$1,0))&amp;""),"")&lt;&gt;"","Yes","No"))</f>
        <v/>
      </c>
      <c r="AU283" s="22">
        <f>IF(AN283="","",IF(IFERROR(TRIM(INDEX($A283:$AD283,MATCH(Lists!$H$11,$A$1:$AD$1,0))&amp;""),"")&lt;&gt;"","Yes","No"))</f>
        <v/>
      </c>
      <c r="AV283" s="22">
        <f>IF(AN283="","",IFERROR(IF(TRIM(INDEX($A283:$AD283,MATCH(Lists!$H$10,$A$1:$AD$1,0))&amp;"")="","",VALUE(TRIM(INDEX($A283:$AD283,MATCH(Lists!$H$10,$A$1:$AD$1,0))&amp;""))),""))</f>
        <v/>
      </c>
      <c r="AW283" s="22">
        <f>IF(AN283="","",LOWER(IFERROR(TRIM(INDEX($A283:$AD283,MATCH(Lists!$H$3,$A$1:$AD$1,0))&amp;""),"")))</f>
        <v/>
      </c>
      <c r="AX283" s="22">
        <f>IF(AN283="","",IFERROR(TRIM(INDEX($A283:$AD283,MATCH(Lists!$H$12,$A$1:$AD$1,0))&amp;""),""))</f>
        <v/>
      </c>
      <c r="AY283" s="23">
        <f>IF(OR(AX283="Paid",AX283="Partially refunded"),IFERROR(VALUE(IFERROR(TRIM(INDEX($A283:$AD283,MATCH(Lists!$H$13,$A$1:$AD$1,0))&amp;""),"")),0)-IFERROR(VALUE(IFERROR(TRIM(INDEX($A283:$AD283,MATCH(Lists!$H$14,$A$1:$AD$1,0))&amp;""),"")),0),0)</f>
        <v/>
      </c>
      <c r="AZ283" s="22">
        <f>IF(AN283="","",IF(UPPER(TRIM(AK283&amp;""))="Y","Paid another way",IF(OR(AX283="Paid",AX283="Partially refunded"),AX283,IF(AND(AW283&lt;&gt;"",COUNTIFS(Payments!$S$2:$S$301,AW283,Payments!$U$2:$U$301,1)&gt;0),"Paid",IF(AX283&lt;&gt;"",AX283,IF(AW283="","No payment yet",IFERROR(INDEX(Payments!$T$2:$T$301,MATCH(AW283,Payments!$S$2:$S$301,0)),"No payment yet")))))))</f>
        <v/>
      </c>
      <c r="BA283" s="22">
        <f>IF(OR(AZ283="Paid",AZ283="Partially refunded",AZ283="Paid another way"),1,0)</f>
        <v/>
      </c>
      <c r="BB283" s="23">
        <f>IF(AN283="","",AY283+IF(AW283="",0,SUMIF(Payments!$S$2:$S$301,AW283,Payments!$V$2:$V$301)))</f>
        <v/>
      </c>
      <c r="BC283" s="22">
        <f>IF(OR(AN283="",COUNT(AF283:AH283)=0),"",ROUND(AVERAGE(AF283:AH283),2))</f>
        <v/>
      </c>
      <c r="BD283" s="22">
        <f>IF(ISNUMBER(BC283),BC283,0)</f>
        <v/>
      </c>
      <c r="BE283" s="22">
        <f>IF(ISNUMBER(BC283),1,0)</f>
        <v/>
      </c>
      <c r="BF283" s="22">
        <f>IF(AN283="","",TRIM(AI283&amp;""))</f>
        <v/>
      </c>
      <c r="BG283" s="22">
        <f>IF(OR(AN283="",AJ283=""),"",UPPER(TRIM(AJ283&amp;"")))</f>
        <v/>
      </c>
      <c r="BH283" s="22">
        <f>IF(BG283="","",IF(COUNTIF($BG$2:$BG$301,BG283)&gt;1,"Yes","No"))</f>
        <v/>
      </c>
      <c r="BI283" s="22">
        <f>IF(AND(BF283="Accepted",BG283=""),1,0)</f>
        <v/>
      </c>
      <c r="BJ283" s="22">
        <f>IF(AND(BF283="Accepted",BA283=0),1,0)</f>
        <v/>
      </c>
      <c r="BK283" s="23">
        <f>IF(AND(BJ283=1,ISNUMBER(AV283)),AV283,0)</f>
        <v/>
      </c>
      <c r="BL283" s="22">
        <f>IF(AN283="",0,1)</f>
        <v/>
      </c>
    </row>
    <row r="284">
      <c r="AE284" s="19" t="n"/>
      <c r="AF284" s="24" t="n"/>
      <c r="AG284" s="24" t="n"/>
      <c r="AH284" s="24" t="n"/>
      <c r="AI284" s="24" t="n"/>
      <c r="AJ284" s="24" t="n"/>
      <c r="AK284" s="24" t="n"/>
      <c r="AL284" s="25" t="n"/>
      <c r="AM284" s="19" t="n"/>
      <c r="AN284" s="22">
        <f>IFERROR(TRIM(INDEX($A284:$AD284,MATCH(Lists!$H$2,$A$1:$AD$1,0))&amp;""),"")</f>
        <v/>
      </c>
      <c r="AO284" s="22">
        <f>IF(AN284="","",IFERROR(TRIM(INDEX($A284:$AD284,MATCH(Lists!$H$4,$A$1:$AD$1,0))&amp;""),""))</f>
        <v/>
      </c>
      <c r="AP284" s="22">
        <f>IF(AN284="","",IFERROR(TRIM(INDEX($A284:$AD284,MATCH(Lists!$H$7,$A$1:$AD$1,0))&amp;""),""))</f>
        <v/>
      </c>
      <c r="AQ284" s="22">
        <f>IF(AN284="","",IFERROR(TRIM(INDEX($A284:$AD284,MATCH(Lists!$H$8,$A$1:$AD$1,0))&amp;""),""))</f>
        <v/>
      </c>
      <c r="AR284" s="22">
        <f>IF(AN284="","",IFERROR(TRIM(INDEX($A284:$AD284,MATCH(Lists!$H$9,$A$1:$AD$1,0))&amp;""),""))</f>
        <v/>
      </c>
      <c r="AS284" s="22">
        <f>IF(AN284="","",IFERROR(TRIM(INDEX($A284:$AD284,MATCH(Lists!$H$5,$A$1:$AD$1,0))&amp;""),""))</f>
        <v/>
      </c>
      <c r="AT284" s="22">
        <f>IF(AN284="","",IF(IFERROR(TRIM(INDEX($A284:$AD284,MATCH(Lists!$H$6,$A$1:$AD$1,0))&amp;""),"")&lt;&gt;"","Yes","No"))</f>
        <v/>
      </c>
      <c r="AU284" s="22">
        <f>IF(AN284="","",IF(IFERROR(TRIM(INDEX($A284:$AD284,MATCH(Lists!$H$11,$A$1:$AD$1,0))&amp;""),"")&lt;&gt;"","Yes","No"))</f>
        <v/>
      </c>
      <c r="AV284" s="22">
        <f>IF(AN284="","",IFERROR(IF(TRIM(INDEX($A284:$AD284,MATCH(Lists!$H$10,$A$1:$AD$1,0))&amp;"")="","",VALUE(TRIM(INDEX($A284:$AD284,MATCH(Lists!$H$10,$A$1:$AD$1,0))&amp;""))),""))</f>
        <v/>
      </c>
      <c r="AW284" s="22">
        <f>IF(AN284="","",LOWER(IFERROR(TRIM(INDEX($A284:$AD284,MATCH(Lists!$H$3,$A$1:$AD$1,0))&amp;""),"")))</f>
        <v/>
      </c>
      <c r="AX284" s="22">
        <f>IF(AN284="","",IFERROR(TRIM(INDEX($A284:$AD284,MATCH(Lists!$H$12,$A$1:$AD$1,0))&amp;""),""))</f>
        <v/>
      </c>
      <c r="AY284" s="23">
        <f>IF(OR(AX284="Paid",AX284="Partially refunded"),IFERROR(VALUE(IFERROR(TRIM(INDEX($A284:$AD284,MATCH(Lists!$H$13,$A$1:$AD$1,0))&amp;""),"")),0)-IFERROR(VALUE(IFERROR(TRIM(INDEX($A284:$AD284,MATCH(Lists!$H$14,$A$1:$AD$1,0))&amp;""),"")),0),0)</f>
        <v/>
      </c>
      <c r="AZ284" s="22">
        <f>IF(AN284="","",IF(UPPER(TRIM(AK284&amp;""))="Y","Paid another way",IF(OR(AX284="Paid",AX284="Partially refunded"),AX284,IF(AND(AW284&lt;&gt;"",COUNTIFS(Payments!$S$2:$S$301,AW284,Payments!$U$2:$U$301,1)&gt;0),"Paid",IF(AX284&lt;&gt;"",AX284,IF(AW284="","No payment yet",IFERROR(INDEX(Payments!$T$2:$T$301,MATCH(AW284,Payments!$S$2:$S$301,0)),"No payment yet")))))))</f>
        <v/>
      </c>
      <c r="BA284" s="22">
        <f>IF(OR(AZ284="Paid",AZ284="Partially refunded",AZ284="Paid another way"),1,0)</f>
        <v/>
      </c>
      <c r="BB284" s="23">
        <f>IF(AN284="","",AY284+IF(AW284="",0,SUMIF(Payments!$S$2:$S$301,AW284,Payments!$V$2:$V$301)))</f>
        <v/>
      </c>
      <c r="BC284" s="22">
        <f>IF(OR(AN284="",COUNT(AF284:AH284)=0),"",ROUND(AVERAGE(AF284:AH284),2))</f>
        <v/>
      </c>
      <c r="BD284" s="22">
        <f>IF(ISNUMBER(BC284),BC284,0)</f>
        <v/>
      </c>
      <c r="BE284" s="22">
        <f>IF(ISNUMBER(BC284),1,0)</f>
        <v/>
      </c>
      <c r="BF284" s="22">
        <f>IF(AN284="","",TRIM(AI284&amp;""))</f>
        <v/>
      </c>
      <c r="BG284" s="22">
        <f>IF(OR(AN284="",AJ284=""),"",UPPER(TRIM(AJ284&amp;"")))</f>
        <v/>
      </c>
      <c r="BH284" s="22">
        <f>IF(BG284="","",IF(COUNTIF($BG$2:$BG$301,BG284)&gt;1,"Yes","No"))</f>
        <v/>
      </c>
      <c r="BI284" s="22">
        <f>IF(AND(BF284="Accepted",BG284=""),1,0)</f>
        <v/>
      </c>
      <c r="BJ284" s="22">
        <f>IF(AND(BF284="Accepted",BA284=0),1,0)</f>
        <v/>
      </c>
      <c r="BK284" s="23">
        <f>IF(AND(BJ284=1,ISNUMBER(AV284)),AV284,0)</f>
        <v/>
      </c>
      <c r="BL284" s="22">
        <f>IF(AN284="",0,1)</f>
        <v/>
      </c>
    </row>
    <row r="285">
      <c r="AE285" s="19" t="n"/>
      <c r="AF285" s="24" t="n"/>
      <c r="AG285" s="24" t="n"/>
      <c r="AH285" s="24" t="n"/>
      <c r="AI285" s="24" t="n"/>
      <c r="AJ285" s="24" t="n"/>
      <c r="AK285" s="24" t="n"/>
      <c r="AL285" s="25" t="n"/>
      <c r="AM285" s="19" t="n"/>
      <c r="AN285" s="22">
        <f>IFERROR(TRIM(INDEX($A285:$AD285,MATCH(Lists!$H$2,$A$1:$AD$1,0))&amp;""),"")</f>
        <v/>
      </c>
      <c r="AO285" s="22">
        <f>IF(AN285="","",IFERROR(TRIM(INDEX($A285:$AD285,MATCH(Lists!$H$4,$A$1:$AD$1,0))&amp;""),""))</f>
        <v/>
      </c>
      <c r="AP285" s="22">
        <f>IF(AN285="","",IFERROR(TRIM(INDEX($A285:$AD285,MATCH(Lists!$H$7,$A$1:$AD$1,0))&amp;""),""))</f>
        <v/>
      </c>
      <c r="AQ285" s="22">
        <f>IF(AN285="","",IFERROR(TRIM(INDEX($A285:$AD285,MATCH(Lists!$H$8,$A$1:$AD$1,0))&amp;""),""))</f>
        <v/>
      </c>
      <c r="AR285" s="22">
        <f>IF(AN285="","",IFERROR(TRIM(INDEX($A285:$AD285,MATCH(Lists!$H$9,$A$1:$AD$1,0))&amp;""),""))</f>
        <v/>
      </c>
      <c r="AS285" s="22">
        <f>IF(AN285="","",IFERROR(TRIM(INDEX($A285:$AD285,MATCH(Lists!$H$5,$A$1:$AD$1,0))&amp;""),""))</f>
        <v/>
      </c>
      <c r="AT285" s="22">
        <f>IF(AN285="","",IF(IFERROR(TRIM(INDEX($A285:$AD285,MATCH(Lists!$H$6,$A$1:$AD$1,0))&amp;""),"")&lt;&gt;"","Yes","No"))</f>
        <v/>
      </c>
      <c r="AU285" s="22">
        <f>IF(AN285="","",IF(IFERROR(TRIM(INDEX($A285:$AD285,MATCH(Lists!$H$11,$A$1:$AD$1,0))&amp;""),"")&lt;&gt;"","Yes","No"))</f>
        <v/>
      </c>
      <c r="AV285" s="22">
        <f>IF(AN285="","",IFERROR(IF(TRIM(INDEX($A285:$AD285,MATCH(Lists!$H$10,$A$1:$AD$1,0))&amp;"")="","",VALUE(TRIM(INDEX($A285:$AD285,MATCH(Lists!$H$10,$A$1:$AD$1,0))&amp;""))),""))</f>
        <v/>
      </c>
      <c r="AW285" s="22">
        <f>IF(AN285="","",LOWER(IFERROR(TRIM(INDEX($A285:$AD285,MATCH(Lists!$H$3,$A$1:$AD$1,0))&amp;""),"")))</f>
        <v/>
      </c>
      <c r="AX285" s="22">
        <f>IF(AN285="","",IFERROR(TRIM(INDEX($A285:$AD285,MATCH(Lists!$H$12,$A$1:$AD$1,0))&amp;""),""))</f>
        <v/>
      </c>
      <c r="AY285" s="23">
        <f>IF(OR(AX285="Paid",AX285="Partially refunded"),IFERROR(VALUE(IFERROR(TRIM(INDEX($A285:$AD285,MATCH(Lists!$H$13,$A$1:$AD$1,0))&amp;""),"")),0)-IFERROR(VALUE(IFERROR(TRIM(INDEX($A285:$AD285,MATCH(Lists!$H$14,$A$1:$AD$1,0))&amp;""),"")),0),0)</f>
        <v/>
      </c>
      <c r="AZ285" s="22">
        <f>IF(AN285="","",IF(UPPER(TRIM(AK285&amp;""))="Y","Paid another way",IF(OR(AX285="Paid",AX285="Partially refunded"),AX285,IF(AND(AW285&lt;&gt;"",COUNTIFS(Payments!$S$2:$S$301,AW285,Payments!$U$2:$U$301,1)&gt;0),"Paid",IF(AX285&lt;&gt;"",AX285,IF(AW285="","No payment yet",IFERROR(INDEX(Payments!$T$2:$T$301,MATCH(AW285,Payments!$S$2:$S$301,0)),"No payment yet")))))))</f>
        <v/>
      </c>
      <c r="BA285" s="22">
        <f>IF(OR(AZ285="Paid",AZ285="Partially refunded",AZ285="Paid another way"),1,0)</f>
        <v/>
      </c>
      <c r="BB285" s="23">
        <f>IF(AN285="","",AY285+IF(AW285="",0,SUMIF(Payments!$S$2:$S$301,AW285,Payments!$V$2:$V$301)))</f>
        <v/>
      </c>
      <c r="BC285" s="22">
        <f>IF(OR(AN285="",COUNT(AF285:AH285)=0),"",ROUND(AVERAGE(AF285:AH285),2))</f>
        <v/>
      </c>
      <c r="BD285" s="22">
        <f>IF(ISNUMBER(BC285),BC285,0)</f>
        <v/>
      </c>
      <c r="BE285" s="22">
        <f>IF(ISNUMBER(BC285),1,0)</f>
        <v/>
      </c>
      <c r="BF285" s="22">
        <f>IF(AN285="","",TRIM(AI285&amp;""))</f>
        <v/>
      </c>
      <c r="BG285" s="22">
        <f>IF(OR(AN285="",AJ285=""),"",UPPER(TRIM(AJ285&amp;"")))</f>
        <v/>
      </c>
      <c r="BH285" s="22">
        <f>IF(BG285="","",IF(COUNTIF($BG$2:$BG$301,BG285)&gt;1,"Yes","No"))</f>
        <v/>
      </c>
      <c r="BI285" s="22">
        <f>IF(AND(BF285="Accepted",BG285=""),1,0)</f>
        <v/>
      </c>
      <c r="BJ285" s="22">
        <f>IF(AND(BF285="Accepted",BA285=0),1,0)</f>
        <v/>
      </c>
      <c r="BK285" s="23">
        <f>IF(AND(BJ285=1,ISNUMBER(AV285)),AV285,0)</f>
        <v/>
      </c>
      <c r="BL285" s="22">
        <f>IF(AN285="",0,1)</f>
        <v/>
      </c>
    </row>
    <row r="286">
      <c r="AE286" s="19" t="n"/>
      <c r="AF286" s="24" t="n"/>
      <c r="AG286" s="24" t="n"/>
      <c r="AH286" s="24" t="n"/>
      <c r="AI286" s="24" t="n"/>
      <c r="AJ286" s="24" t="n"/>
      <c r="AK286" s="24" t="n"/>
      <c r="AL286" s="25" t="n"/>
      <c r="AM286" s="19" t="n"/>
      <c r="AN286" s="22">
        <f>IFERROR(TRIM(INDEX($A286:$AD286,MATCH(Lists!$H$2,$A$1:$AD$1,0))&amp;""),"")</f>
        <v/>
      </c>
      <c r="AO286" s="22">
        <f>IF(AN286="","",IFERROR(TRIM(INDEX($A286:$AD286,MATCH(Lists!$H$4,$A$1:$AD$1,0))&amp;""),""))</f>
        <v/>
      </c>
      <c r="AP286" s="22">
        <f>IF(AN286="","",IFERROR(TRIM(INDEX($A286:$AD286,MATCH(Lists!$H$7,$A$1:$AD$1,0))&amp;""),""))</f>
        <v/>
      </c>
      <c r="AQ286" s="22">
        <f>IF(AN286="","",IFERROR(TRIM(INDEX($A286:$AD286,MATCH(Lists!$H$8,$A$1:$AD$1,0))&amp;""),""))</f>
        <v/>
      </c>
      <c r="AR286" s="22">
        <f>IF(AN286="","",IFERROR(TRIM(INDEX($A286:$AD286,MATCH(Lists!$H$9,$A$1:$AD$1,0))&amp;""),""))</f>
        <v/>
      </c>
      <c r="AS286" s="22">
        <f>IF(AN286="","",IFERROR(TRIM(INDEX($A286:$AD286,MATCH(Lists!$H$5,$A$1:$AD$1,0))&amp;""),""))</f>
        <v/>
      </c>
      <c r="AT286" s="22">
        <f>IF(AN286="","",IF(IFERROR(TRIM(INDEX($A286:$AD286,MATCH(Lists!$H$6,$A$1:$AD$1,0))&amp;""),"")&lt;&gt;"","Yes","No"))</f>
        <v/>
      </c>
      <c r="AU286" s="22">
        <f>IF(AN286="","",IF(IFERROR(TRIM(INDEX($A286:$AD286,MATCH(Lists!$H$11,$A$1:$AD$1,0))&amp;""),"")&lt;&gt;"","Yes","No"))</f>
        <v/>
      </c>
      <c r="AV286" s="22">
        <f>IF(AN286="","",IFERROR(IF(TRIM(INDEX($A286:$AD286,MATCH(Lists!$H$10,$A$1:$AD$1,0))&amp;"")="","",VALUE(TRIM(INDEX($A286:$AD286,MATCH(Lists!$H$10,$A$1:$AD$1,0))&amp;""))),""))</f>
        <v/>
      </c>
      <c r="AW286" s="22">
        <f>IF(AN286="","",LOWER(IFERROR(TRIM(INDEX($A286:$AD286,MATCH(Lists!$H$3,$A$1:$AD$1,0))&amp;""),"")))</f>
        <v/>
      </c>
      <c r="AX286" s="22">
        <f>IF(AN286="","",IFERROR(TRIM(INDEX($A286:$AD286,MATCH(Lists!$H$12,$A$1:$AD$1,0))&amp;""),""))</f>
        <v/>
      </c>
      <c r="AY286" s="23">
        <f>IF(OR(AX286="Paid",AX286="Partially refunded"),IFERROR(VALUE(IFERROR(TRIM(INDEX($A286:$AD286,MATCH(Lists!$H$13,$A$1:$AD$1,0))&amp;""),"")),0)-IFERROR(VALUE(IFERROR(TRIM(INDEX($A286:$AD286,MATCH(Lists!$H$14,$A$1:$AD$1,0))&amp;""),"")),0),0)</f>
        <v/>
      </c>
      <c r="AZ286" s="22">
        <f>IF(AN286="","",IF(UPPER(TRIM(AK286&amp;""))="Y","Paid another way",IF(OR(AX286="Paid",AX286="Partially refunded"),AX286,IF(AND(AW286&lt;&gt;"",COUNTIFS(Payments!$S$2:$S$301,AW286,Payments!$U$2:$U$301,1)&gt;0),"Paid",IF(AX286&lt;&gt;"",AX286,IF(AW286="","No payment yet",IFERROR(INDEX(Payments!$T$2:$T$301,MATCH(AW286,Payments!$S$2:$S$301,0)),"No payment yet")))))))</f>
        <v/>
      </c>
      <c r="BA286" s="22">
        <f>IF(OR(AZ286="Paid",AZ286="Partially refunded",AZ286="Paid another way"),1,0)</f>
        <v/>
      </c>
      <c r="BB286" s="23">
        <f>IF(AN286="","",AY286+IF(AW286="",0,SUMIF(Payments!$S$2:$S$301,AW286,Payments!$V$2:$V$301)))</f>
        <v/>
      </c>
      <c r="BC286" s="22">
        <f>IF(OR(AN286="",COUNT(AF286:AH286)=0),"",ROUND(AVERAGE(AF286:AH286),2))</f>
        <v/>
      </c>
      <c r="BD286" s="22">
        <f>IF(ISNUMBER(BC286),BC286,0)</f>
        <v/>
      </c>
      <c r="BE286" s="22">
        <f>IF(ISNUMBER(BC286),1,0)</f>
        <v/>
      </c>
      <c r="BF286" s="22">
        <f>IF(AN286="","",TRIM(AI286&amp;""))</f>
        <v/>
      </c>
      <c r="BG286" s="22">
        <f>IF(OR(AN286="",AJ286=""),"",UPPER(TRIM(AJ286&amp;"")))</f>
        <v/>
      </c>
      <c r="BH286" s="22">
        <f>IF(BG286="","",IF(COUNTIF($BG$2:$BG$301,BG286)&gt;1,"Yes","No"))</f>
        <v/>
      </c>
      <c r="BI286" s="22">
        <f>IF(AND(BF286="Accepted",BG286=""),1,0)</f>
        <v/>
      </c>
      <c r="BJ286" s="22">
        <f>IF(AND(BF286="Accepted",BA286=0),1,0)</f>
        <v/>
      </c>
      <c r="BK286" s="23">
        <f>IF(AND(BJ286=1,ISNUMBER(AV286)),AV286,0)</f>
        <v/>
      </c>
      <c r="BL286" s="22">
        <f>IF(AN286="",0,1)</f>
        <v/>
      </c>
    </row>
    <row r="287">
      <c r="AE287" s="19" t="n"/>
      <c r="AF287" s="24" t="n"/>
      <c r="AG287" s="24" t="n"/>
      <c r="AH287" s="24" t="n"/>
      <c r="AI287" s="24" t="n"/>
      <c r="AJ287" s="24" t="n"/>
      <c r="AK287" s="24" t="n"/>
      <c r="AL287" s="25" t="n"/>
      <c r="AM287" s="19" t="n"/>
      <c r="AN287" s="22">
        <f>IFERROR(TRIM(INDEX($A287:$AD287,MATCH(Lists!$H$2,$A$1:$AD$1,0))&amp;""),"")</f>
        <v/>
      </c>
      <c r="AO287" s="22">
        <f>IF(AN287="","",IFERROR(TRIM(INDEX($A287:$AD287,MATCH(Lists!$H$4,$A$1:$AD$1,0))&amp;""),""))</f>
        <v/>
      </c>
      <c r="AP287" s="22">
        <f>IF(AN287="","",IFERROR(TRIM(INDEX($A287:$AD287,MATCH(Lists!$H$7,$A$1:$AD$1,0))&amp;""),""))</f>
        <v/>
      </c>
      <c r="AQ287" s="22">
        <f>IF(AN287="","",IFERROR(TRIM(INDEX($A287:$AD287,MATCH(Lists!$H$8,$A$1:$AD$1,0))&amp;""),""))</f>
        <v/>
      </c>
      <c r="AR287" s="22">
        <f>IF(AN287="","",IFERROR(TRIM(INDEX($A287:$AD287,MATCH(Lists!$H$9,$A$1:$AD$1,0))&amp;""),""))</f>
        <v/>
      </c>
      <c r="AS287" s="22">
        <f>IF(AN287="","",IFERROR(TRIM(INDEX($A287:$AD287,MATCH(Lists!$H$5,$A$1:$AD$1,0))&amp;""),""))</f>
        <v/>
      </c>
      <c r="AT287" s="22">
        <f>IF(AN287="","",IF(IFERROR(TRIM(INDEX($A287:$AD287,MATCH(Lists!$H$6,$A$1:$AD$1,0))&amp;""),"")&lt;&gt;"","Yes","No"))</f>
        <v/>
      </c>
      <c r="AU287" s="22">
        <f>IF(AN287="","",IF(IFERROR(TRIM(INDEX($A287:$AD287,MATCH(Lists!$H$11,$A$1:$AD$1,0))&amp;""),"")&lt;&gt;"","Yes","No"))</f>
        <v/>
      </c>
      <c r="AV287" s="22">
        <f>IF(AN287="","",IFERROR(IF(TRIM(INDEX($A287:$AD287,MATCH(Lists!$H$10,$A$1:$AD$1,0))&amp;"")="","",VALUE(TRIM(INDEX($A287:$AD287,MATCH(Lists!$H$10,$A$1:$AD$1,0))&amp;""))),""))</f>
        <v/>
      </c>
      <c r="AW287" s="22">
        <f>IF(AN287="","",LOWER(IFERROR(TRIM(INDEX($A287:$AD287,MATCH(Lists!$H$3,$A$1:$AD$1,0))&amp;""),"")))</f>
        <v/>
      </c>
      <c r="AX287" s="22">
        <f>IF(AN287="","",IFERROR(TRIM(INDEX($A287:$AD287,MATCH(Lists!$H$12,$A$1:$AD$1,0))&amp;""),""))</f>
        <v/>
      </c>
      <c r="AY287" s="23">
        <f>IF(OR(AX287="Paid",AX287="Partially refunded"),IFERROR(VALUE(IFERROR(TRIM(INDEX($A287:$AD287,MATCH(Lists!$H$13,$A$1:$AD$1,0))&amp;""),"")),0)-IFERROR(VALUE(IFERROR(TRIM(INDEX($A287:$AD287,MATCH(Lists!$H$14,$A$1:$AD$1,0))&amp;""),"")),0),0)</f>
        <v/>
      </c>
      <c r="AZ287" s="22">
        <f>IF(AN287="","",IF(UPPER(TRIM(AK287&amp;""))="Y","Paid another way",IF(OR(AX287="Paid",AX287="Partially refunded"),AX287,IF(AND(AW287&lt;&gt;"",COUNTIFS(Payments!$S$2:$S$301,AW287,Payments!$U$2:$U$301,1)&gt;0),"Paid",IF(AX287&lt;&gt;"",AX287,IF(AW287="","No payment yet",IFERROR(INDEX(Payments!$T$2:$T$301,MATCH(AW287,Payments!$S$2:$S$301,0)),"No payment yet")))))))</f>
        <v/>
      </c>
      <c r="BA287" s="22">
        <f>IF(OR(AZ287="Paid",AZ287="Partially refunded",AZ287="Paid another way"),1,0)</f>
        <v/>
      </c>
      <c r="BB287" s="23">
        <f>IF(AN287="","",AY287+IF(AW287="",0,SUMIF(Payments!$S$2:$S$301,AW287,Payments!$V$2:$V$301)))</f>
        <v/>
      </c>
      <c r="BC287" s="22">
        <f>IF(OR(AN287="",COUNT(AF287:AH287)=0),"",ROUND(AVERAGE(AF287:AH287),2))</f>
        <v/>
      </c>
      <c r="BD287" s="22">
        <f>IF(ISNUMBER(BC287),BC287,0)</f>
        <v/>
      </c>
      <c r="BE287" s="22">
        <f>IF(ISNUMBER(BC287),1,0)</f>
        <v/>
      </c>
      <c r="BF287" s="22">
        <f>IF(AN287="","",TRIM(AI287&amp;""))</f>
        <v/>
      </c>
      <c r="BG287" s="22">
        <f>IF(OR(AN287="",AJ287=""),"",UPPER(TRIM(AJ287&amp;"")))</f>
        <v/>
      </c>
      <c r="BH287" s="22">
        <f>IF(BG287="","",IF(COUNTIF($BG$2:$BG$301,BG287)&gt;1,"Yes","No"))</f>
        <v/>
      </c>
      <c r="BI287" s="22">
        <f>IF(AND(BF287="Accepted",BG287=""),1,0)</f>
        <v/>
      </c>
      <c r="BJ287" s="22">
        <f>IF(AND(BF287="Accepted",BA287=0),1,0)</f>
        <v/>
      </c>
      <c r="BK287" s="23">
        <f>IF(AND(BJ287=1,ISNUMBER(AV287)),AV287,0)</f>
        <v/>
      </c>
      <c r="BL287" s="22">
        <f>IF(AN287="",0,1)</f>
        <v/>
      </c>
    </row>
    <row r="288">
      <c r="AE288" s="19" t="n"/>
      <c r="AF288" s="24" t="n"/>
      <c r="AG288" s="24" t="n"/>
      <c r="AH288" s="24" t="n"/>
      <c r="AI288" s="24" t="n"/>
      <c r="AJ288" s="24" t="n"/>
      <c r="AK288" s="24" t="n"/>
      <c r="AL288" s="25" t="n"/>
      <c r="AM288" s="19" t="n"/>
      <c r="AN288" s="22">
        <f>IFERROR(TRIM(INDEX($A288:$AD288,MATCH(Lists!$H$2,$A$1:$AD$1,0))&amp;""),"")</f>
        <v/>
      </c>
      <c r="AO288" s="22">
        <f>IF(AN288="","",IFERROR(TRIM(INDEX($A288:$AD288,MATCH(Lists!$H$4,$A$1:$AD$1,0))&amp;""),""))</f>
        <v/>
      </c>
      <c r="AP288" s="22">
        <f>IF(AN288="","",IFERROR(TRIM(INDEX($A288:$AD288,MATCH(Lists!$H$7,$A$1:$AD$1,0))&amp;""),""))</f>
        <v/>
      </c>
      <c r="AQ288" s="22">
        <f>IF(AN288="","",IFERROR(TRIM(INDEX($A288:$AD288,MATCH(Lists!$H$8,$A$1:$AD$1,0))&amp;""),""))</f>
        <v/>
      </c>
      <c r="AR288" s="22">
        <f>IF(AN288="","",IFERROR(TRIM(INDEX($A288:$AD288,MATCH(Lists!$H$9,$A$1:$AD$1,0))&amp;""),""))</f>
        <v/>
      </c>
      <c r="AS288" s="22">
        <f>IF(AN288="","",IFERROR(TRIM(INDEX($A288:$AD288,MATCH(Lists!$H$5,$A$1:$AD$1,0))&amp;""),""))</f>
        <v/>
      </c>
      <c r="AT288" s="22">
        <f>IF(AN288="","",IF(IFERROR(TRIM(INDEX($A288:$AD288,MATCH(Lists!$H$6,$A$1:$AD$1,0))&amp;""),"")&lt;&gt;"","Yes","No"))</f>
        <v/>
      </c>
      <c r="AU288" s="22">
        <f>IF(AN288="","",IF(IFERROR(TRIM(INDEX($A288:$AD288,MATCH(Lists!$H$11,$A$1:$AD$1,0))&amp;""),"")&lt;&gt;"","Yes","No"))</f>
        <v/>
      </c>
      <c r="AV288" s="22">
        <f>IF(AN288="","",IFERROR(IF(TRIM(INDEX($A288:$AD288,MATCH(Lists!$H$10,$A$1:$AD$1,0))&amp;"")="","",VALUE(TRIM(INDEX($A288:$AD288,MATCH(Lists!$H$10,$A$1:$AD$1,0))&amp;""))),""))</f>
        <v/>
      </c>
      <c r="AW288" s="22">
        <f>IF(AN288="","",LOWER(IFERROR(TRIM(INDEX($A288:$AD288,MATCH(Lists!$H$3,$A$1:$AD$1,0))&amp;""),"")))</f>
        <v/>
      </c>
      <c r="AX288" s="22">
        <f>IF(AN288="","",IFERROR(TRIM(INDEX($A288:$AD288,MATCH(Lists!$H$12,$A$1:$AD$1,0))&amp;""),""))</f>
        <v/>
      </c>
      <c r="AY288" s="23">
        <f>IF(OR(AX288="Paid",AX288="Partially refunded"),IFERROR(VALUE(IFERROR(TRIM(INDEX($A288:$AD288,MATCH(Lists!$H$13,$A$1:$AD$1,0))&amp;""),"")),0)-IFERROR(VALUE(IFERROR(TRIM(INDEX($A288:$AD288,MATCH(Lists!$H$14,$A$1:$AD$1,0))&amp;""),"")),0),0)</f>
        <v/>
      </c>
      <c r="AZ288" s="22">
        <f>IF(AN288="","",IF(UPPER(TRIM(AK288&amp;""))="Y","Paid another way",IF(OR(AX288="Paid",AX288="Partially refunded"),AX288,IF(AND(AW288&lt;&gt;"",COUNTIFS(Payments!$S$2:$S$301,AW288,Payments!$U$2:$U$301,1)&gt;0),"Paid",IF(AX288&lt;&gt;"",AX288,IF(AW288="","No payment yet",IFERROR(INDEX(Payments!$T$2:$T$301,MATCH(AW288,Payments!$S$2:$S$301,0)),"No payment yet")))))))</f>
        <v/>
      </c>
      <c r="BA288" s="22">
        <f>IF(OR(AZ288="Paid",AZ288="Partially refunded",AZ288="Paid another way"),1,0)</f>
        <v/>
      </c>
      <c r="BB288" s="23">
        <f>IF(AN288="","",AY288+IF(AW288="",0,SUMIF(Payments!$S$2:$S$301,AW288,Payments!$V$2:$V$301)))</f>
        <v/>
      </c>
      <c r="BC288" s="22">
        <f>IF(OR(AN288="",COUNT(AF288:AH288)=0),"",ROUND(AVERAGE(AF288:AH288),2))</f>
        <v/>
      </c>
      <c r="BD288" s="22">
        <f>IF(ISNUMBER(BC288),BC288,0)</f>
        <v/>
      </c>
      <c r="BE288" s="22">
        <f>IF(ISNUMBER(BC288),1,0)</f>
        <v/>
      </c>
      <c r="BF288" s="22">
        <f>IF(AN288="","",TRIM(AI288&amp;""))</f>
        <v/>
      </c>
      <c r="BG288" s="22">
        <f>IF(OR(AN288="",AJ288=""),"",UPPER(TRIM(AJ288&amp;"")))</f>
        <v/>
      </c>
      <c r="BH288" s="22">
        <f>IF(BG288="","",IF(COUNTIF($BG$2:$BG$301,BG288)&gt;1,"Yes","No"))</f>
        <v/>
      </c>
      <c r="BI288" s="22">
        <f>IF(AND(BF288="Accepted",BG288=""),1,0)</f>
        <v/>
      </c>
      <c r="BJ288" s="22">
        <f>IF(AND(BF288="Accepted",BA288=0),1,0)</f>
        <v/>
      </c>
      <c r="BK288" s="23">
        <f>IF(AND(BJ288=1,ISNUMBER(AV288)),AV288,0)</f>
        <v/>
      </c>
      <c r="BL288" s="22">
        <f>IF(AN288="",0,1)</f>
        <v/>
      </c>
    </row>
    <row r="289">
      <c r="AE289" s="19" t="n"/>
      <c r="AF289" s="24" t="n"/>
      <c r="AG289" s="24" t="n"/>
      <c r="AH289" s="24" t="n"/>
      <c r="AI289" s="24" t="n"/>
      <c r="AJ289" s="24" t="n"/>
      <c r="AK289" s="24" t="n"/>
      <c r="AL289" s="25" t="n"/>
      <c r="AM289" s="19" t="n"/>
      <c r="AN289" s="22">
        <f>IFERROR(TRIM(INDEX($A289:$AD289,MATCH(Lists!$H$2,$A$1:$AD$1,0))&amp;""),"")</f>
        <v/>
      </c>
      <c r="AO289" s="22">
        <f>IF(AN289="","",IFERROR(TRIM(INDEX($A289:$AD289,MATCH(Lists!$H$4,$A$1:$AD$1,0))&amp;""),""))</f>
        <v/>
      </c>
      <c r="AP289" s="22">
        <f>IF(AN289="","",IFERROR(TRIM(INDEX($A289:$AD289,MATCH(Lists!$H$7,$A$1:$AD$1,0))&amp;""),""))</f>
        <v/>
      </c>
      <c r="AQ289" s="22">
        <f>IF(AN289="","",IFERROR(TRIM(INDEX($A289:$AD289,MATCH(Lists!$H$8,$A$1:$AD$1,0))&amp;""),""))</f>
        <v/>
      </c>
      <c r="AR289" s="22">
        <f>IF(AN289="","",IFERROR(TRIM(INDEX($A289:$AD289,MATCH(Lists!$H$9,$A$1:$AD$1,0))&amp;""),""))</f>
        <v/>
      </c>
      <c r="AS289" s="22">
        <f>IF(AN289="","",IFERROR(TRIM(INDEX($A289:$AD289,MATCH(Lists!$H$5,$A$1:$AD$1,0))&amp;""),""))</f>
        <v/>
      </c>
      <c r="AT289" s="22">
        <f>IF(AN289="","",IF(IFERROR(TRIM(INDEX($A289:$AD289,MATCH(Lists!$H$6,$A$1:$AD$1,0))&amp;""),"")&lt;&gt;"","Yes","No"))</f>
        <v/>
      </c>
      <c r="AU289" s="22">
        <f>IF(AN289="","",IF(IFERROR(TRIM(INDEX($A289:$AD289,MATCH(Lists!$H$11,$A$1:$AD$1,0))&amp;""),"")&lt;&gt;"","Yes","No"))</f>
        <v/>
      </c>
      <c r="AV289" s="22">
        <f>IF(AN289="","",IFERROR(IF(TRIM(INDEX($A289:$AD289,MATCH(Lists!$H$10,$A$1:$AD$1,0))&amp;"")="","",VALUE(TRIM(INDEX($A289:$AD289,MATCH(Lists!$H$10,$A$1:$AD$1,0))&amp;""))),""))</f>
        <v/>
      </c>
      <c r="AW289" s="22">
        <f>IF(AN289="","",LOWER(IFERROR(TRIM(INDEX($A289:$AD289,MATCH(Lists!$H$3,$A$1:$AD$1,0))&amp;""),"")))</f>
        <v/>
      </c>
      <c r="AX289" s="22">
        <f>IF(AN289="","",IFERROR(TRIM(INDEX($A289:$AD289,MATCH(Lists!$H$12,$A$1:$AD$1,0))&amp;""),""))</f>
        <v/>
      </c>
      <c r="AY289" s="23">
        <f>IF(OR(AX289="Paid",AX289="Partially refunded"),IFERROR(VALUE(IFERROR(TRIM(INDEX($A289:$AD289,MATCH(Lists!$H$13,$A$1:$AD$1,0))&amp;""),"")),0)-IFERROR(VALUE(IFERROR(TRIM(INDEX($A289:$AD289,MATCH(Lists!$H$14,$A$1:$AD$1,0))&amp;""),"")),0),0)</f>
        <v/>
      </c>
      <c r="AZ289" s="22">
        <f>IF(AN289="","",IF(UPPER(TRIM(AK289&amp;""))="Y","Paid another way",IF(OR(AX289="Paid",AX289="Partially refunded"),AX289,IF(AND(AW289&lt;&gt;"",COUNTIFS(Payments!$S$2:$S$301,AW289,Payments!$U$2:$U$301,1)&gt;0),"Paid",IF(AX289&lt;&gt;"",AX289,IF(AW289="","No payment yet",IFERROR(INDEX(Payments!$T$2:$T$301,MATCH(AW289,Payments!$S$2:$S$301,0)),"No payment yet")))))))</f>
        <v/>
      </c>
      <c r="BA289" s="22">
        <f>IF(OR(AZ289="Paid",AZ289="Partially refunded",AZ289="Paid another way"),1,0)</f>
        <v/>
      </c>
      <c r="BB289" s="23">
        <f>IF(AN289="","",AY289+IF(AW289="",0,SUMIF(Payments!$S$2:$S$301,AW289,Payments!$V$2:$V$301)))</f>
        <v/>
      </c>
      <c r="BC289" s="22">
        <f>IF(OR(AN289="",COUNT(AF289:AH289)=0),"",ROUND(AVERAGE(AF289:AH289),2))</f>
        <v/>
      </c>
      <c r="BD289" s="22">
        <f>IF(ISNUMBER(BC289),BC289,0)</f>
        <v/>
      </c>
      <c r="BE289" s="22">
        <f>IF(ISNUMBER(BC289),1,0)</f>
        <v/>
      </c>
      <c r="BF289" s="22">
        <f>IF(AN289="","",TRIM(AI289&amp;""))</f>
        <v/>
      </c>
      <c r="BG289" s="22">
        <f>IF(OR(AN289="",AJ289=""),"",UPPER(TRIM(AJ289&amp;"")))</f>
        <v/>
      </c>
      <c r="BH289" s="22">
        <f>IF(BG289="","",IF(COUNTIF($BG$2:$BG$301,BG289)&gt;1,"Yes","No"))</f>
        <v/>
      </c>
      <c r="BI289" s="22">
        <f>IF(AND(BF289="Accepted",BG289=""),1,0)</f>
        <v/>
      </c>
      <c r="BJ289" s="22">
        <f>IF(AND(BF289="Accepted",BA289=0),1,0)</f>
        <v/>
      </c>
      <c r="BK289" s="23">
        <f>IF(AND(BJ289=1,ISNUMBER(AV289)),AV289,0)</f>
        <v/>
      </c>
      <c r="BL289" s="22">
        <f>IF(AN289="",0,1)</f>
        <v/>
      </c>
    </row>
    <row r="290">
      <c r="AE290" s="19" t="n"/>
      <c r="AF290" s="24" t="n"/>
      <c r="AG290" s="24" t="n"/>
      <c r="AH290" s="24" t="n"/>
      <c r="AI290" s="24" t="n"/>
      <c r="AJ290" s="24" t="n"/>
      <c r="AK290" s="24" t="n"/>
      <c r="AL290" s="25" t="n"/>
      <c r="AM290" s="19" t="n"/>
      <c r="AN290" s="22">
        <f>IFERROR(TRIM(INDEX($A290:$AD290,MATCH(Lists!$H$2,$A$1:$AD$1,0))&amp;""),"")</f>
        <v/>
      </c>
      <c r="AO290" s="22">
        <f>IF(AN290="","",IFERROR(TRIM(INDEX($A290:$AD290,MATCH(Lists!$H$4,$A$1:$AD$1,0))&amp;""),""))</f>
        <v/>
      </c>
      <c r="AP290" s="22">
        <f>IF(AN290="","",IFERROR(TRIM(INDEX($A290:$AD290,MATCH(Lists!$H$7,$A$1:$AD$1,0))&amp;""),""))</f>
        <v/>
      </c>
      <c r="AQ290" s="22">
        <f>IF(AN290="","",IFERROR(TRIM(INDEX($A290:$AD290,MATCH(Lists!$H$8,$A$1:$AD$1,0))&amp;""),""))</f>
        <v/>
      </c>
      <c r="AR290" s="22">
        <f>IF(AN290="","",IFERROR(TRIM(INDEX($A290:$AD290,MATCH(Lists!$H$9,$A$1:$AD$1,0))&amp;""),""))</f>
        <v/>
      </c>
      <c r="AS290" s="22">
        <f>IF(AN290="","",IFERROR(TRIM(INDEX($A290:$AD290,MATCH(Lists!$H$5,$A$1:$AD$1,0))&amp;""),""))</f>
        <v/>
      </c>
      <c r="AT290" s="22">
        <f>IF(AN290="","",IF(IFERROR(TRIM(INDEX($A290:$AD290,MATCH(Lists!$H$6,$A$1:$AD$1,0))&amp;""),"")&lt;&gt;"","Yes","No"))</f>
        <v/>
      </c>
      <c r="AU290" s="22">
        <f>IF(AN290="","",IF(IFERROR(TRIM(INDEX($A290:$AD290,MATCH(Lists!$H$11,$A$1:$AD$1,0))&amp;""),"")&lt;&gt;"","Yes","No"))</f>
        <v/>
      </c>
      <c r="AV290" s="22">
        <f>IF(AN290="","",IFERROR(IF(TRIM(INDEX($A290:$AD290,MATCH(Lists!$H$10,$A$1:$AD$1,0))&amp;"")="","",VALUE(TRIM(INDEX($A290:$AD290,MATCH(Lists!$H$10,$A$1:$AD$1,0))&amp;""))),""))</f>
        <v/>
      </c>
      <c r="AW290" s="22">
        <f>IF(AN290="","",LOWER(IFERROR(TRIM(INDEX($A290:$AD290,MATCH(Lists!$H$3,$A$1:$AD$1,0))&amp;""),"")))</f>
        <v/>
      </c>
      <c r="AX290" s="22">
        <f>IF(AN290="","",IFERROR(TRIM(INDEX($A290:$AD290,MATCH(Lists!$H$12,$A$1:$AD$1,0))&amp;""),""))</f>
        <v/>
      </c>
      <c r="AY290" s="23">
        <f>IF(OR(AX290="Paid",AX290="Partially refunded"),IFERROR(VALUE(IFERROR(TRIM(INDEX($A290:$AD290,MATCH(Lists!$H$13,$A$1:$AD$1,0))&amp;""),"")),0)-IFERROR(VALUE(IFERROR(TRIM(INDEX($A290:$AD290,MATCH(Lists!$H$14,$A$1:$AD$1,0))&amp;""),"")),0),0)</f>
        <v/>
      </c>
      <c r="AZ290" s="22">
        <f>IF(AN290="","",IF(UPPER(TRIM(AK290&amp;""))="Y","Paid another way",IF(OR(AX290="Paid",AX290="Partially refunded"),AX290,IF(AND(AW290&lt;&gt;"",COUNTIFS(Payments!$S$2:$S$301,AW290,Payments!$U$2:$U$301,1)&gt;0),"Paid",IF(AX290&lt;&gt;"",AX290,IF(AW290="","No payment yet",IFERROR(INDEX(Payments!$T$2:$T$301,MATCH(AW290,Payments!$S$2:$S$301,0)),"No payment yet")))))))</f>
        <v/>
      </c>
      <c r="BA290" s="22">
        <f>IF(OR(AZ290="Paid",AZ290="Partially refunded",AZ290="Paid another way"),1,0)</f>
        <v/>
      </c>
      <c r="BB290" s="23">
        <f>IF(AN290="","",AY290+IF(AW290="",0,SUMIF(Payments!$S$2:$S$301,AW290,Payments!$V$2:$V$301)))</f>
        <v/>
      </c>
      <c r="BC290" s="22">
        <f>IF(OR(AN290="",COUNT(AF290:AH290)=0),"",ROUND(AVERAGE(AF290:AH290),2))</f>
        <v/>
      </c>
      <c r="BD290" s="22">
        <f>IF(ISNUMBER(BC290),BC290,0)</f>
        <v/>
      </c>
      <c r="BE290" s="22">
        <f>IF(ISNUMBER(BC290),1,0)</f>
        <v/>
      </c>
      <c r="BF290" s="22">
        <f>IF(AN290="","",TRIM(AI290&amp;""))</f>
        <v/>
      </c>
      <c r="BG290" s="22">
        <f>IF(OR(AN290="",AJ290=""),"",UPPER(TRIM(AJ290&amp;"")))</f>
        <v/>
      </c>
      <c r="BH290" s="22">
        <f>IF(BG290="","",IF(COUNTIF($BG$2:$BG$301,BG290)&gt;1,"Yes","No"))</f>
        <v/>
      </c>
      <c r="BI290" s="22">
        <f>IF(AND(BF290="Accepted",BG290=""),1,0)</f>
        <v/>
      </c>
      <c r="BJ290" s="22">
        <f>IF(AND(BF290="Accepted",BA290=0),1,0)</f>
        <v/>
      </c>
      <c r="BK290" s="23">
        <f>IF(AND(BJ290=1,ISNUMBER(AV290)),AV290,0)</f>
        <v/>
      </c>
      <c r="BL290" s="22">
        <f>IF(AN290="",0,1)</f>
        <v/>
      </c>
    </row>
    <row r="291">
      <c r="AE291" s="19" t="n"/>
      <c r="AF291" s="24" t="n"/>
      <c r="AG291" s="24" t="n"/>
      <c r="AH291" s="24" t="n"/>
      <c r="AI291" s="24" t="n"/>
      <c r="AJ291" s="24" t="n"/>
      <c r="AK291" s="24" t="n"/>
      <c r="AL291" s="25" t="n"/>
      <c r="AM291" s="19" t="n"/>
      <c r="AN291" s="22">
        <f>IFERROR(TRIM(INDEX($A291:$AD291,MATCH(Lists!$H$2,$A$1:$AD$1,0))&amp;""),"")</f>
        <v/>
      </c>
      <c r="AO291" s="22">
        <f>IF(AN291="","",IFERROR(TRIM(INDEX($A291:$AD291,MATCH(Lists!$H$4,$A$1:$AD$1,0))&amp;""),""))</f>
        <v/>
      </c>
      <c r="AP291" s="22">
        <f>IF(AN291="","",IFERROR(TRIM(INDEX($A291:$AD291,MATCH(Lists!$H$7,$A$1:$AD$1,0))&amp;""),""))</f>
        <v/>
      </c>
      <c r="AQ291" s="22">
        <f>IF(AN291="","",IFERROR(TRIM(INDEX($A291:$AD291,MATCH(Lists!$H$8,$A$1:$AD$1,0))&amp;""),""))</f>
        <v/>
      </c>
      <c r="AR291" s="22">
        <f>IF(AN291="","",IFERROR(TRIM(INDEX($A291:$AD291,MATCH(Lists!$H$9,$A$1:$AD$1,0))&amp;""),""))</f>
        <v/>
      </c>
      <c r="AS291" s="22">
        <f>IF(AN291="","",IFERROR(TRIM(INDEX($A291:$AD291,MATCH(Lists!$H$5,$A$1:$AD$1,0))&amp;""),""))</f>
        <v/>
      </c>
      <c r="AT291" s="22">
        <f>IF(AN291="","",IF(IFERROR(TRIM(INDEX($A291:$AD291,MATCH(Lists!$H$6,$A$1:$AD$1,0))&amp;""),"")&lt;&gt;"","Yes","No"))</f>
        <v/>
      </c>
      <c r="AU291" s="22">
        <f>IF(AN291="","",IF(IFERROR(TRIM(INDEX($A291:$AD291,MATCH(Lists!$H$11,$A$1:$AD$1,0))&amp;""),"")&lt;&gt;"","Yes","No"))</f>
        <v/>
      </c>
      <c r="AV291" s="22">
        <f>IF(AN291="","",IFERROR(IF(TRIM(INDEX($A291:$AD291,MATCH(Lists!$H$10,$A$1:$AD$1,0))&amp;"")="","",VALUE(TRIM(INDEX($A291:$AD291,MATCH(Lists!$H$10,$A$1:$AD$1,0))&amp;""))),""))</f>
        <v/>
      </c>
      <c r="AW291" s="22">
        <f>IF(AN291="","",LOWER(IFERROR(TRIM(INDEX($A291:$AD291,MATCH(Lists!$H$3,$A$1:$AD$1,0))&amp;""),"")))</f>
        <v/>
      </c>
      <c r="AX291" s="22">
        <f>IF(AN291="","",IFERROR(TRIM(INDEX($A291:$AD291,MATCH(Lists!$H$12,$A$1:$AD$1,0))&amp;""),""))</f>
        <v/>
      </c>
      <c r="AY291" s="23">
        <f>IF(OR(AX291="Paid",AX291="Partially refunded"),IFERROR(VALUE(IFERROR(TRIM(INDEX($A291:$AD291,MATCH(Lists!$H$13,$A$1:$AD$1,0))&amp;""),"")),0)-IFERROR(VALUE(IFERROR(TRIM(INDEX($A291:$AD291,MATCH(Lists!$H$14,$A$1:$AD$1,0))&amp;""),"")),0),0)</f>
        <v/>
      </c>
      <c r="AZ291" s="22">
        <f>IF(AN291="","",IF(UPPER(TRIM(AK291&amp;""))="Y","Paid another way",IF(OR(AX291="Paid",AX291="Partially refunded"),AX291,IF(AND(AW291&lt;&gt;"",COUNTIFS(Payments!$S$2:$S$301,AW291,Payments!$U$2:$U$301,1)&gt;0),"Paid",IF(AX291&lt;&gt;"",AX291,IF(AW291="","No payment yet",IFERROR(INDEX(Payments!$T$2:$T$301,MATCH(AW291,Payments!$S$2:$S$301,0)),"No payment yet")))))))</f>
        <v/>
      </c>
      <c r="BA291" s="22">
        <f>IF(OR(AZ291="Paid",AZ291="Partially refunded",AZ291="Paid another way"),1,0)</f>
        <v/>
      </c>
      <c r="BB291" s="23">
        <f>IF(AN291="","",AY291+IF(AW291="",0,SUMIF(Payments!$S$2:$S$301,AW291,Payments!$V$2:$V$301)))</f>
        <v/>
      </c>
      <c r="BC291" s="22">
        <f>IF(OR(AN291="",COUNT(AF291:AH291)=0),"",ROUND(AVERAGE(AF291:AH291),2))</f>
        <v/>
      </c>
      <c r="BD291" s="22">
        <f>IF(ISNUMBER(BC291),BC291,0)</f>
        <v/>
      </c>
      <c r="BE291" s="22">
        <f>IF(ISNUMBER(BC291),1,0)</f>
        <v/>
      </c>
      <c r="BF291" s="22">
        <f>IF(AN291="","",TRIM(AI291&amp;""))</f>
        <v/>
      </c>
      <c r="BG291" s="22">
        <f>IF(OR(AN291="",AJ291=""),"",UPPER(TRIM(AJ291&amp;"")))</f>
        <v/>
      </c>
      <c r="BH291" s="22">
        <f>IF(BG291="","",IF(COUNTIF($BG$2:$BG$301,BG291)&gt;1,"Yes","No"))</f>
        <v/>
      </c>
      <c r="BI291" s="22">
        <f>IF(AND(BF291="Accepted",BG291=""),1,0)</f>
        <v/>
      </c>
      <c r="BJ291" s="22">
        <f>IF(AND(BF291="Accepted",BA291=0),1,0)</f>
        <v/>
      </c>
      <c r="BK291" s="23">
        <f>IF(AND(BJ291=1,ISNUMBER(AV291)),AV291,0)</f>
        <v/>
      </c>
      <c r="BL291" s="22">
        <f>IF(AN291="",0,1)</f>
        <v/>
      </c>
    </row>
    <row r="292">
      <c r="AE292" s="19" t="n"/>
      <c r="AF292" s="24" t="n"/>
      <c r="AG292" s="24" t="n"/>
      <c r="AH292" s="24" t="n"/>
      <c r="AI292" s="24" t="n"/>
      <c r="AJ292" s="24" t="n"/>
      <c r="AK292" s="24" t="n"/>
      <c r="AL292" s="25" t="n"/>
      <c r="AM292" s="19" t="n"/>
      <c r="AN292" s="22">
        <f>IFERROR(TRIM(INDEX($A292:$AD292,MATCH(Lists!$H$2,$A$1:$AD$1,0))&amp;""),"")</f>
        <v/>
      </c>
      <c r="AO292" s="22">
        <f>IF(AN292="","",IFERROR(TRIM(INDEX($A292:$AD292,MATCH(Lists!$H$4,$A$1:$AD$1,0))&amp;""),""))</f>
        <v/>
      </c>
      <c r="AP292" s="22">
        <f>IF(AN292="","",IFERROR(TRIM(INDEX($A292:$AD292,MATCH(Lists!$H$7,$A$1:$AD$1,0))&amp;""),""))</f>
        <v/>
      </c>
      <c r="AQ292" s="22">
        <f>IF(AN292="","",IFERROR(TRIM(INDEX($A292:$AD292,MATCH(Lists!$H$8,$A$1:$AD$1,0))&amp;""),""))</f>
        <v/>
      </c>
      <c r="AR292" s="22">
        <f>IF(AN292="","",IFERROR(TRIM(INDEX($A292:$AD292,MATCH(Lists!$H$9,$A$1:$AD$1,0))&amp;""),""))</f>
        <v/>
      </c>
      <c r="AS292" s="22">
        <f>IF(AN292="","",IFERROR(TRIM(INDEX($A292:$AD292,MATCH(Lists!$H$5,$A$1:$AD$1,0))&amp;""),""))</f>
        <v/>
      </c>
      <c r="AT292" s="22">
        <f>IF(AN292="","",IF(IFERROR(TRIM(INDEX($A292:$AD292,MATCH(Lists!$H$6,$A$1:$AD$1,0))&amp;""),"")&lt;&gt;"","Yes","No"))</f>
        <v/>
      </c>
      <c r="AU292" s="22">
        <f>IF(AN292="","",IF(IFERROR(TRIM(INDEX($A292:$AD292,MATCH(Lists!$H$11,$A$1:$AD$1,0))&amp;""),"")&lt;&gt;"","Yes","No"))</f>
        <v/>
      </c>
      <c r="AV292" s="22">
        <f>IF(AN292="","",IFERROR(IF(TRIM(INDEX($A292:$AD292,MATCH(Lists!$H$10,$A$1:$AD$1,0))&amp;"")="","",VALUE(TRIM(INDEX($A292:$AD292,MATCH(Lists!$H$10,$A$1:$AD$1,0))&amp;""))),""))</f>
        <v/>
      </c>
      <c r="AW292" s="22">
        <f>IF(AN292="","",LOWER(IFERROR(TRIM(INDEX($A292:$AD292,MATCH(Lists!$H$3,$A$1:$AD$1,0))&amp;""),"")))</f>
        <v/>
      </c>
      <c r="AX292" s="22">
        <f>IF(AN292="","",IFERROR(TRIM(INDEX($A292:$AD292,MATCH(Lists!$H$12,$A$1:$AD$1,0))&amp;""),""))</f>
        <v/>
      </c>
      <c r="AY292" s="23">
        <f>IF(OR(AX292="Paid",AX292="Partially refunded"),IFERROR(VALUE(IFERROR(TRIM(INDEX($A292:$AD292,MATCH(Lists!$H$13,$A$1:$AD$1,0))&amp;""),"")),0)-IFERROR(VALUE(IFERROR(TRIM(INDEX($A292:$AD292,MATCH(Lists!$H$14,$A$1:$AD$1,0))&amp;""),"")),0),0)</f>
        <v/>
      </c>
      <c r="AZ292" s="22">
        <f>IF(AN292="","",IF(UPPER(TRIM(AK292&amp;""))="Y","Paid another way",IF(OR(AX292="Paid",AX292="Partially refunded"),AX292,IF(AND(AW292&lt;&gt;"",COUNTIFS(Payments!$S$2:$S$301,AW292,Payments!$U$2:$U$301,1)&gt;0),"Paid",IF(AX292&lt;&gt;"",AX292,IF(AW292="","No payment yet",IFERROR(INDEX(Payments!$T$2:$T$301,MATCH(AW292,Payments!$S$2:$S$301,0)),"No payment yet")))))))</f>
        <v/>
      </c>
      <c r="BA292" s="22">
        <f>IF(OR(AZ292="Paid",AZ292="Partially refunded",AZ292="Paid another way"),1,0)</f>
        <v/>
      </c>
      <c r="BB292" s="23">
        <f>IF(AN292="","",AY292+IF(AW292="",0,SUMIF(Payments!$S$2:$S$301,AW292,Payments!$V$2:$V$301)))</f>
        <v/>
      </c>
      <c r="BC292" s="22">
        <f>IF(OR(AN292="",COUNT(AF292:AH292)=0),"",ROUND(AVERAGE(AF292:AH292),2))</f>
        <v/>
      </c>
      <c r="BD292" s="22">
        <f>IF(ISNUMBER(BC292),BC292,0)</f>
        <v/>
      </c>
      <c r="BE292" s="22">
        <f>IF(ISNUMBER(BC292),1,0)</f>
        <v/>
      </c>
      <c r="BF292" s="22">
        <f>IF(AN292="","",TRIM(AI292&amp;""))</f>
        <v/>
      </c>
      <c r="BG292" s="22">
        <f>IF(OR(AN292="",AJ292=""),"",UPPER(TRIM(AJ292&amp;"")))</f>
        <v/>
      </c>
      <c r="BH292" s="22">
        <f>IF(BG292="","",IF(COUNTIF($BG$2:$BG$301,BG292)&gt;1,"Yes","No"))</f>
        <v/>
      </c>
      <c r="BI292" s="22">
        <f>IF(AND(BF292="Accepted",BG292=""),1,0)</f>
        <v/>
      </c>
      <c r="BJ292" s="22">
        <f>IF(AND(BF292="Accepted",BA292=0),1,0)</f>
        <v/>
      </c>
      <c r="BK292" s="23">
        <f>IF(AND(BJ292=1,ISNUMBER(AV292)),AV292,0)</f>
        <v/>
      </c>
      <c r="BL292" s="22">
        <f>IF(AN292="",0,1)</f>
        <v/>
      </c>
    </row>
    <row r="293">
      <c r="AE293" s="19" t="n"/>
      <c r="AF293" s="24" t="n"/>
      <c r="AG293" s="24" t="n"/>
      <c r="AH293" s="24" t="n"/>
      <c r="AI293" s="24" t="n"/>
      <c r="AJ293" s="24" t="n"/>
      <c r="AK293" s="24" t="n"/>
      <c r="AL293" s="25" t="n"/>
      <c r="AM293" s="19" t="n"/>
      <c r="AN293" s="22">
        <f>IFERROR(TRIM(INDEX($A293:$AD293,MATCH(Lists!$H$2,$A$1:$AD$1,0))&amp;""),"")</f>
        <v/>
      </c>
      <c r="AO293" s="22">
        <f>IF(AN293="","",IFERROR(TRIM(INDEX($A293:$AD293,MATCH(Lists!$H$4,$A$1:$AD$1,0))&amp;""),""))</f>
        <v/>
      </c>
      <c r="AP293" s="22">
        <f>IF(AN293="","",IFERROR(TRIM(INDEX($A293:$AD293,MATCH(Lists!$H$7,$A$1:$AD$1,0))&amp;""),""))</f>
        <v/>
      </c>
      <c r="AQ293" s="22">
        <f>IF(AN293="","",IFERROR(TRIM(INDEX($A293:$AD293,MATCH(Lists!$H$8,$A$1:$AD$1,0))&amp;""),""))</f>
        <v/>
      </c>
      <c r="AR293" s="22">
        <f>IF(AN293="","",IFERROR(TRIM(INDEX($A293:$AD293,MATCH(Lists!$H$9,$A$1:$AD$1,0))&amp;""),""))</f>
        <v/>
      </c>
      <c r="AS293" s="22">
        <f>IF(AN293="","",IFERROR(TRIM(INDEX($A293:$AD293,MATCH(Lists!$H$5,$A$1:$AD$1,0))&amp;""),""))</f>
        <v/>
      </c>
      <c r="AT293" s="22">
        <f>IF(AN293="","",IF(IFERROR(TRIM(INDEX($A293:$AD293,MATCH(Lists!$H$6,$A$1:$AD$1,0))&amp;""),"")&lt;&gt;"","Yes","No"))</f>
        <v/>
      </c>
      <c r="AU293" s="22">
        <f>IF(AN293="","",IF(IFERROR(TRIM(INDEX($A293:$AD293,MATCH(Lists!$H$11,$A$1:$AD$1,0))&amp;""),"")&lt;&gt;"","Yes","No"))</f>
        <v/>
      </c>
      <c r="AV293" s="22">
        <f>IF(AN293="","",IFERROR(IF(TRIM(INDEX($A293:$AD293,MATCH(Lists!$H$10,$A$1:$AD$1,0))&amp;"")="","",VALUE(TRIM(INDEX($A293:$AD293,MATCH(Lists!$H$10,$A$1:$AD$1,0))&amp;""))),""))</f>
        <v/>
      </c>
      <c r="AW293" s="22">
        <f>IF(AN293="","",LOWER(IFERROR(TRIM(INDEX($A293:$AD293,MATCH(Lists!$H$3,$A$1:$AD$1,0))&amp;""),"")))</f>
        <v/>
      </c>
      <c r="AX293" s="22">
        <f>IF(AN293="","",IFERROR(TRIM(INDEX($A293:$AD293,MATCH(Lists!$H$12,$A$1:$AD$1,0))&amp;""),""))</f>
        <v/>
      </c>
      <c r="AY293" s="23">
        <f>IF(OR(AX293="Paid",AX293="Partially refunded"),IFERROR(VALUE(IFERROR(TRIM(INDEX($A293:$AD293,MATCH(Lists!$H$13,$A$1:$AD$1,0))&amp;""),"")),0)-IFERROR(VALUE(IFERROR(TRIM(INDEX($A293:$AD293,MATCH(Lists!$H$14,$A$1:$AD$1,0))&amp;""),"")),0),0)</f>
        <v/>
      </c>
      <c r="AZ293" s="22">
        <f>IF(AN293="","",IF(UPPER(TRIM(AK293&amp;""))="Y","Paid another way",IF(OR(AX293="Paid",AX293="Partially refunded"),AX293,IF(AND(AW293&lt;&gt;"",COUNTIFS(Payments!$S$2:$S$301,AW293,Payments!$U$2:$U$301,1)&gt;0),"Paid",IF(AX293&lt;&gt;"",AX293,IF(AW293="","No payment yet",IFERROR(INDEX(Payments!$T$2:$T$301,MATCH(AW293,Payments!$S$2:$S$301,0)),"No payment yet")))))))</f>
        <v/>
      </c>
      <c r="BA293" s="22">
        <f>IF(OR(AZ293="Paid",AZ293="Partially refunded",AZ293="Paid another way"),1,0)</f>
        <v/>
      </c>
      <c r="BB293" s="23">
        <f>IF(AN293="","",AY293+IF(AW293="",0,SUMIF(Payments!$S$2:$S$301,AW293,Payments!$V$2:$V$301)))</f>
        <v/>
      </c>
      <c r="BC293" s="22">
        <f>IF(OR(AN293="",COUNT(AF293:AH293)=0),"",ROUND(AVERAGE(AF293:AH293),2))</f>
        <v/>
      </c>
      <c r="BD293" s="22">
        <f>IF(ISNUMBER(BC293),BC293,0)</f>
        <v/>
      </c>
      <c r="BE293" s="22">
        <f>IF(ISNUMBER(BC293),1,0)</f>
        <v/>
      </c>
      <c r="BF293" s="22">
        <f>IF(AN293="","",TRIM(AI293&amp;""))</f>
        <v/>
      </c>
      <c r="BG293" s="22">
        <f>IF(OR(AN293="",AJ293=""),"",UPPER(TRIM(AJ293&amp;"")))</f>
        <v/>
      </c>
      <c r="BH293" s="22">
        <f>IF(BG293="","",IF(COUNTIF($BG$2:$BG$301,BG293)&gt;1,"Yes","No"))</f>
        <v/>
      </c>
      <c r="BI293" s="22">
        <f>IF(AND(BF293="Accepted",BG293=""),1,0)</f>
        <v/>
      </c>
      <c r="BJ293" s="22">
        <f>IF(AND(BF293="Accepted",BA293=0),1,0)</f>
        <v/>
      </c>
      <c r="BK293" s="23">
        <f>IF(AND(BJ293=1,ISNUMBER(AV293)),AV293,0)</f>
        <v/>
      </c>
      <c r="BL293" s="22">
        <f>IF(AN293="",0,1)</f>
        <v/>
      </c>
    </row>
    <row r="294">
      <c r="AE294" s="19" t="n"/>
      <c r="AF294" s="24" t="n"/>
      <c r="AG294" s="24" t="n"/>
      <c r="AH294" s="24" t="n"/>
      <c r="AI294" s="24" t="n"/>
      <c r="AJ294" s="24" t="n"/>
      <c r="AK294" s="24" t="n"/>
      <c r="AL294" s="25" t="n"/>
      <c r="AM294" s="19" t="n"/>
      <c r="AN294" s="22">
        <f>IFERROR(TRIM(INDEX($A294:$AD294,MATCH(Lists!$H$2,$A$1:$AD$1,0))&amp;""),"")</f>
        <v/>
      </c>
      <c r="AO294" s="22">
        <f>IF(AN294="","",IFERROR(TRIM(INDEX($A294:$AD294,MATCH(Lists!$H$4,$A$1:$AD$1,0))&amp;""),""))</f>
        <v/>
      </c>
      <c r="AP294" s="22">
        <f>IF(AN294="","",IFERROR(TRIM(INDEX($A294:$AD294,MATCH(Lists!$H$7,$A$1:$AD$1,0))&amp;""),""))</f>
        <v/>
      </c>
      <c r="AQ294" s="22">
        <f>IF(AN294="","",IFERROR(TRIM(INDEX($A294:$AD294,MATCH(Lists!$H$8,$A$1:$AD$1,0))&amp;""),""))</f>
        <v/>
      </c>
      <c r="AR294" s="22">
        <f>IF(AN294="","",IFERROR(TRIM(INDEX($A294:$AD294,MATCH(Lists!$H$9,$A$1:$AD$1,0))&amp;""),""))</f>
        <v/>
      </c>
      <c r="AS294" s="22">
        <f>IF(AN294="","",IFERROR(TRIM(INDEX($A294:$AD294,MATCH(Lists!$H$5,$A$1:$AD$1,0))&amp;""),""))</f>
        <v/>
      </c>
      <c r="AT294" s="22">
        <f>IF(AN294="","",IF(IFERROR(TRIM(INDEX($A294:$AD294,MATCH(Lists!$H$6,$A$1:$AD$1,0))&amp;""),"")&lt;&gt;"","Yes","No"))</f>
        <v/>
      </c>
      <c r="AU294" s="22">
        <f>IF(AN294="","",IF(IFERROR(TRIM(INDEX($A294:$AD294,MATCH(Lists!$H$11,$A$1:$AD$1,0))&amp;""),"")&lt;&gt;"","Yes","No"))</f>
        <v/>
      </c>
      <c r="AV294" s="22">
        <f>IF(AN294="","",IFERROR(IF(TRIM(INDEX($A294:$AD294,MATCH(Lists!$H$10,$A$1:$AD$1,0))&amp;"")="","",VALUE(TRIM(INDEX($A294:$AD294,MATCH(Lists!$H$10,$A$1:$AD$1,0))&amp;""))),""))</f>
        <v/>
      </c>
      <c r="AW294" s="22">
        <f>IF(AN294="","",LOWER(IFERROR(TRIM(INDEX($A294:$AD294,MATCH(Lists!$H$3,$A$1:$AD$1,0))&amp;""),"")))</f>
        <v/>
      </c>
      <c r="AX294" s="22">
        <f>IF(AN294="","",IFERROR(TRIM(INDEX($A294:$AD294,MATCH(Lists!$H$12,$A$1:$AD$1,0))&amp;""),""))</f>
        <v/>
      </c>
      <c r="AY294" s="23">
        <f>IF(OR(AX294="Paid",AX294="Partially refunded"),IFERROR(VALUE(IFERROR(TRIM(INDEX($A294:$AD294,MATCH(Lists!$H$13,$A$1:$AD$1,0))&amp;""),"")),0)-IFERROR(VALUE(IFERROR(TRIM(INDEX($A294:$AD294,MATCH(Lists!$H$14,$A$1:$AD$1,0))&amp;""),"")),0),0)</f>
        <v/>
      </c>
      <c r="AZ294" s="22">
        <f>IF(AN294="","",IF(UPPER(TRIM(AK294&amp;""))="Y","Paid another way",IF(OR(AX294="Paid",AX294="Partially refunded"),AX294,IF(AND(AW294&lt;&gt;"",COUNTIFS(Payments!$S$2:$S$301,AW294,Payments!$U$2:$U$301,1)&gt;0),"Paid",IF(AX294&lt;&gt;"",AX294,IF(AW294="","No payment yet",IFERROR(INDEX(Payments!$T$2:$T$301,MATCH(AW294,Payments!$S$2:$S$301,0)),"No payment yet")))))))</f>
        <v/>
      </c>
      <c r="BA294" s="22">
        <f>IF(OR(AZ294="Paid",AZ294="Partially refunded",AZ294="Paid another way"),1,0)</f>
        <v/>
      </c>
      <c r="BB294" s="23">
        <f>IF(AN294="","",AY294+IF(AW294="",0,SUMIF(Payments!$S$2:$S$301,AW294,Payments!$V$2:$V$301)))</f>
        <v/>
      </c>
      <c r="BC294" s="22">
        <f>IF(OR(AN294="",COUNT(AF294:AH294)=0),"",ROUND(AVERAGE(AF294:AH294),2))</f>
        <v/>
      </c>
      <c r="BD294" s="22">
        <f>IF(ISNUMBER(BC294),BC294,0)</f>
        <v/>
      </c>
      <c r="BE294" s="22">
        <f>IF(ISNUMBER(BC294),1,0)</f>
        <v/>
      </c>
      <c r="BF294" s="22">
        <f>IF(AN294="","",TRIM(AI294&amp;""))</f>
        <v/>
      </c>
      <c r="BG294" s="22">
        <f>IF(OR(AN294="",AJ294=""),"",UPPER(TRIM(AJ294&amp;"")))</f>
        <v/>
      </c>
      <c r="BH294" s="22">
        <f>IF(BG294="","",IF(COUNTIF($BG$2:$BG$301,BG294)&gt;1,"Yes","No"))</f>
        <v/>
      </c>
      <c r="BI294" s="22">
        <f>IF(AND(BF294="Accepted",BG294=""),1,0)</f>
        <v/>
      </c>
      <c r="BJ294" s="22">
        <f>IF(AND(BF294="Accepted",BA294=0),1,0)</f>
        <v/>
      </c>
      <c r="BK294" s="23">
        <f>IF(AND(BJ294=1,ISNUMBER(AV294)),AV294,0)</f>
        <v/>
      </c>
      <c r="BL294" s="22">
        <f>IF(AN294="",0,1)</f>
        <v/>
      </c>
    </row>
    <row r="295">
      <c r="AE295" s="19" t="n"/>
      <c r="AF295" s="24" t="n"/>
      <c r="AG295" s="24" t="n"/>
      <c r="AH295" s="24" t="n"/>
      <c r="AI295" s="24" t="n"/>
      <c r="AJ295" s="24" t="n"/>
      <c r="AK295" s="24" t="n"/>
      <c r="AL295" s="25" t="n"/>
      <c r="AM295" s="19" t="n"/>
      <c r="AN295" s="22">
        <f>IFERROR(TRIM(INDEX($A295:$AD295,MATCH(Lists!$H$2,$A$1:$AD$1,0))&amp;""),"")</f>
        <v/>
      </c>
      <c r="AO295" s="22">
        <f>IF(AN295="","",IFERROR(TRIM(INDEX($A295:$AD295,MATCH(Lists!$H$4,$A$1:$AD$1,0))&amp;""),""))</f>
        <v/>
      </c>
      <c r="AP295" s="22">
        <f>IF(AN295="","",IFERROR(TRIM(INDEX($A295:$AD295,MATCH(Lists!$H$7,$A$1:$AD$1,0))&amp;""),""))</f>
        <v/>
      </c>
      <c r="AQ295" s="22">
        <f>IF(AN295="","",IFERROR(TRIM(INDEX($A295:$AD295,MATCH(Lists!$H$8,$A$1:$AD$1,0))&amp;""),""))</f>
        <v/>
      </c>
      <c r="AR295" s="22">
        <f>IF(AN295="","",IFERROR(TRIM(INDEX($A295:$AD295,MATCH(Lists!$H$9,$A$1:$AD$1,0))&amp;""),""))</f>
        <v/>
      </c>
      <c r="AS295" s="22">
        <f>IF(AN295="","",IFERROR(TRIM(INDEX($A295:$AD295,MATCH(Lists!$H$5,$A$1:$AD$1,0))&amp;""),""))</f>
        <v/>
      </c>
      <c r="AT295" s="22">
        <f>IF(AN295="","",IF(IFERROR(TRIM(INDEX($A295:$AD295,MATCH(Lists!$H$6,$A$1:$AD$1,0))&amp;""),"")&lt;&gt;"","Yes","No"))</f>
        <v/>
      </c>
      <c r="AU295" s="22">
        <f>IF(AN295="","",IF(IFERROR(TRIM(INDEX($A295:$AD295,MATCH(Lists!$H$11,$A$1:$AD$1,0))&amp;""),"")&lt;&gt;"","Yes","No"))</f>
        <v/>
      </c>
      <c r="AV295" s="22">
        <f>IF(AN295="","",IFERROR(IF(TRIM(INDEX($A295:$AD295,MATCH(Lists!$H$10,$A$1:$AD$1,0))&amp;"")="","",VALUE(TRIM(INDEX($A295:$AD295,MATCH(Lists!$H$10,$A$1:$AD$1,0))&amp;""))),""))</f>
        <v/>
      </c>
      <c r="AW295" s="22">
        <f>IF(AN295="","",LOWER(IFERROR(TRIM(INDEX($A295:$AD295,MATCH(Lists!$H$3,$A$1:$AD$1,0))&amp;""),"")))</f>
        <v/>
      </c>
      <c r="AX295" s="22">
        <f>IF(AN295="","",IFERROR(TRIM(INDEX($A295:$AD295,MATCH(Lists!$H$12,$A$1:$AD$1,0))&amp;""),""))</f>
        <v/>
      </c>
      <c r="AY295" s="23">
        <f>IF(OR(AX295="Paid",AX295="Partially refunded"),IFERROR(VALUE(IFERROR(TRIM(INDEX($A295:$AD295,MATCH(Lists!$H$13,$A$1:$AD$1,0))&amp;""),"")),0)-IFERROR(VALUE(IFERROR(TRIM(INDEX($A295:$AD295,MATCH(Lists!$H$14,$A$1:$AD$1,0))&amp;""),"")),0),0)</f>
        <v/>
      </c>
      <c r="AZ295" s="22">
        <f>IF(AN295="","",IF(UPPER(TRIM(AK295&amp;""))="Y","Paid another way",IF(OR(AX295="Paid",AX295="Partially refunded"),AX295,IF(AND(AW295&lt;&gt;"",COUNTIFS(Payments!$S$2:$S$301,AW295,Payments!$U$2:$U$301,1)&gt;0),"Paid",IF(AX295&lt;&gt;"",AX295,IF(AW295="","No payment yet",IFERROR(INDEX(Payments!$T$2:$T$301,MATCH(AW295,Payments!$S$2:$S$301,0)),"No payment yet")))))))</f>
        <v/>
      </c>
      <c r="BA295" s="22">
        <f>IF(OR(AZ295="Paid",AZ295="Partially refunded",AZ295="Paid another way"),1,0)</f>
        <v/>
      </c>
      <c r="BB295" s="23">
        <f>IF(AN295="","",AY295+IF(AW295="",0,SUMIF(Payments!$S$2:$S$301,AW295,Payments!$V$2:$V$301)))</f>
        <v/>
      </c>
      <c r="BC295" s="22">
        <f>IF(OR(AN295="",COUNT(AF295:AH295)=0),"",ROUND(AVERAGE(AF295:AH295),2))</f>
        <v/>
      </c>
      <c r="BD295" s="22">
        <f>IF(ISNUMBER(BC295),BC295,0)</f>
        <v/>
      </c>
      <c r="BE295" s="22">
        <f>IF(ISNUMBER(BC295),1,0)</f>
        <v/>
      </c>
      <c r="BF295" s="22">
        <f>IF(AN295="","",TRIM(AI295&amp;""))</f>
        <v/>
      </c>
      <c r="BG295" s="22">
        <f>IF(OR(AN295="",AJ295=""),"",UPPER(TRIM(AJ295&amp;"")))</f>
        <v/>
      </c>
      <c r="BH295" s="22">
        <f>IF(BG295="","",IF(COUNTIF($BG$2:$BG$301,BG295)&gt;1,"Yes","No"))</f>
        <v/>
      </c>
      <c r="BI295" s="22">
        <f>IF(AND(BF295="Accepted",BG295=""),1,0)</f>
        <v/>
      </c>
      <c r="BJ295" s="22">
        <f>IF(AND(BF295="Accepted",BA295=0),1,0)</f>
        <v/>
      </c>
      <c r="BK295" s="23">
        <f>IF(AND(BJ295=1,ISNUMBER(AV295)),AV295,0)</f>
        <v/>
      </c>
      <c r="BL295" s="22">
        <f>IF(AN295="",0,1)</f>
        <v/>
      </c>
    </row>
    <row r="296">
      <c r="AE296" s="19" t="n"/>
      <c r="AF296" s="24" t="n"/>
      <c r="AG296" s="24" t="n"/>
      <c r="AH296" s="24" t="n"/>
      <c r="AI296" s="24" t="n"/>
      <c r="AJ296" s="24" t="n"/>
      <c r="AK296" s="24" t="n"/>
      <c r="AL296" s="25" t="n"/>
      <c r="AM296" s="19" t="n"/>
      <c r="AN296" s="22">
        <f>IFERROR(TRIM(INDEX($A296:$AD296,MATCH(Lists!$H$2,$A$1:$AD$1,0))&amp;""),"")</f>
        <v/>
      </c>
      <c r="AO296" s="22">
        <f>IF(AN296="","",IFERROR(TRIM(INDEX($A296:$AD296,MATCH(Lists!$H$4,$A$1:$AD$1,0))&amp;""),""))</f>
        <v/>
      </c>
      <c r="AP296" s="22">
        <f>IF(AN296="","",IFERROR(TRIM(INDEX($A296:$AD296,MATCH(Lists!$H$7,$A$1:$AD$1,0))&amp;""),""))</f>
        <v/>
      </c>
      <c r="AQ296" s="22">
        <f>IF(AN296="","",IFERROR(TRIM(INDEX($A296:$AD296,MATCH(Lists!$H$8,$A$1:$AD$1,0))&amp;""),""))</f>
        <v/>
      </c>
      <c r="AR296" s="22">
        <f>IF(AN296="","",IFERROR(TRIM(INDEX($A296:$AD296,MATCH(Lists!$H$9,$A$1:$AD$1,0))&amp;""),""))</f>
        <v/>
      </c>
      <c r="AS296" s="22">
        <f>IF(AN296="","",IFERROR(TRIM(INDEX($A296:$AD296,MATCH(Lists!$H$5,$A$1:$AD$1,0))&amp;""),""))</f>
        <v/>
      </c>
      <c r="AT296" s="22">
        <f>IF(AN296="","",IF(IFERROR(TRIM(INDEX($A296:$AD296,MATCH(Lists!$H$6,$A$1:$AD$1,0))&amp;""),"")&lt;&gt;"","Yes","No"))</f>
        <v/>
      </c>
      <c r="AU296" s="22">
        <f>IF(AN296="","",IF(IFERROR(TRIM(INDEX($A296:$AD296,MATCH(Lists!$H$11,$A$1:$AD$1,0))&amp;""),"")&lt;&gt;"","Yes","No"))</f>
        <v/>
      </c>
      <c r="AV296" s="22">
        <f>IF(AN296="","",IFERROR(IF(TRIM(INDEX($A296:$AD296,MATCH(Lists!$H$10,$A$1:$AD$1,0))&amp;"")="","",VALUE(TRIM(INDEX($A296:$AD296,MATCH(Lists!$H$10,$A$1:$AD$1,0))&amp;""))),""))</f>
        <v/>
      </c>
      <c r="AW296" s="22">
        <f>IF(AN296="","",LOWER(IFERROR(TRIM(INDEX($A296:$AD296,MATCH(Lists!$H$3,$A$1:$AD$1,0))&amp;""),"")))</f>
        <v/>
      </c>
      <c r="AX296" s="22">
        <f>IF(AN296="","",IFERROR(TRIM(INDEX($A296:$AD296,MATCH(Lists!$H$12,$A$1:$AD$1,0))&amp;""),""))</f>
        <v/>
      </c>
      <c r="AY296" s="23">
        <f>IF(OR(AX296="Paid",AX296="Partially refunded"),IFERROR(VALUE(IFERROR(TRIM(INDEX($A296:$AD296,MATCH(Lists!$H$13,$A$1:$AD$1,0))&amp;""),"")),0)-IFERROR(VALUE(IFERROR(TRIM(INDEX($A296:$AD296,MATCH(Lists!$H$14,$A$1:$AD$1,0))&amp;""),"")),0),0)</f>
        <v/>
      </c>
      <c r="AZ296" s="22">
        <f>IF(AN296="","",IF(UPPER(TRIM(AK296&amp;""))="Y","Paid another way",IF(OR(AX296="Paid",AX296="Partially refunded"),AX296,IF(AND(AW296&lt;&gt;"",COUNTIFS(Payments!$S$2:$S$301,AW296,Payments!$U$2:$U$301,1)&gt;0),"Paid",IF(AX296&lt;&gt;"",AX296,IF(AW296="","No payment yet",IFERROR(INDEX(Payments!$T$2:$T$301,MATCH(AW296,Payments!$S$2:$S$301,0)),"No payment yet")))))))</f>
        <v/>
      </c>
      <c r="BA296" s="22">
        <f>IF(OR(AZ296="Paid",AZ296="Partially refunded",AZ296="Paid another way"),1,0)</f>
        <v/>
      </c>
      <c r="BB296" s="23">
        <f>IF(AN296="","",AY296+IF(AW296="",0,SUMIF(Payments!$S$2:$S$301,AW296,Payments!$V$2:$V$301)))</f>
        <v/>
      </c>
      <c r="BC296" s="22">
        <f>IF(OR(AN296="",COUNT(AF296:AH296)=0),"",ROUND(AVERAGE(AF296:AH296),2))</f>
        <v/>
      </c>
      <c r="BD296" s="22">
        <f>IF(ISNUMBER(BC296),BC296,0)</f>
        <v/>
      </c>
      <c r="BE296" s="22">
        <f>IF(ISNUMBER(BC296),1,0)</f>
        <v/>
      </c>
      <c r="BF296" s="22">
        <f>IF(AN296="","",TRIM(AI296&amp;""))</f>
        <v/>
      </c>
      <c r="BG296" s="22">
        <f>IF(OR(AN296="",AJ296=""),"",UPPER(TRIM(AJ296&amp;"")))</f>
        <v/>
      </c>
      <c r="BH296" s="22">
        <f>IF(BG296="","",IF(COUNTIF($BG$2:$BG$301,BG296)&gt;1,"Yes","No"))</f>
        <v/>
      </c>
      <c r="BI296" s="22">
        <f>IF(AND(BF296="Accepted",BG296=""),1,0)</f>
        <v/>
      </c>
      <c r="BJ296" s="22">
        <f>IF(AND(BF296="Accepted",BA296=0),1,0)</f>
        <v/>
      </c>
      <c r="BK296" s="23">
        <f>IF(AND(BJ296=1,ISNUMBER(AV296)),AV296,0)</f>
        <v/>
      </c>
      <c r="BL296" s="22">
        <f>IF(AN296="",0,1)</f>
        <v/>
      </c>
    </row>
    <row r="297">
      <c r="AE297" s="19" t="n"/>
      <c r="AF297" s="24" t="n"/>
      <c r="AG297" s="24" t="n"/>
      <c r="AH297" s="24" t="n"/>
      <c r="AI297" s="24" t="n"/>
      <c r="AJ297" s="24" t="n"/>
      <c r="AK297" s="24" t="n"/>
      <c r="AL297" s="25" t="n"/>
      <c r="AM297" s="19" t="n"/>
      <c r="AN297" s="22">
        <f>IFERROR(TRIM(INDEX($A297:$AD297,MATCH(Lists!$H$2,$A$1:$AD$1,0))&amp;""),"")</f>
        <v/>
      </c>
      <c r="AO297" s="22">
        <f>IF(AN297="","",IFERROR(TRIM(INDEX($A297:$AD297,MATCH(Lists!$H$4,$A$1:$AD$1,0))&amp;""),""))</f>
        <v/>
      </c>
      <c r="AP297" s="22">
        <f>IF(AN297="","",IFERROR(TRIM(INDEX($A297:$AD297,MATCH(Lists!$H$7,$A$1:$AD$1,0))&amp;""),""))</f>
        <v/>
      </c>
      <c r="AQ297" s="22">
        <f>IF(AN297="","",IFERROR(TRIM(INDEX($A297:$AD297,MATCH(Lists!$H$8,$A$1:$AD$1,0))&amp;""),""))</f>
        <v/>
      </c>
      <c r="AR297" s="22">
        <f>IF(AN297="","",IFERROR(TRIM(INDEX($A297:$AD297,MATCH(Lists!$H$9,$A$1:$AD$1,0))&amp;""),""))</f>
        <v/>
      </c>
      <c r="AS297" s="22">
        <f>IF(AN297="","",IFERROR(TRIM(INDEX($A297:$AD297,MATCH(Lists!$H$5,$A$1:$AD$1,0))&amp;""),""))</f>
        <v/>
      </c>
      <c r="AT297" s="22">
        <f>IF(AN297="","",IF(IFERROR(TRIM(INDEX($A297:$AD297,MATCH(Lists!$H$6,$A$1:$AD$1,0))&amp;""),"")&lt;&gt;"","Yes","No"))</f>
        <v/>
      </c>
      <c r="AU297" s="22">
        <f>IF(AN297="","",IF(IFERROR(TRIM(INDEX($A297:$AD297,MATCH(Lists!$H$11,$A$1:$AD$1,0))&amp;""),"")&lt;&gt;"","Yes","No"))</f>
        <v/>
      </c>
      <c r="AV297" s="22">
        <f>IF(AN297="","",IFERROR(IF(TRIM(INDEX($A297:$AD297,MATCH(Lists!$H$10,$A$1:$AD$1,0))&amp;"")="","",VALUE(TRIM(INDEX($A297:$AD297,MATCH(Lists!$H$10,$A$1:$AD$1,0))&amp;""))),""))</f>
        <v/>
      </c>
      <c r="AW297" s="22">
        <f>IF(AN297="","",LOWER(IFERROR(TRIM(INDEX($A297:$AD297,MATCH(Lists!$H$3,$A$1:$AD$1,0))&amp;""),"")))</f>
        <v/>
      </c>
      <c r="AX297" s="22">
        <f>IF(AN297="","",IFERROR(TRIM(INDEX($A297:$AD297,MATCH(Lists!$H$12,$A$1:$AD$1,0))&amp;""),""))</f>
        <v/>
      </c>
      <c r="AY297" s="23">
        <f>IF(OR(AX297="Paid",AX297="Partially refunded"),IFERROR(VALUE(IFERROR(TRIM(INDEX($A297:$AD297,MATCH(Lists!$H$13,$A$1:$AD$1,0))&amp;""),"")),0)-IFERROR(VALUE(IFERROR(TRIM(INDEX($A297:$AD297,MATCH(Lists!$H$14,$A$1:$AD$1,0))&amp;""),"")),0),0)</f>
        <v/>
      </c>
      <c r="AZ297" s="22">
        <f>IF(AN297="","",IF(UPPER(TRIM(AK297&amp;""))="Y","Paid another way",IF(OR(AX297="Paid",AX297="Partially refunded"),AX297,IF(AND(AW297&lt;&gt;"",COUNTIFS(Payments!$S$2:$S$301,AW297,Payments!$U$2:$U$301,1)&gt;0),"Paid",IF(AX297&lt;&gt;"",AX297,IF(AW297="","No payment yet",IFERROR(INDEX(Payments!$T$2:$T$301,MATCH(AW297,Payments!$S$2:$S$301,0)),"No payment yet")))))))</f>
        <v/>
      </c>
      <c r="BA297" s="22">
        <f>IF(OR(AZ297="Paid",AZ297="Partially refunded",AZ297="Paid another way"),1,0)</f>
        <v/>
      </c>
      <c r="BB297" s="23">
        <f>IF(AN297="","",AY297+IF(AW297="",0,SUMIF(Payments!$S$2:$S$301,AW297,Payments!$V$2:$V$301)))</f>
        <v/>
      </c>
      <c r="BC297" s="22">
        <f>IF(OR(AN297="",COUNT(AF297:AH297)=0),"",ROUND(AVERAGE(AF297:AH297),2))</f>
        <v/>
      </c>
      <c r="BD297" s="22">
        <f>IF(ISNUMBER(BC297),BC297,0)</f>
        <v/>
      </c>
      <c r="BE297" s="22">
        <f>IF(ISNUMBER(BC297),1,0)</f>
        <v/>
      </c>
      <c r="BF297" s="22">
        <f>IF(AN297="","",TRIM(AI297&amp;""))</f>
        <v/>
      </c>
      <c r="BG297" s="22">
        <f>IF(OR(AN297="",AJ297=""),"",UPPER(TRIM(AJ297&amp;"")))</f>
        <v/>
      </c>
      <c r="BH297" s="22">
        <f>IF(BG297="","",IF(COUNTIF($BG$2:$BG$301,BG297)&gt;1,"Yes","No"))</f>
        <v/>
      </c>
      <c r="BI297" s="22">
        <f>IF(AND(BF297="Accepted",BG297=""),1,0)</f>
        <v/>
      </c>
      <c r="BJ297" s="22">
        <f>IF(AND(BF297="Accepted",BA297=0),1,0)</f>
        <v/>
      </c>
      <c r="BK297" s="23">
        <f>IF(AND(BJ297=1,ISNUMBER(AV297)),AV297,0)</f>
        <v/>
      </c>
      <c r="BL297" s="22">
        <f>IF(AN297="",0,1)</f>
        <v/>
      </c>
    </row>
    <row r="298">
      <c r="AE298" s="19" t="n"/>
      <c r="AF298" s="24" t="n"/>
      <c r="AG298" s="24" t="n"/>
      <c r="AH298" s="24" t="n"/>
      <c r="AI298" s="24" t="n"/>
      <c r="AJ298" s="24" t="n"/>
      <c r="AK298" s="24" t="n"/>
      <c r="AL298" s="25" t="n"/>
      <c r="AM298" s="19" t="n"/>
      <c r="AN298" s="22">
        <f>IFERROR(TRIM(INDEX($A298:$AD298,MATCH(Lists!$H$2,$A$1:$AD$1,0))&amp;""),"")</f>
        <v/>
      </c>
      <c r="AO298" s="22">
        <f>IF(AN298="","",IFERROR(TRIM(INDEX($A298:$AD298,MATCH(Lists!$H$4,$A$1:$AD$1,0))&amp;""),""))</f>
        <v/>
      </c>
      <c r="AP298" s="22">
        <f>IF(AN298="","",IFERROR(TRIM(INDEX($A298:$AD298,MATCH(Lists!$H$7,$A$1:$AD$1,0))&amp;""),""))</f>
        <v/>
      </c>
      <c r="AQ298" s="22">
        <f>IF(AN298="","",IFERROR(TRIM(INDEX($A298:$AD298,MATCH(Lists!$H$8,$A$1:$AD$1,0))&amp;""),""))</f>
        <v/>
      </c>
      <c r="AR298" s="22">
        <f>IF(AN298="","",IFERROR(TRIM(INDEX($A298:$AD298,MATCH(Lists!$H$9,$A$1:$AD$1,0))&amp;""),""))</f>
        <v/>
      </c>
      <c r="AS298" s="22">
        <f>IF(AN298="","",IFERROR(TRIM(INDEX($A298:$AD298,MATCH(Lists!$H$5,$A$1:$AD$1,0))&amp;""),""))</f>
        <v/>
      </c>
      <c r="AT298" s="22">
        <f>IF(AN298="","",IF(IFERROR(TRIM(INDEX($A298:$AD298,MATCH(Lists!$H$6,$A$1:$AD$1,0))&amp;""),"")&lt;&gt;"","Yes","No"))</f>
        <v/>
      </c>
      <c r="AU298" s="22">
        <f>IF(AN298="","",IF(IFERROR(TRIM(INDEX($A298:$AD298,MATCH(Lists!$H$11,$A$1:$AD$1,0))&amp;""),"")&lt;&gt;"","Yes","No"))</f>
        <v/>
      </c>
      <c r="AV298" s="22">
        <f>IF(AN298="","",IFERROR(IF(TRIM(INDEX($A298:$AD298,MATCH(Lists!$H$10,$A$1:$AD$1,0))&amp;"")="","",VALUE(TRIM(INDEX($A298:$AD298,MATCH(Lists!$H$10,$A$1:$AD$1,0))&amp;""))),""))</f>
        <v/>
      </c>
      <c r="AW298" s="22">
        <f>IF(AN298="","",LOWER(IFERROR(TRIM(INDEX($A298:$AD298,MATCH(Lists!$H$3,$A$1:$AD$1,0))&amp;""),"")))</f>
        <v/>
      </c>
      <c r="AX298" s="22">
        <f>IF(AN298="","",IFERROR(TRIM(INDEX($A298:$AD298,MATCH(Lists!$H$12,$A$1:$AD$1,0))&amp;""),""))</f>
        <v/>
      </c>
      <c r="AY298" s="23">
        <f>IF(OR(AX298="Paid",AX298="Partially refunded"),IFERROR(VALUE(IFERROR(TRIM(INDEX($A298:$AD298,MATCH(Lists!$H$13,$A$1:$AD$1,0))&amp;""),"")),0)-IFERROR(VALUE(IFERROR(TRIM(INDEX($A298:$AD298,MATCH(Lists!$H$14,$A$1:$AD$1,0))&amp;""),"")),0),0)</f>
        <v/>
      </c>
      <c r="AZ298" s="22">
        <f>IF(AN298="","",IF(UPPER(TRIM(AK298&amp;""))="Y","Paid another way",IF(OR(AX298="Paid",AX298="Partially refunded"),AX298,IF(AND(AW298&lt;&gt;"",COUNTIFS(Payments!$S$2:$S$301,AW298,Payments!$U$2:$U$301,1)&gt;0),"Paid",IF(AX298&lt;&gt;"",AX298,IF(AW298="","No payment yet",IFERROR(INDEX(Payments!$T$2:$T$301,MATCH(AW298,Payments!$S$2:$S$301,0)),"No payment yet")))))))</f>
        <v/>
      </c>
      <c r="BA298" s="22">
        <f>IF(OR(AZ298="Paid",AZ298="Partially refunded",AZ298="Paid another way"),1,0)</f>
        <v/>
      </c>
      <c r="BB298" s="23">
        <f>IF(AN298="","",AY298+IF(AW298="",0,SUMIF(Payments!$S$2:$S$301,AW298,Payments!$V$2:$V$301)))</f>
        <v/>
      </c>
      <c r="BC298" s="22">
        <f>IF(OR(AN298="",COUNT(AF298:AH298)=0),"",ROUND(AVERAGE(AF298:AH298),2))</f>
        <v/>
      </c>
      <c r="BD298" s="22">
        <f>IF(ISNUMBER(BC298),BC298,0)</f>
        <v/>
      </c>
      <c r="BE298" s="22">
        <f>IF(ISNUMBER(BC298),1,0)</f>
        <v/>
      </c>
      <c r="BF298" s="22">
        <f>IF(AN298="","",TRIM(AI298&amp;""))</f>
        <v/>
      </c>
      <c r="BG298" s="22">
        <f>IF(OR(AN298="",AJ298=""),"",UPPER(TRIM(AJ298&amp;"")))</f>
        <v/>
      </c>
      <c r="BH298" s="22">
        <f>IF(BG298="","",IF(COUNTIF($BG$2:$BG$301,BG298)&gt;1,"Yes","No"))</f>
        <v/>
      </c>
      <c r="BI298" s="22">
        <f>IF(AND(BF298="Accepted",BG298=""),1,0)</f>
        <v/>
      </c>
      <c r="BJ298" s="22">
        <f>IF(AND(BF298="Accepted",BA298=0),1,0)</f>
        <v/>
      </c>
      <c r="BK298" s="23">
        <f>IF(AND(BJ298=1,ISNUMBER(AV298)),AV298,0)</f>
        <v/>
      </c>
      <c r="BL298" s="22">
        <f>IF(AN298="",0,1)</f>
        <v/>
      </c>
    </row>
    <row r="299">
      <c r="AE299" s="19" t="n"/>
      <c r="AF299" s="24" t="n"/>
      <c r="AG299" s="24" t="n"/>
      <c r="AH299" s="24" t="n"/>
      <c r="AI299" s="24" t="n"/>
      <c r="AJ299" s="24" t="n"/>
      <c r="AK299" s="24" t="n"/>
      <c r="AL299" s="25" t="n"/>
      <c r="AM299" s="19" t="n"/>
      <c r="AN299" s="22">
        <f>IFERROR(TRIM(INDEX($A299:$AD299,MATCH(Lists!$H$2,$A$1:$AD$1,0))&amp;""),"")</f>
        <v/>
      </c>
      <c r="AO299" s="22">
        <f>IF(AN299="","",IFERROR(TRIM(INDEX($A299:$AD299,MATCH(Lists!$H$4,$A$1:$AD$1,0))&amp;""),""))</f>
        <v/>
      </c>
      <c r="AP299" s="22">
        <f>IF(AN299="","",IFERROR(TRIM(INDEX($A299:$AD299,MATCH(Lists!$H$7,$A$1:$AD$1,0))&amp;""),""))</f>
        <v/>
      </c>
      <c r="AQ299" s="22">
        <f>IF(AN299="","",IFERROR(TRIM(INDEX($A299:$AD299,MATCH(Lists!$H$8,$A$1:$AD$1,0))&amp;""),""))</f>
        <v/>
      </c>
      <c r="AR299" s="22">
        <f>IF(AN299="","",IFERROR(TRIM(INDEX($A299:$AD299,MATCH(Lists!$H$9,$A$1:$AD$1,0))&amp;""),""))</f>
        <v/>
      </c>
      <c r="AS299" s="22">
        <f>IF(AN299="","",IFERROR(TRIM(INDEX($A299:$AD299,MATCH(Lists!$H$5,$A$1:$AD$1,0))&amp;""),""))</f>
        <v/>
      </c>
      <c r="AT299" s="22">
        <f>IF(AN299="","",IF(IFERROR(TRIM(INDEX($A299:$AD299,MATCH(Lists!$H$6,$A$1:$AD$1,0))&amp;""),"")&lt;&gt;"","Yes","No"))</f>
        <v/>
      </c>
      <c r="AU299" s="22">
        <f>IF(AN299="","",IF(IFERROR(TRIM(INDEX($A299:$AD299,MATCH(Lists!$H$11,$A$1:$AD$1,0))&amp;""),"")&lt;&gt;"","Yes","No"))</f>
        <v/>
      </c>
      <c r="AV299" s="22">
        <f>IF(AN299="","",IFERROR(IF(TRIM(INDEX($A299:$AD299,MATCH(Lists!$H$10,$A$1:$AD$1,0))&amp;"")="","",VALUE(TRIM(INDEX($A299:$AD299,MATCH(Lists!$H$10,$A$1:$AD$1,0))&amp;""))),""))</f>
        <v/>
      </c>
      <c r="AW299" s="22">
        <f>IF(AN299="","",LOWER(IFERROR(TRIM(INDEX($A299:$AD299,MATCH(Lists!$H$3,$A$1:$AD$1,0))&amp;""),"")))</f>
        <v/>
      </c>
      <c r="AX299" s="22">
        <f>IF(AN299="","",IFERROR(TRIM(INDEX($A299:$AD299,MATCH(Lists!$H$12,$A$1:$AD$1,0))&amp;""),""))</f>
        <v/>
      </c>
      <c r="AY299" s="23">
        <f>IF(OR(AX299="Paid",AX299="Partially refunded"),IFERROR(VALUE(IFERROR(TRIM(INDEX($A299:$AD299,MATCH(Lists!$H$13,$A$1:$AD$1,0))&amp;""),"")),0)-IFERROR(VALUE(IFERROR(TRIM(INDEX($A299:$AD299,MATCH(Lists!$H$14,$A$1:$AD$1,0))&amp;""),"")),0),0)</f>
        <v/>
      </c>
      <c r="AZ299" s="22">
        <f>IF(AN299="","",IF(UPPER(TRIM(AK299&amp;""))="Y","Paid another way",IF(OR(AX299="Paid",AX299="Partially refunded"),AX299,IF(AND(AW299&lt;&gt;"",COUNTIFS(Payments!$S$2:$S$301,AW299,Payments!$U$2:$U$301,1)&gt;0),"Paid",IF(AX299&lt;&gt;"",AX299,IF(AW299="","No payment yet",IFERROR(INDEX(Payments!$T$2:$T$301,MATCH(AW299,Payments!$S$2:$S$301,0)),"No payment yet")))))))</f>
        <v/>
      </c>
      <c r="BA299" s="22">
        <f>IF(OR(AZ299="Paid",AZ299="Partially refunded",AZ299="Paid another way"),1,0)</f>
        <v/>
      </c>
      <c r="BB299" s="23">
        <f>IF(AN299="","",AY299+IF(AW299="",0,SUMIF(Payments!$S$2:$S$301,AW299,Payments!$V$2:$V$301)))</f>
        <v/>
      </c>
      <c r="BC299" s="22">
        <f>IF(OR(AN299="",COUNT(AF299:AH299)=0),"",ROUND(AVERAGE(AF299:AH299),2))</f>
        <v/>
      </c>
      <c r="BD299" s="22">
        <f>IF(ISNUMBER(BC299),BC299,0)</f>
        <v/>
      </c>
      <c r="BE299" s="22">
        <f>IF(ISNUMBER(BC299),1,0)</f>
        <v/>
      </c>
      <c r="BF299" s="22">
        <f>IF(AN299="","",TRIM(AI299&amp;""))</f>
        <v/>
      </c>
      <c r="BG299" s="22">
        <f>IF(OR(AN299="",AJ299=""),"",UPPER(TRIM(AJ299&amp;"")))</f>
        <v/>
      </c>
      <c r="BH299" s="22">
        <f>IF(BG299="","",IF(COUNTIF($BG$2:$BG$301,BG299)&gt;1,"Yes","No"))</f>
        <v/>
      </c>
      <c r="BI299" s="22">
        <f>IF(AND(BF299="Accepted",BG299=""),1,0)</f>
        <v/>
      </c>
      <c r="BJ299" s="22">
        <f>IF(AND(BF299="Accepted",BA299=0),1,0)</f>
        <v/>
      </c>
      <c r="BK299" s="23">
        <f>IF(AND(BJ299=1,ISNUMBER(AV299)),AV299,0)</f>
        <v/>
      </c>
      <c r="BL299" s="22">
        <f>IF(AN299="",0,1)</f>
        <v/>
      </c>
    </row>
    <row r="300">
      <c r="AE300" s="19" t="n"/>
      <c r="AF300" s="24" t="n"/>
      <c r="AG300" s="24" t="n"/>
      <c r="AH300" s="24" t="n"/>
      <c r="AI300" s="24" t="n"/>
      <c r="AJ300" s="24" t="n"/>
      <c r="AK300" s="24" t="n"/>
      <c r="AL300" s="25" t="n"/>
      <c r="AM300" s="19" t="n"/>
      <c r="AN300" s="22">
        <f>IFERROR(TRIM(INDEX($A300:$AD300,MATCH(Lists!$H$2,$A$1:$AD$1,0))&amp;""),"")</f>
        <v/>
      </c>
      <c r="AO300" s="22">
        <f>IF(AN300="","",IFERROR(TRIM(INDEX($A300:$AD300,MATCH(Lists!$H$4,$A$1:$AD$1,0))&amp;""),""))</f>
        <v/>
      </c>
      <c r="AP300" s="22">
        <f>IF(AN300="","",IFERROR(TRIM(INDEX($A300:$AD300,MATCH(Lists!$H$7,$A$1:$AD$1,0))&amp;""),""))</f>
        <v/>
      </c>
      <c r="AQ300" s="22">
        <f>IF(AN300="","",IFERROR(TRIM(INDEX($A300:$AD300,MATCH(Lists!$H$8,$A$1:$AD$1,0))&amp;""),""))</f>
        <v/>
      </c>
      <c r="AR300" s="22">
        <f>IF(AN300="","",IFERROR(TRIM(INDEX($A300:$AD300,MATCH(Lists!$H$9,$A$1:$AD$1,0))&amp;""),""))</f>
        <v/>
      </c>
      <c r="AS300" s="22">
        <f>IF(AN300="","",IFERROR(TRIM(INDEX($A300:$AD300,MATCH(Lists!$H$5,$A$1:$AD$1,0))&amp;""),""))</f>
        <v/>
      </c>
      <c r="AT300" s="22">
        <f>IF(AN300="","",IF(IFERROR(TRIM(INDEX($A300:$AD300,MATCH(Lists!$H$6,$A$1:$AD$1,0))&amp;""),"")&lt;&gt;"","Yes","No"))</f>
        <v/>
      </c>
      <c r="AU300" s="22">
        <f>IF(AN300="","",IF(IFERROR(TRIM(INDEX($A300:$AD300,MATCH(Lists!$H$11,$A$1:$AD$1,0))&amp;""),"")&lt;&gt;"","Yes","No"))</f>
        <v/>
      </c>
      <c r="AV300" s="22">
        <f>IF(AN300="","",IFERROR(IF(TRIM(INDEX($A300:$AD300,MATCH(Lists!$H$10,$A$1:$AD$1,0))&amp;"")="","",VALUE(TRIM(INDEX($A300:$AD300,MATCH(Lists!$H$10,$A$1:$AD$1,0))&amp;""))),""))</f>
        <v/>
      </c>
      <c r="AW300" s="22">
        <f>IF(AN300="","",LOWER(IFERROR(TRIM(INDEX($A300:$AD300,MATCH(Lists!$H$3,$A$1:$AD$1,0))&amp;""),"")))</f>
        <v/>
      </c>
      <c r="AX300" s="22">
        <f>IF(AN300="","",IFERROR(TRIM(INDEX($A300:$AD300,MATCH(Lists!$H$12,$A$1:$AD$1,0))&amp;""),""))</f>
        <v/>
      </c>
      <c r="AY300" s="23">
        <f>IF(OR(AX300="Paid",AX300="Partially refunded"),IFERROR(VALUE(IFERROR(TRIM(INDEX($A300:$AD300,MATCH(Lists!$H$13,$A$1:$AD$1,0))&amp;""),"")),0)-IFERROR(VALUE(IFERROR(TRIM(INDEX($A300:$AD300,MATCH(Lists!$H$14,$A$1:$AD$1,0))&amp;""),"")),0),0)</f>
        <v/>
      </c>
      <c r="AZ300" s="22">
        <f>IF(AN300="","",IF(UPPER(TRIM(AK300&amp;""))="Y","Paid another way",IF(OR(AX300="Paid",AX300="Partially refunded"),AX300,IF(AND(AW300&lt;&gt;"",COUNTIFS(Payments!$S$2:$S$301,AW300,Payments!$U$2:$U$301,1)&gt;0),"Paid",IF(AX300&lt;&gt;"",AX300,IF(AW300="","No payment yet",IFERROR(INDEX(Payments!$T$2:$T$301,MATCH(AW300,Payments!$S$2:$S$301,0)),"No payment yet")))))))</f>
        <v/>
      </c>
      <c r="BA300" s="22">
        <f>IF(OR(AZ300="Paid",AZ300="Partially refunded",AZ300="Paid another way"),1,0)</f>
        <v/>
      </c>
      <c r="BB300" s="23">
        <f>IF(AN300="","",AY300+IF(AW300="",0,SUMIF(Payments!$S$2:$S$301,AW300,Payments!$V$2:$V$301)))</f>
        <v/>
      </c>
      <c r="BC300" s="22">
        <f>IF(OR(AN300="",COUNT(AF300:AH300)=0),"",ROUND(AVERAGE(AF300:AH300),2))</f>
        <v/>
      </c>
      <c r="BD300" s="22">
        <f>IF(ISNUMBER(BC300),BC300,0)</f>
        <v/>
      </c>
      <c r="BE300" s="22">
        <f>IF(ISNUMBER(BC300),1,0)</f>
        <v/>
      </c>
      <c r="BF300" s="22">
        <f>IF(AN300="","",TRIM(AI300&amp;""))</f>
        <v/>
      </c>
      <c r="BG300" s="22">
        <f>IF(OR(AN300="",AJ300=""),"",UPPER(TRIM(AJ300&amp;"")))</f>
        <v/>
      </c>
      <c r="BH300" s="22">
        <f>IF(BG300="","",IF(COUNTIF($BG$2:$BG$301,BG300)&gt;1,"Yes","No"))</f>
        <v/>
      </c>
      <c r="BI300" s="22">
        <f>IF(AND(BF300="Accepted",BG300=""),1,0)</f>
        <v/>
      </c>
      <c r="BJ300" s="22">
        <f>IF(AND(BF300="Accepted",BA300=0),1,0)</f>
        <v/>
      </c>
      <c r="BK300" s="23">
        <f>IF(AND(BJ300=1,ISNUMBER(AV300)),AV300,0)</f>
        <v/>
      </c>
      <c r="BL300" s="22">
        <f>IF(AN300="",0,1)</f>
        <v/>
      </c>
    </row>
    <row r="301">
      <c r="AE301" s="19" t="n"/>
      <c r="AF301" s="24" t="n"/>
      <c r="AG301" s="24" t="n"/>
      <c r="AH301" s="24" t="n"/>
      <c r="AI301" s="24" t="n"/>
      <c r="AJ301" s="24" t="n"/>
      <c r="AK301" s="24" t="n"/>
      <c r="AL301" s="25" t="n"/>
      <c r="AM301" s="19" t="n"/>
      <c r="AN301" s="22">
        <f>IFERROR(TRIM(INDEX($A301:$AD301,MATCH(Lists!$H$2,$A$1:$AD$1,0))&amp;""),"")</f>
        <v/>
      </c>
      <c r="AO301" s="22">
        <f>IF(AN301="","",IFERROR(TRIM(INDEX($A301:$AD301,MATCH(Lists!$H$4,$A$1:$AD$1,0))&amp;""),""))</f>
        <v/>
      </c>
      <c r="AP301" s="22">
        <f>IF(AN301="","",IFERROR(TRIM(INDEX($A301:$AD301,MATCH(Lists!$H$7,$A$1:$AD$1,0))&amp;""),""))</f>
        <v/>
      </c>
      <c r="AQ301" s="22">
        <f>IF(AN301="","",IFERROR(TRIM(INDEX($A301:$AD301,MATCH(Lists!$H$8,$A$1:$AD$1,0))&amp;""),""))</f>
        <v/>
      </c>
      <c r="AR301" s="22">
        <f>IF(AN301="","",IFERROR(TRIM(INDEX($A301:$AD301,MATCH(Lists!$H$9,$A$1:$AD$1,0))&amp;""),""))</f>
        <v/>
      </c>
      <c r="AS301" s="22">
        <f>IF(AN301="","",IFERROR(TRIM(INDEX($A301:$AD301,MATCH(Lists!$H$5,$A$1:$AD$1,0))&amp;""),""))</f>
        <v/>
      </c>
      <c r="AT301" s="22">
        <f>IF(AN301="","",IF(IFERROR(TRIM(INDEX($A301:$AD301,MATCH(Lists!$H$6,$A$1:$AD$1,0))&amp;""),"")&lt;&gt;"","Yes","No"))</f>
        <v/>
      </c>
      <c r="AU301" s="22">
        <f>IF(AN301="","",IF(IFERROR(TRIM(INDEX($A301:$AD301,MATCH(Lists!$H$11,$A$1:$AD$1,0))&amp;""),"")&lt;&gt;"","Yes","No"))</f>
        <v/>
      </c>
      <c r="AV301" s="22">
        <f>IF(AN301="","",IFERROR(IF(TRIM(INDEX($A301:$AD301,MATCH(Lists!$H$10,$A$1:$AD$1,0))&amp;"")="","",VALUE(TRIM(INDEX($A301:$AD301,MATCH(Lists!$H$10,$A$1:$AD$1,0))&amp;""))),""))</f>
        <v/>
      </c>
      <c r="AW301" s="22">
        <f>IF(AN301="","",LOWER(IFERROR(TRIM(INDEX($A301:$AD301,MATCH(Lists!$H$3,$A$1:$AD$1,0))&amp;""),"")))</f>
        <v/>
      </c>
      <c r="AX301" s="22">
        <f>IF(AN301="","",IFERROR(TRIM(INDEX($A301:$AD301,MATCH(Lists!$H$12,$A$1:$AD$1,0))&amp;""),""))</f>
        <v/>
      </c>
      <c r="AY301" s="23">
        <f>IF(OR(AX301="Paid",AX301="Partially refunded"),IFERROR(VALUE(IFERROR(TRIM(INDEX($A301:$AD301,MATCH(Lists!$H$13,$A$1:$AD$1,0))&amp;""),"")),0)-IFERROR(VALUE(IFERROR(TRIM(INDEX($A301:$AD301,MATCH(Lists!$H$14,$A$1:$AD$1,0))&amp;""),"")),0),0)</f>
        <v/>
      </c>
      <c r="AZ301" s="22">
        <f>IF(AN301="","",IF(UPPER(TRIM(AK301&amp;""))="Y","Paid another way",IF(OR(AX301="Paid",AX301="Partially refunded"),AX301,IF(AND(AW301&lt;&gt;"",COUNTIFS(Payments!$S$2:$S$301,AW301,Payments!$U$2:$U$301,1)&gt;0),"Paid",IF(AX301&lt;&gt;"",AX301,IF(AW301="","No payment yet",IFERROR(INDEX(Payments!$T$2:$T$301,MATCH(AW301,Payments!$S$2:$S$301,0)),"No payment yet")))))))</f>
        <v/>
      </c>
      <c r="BA301" s="22">
        <f>IF(OR(AZ301="Paid",AZ301="Partially refunded",AZ301="Paid another way"),1,0)</f>
        <v/>
      </c>
      <c r="BB301" s="23">
        <f>IF(AN301="","",AY301+IF(AW301="",0,SUMIF(Payments!$S$2:$S$301,AW301,Payments!$V$2:$V$301)))</f>
        <v/>
      </c>
      <c r="BC301" s="22">
        <f>IF(OR(AN301="",COUNT(AF301:AH301)=0),"",ROUND(AVERAGE(AF301:AH301),2))</f>
        <v/>
      </c>
      <c r="BD301" s="22">
        <f>IF(ISNUMBER(BC301),BC301,0)</f>
        <v/>
      </c>
      <c r="BE301" s="22">
        <f>IF(ISNUMBER(BC301),1,0)</f>
        <v/>
      </c>
      <c r="BF301" s="22">
        <f>IF(AN301="","",TRIM(AI301&amp;""))</f>
        <v/>
      </c>
      <c r="BG301" s="22">
        <f>IF(OR(AN301="",AJ301=""),"",UPPER(TRIM(AJ301&amp;"")))</f>
        <v/>
      </c>
      <c r="BH301" s="22">
        <f>IF(BG301="","",IF(COUNTIF($BG$2:$BG$301,BG301)&gt;1,"Yes","No"))</f>
        <v/>
      </c>
      <c r="BI301" s="22">
        <f>IF(AND(BF301="Accepted",BG301=""),1,0)</f>
        <v/>
      </c>
      <c r="BJ301" s="22">
        <f>IF(AND(BF301="Accepted",BA301=0),1,0)</f>
        <v/>
      </c>
      <c r="BK301" s="23">
        <f>IF(AND(BJ301=1,ISNUMBER(AV301)),AV301,0)</f>
        <v/>
      </c>
      <c r="BL301" s="22">
        <f>IF(AN301="",0,1)</f>
        <v/>
      </c>
    </row>
  </sheetData>
  <conditionalFormatting sqref="BH2:BH301">
    <cfRule type="expression" priority="1" dxfId="0">
      <formula>BH2="Yes"</formula>
    </cfRule>
  </conditionalFormatting>
  <dataValidations count="2">
    <dataValidation sqref="AF2:AH301" showDropDown="0" showInputMessage="1" showErrorMessage="1" allowBlank="1" errorTitle="Jury score" error="Type a whole number from 1 to 5." promptTitle="Jury score" prompt="1 (weak fit) to 5 (great fit)." type="whole" errorStyle="warning" operator="between">
      <formula1>1</formula1>
      <formula2>5</formula2>
    </dataValidation>
    <dataValidation sqref="AI2:AI301" showDropDown="0" showInputMessage="1" showErrorMessage="1" allowBlank="1" errorTitle="Decision" error="Pick a value from the list. Accepted, Waitlist or Declined." promptTitle="Decision" prompt="Accepted, Waitlist or Declined." type="list" errorStyle="warning">
      <formula1>Lists!$A$2:$A$4</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0F766E"/>
    <outlinePr summaryBelow="1" summaryRight="1"/>
    <pageSetUpPr/>
  </sheetPr>
  <dimension ref="A1:V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2" customWidth="1" min="18" max="18"/>
    <col width="24" customWidth="1" min="19" max="19"/>
    <col width="18" customWidth="1" min="20" max="20"/>
    <col width="10" customWidth="1" min="21" max="21"/>
    <col width="13" customWidth="1" min="22" max="22"/>
  </cols>
  <sheetData>
    <row r="1" ht="48" customHeight="1">
      <c r="A1" s="3" t="inlineStr">
        <is>
          <t>Response ID</t>
        </is>
      </c>
      <c r="B1" s="3" t="inlineStr">
        <is>
          <t>Submitted at</t>
        </is>
      </c>
      <c r="C1" s="3" t="inlineStr">
        <is>
          <t>Started at</t>
        </is>
      </c>
      <c r="D1" s="3" t="inlineStr">
        <is>
          <t>Business name</t>
        </is>
      </c>
      <c r="E1" s="3" t="inlineStr">
        <is>
          <t>Email</t>
        </is>
      </c>
      <c r="F1" s="3" t="inlineStr">
        <is>
          <t>Booth size</t>
        </is>
      </c>
      <c r="G1" s="3" t="inlineStr">
        <is>
          <t>Do you need electricity?</t>
        </is>
      </c>
      <c r="H1" s="3" t="inlineStr">
        <is>
          <t>booth_fee</t>
        </is>
      </c>
      <c r="I1" s="3" t="inlineStr">
        <is>
          <t>Payment status</t>
        </is>
      </c>
      <c r="J1" s="3" t="inlineStr">
        <is>
          <t>Payment amount</t>
        </is>
      </c>
      <c r="K1" s="3" t="inlineStr">
        <is>
          <t>Payment currency</t>
        </is>
      </c>
      <c r="L1" s="3" t="inlineStr">
        <is>
          <t>Refunded amount</t>
        </is>
      </c>
      <c r="M1" s="3" t="inlineStr">
        <is>
          <t>Payment paid at</t>
        </is>
      </c>
      <c r="N1" s="3" t="inlineStr">
        <is>
          <t>Stripe payment ID</t>
        </is>
      </c>
      <c r="O1" s="3" t="inlineStr">
        <is>
          <t>Form version</t>
        </is>
      </c>
      <c r="P1" s="3" t="n"/>
      <c r="Q1" s="3" t="n"/>
      <c r="R1" s="15" t="n"/>
      <c r="S1" s="17" t="inlineStr">
        <is>
          <t>Email key (worked out)</t>
        </is>
      </c>
      <c r="T1" s="17" t="inlineStr">
        <is>
          <t>Payment status (worked out)</t>
        </is>
      </c>
      <c r="U1" s="17" t="inlineStr">
        <is>
          <t>Paid (1 = yes)</t>
        </is>
      </c>
      <c r="V1" s="17" t="inlineStr">
        <is>
          <t>Collected (worked out)</t>
        </is>
      </c>
    </row>
    <row r="2">
      <c r="A2" s="18" t="inlineStr">
        <is>
          <t>EXAMPLE-P01 (delete me)</t>
        </is>
      </c>
      <c r="B2" s="18" t="inlineStr">
        <is>
          <t>2027-04-01T18:15:00.000Z</t>
        </is>
      </c>
      <c r="C2" s="18" t="inlineStr">
        <is>
          <t>2027-04-01T18:10:00.000Z</t>
        </is>
      </c>
      <c r="D2" s="18" t="inlineStr">
        <is>
          <t>Juniper Clay Studio</t>
        </is>
      </c>
      <c r="E2" s="18" t="inlineStr">
        <is>
          <t>rosa@example.com</t>
        </is>
      </c>
      <c r="F2" s="18" t="inlineStr">
        <is>
          <t>10 x 10 ft</t>
        </is>
      </c>
      <c r="G2" s="18" t="inlineStr">
        <is>
          <t>No</t>
        </is>
      </c>
      <c r="H2" s="18" t="n">
        <v>75</v>
      </c>
      <c r="I2" s="18" t="inlineStr">
        <is>
          <t>Paid</t>
        </is>
      </c>
      <c r="J2" s="18" t="inlineStr">
        <is>
          <t>75.00</t>
        </is>
      </c>
      <c r="K2" s="18" t="inlineStr">
        <is>
          <t>USD</t>
        </is>
      </c>
      <c r="L2" s="18" t="inlineStr">
        <is>
          <t>0.00</t>
        </is>
      </c>
      <c r="M2" s="18" t="inlineStr">
        <is>
          <t>2027-04-01T18:20:00.000Z</t>
        </is>
      </c>
      <c r="N2" s="18" t="inlineStr">
        <is>
          <t>pi_example01</t>
        </is>
      </c>
      <c r="O2" s="18" t="n">
        <v>1</v>
      </c>
      <c r="R2" s="19" t="n"/>
      <c r="S2" s="22">
        <f>LOWER(IFERROR(TRIM(INDEX($A2:$Q2,MATCH(Lists!$H$16,$A$1:$Q$1,0))&amp;""),""))</f>
        <v/>
      </c>
      <c r="T2" s="22">
        <f>IF(S2="","",IFERROR(TRIM(INDEX($A2:$Q2,MATCH(Lists!$H$17,$A$1:$Q$1,0))&amp;""),""))</f>
        <v/>
      </c>
      <c r="U2" s="22">
        <f>IF(OR(T2="Paid",T2="Partially refunded"),1,0)</f>
        <v/>
      </c>
      <c r="V2" s="23">
        <f>IF(U2=1,IFERROR(VALUE(IFERROR(TRIM(INDEX($A2:$Q2,MATCH(Lists!$H$18,$A$1:$Q$1,0))&amp;""),"")),0)-IFERROR(VALUE(IFERROR(TRIM(INDEX($A2:$Q2,MATCH(Lists!$H$19,$A$1:$Q$1,0))&amp;""),"")),0),0)</f>
        <v/>
      </c>
    </row>
    <row r="3">
      <c r="A3" s="18" t="inlineStr">
        <is>
          <t>EXAMPLE-P02 (delete me)</t>
        </is>
      </c>
      <c r="B3" s="18" t="inlineStr">
        <is>
          <t>2027-04-02T18:16:00.000Z</t>
        </is>
      </c>
      <c r="C3" s="18" t="inlineStr">
        <is>
          <t>2027-04-02T18:11:00.000Z</t>
        </is>
      </c>
      <c r="D3" s="18" t="inlineStr">
        <is>
          <t>Copper Fern Jewelry</t>
        </is>
      </c>
      <c r="E3" s="18" t="inlineStr">
        <is>
          <t>liam@example.com</t>
        </is>
      </c>
      <c r="F3" s="18" t="inlineStr">
        <is>
          <t>10 x 10 ft</t>
        </is>
      </c>
      <c r="G3" s="18" t="inlineStr">
        <is>
          <t>Yes</t>
        </is>
      </c>
      <c r="H3" s="18" t="n">
        <v>100</v>
      </c>
      <c r="I3" s="18" t="inlineStr">
        <is>
          <t>Awaiting payment</t>
        </is>
      </c>
      <c r="J3" s="18" t="inlineStr">
        <is>
          <t>100.00</t>
        </is>
      </c>
      <c r="K3" s="18" t="inlineStr">
        <is>
          <t>USD</t>
        </is>
      </c>
      <c r="L3" s="18" t="inlineStr">
        <is>
          <t>0.00</t>
        </is>
      </c>
      <c r="M3" s="18" t="inlineStr"/>
      <c r="N3" s="18" t="inlineStr"/>
      <c r="O3" s="18" t="n">
        <v>1</v>
      </c>
      <c r="R3" s="19" t="n"/>
      <c r="S3" s="22">
        <f>LOWER(IFERROR(TRIM(INDEX($A3:$Q3,MATCH(Lists!$H$16,$A$1:$Q$1,0))&amp;""),""))</f>
        <v/>
      </c>
      <c r="T3" s="22">
        <f>IF(S3="","",IFERROR(TRIM(INDEX($A3:$Q3,MATCH(Lists!$H$17,$A$1:$Q$1,0))&amp;""),""))</f>
        <v/>
      </c>
      <c r="U3" s="22">
        <f>IF(OR(T3="Paid",T3="Partially refunded"),1,0)</f>
        <v/>
      </c>
      <c r="V3" s="23">
        <f>IF(U3=1,IFERROR(VALUE(IFERROR(TRIM(INDEX($A3:$Q3,MATCH(Lists!$H$18,$A$1:$Q$1,0))&amp;""),"")),0)-IFERROR(VALUE(IFERROR(TRIM(INDEX($A3:$Q3,MATCH(Lists!$H$19,$A$1:$Q$1,0))&amp;""),"")),0),0)</f>
        <v/>
      </c>
    </row>
    <row r="4">
      <c r="A4" s="18" t="inlineStr">
        <is>
          <t>EXAMPLE-P03 (delete me)</t>
        </is>
      </c>
      <c r="B4" s="18" t="inlineStr">
        <is>
          <t>2027-04-03T18:17:00.000Z</t>
        </is>
      </c>
      <c r="C4" s="18" t="inlineStr">
        <is>
          <t>2027-04-03T18:12:00.000Z</t>
        </is>
      </c>
      <c r="D4" s="18" t="inlineStr">
        <is>
          <t>Northwind Prints</t>
        </is>
      </c>
      <c r="E4" s="18" t="inlineStr">
        <is>
          <t>owen@example.com</t>
        </is>
      </c>
      <c r="F4" s="18" t="inlineStr">
        <is>
          <t>10 x 20 ft</t>
        </is>
      </c>
      <c r="G4" s="18" t="inlineStr">
        <is>
          <t>Yes</t>
        </is>
      </c>
      <c r="H4" s="18" t="n">
        <v>165</v>
      </c>
      <c r="I4" s="18" t="inlineStr">
        <is>
          <t>Paid</t>
        </is>
      </c>
      <c r="J4" s="18" t="inlineStr">
        <is>
          <t>165.00</t>
        </is>
      </c>
      <c r="K4" s="18" t="inlineStr">
        <is>
          <t>USD</t>
        </is>
      </c>
      <c r="L4" s="18" t="inlineStr">
        <is>
          <t>0.00</t>
        </is>
      </c>
      <c r="M4" s="18" t="inlineStr">
        <is>
          <t>2027-04-03T18:22:00.000Z</t>
        </is>
      </c>
      <c r="N4" s="18" t="inlineStr">
        <is>
          <t>pi_example03</t>
        </is>
      </c>
      <c r="O4" s="18" t="n">
        <v>1</v>
      </c>
      <c r="R4" s="19" t="n"/>
      <c r="S4" s="22">
        <f>LOWER(IFERROR(TRIM(INDEX($A4:$Q4,MATCH(Lists!$H$16,$A$1:$Q$1,0))&amp;""),""))</f>
        <v/>
      </c>
      <c r="T4" s="22">
        <f>IF(S4="","",IFERROR(TRIM(INDEX($A4:$Q4,MATCH(Lists!$H$17,$A$1:$Q$1,0))&amp;""),""))</f>
        <v/>
      </c>
      <c r="U4" s="22">
        <f>IF(OR(T4="Paid",T4="Partially refunded"),1,0)</f>
        <v/>
      </c>
      <c r="V4" s="23">
        <f>IF(U4=1,IFERROR(VALUE(IFERROR(TRIM(INDEX($A4:$Q4,MATCH(Lists!$H$18,$A$1:$Q$1,0))&amp;""),"")),0)-IFERROR(VALUE(IFERROR(TRIM(INDEX($A4:$Q4,MATCH(Lists!$H$19,$A$1:$Q$1,0))&amp;""),"")),0),0)</f>
        <v/>
      </c>
    </row>
    <row r="5">
      <c r="A5" s="18" t="inlineStr">
        <is>
          <t>EXAMPLE-P04 (delete me)</t>
        </is>
      </c>
      <c r="B5" s="18" t="inlineStr">
        <is>
          <t>2027-04-04T18:18:00.000Z</t>
        </is>
      </c>
      <c r="C5" s="18" t="inlineStr">
        <is>
          <t>2027-04-04T18:13:00.000Z</t>
        </is>
      </c>
      <c r="D5" s="18" t="inlineStr">
        <is>
          <t>Oak and Ember Woodworks</t>
        </is>
      </c>
      <c r="E5" s="18" t="inlineStr">
        <is>
          <t>sam@example.com</t>
        </is>
      </c>
      <c r="F5" s="18" t="inlineStr">
        <is>
          <t>10 x 20 ft</t>
        </is>
      </c>
      <c r="G5" s="18" t="inlineStr">
        <is>
          <t>No</t>
        </is>
      </c>
      <c r="H5" s="18" t="n">
        <v>140</v>
      </c>
      <c r="I5" s="18" t="inlineStr">
        <is>
          <t>Paid</t>
        </is>
      </c>
      <c r="J5" s="18" t="inlineStr">
        <is>
          <t>140.00</t>
        </is>
      </c>
      <c r="K5" s="18" t="inlineStr">
        <is>
          <t>USD</t>
        </is>
      </c>
      <c r="L5" s="18" t="inlineStr">
        <is>
          <t>0.00</t>
        </is>
      </c>
      <c r="M5" s="18" t="inlineStr">
        <is>
          <t>2027-04-04T18:23:00.000Z</t>
        </is>
      </c>
      <c r="N5" s="18" t="inlineStr">
        <is>
          <t>pi_example04</t>
        </is>
      </c>
      <c r="O5" s="18" t="n">
        <v>1</v>
      </c>
      <c r="R5" s="19" t="n"/>
      <c r="S5" s="22">
        <f>LOWER(IFERROR(TRIM(INDEX($A5:$Q5,MATCH(Lists!$H$16,$A$1:$Q$1,0))&amp;""),""))</f>
        <v/>
      </c>
      <c r="T5" s="22">
        <f>IF(S5="","",IFERROR(TRIM(INDEX($A5:$Q5,MATCH(Lists!$H$17,$A$1:$Q$1,0))&amp;""),""))</f>
        <v/>
      </c>
      <c r="U5" s="22">
        <f>IF(OR(T5="Paid",T5="Partially refunded"),1,0)</f>
        <v/>
      </c>
      <c r="V5" s="23">
        <f>IF(U5=1,IFERROR(VALUE(IFERROR(TRIM(INDEX($A5:$Q5,MATCH(Lists!$H$18,$A$1:$Q$1,0))&amp;""),"")),0)-IFERROR(VALUE(IFERROR(TRIM(INDEX($A5:$Q5,MATCH(Lists!$H$19,$A$1:$Q$1,0))&amp;""),"")),0),0)</f>
        <v/>
      </c>
    </row>
    <row r="6">
      <c r="R6" s="19" t="n"/>
      <c r="S6" s="22">
        <f>LOWER(IFERROR(TRIM(INDEX($A6:$Q6,MATCH(Lists!$H$16,$A$1:$Q$1,0))&amp;""),""))</f>
        <v/>
      </c>
      <c r="T6" s="22">
        <f>IF(S6="","",IFERROR(TRIM(INDEX($A6:$Q6,MATCH(Lists!$H$17,$A$1:$Q$1,0))&amp;""),""))</f>
        <v/>
      </c>
      <c r="U6" s="22">
        <f>IF(OR(T6="Paid",T6="Partially refunded"),1,0)</f>
        <v/>
      </c>
      <c r="V6" s="23">
        <f>IF(U6=1,IFERROR(VALUE(IFERROR(TRIM(INDEX($A6:$Q6,MATCH(Lists!$H$18,$A$1:$Q$1,0))&amp;""),"")),0)-IFERROR(VALUE(IFERROR(TRIM(INDEX($A6:$Q6,MATCH(Lists!$H$19,$A$1:$Q$1,0))&amp;""),"")),0),0)</f>
        <v/>
      </c>
    </row>
    <row r="7">
      <c r="R7" s="19" t="n"/>
      <c r="S7" s="22">
        <f>LOWER(IFERROR(TRIM(INDEX($A7:$Q7,MATCH(Lists!$H$16,$A$1:$Q$1,0))&amp;""),""))</f>
        <v/>
      </c>
      <c r="T7" s="22">
        <f>IF(S7="","",IFERROR(TRIM(INDEX($A7:$Q7,MATCH(Lists!$H$17,$A$1:$Q$1,0))&amp;""),""))</f>
        <v/>
      </c>
      <c r="U7" s="22">
        <f>IF(OR(T7="Paid",T7="Partially refunded"),1,0)</f>
        <v/>
      </c>
      <c r="V7" s="23">
        <f>IF(U7=1,IFERROR(VALUE(IFERROR(TRIM(INDEX($A7:$Q7,MATCH(Lists!$H$18,$A$1:$Q$1,0))&amp;""),"")),0)-IFERROR(VALUE(IFERROR(TRIM(INDEX($A7:$Q7,MATCH(Lists!$H$19,$A$1:$Q$1,0))&amp;""),"")),0),0)</f>
        <v/>
      </c>
    </row>
    <row r="8">
      <c r="R8" s="19" t="n"/>
      <c r="S8" s="22">
        <f>LOWER(IFERROR(TRIM(INDEX($A8:$Q8,MATCH(Lists!$H$16,$A$1:$Q$1,0))&amp;""),""))</f>
        <v/>
      </c>
      <c r="T8" s="22">
        <f>IF(S8="","",IFERROR(TRIM(INDEX($A8:$Q8,MATCH(Lists!$H$17,$A$1:$Q$1,0))&amp;""),""))</f>
        <v/>
      </c>
      <c r="U8" s="22">
        <f>IF(OR(T8="Paid",T8="Partially refunded"),1,0)</f>
        <v/>
      </c>
      <c r="V8" s="23">
        <f>IF(U8=1,IFERROR(VALUE(IFERROR(TRIM(INDEX($A8:$Q8,MATCH(Lists!$H$18,$A$1:$Q$1,0))&amp;""),"")),0)-IFERROR(VALUE(IFERROR(TRIM(INDEX($A8:$Q8,MATCH(Lists!$H$19,$A$1:$Q$1,0))&amp;""),"")),0),0)</f>
        <v/>
      </c>
    </row>
    <row r="9">
      <c r="R9" s="19" t="n"/>
      <c r="S9" s="22">
        <f>LOWER(IFERROR(TRIM(INDEX($A9:$Q9,MATCH(Lists!$H$16,$A$1:$Q$1,0))&amp;""),""))</f>
        <v/>
      </c>
      <c r="T9" s="22">
        <f>IF(S9="","",IFERROR(TRIM(INDEX($A9:$Q9,MATCH(Lists!$H$17,$A$1:$Q$1,0))&amp;""),""))</f>
        <v/>
      </c>
      <c r="U9" s="22">
        <f>IF(OR(T9="Paid",T9="Partially refunded"),1,0)</f>
        <v/>
      </c>
      <c r="V9" s="23">
        <f>IF(U9=1,IFERROR(VALUE(IFERROR(TRIM(INDEX($A9:$Q9,MATCH(Lists!$H$18,$A$1:$Q$1,0))&amp;""),"")),0)-IFERROR(VALUE(IFERROR(TRIM(INDEX($A9:$Q9,MATCH(Lists!$H$19,$A$1:$Q$1,0))&amp;""),"")),0),0)</f>
        <v/>
      </c>
    </row>
    <row r="10">
      <c r="R10" s="19" t="n"/>
      <c r="S10" s="22">
        <f>LOWER(IFERROR(TRIM(INDEX($A10:$Q10,MATCH(Lists!$H$16,$A$1:$Q$1,0))&amp;""),""))</f>
        <v/>
      </c>
      <c r="T10" s="22">
        <f>IF(S10="","",IFERROR(TRIM(INDEX($A10:$Q10,MATCH(Lists!$H$17,$A$1:$Q$1,0))&amp;""),""))</f>
        <v/>
      </c>
      <c r="U10" s="22">
        <f>IF(OR(T10="Paid",T10="Partially refunded"),1,0)</f>
        <v/>
      </c>
      <c r="V10" s="23">
        <f>IF(U10=1,IFERROR(VALUE(IFERROR(TRIM(INDEX($A10:$Q10,MATCH(Lists!$H$18,$A$1:$Q$1,0))&amp;""),"")),0)-IFERROR(VALUE(IFERROR(TRIM(INDEX($A10:$Q10,MATCH(Lists!$H$19,$A$1:$Q$1,0))&amp;""),"")),0),0)</f>
        <v/>
      </c>
    </row>
    <row r="11">
      <c r="R11" s="19" t="n"/>
      <c r="S11" s="22">
        <f>LOWER(IFERROR(TRIM(INDEX($A11:$Q11,MATCH(Lists!$H$16,$A$1:$Q$1,0))&amp;""),""))</f>
        <v/>
      </c>
      <c r="T11" s="22">
        <f>IF(S11="","",IFERROR(TRIM(INDEX($A11:$Q11,MATCH(Lists!$H$17,$A$1:$Q$1,0))&amp;""),""))</f>
        <v/>
      </c>
      <c r="U11" s="22">
        <f>IF(OR(T11="Paid",T11="Partially refunded"),1,0)</f>
        <v/>
      </c>
      <c r="V11" s="23">
        <f>IF(U11=1,IFERROR(VALUE(IFERROR(TRIM(INDEX($A11:$Q11,MATCH(Lists!$H$18,$A$1:$Q$1,0))&amp;""),"")),0)-IFERROR(VALUE(IFERROR(TRIM(INDEX($A11:$Q11,MATCH(Lists!$H$19,$A$1:$Q$1,0))&amp;""),"")),0),0)</f>
        <v/>
      </c>
    </row>
    <row r="12">
      <c r="R12" s="19" t="n"/>
      <c r="S12" s="22">
        <f>LOWER(IFERROR(TRIM(INDEX($A12:$Q12,MATCH(Lists!$H$16,$A$1:$Q$1,0))&amp;""),""))</f>
        <v/>
      </c>
      <c r="T12" s="22">
        <f>IF(S12="","",IFERROR(TRIM(INDEX($A12:$Q12,MATCH(Lists!$H$17,$A$1:$Q$1,0))&amp;""),""))</f>
        <v/>
      </c>
      <c r="U12" s="22">
        <f>IF(OR(T12="Paid",T12="Partially refunded"),1,0)</f>
        <v/>
      </c>
      <c r="V12" s="23">
        <f>IF(U12=1,IFERROR(VALUE(IFERROR(TRIM(INDEX($A12:$Q12,MATCH(Lists!$H$18,$A$1:$Q$1,0))&amp;""),"")),0)-IFERROR(VALUE(IFERROR(TRIM(INDEX($A12:$Q12,MATCH(Lists!$H$19,$A$1:$Q$1,0))&amp;""),"")),0),0)</f>
        <v/>
      </c>
    </row>
    <row r="13">
      <c r="R13" s="19" t="n"/>
      <c r="S13" s="22">
        <f>LOWER(IFERROR(TRIM(INDEX($A13:$Q13,MATCH(Lists!$H$16,$A$1:$Q$1,0))&amp;""),""))</f>
        <v/>
      </c>
      <c r="T13" s="22">
        <f>IF(S13="","",IFERROR(TRIM(INDEX($A13:$Q13,MATCH(Lists!$H$17,$A$1:$Q$1,0))&amp;""),""))</f>
        <v/>
      </c>
      <c r="U13" s="22">
        <f>IF(OR(T13="Paid",T13="Partially refunded"),1,0)</f>
        <v/>
      </c>
      <c r="V13" s="23">
        <f>IF(U13=1,IFERROR(VALUE(IFERROR(TRIM(INDEX($A13:$Q13,MATCH(Lists!$H$18,$A$1:$Q$1,0))&amp;""),"")),0)-IFERROR(VALUE(IFERROR(TRIM(INDEX($A13:$Q13,MATCH(Lists!$H$19,$A$1:$Q$1,0))&amp;""),"")),0),0)</f>
        <v/>
      </c>
    </row>
    <row r="14">
      <c r="R14" s="19" t="n"/>
      <c r="S14" s="22">
        <f>LOWER(IFERROR(TRIM(INDEX($A14:$Q14,MATCH(Lists!$H$16,$A$1:$Q$1,0))&amp;""),""))</f>
        <v/>
      </c>
      <c r="T14" s="22">
        <f>IF(S14="","",IFERROR(TRIM(INDEX($A14:$Q14,MATCH(Lists!$H$17,$A$1:$Q$1,0))&amp;""),""))</f>
        <v/>
      </c>
      <c r="U14" s="22">
        <f>IF(OR(T14="Paid",T14="Partially refunded"),1,0)</f>
        <v/>
      </c>
      <c r="V14" s="23">
        <f>IF(U14=1,IFERROR(VALUE(IFERROR(TRIM(INDEX($A14:$Q14,MATCH(Lists!$H$18,$A$1:$Q$1,0))&amp;""),"")),0)-IFERROR(VALUE(IFERROR(TRIM(INDEX($A14:$Q14,MATCH(Lists!$H$19,$A$1:$Q$1,0))&amp;""),"")),0),0)</f>
        <v/>
      </c>
    </row>
    <row r="15">
      <c r="R15" s="19" t="n"/>
      <c r="S15" s="22">
        <f>LOWER(IFERROR(TRIM(INDEX($A15:$Q15,MATCH(Lists!$H$16,$A$1:$Q$1,0))&amp;""),""))</f>
        <v/>
      </c>
      <c r="T15" s="22">
        <f>IF(S15="","",IFERROR(TRIM(INDEX($A15:$Q15,MATCH(Lists!$H$17,$A$1:$Q$1,0))&amp;""),""))</f>
        <v/>
      </c>
      <c r="U15" s="22">
        <f>IF(OR(T15="Paid",T15="Partially refunded"),1,0)</f>
        <v/>
      </c>
      <c r="V15" s="23">
        <f>IF(U15=1,IFERROR(VALUE(IFERROR(TRIM(INDEX($A15:$Q15,MATCH(Lists!$H$18,$A$1:$Q$1,0))&amp;""),"")),0)-IFERROR(VALUE(IFERROR(TRIM(INDEX($A15:$Q15,MATCH(Lists!$H$19,$A$1:$Q$1,0))&amp;""),"")),0),0)</f>
        <v/>
      </c>
    </row>
    <row r="16">
      <c r="R16" s="19" t="n"/>
      <c r="S16" s="22">
        <f>LOWER(IFERROR(TRIM(INDEX($A16:$Q16,MATCH(Lists!$H$16,$A$1:$Q$1,0))&amp;""),""))</f>
        <v/>
      </c>
      <c r="T16" s="22">
        <f>IF(S16="","",IFERROR(TRIM(INDEX($A16:$Q16,MATCH(Lists!$H$17,$A$1:$Q$1,0))&amp;""),""))</f>
        <v/>
      </c>
      <c r="U16" s="22">
        <f>IF(OR(T16="Paid",T16="Partially refunded"),1,0)</f>
        <v/>
      </c>
      <c r="V16" s="23">
        <f>IF(U16=1,IFERROR(VALUE(IFERROR(TRIM(INDEX($A16:$Q16,MATCH(Lists!$H$18,$A$1:$Q$1,0))&amp;""),"")),0)-IFERROR(VALUE(IFERROR(TRIM(INDEX($A16:$Q16,MATCH(Lists!$H$19,$A$1:$Q$1,0))&amp;""),"")),0),0)</f>
        <v/>
      </c>
    </row>
    <row r="17">
      <c r="R17" s="19" t="n"/>
      <c r="S17" s="22">
        <f>LOWER(IFERROR(TRIM(INDEX($A17:$Q17,MATCH(Lists!$H$16,$A$1:$Q$1,0))&amp;""),""))</f>
        <v/>
      </c>
      <c r="T17" s="22">
        <f>IF(S17="","",IFERROR(TRIM(INDEX($A17:$Q17,MATCH(Lists!$H$17,$A$1:$Q$1,0))&amp;""),""))</f>
        <v/>
      </c>
      <c r="U17" s="22">
        <f>IF(OR(T17="Paid",T17="Partially refunded"),1,0)</f>
        <v/>
      </c>
      <c r="V17" s="23">
        <f>IF(U17=1,IFERROR(VALUE(IFERROR(TRIM(INDEX($A17:$Q17,MATCH(Lists!$H$18,$A$1:$Q$1,0))&amp;""),"")),0)-IFERROR(VALUE(IFERROR(TRIM(INDEX($A17:$Q17,MATCH(Lists!$H$19,$A$1:$Q$1,0))&amp;""),"")),0),0)</f>
        <v/>
      </c>
    </row>
    <row r="18">
      <c r="R18" s="19" t="n"/>
      <c r="S18" s="22">
        <f>LOWER(IFERROR(TRIM(INDEX($A18:$Q18,MATCH(Lists!$H$16,$A$1:$Q$1,0))&amp;""),""))</f>
        <v/>
      </c>
      <c r="T18" s="22">
        <f>IF(S18="","",IFERROR(TRIM(INDEX($A18:$Q18,MATCH(Lists!$H$17,$A$1:$Q$1,0))&amp;""),""))</f>
        <v/>
      </c>
      <c r="U18" s="22">
        <f>IF(OR(T18="Paid",T18="Partially refunded"),1,0)</f>
        <v/>
      </c>
      <c r="V18" s="23">
        <f>IF(U18=1,IFERROR(VALUE(IFERROR(TRIM(INDEX($A18:$Q18,MATCH(Lists!$H$18,$A$1:$Q$1,0))&amp;""),"")),0)-IFERROR(VALUE(IFERROR(TRIM(INDEX($A18:$Q18,MATCH(Lists!$H$19,$A$1:$Q$1,0))&amp;""),"")),0),0)</f>
        <v/>
      </c>
    </row>
    <row r="19">
      <c r="R19" s="19" t="n"/>
      <c r="S19" s="22">
        <f>LOWER(IFERROR(TRIM(INDEX($A19:$Q19,MATCH(Lists!$H$16,$A$1:$Q$1,0))&amp;""),""))</f>
        <v/>
      </c>
      <c r="T19" s="22">
        <f>IF(S19="","",IFERROR(TRIM(INDEX($A19:$Q19,MATCH(Lists!$H$17,$A$1:$Q$1,0))&amp;""),""))</f>
        <v/>
      </c>
      <c r="U19" s="22">
        <f>IF(OR(T19="Paid",T19="Partially refunded"),1,0)</f>
        <v/>
      </c>
      <c r="V19" s="23">
        <f>IF(U19=1,IFERROR(VALUE(IFERROR(TRIM(INDEX($A19:$Q19,MATCH(Lists!$H$18,$A$1:$Q$1,0))&amp;""),"")),0)-IFERROR(VALUE(IFERROR(TRIM(INDEX($A19:$Q19,MATCH(Lists!$H$19,$A$1:$Q$1,0))&amp;""),"")),0),0)</f>
        <v/>
      </c>
    </row>
    <row r="20">
      <c r="R20" s="19" t="n"/>
      <c r="S20" s="22">
        <f>LOWER(IFERROR(TRIM(INDEX($A20:$Q20,MATCH(Lists!$H$16,$A$1:$Q$1,0))&amp;""),""))</f>
        <v/>
      </c>
      <c r="T20" s="22">
        <f>IF(S20="","",IFERROR(TRIM(INDEX($A20:$Q20,MATCH(Lists!$H$17,$A$1:$Q$1,0))&amp;""),""))</f>
        <v/>
      </c>
      <c r="U20" s="22">
        <f>IF(OR(T20="Paid",T20="Partially refunded"),1,0)</f>
        <v/>
      </c>
      <c r="V20" s="23">
        <f>IF(U20=1,IFERROR(VALUE(IFERROR(TRIM(INDEX($A20:$Q20,MATCH(Lists!$H$18,$A$1:$Q$1,0))&amp;""),"")),0)-IFERROR(VALUE(IFERROR(TRIM(INDEX($A20:$Q20,MATCH(Lists!$H$19,$A$1:$Q$1,0))&amp;""),"")),0),0)</f>
        <v/>
      </c>
    </row>
    <row r="21">
      <c r="R21" s="19" t="n"/>
      <c r="S21" s="22">
        <f>LOWER(IFERROR(TRIM(INDEX($A21:$Q21,MATCH(Lists!$H$16,$A$1:$Q$1,0))&amp;""),""))</f>
        <v/>
      </c>
      <c r="T21" s="22">
        <f>IF(S21="","",IFERROR(TRIM(INDEX($A21:$Q21,MATCH(Lists!$H$17,$A$1:$Q$1,0))&amp;""),""))</f>
        <v/>
      </c>
      <c r="U21" s="22">
        <f>IF(OR(T21="Paid",T21="Partially refunded"),1,0)</f>
        <v/>
      </c>
      <c r="V21" s="23">
        <f>IF(U21=1,IFERROR(VALUE(IFERROR(TRIM(INDEX($A21:$Q21,MATCH(Lists!$H$18,$A$1:$Q$1,0))&amp;""),"")),0)-IFERROR(VALUE(IFERROR(TRIM(INDEX($A21:$Q21,MATCH(Lists!$H$19,$A$1:$Q$1,0))&amp;""),"")),0),0)</f>
        <v/>
      </c>
    </row>
    <row r="22">
      <c r="R22" s="19" t="n"/>
      <c r="S22" s="22">
        <f>LOWER(IFERROR(TRIM(INDEX($A22:$Q22,MATCH(Lists!$H$16,$A$1:$Q$1,0))&amp;""),""))</f>
        <v/>
      </c>
      <c r="T22" s="22">
        <f>IF(S22="","",IFERROR(TRIM(INDEX($A22:$Q22,MATCH(Lists!$H$17,$A$1:$Q$1,0))&amp;""),""))</f>
        <v/>
      </c>
      <c r="U22" s="22">
        <f>IF(OR(T22="Paid",T22="Partially refunded"),1,0)</f>
        <v/>
      </c>
      <c r="V22" s="23">
        <f>IF(U22=1,IFERROR(VALUE(IFERROR(TRIM(INDEX($A22:$Q22,MATCH(Lists!$H$18,$A$1:$Q$1,0))&amp;""),"")),0)-IFERROR(VALUE(IFERROR(TRIM(INDEX($A22:$Q22,MATCH(Lists!$H$19,$A$1:$Q$1,0))&amp;""),"")),0),0)</f>
        <v/>
      </c>
    </row>
    <row r="23">
      <c r="R23" s="19" t="n"/>
      <c r="S23" s="22">
        <f>LOWER(IFERROR(TRIM(INDEX($A23:$Q23,MATCH(Lists!$H$16,$A$1:$Q$1,0))&amp;""),""))</f>
        <v/>
      </c>
      <c r="T23" s="22">
        <f>IF(S23="","",IFERROR(TRIM(INDEX($A23:$Q23,MATCH(Lists!$H$17,$A$1:$Q$1,0))&amp;""),""))</f>
        <v/>
      </c>
      <c r="U23" s="22">
        <f>IF(OR(T23="Paid",T23="Partially refunded"),1,0)</f>
        <v/>
      </c>
      <c r="V23" s="23">
        <f>IF(U23=1,IFERROR(VALUE(IFERROR(TRIM(INDEX($A23:$Q23,MATCH(Lists!$H$18,$A$1:$Q$1,0))&amp;""),"")),0)-IFERROR(VALUE(IFERROR(TRIM(INDEX($A23:$Q23,MATCH(Lists!$H$19,$A$1:$Q$1,0))&amp;""),"")),0),0)</f>
        <v/>
      </c>
    </row>
    <row r="24">
      <c r="R24" s="19" t="n"/>
      <c r="S24" s="22">
        <f>LOWER(IFERROR(TRIM(INDEX($A24:$Q24,MATCH(Lists!$H$16,$A$1:$Q$1,0))&amp;""),""))</f>
        <v/>
      </c>
      <c r="T24" s="22">
        <f>IF(S24="","",IFERROR(TRIM(INDEX($A24:$Q24,MATCH(Lists!$H$17,$A$1:$Q$1,0))&amp;""),""))</f>
        <v/>
      </c>
      <c r="U24" s="22">
        <f>IF(OR(T24="Paid",T24="Partially refunded"),1,0)</f>
        <v/>
      </c>
      <c r="V24" s="23">
        <f>IF(U24=1,IFERROR(VALUE(IFERROR(TRIM(INDEX($A24:$Q24,MATCH(Lists!$H$18,$A$1:$Q$1,0))&amp;""),"")),0)-IFERROR(VALUE(IFERROR(TRIM(INDEX($A24:$Q24,MATCH(Lists!$H$19,$A$1:$Q$1,0))&amp;""),"")),0),0)</f>
        <v/>
      </c>
    </row>
    <row r="25">
      <c r="R25" s="19" t="n"/>
      <c r="S25" s="22">
        <f>LOWER(IFERROR(TRIM(INDEX($A25:$Q25,MATCH(Lists!$H$16,$A$1:$Q$1,0))&amp;""),""))</f>
        <v/>
      </c>
      <c r="T25" s="22">
        <f>IF(S25="","",IFERROR(TRIM(INDEX($A25:$Q25,MATCH(Lists!$H$17,$A$1:$Q$1,0))&amp;""),""))</f>
        <v/>
      </c>
      <c r="U25" s="22">
        <f>IF(OR(T25="Paid",T25="Partially refunded"),1,0)</f>
        <v/>
      </c>
      <c r="V25" s="23">
        <f>IF(U25=1,IFERROR(VALUE(IFERROR(TRIM(INDEX($A25:$Q25,MATCH(Lists!$H$18,$A$1:$Q$1,0))&amp;""),"")),0)-IFERROR(VALUE(IFERROR(TRIM(INDEX($A25:$Q25,MATCH(Lists!$H$19,$A$1:$Q$1,0))&amp;""),"")),0),0)</f>
        <v/>
      </c>
    </row>
    <row r="26">
      <c r="R26" s="19" t="n"/>
      <c r="S26" s="22">
        <f>LOWER(IFERROR(TRIM(INDEX($A26:$Q26,MATCH(Lists!$H$16,$A$1:$Q$1,0))&amp;""),""))</f>
        <v/>
      </c>
      <c r="T26" s="22">
        <f>IF(S26="","",IFERROR(TRIM(INDEX($A26:$Q26,MATCH(Lists!$H$17,$A$1:$Q$1,0))&amp;""),""))</f>
        <v/>
      </c>
      <c r="U26" s="22">
        <f>IF(OR(T26="Paid",T26="Partially refunded"),1,0)</f>
        <v/>
      </c>
      <c r="V26" s="23">
        <f>IF(U26=1,IFERROR(VALUE(IFERROR(TRIM(INDEX($A26:$Q26,MATCH(Lists!$H$18,$A$1:$Q$1,0))&amp;""),"")),0)-IFERROR(VALUE(IFERROR(TRIM(INDEX($A26:$Q26,MATCH(Lists!$H$19,$A$1:$Q$1,0))&amp;""),"")),0),0)</f>
        <v/>
      </c>
    </row>
    <row r="27">
      <c r="R27" s="19" t="n"/>
      <c r="S27" s="22">
        <f>LOWER(IFERROR(TRIM(INDEX($A27:$Q27,MATCH(Lists!$H$16,$A$1:$Q$1,0))&amp;""),""))</f>
        <v/>
      </c>
      <c r="T27" s="22">
        <f>IF(S27="","",IFERROR(TRIM(INDEX($A27:$Q27,MATCH(Lists!$H$17,$A$1:$Q$1,0))&amp;""),""))</f>
        <v/>
      </c>
      <c r="U27" s="22">
        <f>IF(OR(T27="Paid",T27="Partially refunded"),1,0)</f>
        <v/>
      </c>
      <c r="V27" s="23">
        <f>IF(U27=1,IFERROR(VALUE(IFERROR(TRIM(INDEX($A27:$Q27,MATCH(Lists!$H$18,$A$1:$Q$1,0))&amp;""),"")),0)-IFERROR(VALUE(IFERROR(TRIM(INDEX($A27:$Q27,MATCH(Lists!$H$19,$A$1:$Q$1,0))&amp;""),"")),0),0)</f>
        <v/>
      </c>
    </row>
    <row r="28">
      <c r="R28" s="19" t="n"/>
      <c r="S28" s="22">
        <f>LOWER(IFERROR(TRIM(INDEX($A28:$Q28,MATCH(Lists!$H$16,$A$1:$Q$1,0))&amp;""),""))</f>
        <v/>
      </c>
      <c r="T28" s="22">
        <f>IF(S28="","",IFERROR(TRIM(INDEX($A28:$Q28,MATCH(Lists!$H$17,$A$1:$Q$1,0))&amp;""),""))</f>
        <v/>
      </c>
      <c r="U28" s="22">
        <f>IF(OR(T28="Paid",T28="Partially refunded"),1,0)</f>
        <v/>
      </c>
      <c r="V28" s="23">
        <f>IF(U28=1,IFERROR(VALUE(IFERROR(TRIM(INDEX($A28:$Q28,MATCH(Lists!$H$18,$A$1:$Q$1,0))&amp;""),"")),0)-IFERROR(VALUE(IFERROR(TRIM(INDEX($A28:$Q28,MATCH(Lists!$H$19,$A$1:$Q$1,0))&amp;""),"")),0),0)</f>
        <v/>
      </c>
    </row>
    <row r="29">
      <c r="R29" s="19" t="n"/>
      <c r="S29" s="22">
        <f>LOWER(IFERROR(TRIM(INDEX($A29:$Q29,MATCH(Lists!$H$16,$A$1:$Q$1,0))&amp;""),""))</f>
        <v/>
      </c>
      <c r="T29" s="22">
        <f>IF(S29="","",IFERROR(TRIM(INDEX($A29:$Q29,MATCH(Lists!$H$17,$A$1:$Q$1,0))&amp;""),""))</f>
        <v/>
      </c>
      <c r="U29" s="22">
        <f>IF(OR(T29="Paid",T29="Partially refunded"),1,0)</f>
        <v/>
      </c>
      <c r="V29" s="23">
        <f>IF(U29=1,IFERROR(VALUE(IFERROR(TRIM(INDEX($A29:$Q29,MATCH(Lists!$H$18,$A$1:$Q$1,0))&amp;""),"")),0)-IFERROR(VALUE(IFERROR(TRIM(INDEX($A29:$Q29,MATCH(Lists!$H$19,$A$1:$Q$1,0))&amp;""),"")),0),0)</f>
        <v/>
      </c>
    </row>
    <row r="30">
      <c r="R30" s="19" t="n"/>
      <c r="S30" s="22">
        <f>LOWER(IFERROR(TRIM(INDEX($A30:$Q30,MATCH(Lists!$H$16,$A$1:$Q$1,0))&amp;""),""))</f>
        <v/>
      </c>
      <c r="T30" s="22">
        <f>IF(S30="","",IFERROR(TRIM(INDEX($A30:$Q30,MATCH(Lists!$H$17,$A$1:$Q$1,0))&amp;""),""))</f>
        <v/>
      </c>
      <c r="U30" s="22">
        <f>IF(OR(T30="Paid",T30="Partially refunded"),1,0)</f>
        <v/>
      </c>
      <c r="V30" s="23">
        <f>IF(U30=1,IFERROR(VALUE(IFERROR(TRIM(INDEX($A30:$Q30,MATCH(Lists!$H$18,$A$1:$Q$1,0))&amp;""),"")),0)-IFERROR(VALUE(IFERROR(TRIM(INDEX($A30:$Q30,MATCH(Lists!$H$19,$A$1:$Q$1,0))&amp;""),"")),0),0)</f>
        <v/>
      </c>
    </row>
    <row r="31">
      <c r="R31" s="19" t="n"/>
      <c r="S31" s="22">
        <f>LOWER(IFERROR(TRIM(INDEX($A31:$Q31,MATCH(Lists!$H$16,$A$1:$Q$1,0))&amp;""),""))</f>
        <v/>
      </c>
      <c r="T31" s="22">
        <f>IF(S31="","",IFERROR(TRIM(INDEX($A31:$Q31,MATCH(Lists!$H$17,$A$1:$Q$1,0))&amp;""),""))</f>
        <v/>
      </c>
      <c r="U31" s="22">
        <f>IF(OR(T31="Paid",T31="Partially refunded"),1,0)</f>
        <v/>
      </c>
      <c r="V31" s="23">
        <f>IF(U31=1,IFERROR(VALUE(IFERROR(TRIM(INDEX($A31:$Q31,MATCH(Lists!$H$18,$A$1:$Q$1,0))&amp;""),"")),0)-IFERROR(VALUE(IFERROR(TRIM(INDEX($A31:$Q31,MATCH(Lists!$H$19,$A$1:$Q$1,0))&amp;""),"")),0),0)</f>
        <v/>
      </c>
    </row>
    <row r="32">
      <c r="R32" s="19" t="n"/>
      <c r="S32" s="22">
        <f>LOWER(IFERROR(TRIM(INDEX($A32:$Q32,MATCH(Lists!$H$16,$A$1:$Q$1,0))&amp;""),""))</f>
        <v/>
      </c>
      <c r="T32" s="22">
        <f>IF(S32="","",IFERROR(TRIM(INDEX($A32:$Q32,MATCH(Lists!$H$17,$A$1:$Q$1,0))&amp;""),""))</f>
        <v/>
      </c>
      <c r="U32" s="22">
        <f>IF(OR(T32="Paid",T32="Partially refunded"),1,0)</f>
        <v/>
      </c>
      <c r="V32" s="23">
        <f>IF(U32=1,IFERROR(VALUE(IFERROR(TRIM(INDEX($A32:$Q32,MATCH(Lists!$H$18,$A$1:$Q$1,0))&amp;""),"")),0)-IFERROR(VALUE(IFERROR(TRIM(INDEX($A32:$Q32,MATCH(Lists!$H$19,$A$1:$Q$1,0))&amp;""),"")),0),0)</f>
        <v/>
      </c>
    </row>
    <row r="33">
      <c r="R33" s="19" t="n"/>
      <c r="S33" s="22">
        <f>LOWER(IFERROR(TRIM(INDEX($A33:$Q33,MATCH(Lists!$H$16,$A$1:$Q$1,0))&amp;""),""))</f>
        <v/>
      </c>
      <c r="T33" s="22">
        <f>IF(S33="","",IFERROR(TRIM(INDEX($A33:$Q33,MATCH(Lists!$H$17,$A$1:$Q$1,0))&amp;""),""))</f>
        <v/>
      </c>
      <c r="U33" s="22">
        <f>IF(OR(T33="Paid",T33="Partially refunded"),1,0)</f>
        <v/>
      </c>
      <c r="V33" s="23">
        <f>IF(U33=1,IFERROR(VALUE(IFERROR(TRIM(INDEX($A33:$Q33,MATCH(Lists!$H$18,$A$1:$Q$1,0))&amp;""),"")),0)-IFERROR(VALUE(IFERROR(TRIM(INDEX($A33:$Q33,MATCH(Lists!$H$19,$A$1:$Q$1,0))&amp;""),"")),0),0)</f>
        <v/>
      </c>
    </row>
    <row r="34">
      <c r="R34" s="19" t="n"/>
      <c r="S34" s="22">
        <f>LOWER(IFERROR(TRIM(INDEX($A34:$Q34,MATCH(Lists!$H$16,$A$1:$Q$1,0))&amp;""),""))</f>
        <v/>
      </c>
      <c r="T34" s="22">
        <f>IF(S34="","",IFERROR(TRIM(INDEX($A34:$Q34,MATCH(Lists!$H$17,$A$1:$Q$1,0))&amp;""),""))</f>
        <v/>
      </c>
      <c r="U34" s="22">
        <f>IF(OR(T34="Paid",T34="Partially refunded"),1,0)</f>
        <v/>
      </c>
      <c r="V34" s="23">
        <f>IF(U34=1,IFERROR(VALUE(IFERROR(TRIM(INDEX($A34:$Q34,MATCH(Lists!$H$18,$A$1:$Q$1,0))&amp;""),"")),0)-IFERROR(VALUE(IFERROR(TRIM(INDEX($A34:$Q34,MATCH(Lists!$H$19,$A$1:$Q$1,0))&amp;""),"")),0),0)</f>
        <v/>
      </c>
    </row>
    <row r="35">
      <c r="R35" s="19" t="n"/>
      <c r="S35" s="22">
        <f>LOWER(IFERROR(TRIM(INDEX($A35:$Q35,MATCH(Lists!$H$16,$A$1:$Q$1,0))&amp;""),""))</f>
        <v/>
      </c>
      <c r="T35" s="22">
        <f>IF(S35="","",IFERROR(TRIM(INDEX($A35:$Q35,MATCH(Lists!$H$17,$A$1:$Q$1,0))&amp;""),""))</f>
        <v/>
      </c>
      <c r="U35" s="22">
        <f>IF(OR(T35="Paid",T35="Partially refunded"),1,0)</f>
        <v/>
      </c>
      <c r="V35" s="23">
        <f>IF(U35=1,IFERROR(VALUE(IFERROR(TRIM(INDEX($A35:$Q35,MATCH(Lists!$H$18,$A$1:$Q$1,0))&amp;""),"")),0)-IFERROR(VALUE(IFERROR(TRIM(INDEX($A35:$Q35,MATCH(Lists!$H$19,$A$1:$Q$1,0))&amp;""),"")),0),0)</f>
        <v/>
      </c>
    </row>
    <row r="36">
      <c r="R36" s="19" t="n"/>
      <c r="S36" s="22">
        <f>LOWER(IFERROR(TRIM(INDEX($A36:$Q36,MATCH(Lists!$H$16,$A$1:$Q$1,0))&amp;""),""))</f>
        <v/>
      </c>
      <c r="T36" s="22">
        <f>IF(S36="","",IFERROR(TRIM(INDEX($A36:$Q36,MATCH(Lists!$H$17,$A$1:$Q$1,0))&amp;""),""))</f>
        <v/>
      </c>
      <c r="U36" s="22">
        <f>IF(OR(T36="Paid",T36="Partially refunded"),1,0)</f>
        <v/>
      </c>
      <c r="V36" s="23">
        <f>IF(U36=1,IFERROR(VALUE(IFERROR(TRIM(INDEX($A36:$Q36,MATCH(Lists!$H$18,$A$1:$Q$1,0))&amp;""),"")),0)-IFERROR(VALUE(IFERROR(TRIM(INDEX($A36:$Q36,MATCH(Lists!$H$19,$A$1:$Q$1,0))&amp;""),"")),0),0)</f>
        <v/>
      </c>
    </row>
    <row r="37">
      <c r="R37" s="19" t="n"/>
      <c r="S37" s="22">
        <f>LOWER(IFERROR(TRIM(INDEX($A37:$Q37,MATCH(Lists!$H$16,$A$1:$Q$1,0))&amp;""),""))</f>
        <v/>
      </c>
      <c r="T37" s="22">
        <f>IF(S37="","",IFERROR(TRIM(INDEX($A37:$Q37,MATCH(Lists!$H$17,$A$1:$Q$1,0))&amp;""),""))</f>
        <v/>
      </c>
      <c r="U37" s="22">
        <f>IF(OR(T37="Paid",T37="Partially refunded"),1,0)</f>
        <v/>
      </c>
      <c r="V37" s="23">
        <f>IF(U37=1,IFERROR(VALUE(IFERROR(TRIM(INDEX($A37:$Q37,MATCH(Lists!$H$18,$A$1:$Q$1,0))&amp;""),"")),0)-IFERROR(VALUE(IFERROR(TRIM(INDEX($A37:$Q37,MATCH(Lists!$H$19,$A$1:$Q$1,0))&amp;""),"")),0),0)</f>
        <v/>
      </c>
    </row>
    <row r="38">
      <c r="R38" s="19" t="n"/>
      <c r="S38" s="22">
        <f>LOWER(IFERROR(TRIM(INDEX($A38:$Q38,MATCH(Lists!$H$16,$A$1:$Q$1,0))&amp;""),""))</f>
        <v/>
      </c>
      <c r="T38" s="22">
        <f>IF(S38="","",IFERROR(TRIM(INDEX($A38:$Q38,MATCH(Lists!$H$17,$A$1:$Q$1,0))&amp;""),""))</f>
        <v/>
      </c>
      <c r="U38" s="22">
        <f>IF(OR(T38="Paid",T38="Partially refunded"),1,0)</f>
        <v/>
      </c>
      <c r="V38" s="23">
        <f>IF(U38=1,IFERROR(VALUE(IFERROR(TRIM(INDEX($A38:$Q38,MATCH(Lists!$H$18,$A$1:$Q$1,0))&amp;""),"")),0)-IFERROR(VALUE(IFERROR(TRIM(INDEX($A38:$Q38,MATCH(Lists!$H$19,$A$1:$Q$1,0))&amp;""),"")),0),0)</f>
        <v/>
      </c>
    </row>
    <row r="39">
      <c r="R39" s="19" t="n"/>
      <c r="S39" s="22">
        <f>LOWER(IFERROR(TRIM(INDEX($A39:$Q39,MATCH(Lists!$H$16,$A$1:$Q$1,0))&amp;""),""))</f>
        <v/>
      </c>
      <c r="T39" s="22">
        <f>IF(S39="","",IFERROR(TRIM(INDEX($A39:$Q39,MATCH(Lists!$H$17,$A$1:$Q$1,0))&amp;""),""))</f>
        <v/>
      </c>
      <c r="U39" s="22">
        <f>IF(OR(T39="Paid",T39="Partially refunded"),1,0)</f>
        <v/>
      </c>
      <c r="V39" s="23">
        <f>IF(U39=1,IFERROR(VALUE(IFERROR(TRIM(INDEX($A39:$Q39,MATCH(Lists!$H$18,$A$1:$Q$1,0))&amp;""),"")),0)-IFERROR(VALUE(IFERROR(TRIM(INDEX($A39:$Q39,MATCH(Lists!$H$19,$A$1:$Q$1,0))&amp;""),"")),0),0)</f>
        <v/>
      </c>
    </row>
    <row r="40">
      <c r="R40" s="19" t="n"/>
      <c r="S40" s="22">
        <f>LOWER(IFERROR(TRIM(INDEX($A40:$Q40,MATCH(Lists!$H$16,$A$1:$Q$1,0))&amp;""),""))</f>
        <v/>
      </c>
      <c r="T40" s="22">
        <f>IF(S40="","",IFERROR(TRIM(INDEX($A40:$Q40,MATCH(Lists!$H$17,$A$1:$Q$1,0))&amp;""),""))</f>
        <v/>
      </c>
      <c r="U40" s="22">
        <f>IF(OR(T40="Paid",T40="Partially refunded"),1,0)</f>
        <v/>
      </c>
      <c r="V40" s="23">
        <f>IF(U40=1,IFERROR(VALUE(IFERROR(TRIM(INDEX($A40:$Q40,MATCH(Lists!$H$18,$A$1:$Q$1,0))&amp;""),"")),0)-IFERROR(VALUE(IFERROR(TRIM(INDEX($A40:$Q40,MATCH(Lists!$H$19,$A$1:$Q$1,0))&amp;""),"")),0),0)</f>
        <v/>
      </c>
    </row>
    <row r="41">
      <c r="R41" s="19" t="n"/>
      <c r="S41" s="22">
        <f>LOWER(IFERROR(TRIM(INDEX($A41:$Q41,MATCH(Lists!$H$16,$A$1:$Q$1,0))&amp;""),""))</f>
        <v/>
      </c>
      <c r="T41" s="22">
        <f>IF(S41="","",IFERROR(TRIM(INDEX($A41:$Q41,MATCH(Lists!$H$17,$A$1:$Q$1,0))&amp;""),""))</f>
        <v/>
      </c>
      <c r="U41" s="22">
        <f>IF(OR(T41="Paid",T41="Partially refunded"),1,0)</f>
        <v/>
      </c>
      <c r="V41" s="23">
        <f>IF(U41=1,IFERROR(VALUE(IFERROR(TRIM(INDEX($A41:$Q41,MATCH(Lists!$H$18,$A$1:$Q$1,0))&amp;""),"")),0)-IFERROR(VALUE(IFERROR(TRIM(INDEX($A41:$Q41,MATCH(Lists!$H$19,$A$1:$Q$1,0))&amp;""),"")),0),0)</f>
        <v/>
      </c>
    </row>
    <row r="42">
      <c r="R42" s="19" t="n"/>
      <c r="S42" s="22">
        <f>LOWER(IFERROR(TRIM(INDEX($A42:$Q42,MATCH(Lists!$H$16,$A$1:$Q$1,0))&amp;""),""))</f>
        <v/>
      </c>
      <c r="T42" s="22">
        <f>IF(S42="","",IFERROR(TRIM(INDEX($A42:$Q42,MATCH(Lists!$H$17,$A$1:$Q$1,0))&amp;""),""))</f>
        <v/>
      </c>
      <c r="U42" s="22">
        <f>IF(OR(T42="Paid",T42="Partially refunded"),1,0)</f>
        <v/>
      </c>
      <c r="V42" s="23">
        <f>IF(U42=1,IFERROR(VALUE(IFERROR(TRIM(INDEX($A42:$Q42,MATCH(Lists!$H$18,$A$1:$Q$1,0))&amp;""),"")),0)-IFERROR(VALUE(IFERROR(TRIM(INDEX($A42:$Q42,MATCH(Lists!$H$19,$A$1:$Q$1,0))&amp;""),"")),0),0)</f>
        <v/>
      </c>
    </row>
    <row r="43">
      <c r="R43" s="19" t="n"/>
      <c r="S43" s="22">
        <f>LOWER(IFERROR(TRIM(INDEX($A43:$Q43,MATCH(Lists!$H$16,$A$1:$Q$1,0))&amp;""),""))</f>
        <v/>
      </c>
      <c r="T43" s="22">
        <f>IF(S43="","",IFERROR(TRIM(INDEX($A43:$Q43,MATCH(Lists!$H$17,$A$1:$Q$1,0))&amp;""),""))</f>
        <v/>
      </c>
      <c r="U43" s="22">
        <f>IF(OR(T43="Paid",T43="Partially refunded"),1,0)</f>
        <v/>
      </c>
      <c r="V43" s="23">
        <f>IF(U43=1,IFERROR(VALUE(IFERROR(TRIM(INDEX($A43:$Q43,MATCH(Lists!$H$18,$A$1:$Q$1,0))&amp;""),"")),0)-IFERROR(VALUE(IFERROR(TRIM(INDEX($A43:$Q43,MATCH(Lists!$H$19,$A$1:$Q$1,0))&amp;""),"")),0),0)</f>
        <v/>
      </c>
    </row>
    <row r="44">
      <c r="R44" s="19" t="n"/>
      <c r="S44" s="22">
        <f>LOWER(IFERROR(TRIM(INDEX($A44:$Q44,MATCH(Lists!$H$16,$A$1:$Q$1,0))&amp;""),""))</f>
        <v/>
      </c>
      <c r="T44" s="22">
        <f>IF(S44="","",IFERROR(TRIM(INDEX($A44:$Q44,MATCH(Lists!$H$17,$A$1:$Q$1,0))&amp;""),""))</f>
        <v/>
      </c>
      <c r="U44" s="22">
        <f>IF(OR(T44="Paid",T44="Partially refunded"),1,0)</f>
        <v/>
      </c>
      <c r="V44" s="23">
        <f>IF(U44=1,IFERROR(VALUE(IFERROR(TRIM(INDEX($A44:$Q44,MATCH(Lists!$H$18,$A$1:$Q$1,0))&amp;""),"")),0)-IFERROR(VALUE(IFERROR(TRIM(INDEX($A44:$Q44,MATCH(Lists!$H$19,$A$1:$Q$1,0))&amp;""),"")),0),0)</f>
        <v/>
      </c>
    </row>
    <row r="45">
      <c r="R45" s="19" t="n"/>
      <c r="S45" s="22">
        <f>LOWER(IFERROR(TRIM(INDEX($A45:$Q45,MATCH(Lists!$H$16,$A$1:$Q$1,0))&amp;""),""))</f>
        <v/>
      </c>
      <c r="T45" s="22">
        <f>IF(S45="","",IFERROR(TRIM(INDEX($A45:$Q45,MATCH(Lists!$H$17,$A$1:$Q$1,0))&amp;""),""))</f>
        <v/>
      </c>
      <c r="U45" s="22">
        <f>IF(OR(T45="Paid",T45="Partially refunded"),1,0)</f>
        <v/>
      </c>
      <c r="V45" s="23">
        <f>IF(U45=1,IFERROR(VALUE(IFERROR(TRIM(INDEX($A45:$Q45,MATCH(Lists!$H$18,$A$1:$Q$1,0))&amp;""),"")),0)-IFERROR(VALUE(IFERROR(TRIM(INDEX($A45:$Q45,MATCH(Lists!$H$19,$A$1:$Q$1,0))&amp;""),"")),0),0)</f>
        <v/>
      </c>
    </row>
    <row r="46">
      <c r="R46" s="19" t="n"/>
      <c r="S46" s="22">
        <f>LOWER(IFERROR(TRIM(INDEX($A46:$Q46,MATCH(Lists!$H$16,$A$1:$Q$1,0))&amp;""),""))</f>
        <v/>
      </c>
      <c r="T46" s="22">
        <f>IF(S46="","",IFERROR(TRIM(INDEX($A46:$Q46,MATCH(Lists!$H$17,$A$1:$Q$1,0))&amp;""),""))</f>
        <v/>
      </c>
      <c r="U46" s="22">
        <f>IF(OR(T46="Paid",T46="Partially refunded"),1,0)</f>
        <v/>
      </c>
      <c r="V46" s="23">
        <f>IF(U46=1,IFERROR(VALUE(IFERROR(TRIM(INDEX($A46:$Q46,MATCH(Lists!$H$18,$A$1:$Q$1,0))&amp;""),"")),0)-IFERROR(VALUE(IFERROR(TRIM(INDEX($A46:$Q46,MATCH(Lists!$H$19,$A$1:$Q$1,0))&amp;""),"")),0),0)</f>
        <v/>
      </c>
    </row>
    <row r="47">
      <c r="R47" s="19" t="n"/>
      <c r="S47" s="22">
        <f>LOWER(IFERROR(TRIM(INDEX($A47:$Q47,MATCH(Lists!$H$16,$A$1:$Q$1,0))&amp;""),""))</f>
        <v/>
      </c>
      <c r="T47" s="22">
        <f>IF(S47="","",IFERROR(TRIM(INDEX($A47:$Q47,MATCH(Lists!$H$17,$A$1:$Q$1,0))&amp;""),""))</f>
        <v/>
      </c>
      <c r="U47" s="22">
        <f>IF(OR(T47="Paid",T47="Partially refunded"),1,0)</f>
        <v/>
      </c>
      <c r="V47" s="23">
        <f>IF(U47=1,IFERROR(VALUE(IFERROR(TRIM(INDEX($A47:$Q47,MATCH(Lists!$H$18,$A$1:$Q$1,0))&amp;""),"")),0)-IFERROR(VALUE(IFERROR(TRIM(INDEX($A47:$Q47,MATCH(Lists!$H$19,$A$1:$Q$1,0))&amp;""),"")),0),0)</f>
        <v/>
      </c>
    </row>
    <row r="48">
      <c r="R48" s="19" t="n"/>
      <c r="S48" s="22">
        <f>LOWER(IFERROR(TRIM(INDEX($A48:$Q48,MATCH(Lists!$H$16,$A$1:$Q$1,0))&amp;""),""))</f>
        <v/>
      </c>
      <c r="T48" s="22">
        <f>IF(S48="","",IFERROR(TRIM(INDEX($A48:$Q48,MATCH(Lists!$H$17,$A$1:$Q$1,0))&amp;""),""))</f>
        <v/>
      </c>
      <c r="U48" s="22">
        <f>IF(OR(T48="Paid",T48="Partially refunded"),1,0)</f>
        <v/>
      </c>
      <c r="V48" s="23">
        <f>IF(U48=1,IFERROR(VALUE(IFERROR(TRIM(INDEX($A48:$Q48,MATCH(Lists!$H$18,$A$1:$Q$1,0))&amp;""),"")),0)-IFERROR(VALUE(IFERROR(TRIM(INDEX($A48:$Q48,MATCH(Lists!$H$19,$A$1:$Q$1,0))&amp;""),"")),0),0)</f>
        <v/>
      </c>
    </row>
    <row r="49">
      <c r="R49" s="19" t="n"/>
      <c r="S49" s="22">
        <f>LOWER(IFERROR(TRIM(INDEX($A49:$Q49,MATCH(Lists!$H$16,$A$1:$Q$1,0))&amp;""),""))</f>
        <v/>
      </c>
      <c r="T49" s="22">
        <f>IF(S49="","",IFERROR(TRIM(INDEX($A49:$Q49,MATCH(Lists!$H$17,$A$1:$Q$1,0))&amp;""),""))</f>
        <v/>
      </c>
      <c r="U49" s="22">
        <f>IF(OR(T49="Paid",T49="Partially refunded"),1,0)</f>
        <v/>
      </c>
      <c r="V49" s="23">
        <f>IF(U49=1,IFERROR(VALUE(IFERROR(TRIM(INDEX($A49:$Q49,MATCH(Lists!$H$18,$A$1:$Q$1,0))&amp;""),"")),0)-IFERROR(VALUE(IFERROR(TRIM(INDEX($A49:$Q49,MATCH(Lists!$H$19,$A$1:$Q$1,0))&amp;""),"")),0),0)</f>
        <v/>
      </c>
    </row>
    <row r="50">
      <c r="R50" s="19" t="n"/>
      <c r="S50" s="22">
        <f>LOWER(IFERROR(TRIM(INDEX($A50:$Q50,MATCH(Lists!$H$16,$A$1:$Q$1,0))&amp;""),""))</f>
        <v/>
      </c>
      <c r="T50" s="22">
        <f>IF(S50="","",IFERROR(TRIM(INDEX($A50:$Q50,MATCH(Lists!$H$17,$A$1:$Q$1,0))&amp;""),""))</f>
        <v/>
      </c>
      <c r="U50" s="22">
        <f>IF(OR(T50="Paid",T50="Partially refunded"),1,0)</f>
        <v/>
      </c>
      <c r="V50" s="23">
        <f>IF(U50=1,IFERROR(VALUE(IFERROR(TRIM(INDEX($A50:$Q50,MATCH(Lists!$H$18,$A$1:$Q$1,0))&amp;""),"")),0)-IFERROR(VALUE(IFERROR(TRIM(INDEX($A50:$Q50,MATCH(Lists!$H$19,$A$1:$Q$1,0))&amp;""),"")),0),0)</f>
        <v/>
      </c>
    </row>
    <row r="51">
      <c r="R51" s="19" t="n"/>
      <c r="S51" s="22">
        <f>LOWER(IFERROR(TRIM(INDEX($A51:$Q51,MATCH(Lists!$H$16,$A$1:$Q$1,0))&amp;""),""))</f>
        <v/>
      </c>
      <c r="T51" s="22">
        <f>IF(S51="","",IFERROR(TRIM(INDEX($A51:$Q51,MATCH(Lists!$H$17,$A$1:$Q$1,0))&amp;""),""))</f>
        <v/>
      </c>
      <c r="U51" s="22">
        <f>IF(OR(T51="Paid",T51="Partially refunded"),1,0)</f>
        <v/>
      </c>
      <c r="V51" s="23">
        <f>IF(U51=1,IFERROR(VALUE(IFERROR(TRIM(INDEX($A51:$Q51,MATCH(Lists!$H$18,$A$1:$Q$1,0))&amp;""),"")),0)-IFERROR(VALUE(IFERROR(TRIM(INDEX($A51:$Q51,MATCH(Lists!$H$19,$A$1:$Q$1,0))&amp;""),"")),0),0)</f>
        <v/>
      </c>
    </row>
    <row r="52">
      <c r="R52" s="19" t="n"/>
      <c r="S52" s="22">
        <f>LOWER(IFERROR(TRIM(INDEX($A52:$Q52,MATCH(Lists!$H$16,$A$1:$Q$1,0))&amp;""),""))</f>
        <v/>
      </c>
      <c r="T52" s="22">
        <f>IF(S52="","",IFERROR(TRIM(INDEX($A52:$Q52,MATCH(Lists!$H$17,$A$1:$Q$1,0))&amp;""),""))</f>
        <v/>
      </c>
      <c r="U52" s="22">
        <f>IF(OR(T52="Paid",T52="Partially refunded"),1,0)</f>
        <v/>
      </c>
      <c r="V52" s="23">
        <f>IF(U52=1,IFERROR(VALUE(IFERROR(TRIM(INDEX($A52:$Q52,MATCH(Lists!$H$18,$A$1:$Q$1,0))&amp;""),"")),0)-IFERROR(VALUE(IFERROR(TRIM(INDEX($A52:$Q52,MATCH(Lists!$H$19,$A$1:$Q$1,0))&amp;""),"")),0),0)</f>
        <v/>
      </c>
    </row>
    <row r="53">
      <c r="R53" s="19" t="n"/>
      <c r="S53" s="22">
        <f>LOWER(IFERROR(TRIM(INDEX($A53:$Q53,MATCH(Lists!$H$16,$A$1:$Q$1,0))&amp;""),""))</f>
        <v/>
      </c>
      <c r="T53" s="22">
        <f>IF(S53="","",IFERROR(TRIM(INDEX($A53:$Q53,MATCH(Lists!$H$17,$A$1:$Q$1,0))&amp;""),""))</f>
        <v/>
      </c>
      <c r="U53" s="22">
        <f>IF(OR(T53="Paid",T53="Partially refunded"),1,0)</f>
        <v/>
      </c>
      <c r="V53" s="23">
        <f>IF(U53=1,IFERROR(VALUE(IFERROR(TRIM(INDEX($A53:$Q53,MATCH(Lists!$H$18,$A$1:$Q$1,0))&amp;""),"")),0)-IFERROR(VALUE(IFERROR(TRIM(INDEX($A53:$Q53,MATCH(Lists!$H$19,$A$1:$Q$1,0))&amp;""),"")),0),0)</f>
        <v/>
      </c>
    </row>
    <row r="54">
      <c r="R54" s="19" t="n"/>
      <c r="S54" s="22">
        <f>LOWER(IFERROR(TRIM(INDEX($A54:$Q54,MATCH(Lists!$H$16,$A$1:$Q$1,0))&amp;""),""))</f>
        <v/>
      </c>
      <c r="T54" s="22">
        <f>IF(S54="","",IFERROR(TRIM(INDEX($A54:$Q54,MATCH(Lists!$H$17,$A$1:$Q$1,0))&amp;""),""))</f>
        <v/>
      </c>
      <c r="U54" s="22">
        <f>IF(OR(T54="Paid",T54="Partially refunded"),1,0)</f>
        <v/>
      </c>
      <c r="V54" s="23">
        <f>IF(U54=1,IFERROR(VALUE(IFERROR(TRIM(INDEX($A54:$Q54,MATCH(Lists!$H$18,$A$1:$Q$1,0))&amp;""),"")),0)-IFERROR(VALUE(IFERROR(TRIM(INDEX($A54:$Q54,MATCH(Lists!$H$19,$A$1:$Q$1,0))&amp;""),"")),0),0)</f>
        <v/>
      </c>
    </row>
    <row r="55">
      <c r="R55" s="19" t="n"/>
      <c r="S55" s="22">
        <f>LOWER(IFERROR(TRIM(INDEX($A55:$Q55,MATCH(Lists!$H$16,$A$1:$Q$1,0))&amp;""),""))</f>
        <v/>
      </c>
      <c r="T55" s="22">
        <f>IF(S55="","",IFERROR(TRIM(INDEX($A55:$Q55,MATCH(Lists!$H$17,$A$1:$Q$1,0))&amp;""),""))</f>
        <v/>
      </c>
      <c r="U55" s="22">
        <f>IF(OR(T55="Paid",T55="Partially refunded"),1,0)</f>
        <v/>
      </c>
      <c r="V55" s="23">
        <f>IF(U55=1,IFERROR(VALUE(IFERROR(TRIM(INDEX($A55:$Q55,MATCH(Lists!$H$18,$A$1:$Q$1,0))&amp;""),"")),0)-IFERROR(VALUE(IFERROR(TRIM(INDEX($A55:$Q55,MATCH(Lists!$H$19,$A$1:$Q$1,0))&amp;""),"")),0),0)</f>
        <v/>
      </c>
    </row>
    <row r="56">
      <c r="R56" s="19" t="n"/>
      <c r="S56" s="22">
        <f>LOWER(IFERROR(TRIM(INDEX($A56:$Q56,MATCH(Lists!$H$16,$A$1:$Q$1,0))&amp;""),""))</f>
        <v/>
      </c>
      <c r="T56" s="22">
        <f>IF(S56="","",IFERROR(TRIM(INDEX($A56:$Q56,MATCH(Lists!$H$17,$A$1:$Q$1,0))&amp;""),""))</f>
        <v/>
      </c>
      <c r="U56" s="22">
        <f>IF(OR(T56="Paid",T56="Partially refunded"),1,0)</f>
        <v/>
      </c>
      <c r="V56" s="23">
        <f>IF(U56=1,IFERROR(VALUE(IFERROR(TRIM(INDEX($A56:$Q56,MATCH(Lists!$H$18,$A$1:$Q$1,0))&amp;""),"")),0)-IFERROR(VALUE(IFERROR(TRIM(INDEX($A56:$Q56,MATCH(Lists!$H$19,$A$1:$Q$1,0))&amp;""),"")),0),0)</f>
        <v/>
      </c>
    </row>
    <row r="57">
      <c r="R57" s="19" t="n"/>
      <c r="S57" s="22">
        <f>LOWER(IFERROR(TRIM(INDEX($A57:$Q57,MATCH(Lists!$H$16,$A$1:$Q$1,0))&amp;""),""))</f>
        <v/>
      </c>
      <c r="T57" s="22">
        <f>IF(S57="","",IFERROR(TRIM(INDEX($A57:$Q57,MATCH(Lists!$H$17,$A$1:$Q$1,0))&amp;""),""))</f>
        <v/>
      </c>
      <c r="U57" s="22">
        <f>IF(OR(T57="Paid",T57="Partially refunded"),1,0)</f>
        <v/>
      </c>
      <c r="V57" s="23">
        <f>IF(U57=1,IFERROR(VALUE(IFERROR(TRIM(INDEX($A57:$Q57,MATCH(Lists!$H$18,$A$1:$Q$1,0))&amp;""),"")),0)-IFERROR(VALUE(IFERROR(TRIM(INDEX($A57:$Q57,MATCH(Lists!$H$19,$A$1:$Q$1,0))&amp;""),"")),0),0)</f>
        <v/>
      </c>
    </row>
    <row r="58">
      <c r="R58" s="19" t="n"/>
      <c r="S58" s="22">
        <f>LOWER(IFERROR(TRIM(INDEX($A58:$Q58,MATCH(Lists!$H$16,$A$1:$Q$1,0))&amp;""),""))</f>
        <v/>
      </c>
      <c r="T58" s="22">
        <f>IF(S58="","",IFERROR(TRIM(INDEX($A58:$Q58,MATCH(Lists!$H$17,$A$1:$Q$1,0))&amp;""),""))</f>
        <v/>
      </c>
      <c r="U58" s="22">
        <f>IF(OR(T58="Paid",T58="Partially refunded"),1,0)</f>
        <v/>
      </c>
      <c r="V58" s="23">
        <f>IF(U58=1,IFERROR(VALUE(IFERROR(TRIM(INDEX($A58:$Q58,MATCH(Lists!$H$18,$A$1:$Q$1,0))&amp;""),"")),0)-IFERROR(VALUE(IFERROR(TRIM(INDEX($A58:$Q58,MATCH(Lists!$H$19,$A$1:$Q$1,0))&amp;""),"")),0),0)</f>
        <v/>
      </c>
    </row>
    <row r="59">
      <c r="R59" s="19" t="n"/>
      <c r="S59" s="22">
        <f>LOWER(IFERROR(TRIM(INDEX($A59:$Q59,MATCH(Lists!$H$16,$A$1:$Q$1,0))&amp;""),""))</f>
        <v/>
      </c>
      <c r="T59" s="22">
        <f>IF(S59="","",IFERROR(TRIM(INDEX($A59:$Q59,MATCH(Lists!$H$17,$A$1:$Q$1,0))&amp;""),""))</f>
        <v/>
      </c>
      <c r="U59" s="22">
        <f>IF(OR(T59="Paid",T59="Partially refunded"),1,0)</f>
        <v/>
      </c>
      <c r="V59" s="23">
        <f>IF(U59=1,IFERROR(VALUE(IFERROR(TRIM(INDEX($A59:$Q59,MATCH(Lists!$H$18,$A$1:$Q$1,0))&amp;""),"")),0)-IFERROR(VALUE(IFERROR(TRIM(INDEX($A59:$Q59,MATCH(Lists!$H$19,$A$1:$Q$1,0))&amp;""),"")),0),0)</f>
        <v/>
      </c>
    </row>
    <row r="60">
      <c r="R60" s="19" t="n"/>
      <c r="S60" s="22">
        <f>LOWER(IFERROR(TRIM(INDEX($A60:$Q60,MATCH(Lists!$H$16,$A$1:$Q$1,0))&amp;""),""))</f>
        <v/>
      </c>
      <c r="T60" s="22">
        <f>IF(S60="","",IFERROR(TRIM(INDEX($A60:$Q60,MATCH(Lists!$H$17,$A$1:$Q$1,0))&amp;""),""))</f>
        <v/>
      </c>
      <c r="U60" s="22">
        <f>IF(OR(T60="Paid",T60="Partially refunded"),1,0)</f>
        <v/>
      </c>
      <c r="V60" s="23">
        <f>IF(U60=1,IFERROR(VALUE(IFERROR(TRIM(INDEX($A60:$Q60,MATCH(Lists!$H$18,$A$1:$Q$1,0))&amp;""),"")),0)-IFERROR(VALUE(IFERROR(TRIM(INDEX($A60:$Q60,MATCH(Lists!$H$19,$A$1:$Q$1,0))&amp;""),"")),0),0)</f>
        <v/>
      </c>
    </row>
    <row r="61">
      <c r="R61" s="19" t="n"/>
      <c r="S61" s="22">
        <f>LOWER(IFERROR(TRIM(INDEX($A61:$Q61,MATCH(Lists!$H$16,$A$1:$Q$1,0))&amp;""),""))</f>
        <v/>
      </c>
      <c r="T61" s="22">
        <f>IF(S61="","",IFERROR(TRIM(INDEX($A61:$Q61,MATCH(Lists!$H$17,$A$1:$Q$1,0))&amp;""),""))</f>
        <v/>
      </c>
      <c r="U61" s="22">
        <f>IF(OR(T61="Paid",T61="Partially refunded"),1,0)</f>
        <v/>
      </c>
      <c r="V61" s="23">
        <f>IF(U61=1,IFERROR(VALUE(IFERROR(TRIM(INDEX($A61:$Q61,MATCH(Lists!$H$18,$A$1:$Q$1,0))&amp;""),"")),0)-IFERROR(VALUE(IFERROR(TRIM(INDEX($A61:$Q61,MATCH(Lists!$H$19,$A$1:$Q$1,0))&amp;""),"")),0),0)</f>
        <v/>
      </c>
    </row>
    <row r="62">
      <c r="R62" s="19" t="n"/>
      <c r="S62" s="22">
        <f>LOWER(IFERROR(TRIM(INDEX($A62:$Q62,MATCH(Lists!$H$16,$A$1:$Q$1,0))&amp;""),""))</f>
        <v/>
      </c>
      <c r="T62" s="22">
        <f>IF(S62="","",IFERROR(TRIM(INDEX($A62:$Q62,MATCH(Lists!$H$17,$A$1:$Q$1,0))&amp;""),""))</f>
        <v/>
      </c>
      <c r="U62" s="22">
        <f>IF(OR(T62="Paid",T62="Partially refunded"),1,0)</f>
        <v/>
      </c>
      <c r="V62" s="23">
        <f>IF(U62=1,IFERROR(VALUE(IFERROR(TRIM(INDEX($A62:$Q62,MATCH(Lists!$H$18,$A$1:$Q$1,0))&amp;""),"")),0)-IFERROR(VALUE(IFERROR(TRIM(INDEX($A62:$Q62,MATCH(Lists!$H$19,$A$1:$Q$1,0))&amp;""),"")),0),0)</f>
        <v/>
      </c>
    </row>
    <row r="63">
      <c r="R63" s="19" t="n"/>
      <c r="S63" s="22">
        <f>LOWER(IFERROR(TRIM(INDEX($A63:$Q63,MATCH(Lists!$H$16,$A$1:$Q$1,0))&amp;""),""))</f>
        <v/>
      </c>
      <c r="T63" s="22">
        <f>IF(S63="","",IFERROR(TRIM(INDEX($A63:$Q63,MATCH(Lists!$H$17,$A$1:$Q$1,0))&amp;""),""))</f>
        <v/>
      </c>
      <c r="U63" s="22">
        <f>IF(OR(T63="Paid",T63="Partially refunded"),1,0)</f>
        <v/>
      </c>
      <c r="V63" s="23">
        <f>IF(U63=1,IFERROR(VALUE(IFERROR(TRIM(INDEX($A63:$Q63,MATCH(Lists!$H$18,$A$1:$Q$1,0))&amp;""),"")),0)-IFERROR(VALUE(IFERROR(TRIM(INDEX($A63:$Q63,MATCH(Lists!$H$19,$A$1:$Q$1,0))&amp;""),"")),0),0)</f>
        <v/>
      </c>
    </row>
    <row r="64">
      <c r="R64" s="19" t="n"/>
      <c r="S64" s="22">
        <f>LOWER(IFERROR(TRIM(INDEX($A64:$Q64,MATCH(Lists!$H$16,$A$1:$Q$1,0))&amp;""),""))</f>
        <v/>
      </c>
      <c r="T64" s="22">
        <f>IF(S64="","",IFERROR(TRIM(INDEX($A64:$Q64,MATCH(Lists!$H$17,$A$1:$Q$1,0))&amp;""),""))</f>
        <v/>
      </c>
      <c r="U64" s="22">
        <f>IF(OR(T64="Paid",T64="Partially refunded"),1,0)</f>
        <v/>
      </c>
      <c r="V64" s="23">
        <f>IF(U64=1,IFERROR(VALUE(IFERROR(TRIM(INDEX($A64:$Q64,MATCH(Lists!$H$18,$A$1:$Q$1,0))&amp;""),"")),0)-IFERROR(VALUE(IFERROR(TRIM(INDEX($A64:$Q64,MATCH(Lists!$H$19,$A$1:$Q$1,0))&amp;""),"")),0),0)</f>
        <v/>
      </c>
    </row>
    <row r="65">
      <c r="R65" s="19" t="n"/>
      <c r="S65" s="22">
        <f>LOWER(IFERROR(TRIM(INDEX($A65:$Q65,MATCH(Lists!$H$16,$A$1:$Q$1,0))&amp;""),""))</f>
        <v/>
      </c>
      <c r="T65" s="22">
        <f>IF(S65="","",IFERROR(TRIM(INDEX($A65:$Q65,MATCH(Lists!$H$17,$A$1:$Q$1,0))&amp;""),""))</f>
        <v/>
      </c>
      <c r="U65" s="22">
        <f>IF(OR(T65="Paid",T65="Partially refunded"),1,0)</f>
        <v/>
      </c>
      <c r="V65" s="23">
        <f>IF(U65=1,IFERROR(VALUE(IFERROR(TRIM(INDEX($A65:$Q65,MATCH(Lists!$H$18,$A$1:$Q$1,0))&amp;""),"")),0)-IFERROR(VALUE(IFERROR(TRIM(INDEX($A65:$Q65,MATCH(Lists!$H$19,$A$1:$Q$1,0))&amp;""),"")),0),0)</f>
        <v/>
      </c>
    </row>
    <row r="66">
      <c r="R66" s="19" t="n"/>
      <c r="S66" s="22">
        <f>LOWER(IFERROR(TRIM(INDEX($A66:$Q66,MATCH(Lists!$H$16,$A$1:$Q$1,0))&amp;""),""))</f>
        <v/>
      </c>
      <c r="T66" s="22">
        <f>IF(S66="","",IFERROR(TRIM(INDEX($A66:$Q66,MATCH(Lists!$H$17,$A$1:$Q$1,0))&amp;""),""))</f>
        <v/>
      </c>
      <c r="U66" s="22">
        <f>IF(OR(T66="Paid",T66="Partially refunded"),1,0)</f>
        <v/>
      </c>
      <c r="V66" s="23">
        <f>IF(U66=1,IFERROR(VALUE(IFERROR(TRIM(INDEX($A66:$Q66,MATCH(Lists!$H$18,$A$1:$Q$1,0))&amp;""),"")),0)-IFERROR(VALUE(IFERROR(TRIM(INDEX($A66:$Q66,MATCH(Lists!$H$19,$A$1:$Q$1,0))&amp;""),"")),0),0)</f>
        <v/>
      </c>
    </row>
    <row r="67">
      <c r="R67" s="19" t="n"/>
      <c r="S67" s="22">
        <f>LOWER(IFERROR(TRIM(INDEX($A67:$Q67,MATCH(Lists!$H$16,$A$1:$Q$1,0))&amp;""),""))</f>
        <v/>
      </c>
      <c r="T67" s="22">
        <f>IF(S67="","",IFERROR(TRIM(INDEX($A67:$Q67,MATCH(Lists!$H$17,$A$1:$Q$1,0))&amp;""),""))</f>
        <v/>
      </c>
      <c r="U67" s="22">
        <f>IF(OR(T67="Paid",T67="Partially refunded"),1,0)</f>
        <v/>
      </c>
      <c r="V67" s="23">
        <f>IF(U67=1,IFERROR(VALUE(IFERROR(TRIM(INDEX($A67:$Q67,MATCH(Lists!$H$18,$A$1:$Q$1,0))&amp;""),"")),0)-IFERROR(VALUE(IFERROR(TRIM(INDEX($A67:$Q67,MATCH(Lists!$H$19,$A$1:$Q$1,0))&amp;""),"")),0),0)</f>
        <v/>
      </c>
    </row>
    <row r="68">
      <c r="R68" s="19" t="n"/>
      <c r="S68" s="22">
        <f>LOWER(IFERROR(TRIM(INDEX($A68:$Q68,MATCH(Lists!$H$16,$A$1:$Q$1,0))&amp;""),""))</f>
        <v/>
      </c>
      <c r="T68" s="22">
        <f>IF(S68="","",IFERROR(TRIM(INDEX($A68:$Q68,MATCH(Lists!$H$17,$A$1:$Q$1,0))&amp;""),""))</f>
        <v/>
      </c>
      <c r="U68" s="22">
        <f>IF(OR(T68="Paid",T68="Partially refunded"),1,0)</f>
        <v/>
      </c>
      <c r="V68" s="23">
        <f>IF(U68=1,IFERROR(VALUE(IFERROR(TRIM(INDEX($A68:$Q68,MATCH(Lists!$H$18,$A$1:$Q$1,0))&amp;""),"")),0)-IFERROR(VALUE(IFERROR(TRIM(INDEX($A68:$Q68,MATCH(Lists!$H$19,$A$1:$Q$1,0))&amp;""),"")),0),0)</f>
        <v/>
      </c>
    </row>
    <row r="69">
      <c r="R69" s="19" t="n"/>
      <c r="S69" s="22">
        <f>LOWER(IFERROR(TRIM(INDEX($A69:$Q69,MATCH(Lists!$H$16,$A$1:$Q$1,0))&amp;""),""))</f>
        <v/>
      </c>
      <c r="T69" s="22">
        <f>IF(S69="","",IFERROR(TRIM(INDEX($A69:$Q69,MATCH(Lists!$H$17,$A$1:$Q$1,0))&amp;""),""))</f>
        <v/>
      </c>
      <c r="U69" s="22">
        <f>IF(OR(T69="Paid",T69="Partially refunded"),1,0)</f>
        <v/>
      </c>
      <c r="V69" s="23">
        <f>IF(U69=1,IFERROR(VALUE(IFERROR(TRIM(INDEX($A69:$Q69,MATCH(Lists!$H$18,$A$1:$Q$1,0))&amp;""),"")),0)-IFERROR(VALUE(IFERROR(TRIM(INDEX($A69:$Q69,MATCH(Lists!$H$19,$A$1:$Q$1,0))&amp;""),"")),0),0)</f>
        <v/>
      </c>
    </row>
    <row r="70">
      <c r="R70" s="19" t="n"/>
      <c r="S70" s="22">
        <f>LOWER(IFERROR(TRIM(INDEX($A70:$Q70,MATCH(Lists!$H$16,$A$1:$Q$1,0))&amp;""),""))</f>
        <v/>
      </c>
      <c r="T70" s="22">
        <f>IF(S70="","",IFERROR(TRIM(INDEX($A70:$Q70,MATCH(Lists!$H$17,$A$1:$Q$1,0))&amp;""),""))</f>
        <v/>
      </c>
      <c r="U70" s="22">
        <f>IF(OR(T70="Paid",T70="Partially refunded"),1,0)</f>
        <v/>
      </c>
      <c r="V70" s="23">
        <f>IF(U70=1,IFERROR(VALUE(IFERROR(TRIM(INDEX($A70:$Q70,MATCH(Lists!$H$18,$A$1:$Q$1,0))&amp;""),"")),0)-IFERROR(VALUE(IFERROR(TRIM(INDEX($A70:$Q70,MATCH(Lists!$H$19,$A$1:$Q$1,0))&amp;""),"")),0),0)</f>
        <v/>
      </c>
    </row>
    <row r="71">
      <c r="R71" s="19" t="n"/>
      <c r="S71" s="22">
        <f>LOWER(IFERROR(TRIM(INDEX($A71:$Q71,MATCH(Lists!$H$16,$A$1:$Q$1,0))&amp;""),""))</f>
        <v/>
      </c>
      <c r="T71" s="22">
        <f>IF(S71="","",IFERROR(TRIM(INDEX($A71:$Q71,MATCH(Lists!$H$17,$A$1:$Q$1,0))&amp;""),""))</f>
        <v/>
      </c>
      <c r="U71" s="22">
        <f>IF(OR(T71="Paid",T71="Partially refunded"),1,0)</f>
        <v/>
      </c>
      <c r="V71" s="23">
        <f>IF(U71=1,IFERROR(VALUE(IFERROR(TRIM(INDEX($A71:$Q71,MATCH(Lists!$H$18,$A$1:$Q$1,0))&amp;""),"")),0)-IFERROR(VALUE(IFERROR(TRIM(INDEX($A71:$Q71,MATCH(Lists!$H$19,$A$1:$Q$1,0))&amp;""),"")),0),0)</f>
        <v/>
      </c>
    </row>
    <row r="72">
      <c r="R72" s="19" t="n"/>
      <c r="S72" s="22">
        <f>LOWER(IFERROR(TRIM(INDEX($A72:$Q72,MATCH(Lists!$H$16,$A$1:$Q$1,0))&amp;""),""))</f>
        <v/>
      </c>
      <c r="T72" s="22">
        <f>IF(S72="","",IFERROR(TRIM(INDEX($A72:$Q72,MATCH(Lists!$H$17,$A$1:$Q$1,0))&amp;""),""))</f>
        <v/>
      </c>
      <c r="U72" s="22">
        <f>IF(OR(T72="Paid",T72="Partially refunded"),1,0)</f>
        <v/>
      </c>
      <c r="V72" s="23">
        <f>IF(U72=1,IFERROR(VALUE(IFERROR(TRIM(INDEX($A72:$Q72,MATCH(Lists!$H$18,$A$1:$Q$1,0))&amp;""),"")),0)-IFERROR(VALUE(IFERROR(TRIM(INDEX($A72:$Q72,MATCH(Lists!$H$19,$A$1:$Q$1,0))&amp;""),"")),0),0)</f>
        <v/>
      </c>
    </row>
    <row r="73">
      <c r="R73" s="19" t="n"/>
      <c r="S73" s="22">
        <f>LOWER(IFERROR(TRIM(INDEX($A73:$Q73,MATCH(Lists!$H$16,$A$1:$Q$1,0))&amp;""),""))</f>
        <v/>
      </c>
      <c r="T73" s="22">
        <f>IF(S73="","",IFERROR(TRIM(INDEX($A73:$Q73,MATCH(Lists!$H$17,$A$1:$Q$1,0))&amp;""),""))</f>
        <v/>
      </c>
      <c r="U73" s="22">
        <f>IF(OR(T73="Paid",T73="Partially refunded"),1,0)</f>
        <v/>
      </c>
      <c r="V73" s="23">
        <f>IF(U73=1,IFERROR(VALUE(IFERROR(TRIM(INDEX($A73:$Q73,MATCH(Lists!$H$18,$A$1:$Q$1,0))&amp;""),"")),0)-IFERROR(VALUE(IFERROR(TRIM(INDEX($A73:$Q73,MATCH(Lists!$H$19,$A$1:$Q$1,0))&amp;""),"")),0),0)</f>
        <v/>
      </c>
    </row>
    <row r="74">
      <c r="R74" s="19" t="n"/>
      <c r="S74" s="22">
        <f>LOWER(IFERROR(TRIM(INDEX($A74:$Q74,MATCH(Lists!$H$16,$A$1:$Q$1,0))&amp;""),""))</f>
        <v/>
      </c>
      <c r="T74" s="22">
        <f>IF(S74="","",IFERROR(TRIM(INDEX($A74:$Q74,MATCH(Lists!$H$17,$A$1:$Q$1,0))&amp;""),""))</f>
        <v/>
      </c>
      <c r="U74" s="22">
        <f>IF(OR(T74="Paid",T74="Partially refunded"),1,0)</f>
        <v/>
      </c>
      <c r="V74" s="23">
        <f>IF(U74=1,IFERROR(VALUE(IFERROR(TRIM(INDEX($A74:$Q74,MATCH(Lists!$H$18,$A$1:$Q$1,0))&amp;""),"")),0)-IFERROR(VALUE(IFERROR(TRIM(INDEX($A74:$Q74,MATCH(Lists!$H$19,$A$1:$Q$1,0))&amp;""),"")),0),0)</f>
        <v/>
      </c>
    </row>
    <row r="75">
      <c r="R75" s="19" t="n"/>
      <c r="S75" s="22">
        <f>LOWER(IFERROR(TRIM(INDEX($A75:$Q75,MATCH(Lists!$H$16,$A$1:$Q$1,0))&amp;""),""))</f>
        <v/>
      </c>
      <c r="T75" s="22">
        <f>IF(S75="","",IFERROR(TRIM(INDEX($A75:$Q75,MATCH(Lists!$H$17,$A$1:$Q$1,0))&amp;""),""))</f>
        <v/>
      </c>
      <c r="U75" s="22">
        <f>IF(OR(T75="Paid",T75="Partially refunded"),1,0)</f>
        <v/>
      </c>
      <c r="V75" s="23">
        <f>IF(U75=1,IFERROR(VALUE(IFERROR(TRIM(INDEX($A75:$Q75,MATCH(Lists!$H$18,$A$1:$Q$1,0))&amp;""),"")),0)-IFERROR(VALUE(IFERROR(TRIM(INDEX($A75:$Q75,MATCH(Lists!$H$19,$A$1:$Q$1,0))&amp;""),"")),0),0)</f>
        <v/>
      </c>
    </row>
    <row r="76">
      <c r="R76" s="19" t="n"/>
      <c r="S76" s="22">
        <f>LOWER(IFERROR(TRIM(INDEX($A76:$Q76,MATCH(Lists!$H$16,$A$1:$Q$1,0))&amp;""),""))</f>
        <v/>
      </c>
      <c r="T76" s="22">
        <f>IF(S76="","",IFERROR(TRIM(INDEX($A76:$Q76,MATCH(Lists!$H$17,$A$1:$Q$1,0))&amp;""),""))</f>
        <v/>
      </c>
      <c r="U76" s="22">
        <f>IF(OR(T76="Paid",T76="Partially refunded"),1,0)</f>
        <v/>
      </c>
      <c r="V76" s="23">
        <f>IF(U76=1,IFERROR(VALUE(IFERROR(TRIM(INDEX($A76:$Q76,MATCH(Lists!$H$18,$A$1:$Q$1,0))&amp;""),"")),0)-IFERROR(VALUE(IFERROR(TRIM(INDEX($A76:$Q76,MATCH(Lists!$H$19,$A$1:$Q$1,0))&amp;""),"")),0),0)</f>
        <v/>
      </c>
    </row>
    <row r="77">
      <c r="R77" s="19" t="n"/>
      <c r="S77" s="22">
        <f>LOWER(IFERROR(TRIM(INDEX($A77:$Q77,MATCH(Lists!$H$16,$A$1:$Q$1,0))&amp;""),""))</f>
        <v/>
      </c>
      <c r="T77" s="22">
        <f>IF(S77="","",IFERROR(TRIM(INDEX($A77:$Q77,MATCH(Lists!$H$17,$A$1:$Q$1,0))&amp;""),""))</f>
        <v/>
      </c>
      <c r="U77" s="22">
        <f>IF(OR(T77="Paid",T77="Partially refunded"),1,0)</f>
        <v/>
      </c>
      <c r="V77" s="23">
        <f>IF(U77=1,IFERROR(VALUE(IFERROR(TRIM(INDEX($A77:$Q77,MATCH(Lists!$H$18,$A$1:$Q$1,0))&amp;""),"")),0)-IFERROR(VALUE(IFERROR(TRIM(INDEX($A77:$Q77,MATCH(Lists!$H$19,$A$1:$Q$1,0))&amp;""),"")),0),0)</f>
        <v/>
      </c>
    </row>
    <row r="78">
      <c r="R78" s="19" t="n"/>
      <c r="S78" s="22">
        <f>LOWER(IFERROR(TRIM(INDEX($A78:$Q78,MATCH(Lists!$H$16,$A$1:$Q$1,0))&amp;""),""))</f>
        <v/>
      </c>
      <c r="T78" s="22">
        <f>IF(S78="","",IFERROR(TRIM(INDEX($A78:$Q78,MATCH(Lists!$H$17,$A$1:$Q$1,0))&amp;""),""))</f>
        <v/>
      </c>
      <c r="U78" s="22">
        <f>IF(OR(T78="Paid",T78="Partially refunded"),1,0)</f>
        <v/>
      </c>
      <c r="V78" s="23">
        <f>IF(U78=1,IFERROR(VALUE(IFERROR(TRIM(INDEX($A78:$Q78,MATCH(Lists!$H$18,$A$1:$Q$1,0))&amp;""),"")),0)-IFERROR(VALUE(IFERROR(TRIM(INDEX($A78:$Q78,MATCH(Lists!$H$19,$A$1:$Q$1,0))&amp;""),"")),0),0)</f>
        <v/>
      </c>
    </row>
    <row r="79">
      <c r="R79" s="19" t="n"/>
      <c r="S79" s="22">
        <f>LOWER(IFERROR(TRIM(INDEX($A79:$Q79,MATCH(Lists!$H$16,$A$1:$Q$1,0))&amp;""),""))</f>
        <v/>
      </c>
      <c r="T79" s="22">
        <f>IF(S79="","",IFERROR(TRIM(INDEX($A79:$Q79,MATCH(Lists!$H$17,$A$1:$Q$1,0))&amp;""),""))</f>
        <v/>
      </c>
      <c r="U79" s="22">
        <f>IF(OR(T79="Paid",T79="Partially refunded"),1,0)</f>
        <v/>
      </c>
      <c r="V79" s="23">
        <f>IF(U79=1,IFERROR(VALUE(IFERROR(TRIM(INDEX($A79:$Q79,MATCH(Lists!$H$18,$A$1:$Q$1,0))&amp;""),"")),0)-IFERROR(VALUE(IFERROR(TRIM(INDEX($A79:$Q79,MATCH(Lists!$H$19,$A$1:$Q$1,0))&amp;""),"")),0),0)</f>
        <v/>
      </c>
    </row>
    <row r="80">
      <c r="R80" s="19" t="n"/>
      <c r="S80" s="22">
        <f>LOWER(IFERROR(TRIM(INDEX($A80:$Q80,MATCH(Lists!$H$16,$A$1:$Q$1,0))&amp;""),""))</f>
        <v/>
      </c>
      <c r="T80" s="22">
        <f>IF(S80="","",IFERROR(TRIM(INDEX($A80:$Q80,MATCH(Lists!$H$17,$A$1:$Q$1,0))&amp;""),""))</f>
        <v/>
      </c>
      <c r="U80" s="22">
        <f>IF(OR(T80="Paid",T80="Partially refunded"),1,0)</f>
        <v/>
      </c>
      <c r="V80" s="23">
        <f>IF(U80=1,IFERROR(VALUE(IFERROR(TRIM(INDEX($A80:$Q80,MATCH(Lists!$H$18,$A$1:$Q$1,0))&amp;""),"")),0)-IFERROR(VALUE(IFERROR(TRIM(INDEX($A80:$Q80,MATCH(Lists!$H$19,$A$1:$Q$1,0))&amp;""),"")),0),0)</f>
        <v/>
      </c>
    </row>
    <row r="81">
      <c r="R81" s="19" t="n"/>
      <c r="S81" s="22">
        <f>LOWER(IFERROR(TRIM(INDEX($A81:$Q81,MATCH(Lists!$H$16,$A$1:$Q$1,0))&amp;""),""))</f>
        <v/>
      </c>
      <c r="T81" s="22">
        <f>IF(S81="","",IFERROR(TRIM(INDEX($A81:$Q81,MATCH(Lists!$H$17,$A$1:$Q$1,0))&amp;""),""))</f>
        <v/>
      </c>
      <c r="U81" s="22">
        <f>IF(OR(T81="Paid",T81="Partially refunded"),1,0)</f>
        <v/>
      </c>
      <c r="V81" s="23">
        <f>IF(U81=1,IFERROR(VALUE(IFERROR(TRIM(INDEX($A81:$Q81,MATCH(Lists!$H$18,$A$1:$Q$1,0))&amp;""),"")),0)-IFERROR(VALUE(IFERROR(TRIM(INDEX($A81:$Q81,MATCH(Lists!$H$19,$A$1:$Q$1,0))&amp;""),"")),0),0)</f>
        <v/>
      </c>
    </row>
    <row r="82">
      <c r="R82" s="19" t="n"/>
      <c r="S82" s="22">
        <f>LOWER(IFERROR(TRIM(INDEX($A82:$Q82,MATCH(Lists!$H$16,$A$1:$Q$1,0))&amp;""),""))</f>
        <v/>
      </c>
      <c r="T82" s="22">
        <f>IF(S82="","",IFERROR(TRIM(INDEX($A82:$Q82,MATCH(Lists!$H$17,$A$1:$Q$1,0))&amp;""),""))</f>
        <v/>
      </c>
      <c r="U82" s="22">
        <f>IF(OR(T82="Paid",T82="Partially refunded"),1,0)</f>
        <v/>
      </c>
      <c r="V82" s="23">
        <f>IF(U82=1,IFERROR(VALUE(IFERROR(TRIM(INDEX($A82:$Q82,MATCH(Lists!$H$18,$A$1:$Q$1,0))&amp;""),"")),0)-IFERROR(VALUE(IFERROR(TRIM(INDEX($A82:$Q82,MATCH(Lists!$H$19,$A$1:$Q$1,0))&amp;""),"")),0),0)</f>
        <v/>
      </c>
    </row>
    <row r="83">
      <c r="R83" s="19" t="n"/>
      <c r="S83" s="22">
        <f>LOWER(IFERROR(TRIM(INDEX($A83:$Q83,MATCH(Lists!$H$16,$A$1:$Q$1,0))&amp;""),""))</f>
        <v/>
      </c>
      <c r="T83" s="22">
        <f>IF(S83="","",IFERROR(TRIM(INDEX($A83:$Q83,MATCH(Lists!$H$17,$A$1:$Q$1,0))&amp;""),""))</f>
        <v/>
      </c>
      <c r="U83" s="22">
        <f>IF(OR(T83="Paid",T83="Partially refunded"),1,0)</f>
        <v/>
      </c>
      <c r="V83" s="23">
        <f>IF(U83=1,IFERROR(VALUE(IFERROR(TRIM(INDEX($A83:$Q83,MATCH(Lists!$H$18,$A$1:$Q$1,0))&amp;""),"")),0)-IFERROR(VALUE(IFERROR(TRIM(INDEX($A83:$Q83,MATCH(Lists!$H$19,$A$1:$Q$1,0))&amp;""),"")),0),0)</f>
        <v/>
      </c>
    </row>
    <row r="84">
      <c r="R84" s="19" t="n"/>
      <c r="S84" s="22">
        <f>LOWER(IFERROR(TRIM(INDEX($A84:$Q84,MATCH(Lists!$H$16,$A$1:$Q$1,0))&amp;""),""))</f>
        <v/>
      </c>
      <c r="T84" s="22">
        <f>IF(S84="","",IFERROR(TRIM(INDEX($A84:$Q84,MATCH(Lists!$H$17,$A$1:$Q$1,0))&amp;""),""))</f>
        <v/>
      </c>
      <c r="U84" s="22">
        <f>IF(OR(T84="Paid",T84="Partially refunded"),1,0)</f>
        <v/>
      </c>
      <c r="V84" s="23">
        <f>IF(U84=1,IFERROR(VALUE(IFERROR(TRIM(INDEX($A84:$Q84,MATCH(Lists!$H$18,$A$1:$Q$1,0))&amp;""),"")),0)-IFERROR(VALUE(IFERROR(TRIM(INDEX($A84:$Q84,MATCH(Lists!$H$19,$A$1:$Q$1,0))&amp;""),"")),0),0)</f>
        <v/>
      </c>
    </row>
    <row r="85">
      <c r="R85" s="19" t="n"/>
      <c r="S85" s="22">
        <f>LOWER(IFERROR(TRIM(INDEX($A85:$Q85,MATCH(Lists!$H$16,$A$1:$Q$1,0))&amp;""),""))</f>
        <v/>
      </c>
      <c r="T85" s="22">
        <f>IF(S85="","",IFERROR(TRIM(INDEX($A85:$Q85,MATCH(Lists!$H$17,$A$1:$Q$1,0))&amp;""),""))</f>
        <v/>
      </c>
      <c r="U85" s="22">
        <f>IF(OR(T85="Paid",T85="Partially refunded"),1,0)</f>
        <v/>
      </c>
      <c r="V85" s="23">
        <f>IF(U85=1,IFERROR(VALUE(IFERROR(TRIM(INDEX($A85:$Q85,MATCH(Lists!$H$18,$A$1:$Q$1,0))&amp;""),"")),0)-IFERROR(VALUE(IFERROR(TRIM(INDEX($A85:$Q85,MATCH(Lists!$H$19,$A$1:$Q$1,0))&amp;""),"")),0),0)</f>
        <v/>
      </c>
    </row>
    <row r="86">
      <c r="R86" s="19" t="n"/>
      <c r="S86" s="22">
        <f>LOWER(IFERROR(TRIM(INDEX($A86:$Q86,MATCH(Lists!$H$16,$A$1:$Q$1,0))&amp;""),""))</f>
        <v/>
      </c>
      <c r="T86" s="22">
        <f>IF(S86="","",IFERROR(TRIM(INDEX($A86:$Q86,MATCH(Lists!$H$17,$A$1:$Q$1,0))&amp;""),""))</f>
        <v/>
      </c>
      <c r="U86" s="22">
        <f>IF(OR(T86="Paid",T86="Partially refunded"),1,0)</f>
        <v/>
      </c>
      <c r="V86" s="23">
        <f>IF(U86=1,IFERROR(VALUE(IFERROR(TRIM(INDEX($A86:$Q86,MATCH(Lists!$H$18,$A$1:$Q$1,0))&amp;""),"")),0)-IFERROR(VALUE(IFERROR(TRIM(INDEX($A86:$Q86,MATCH(Lists!$H$19,$A$1:$Q$1,0))&amp;""),"")),0),0)</f>
        <v/>
      </c>
    </row>
    <row r="87">
      <c r="R87" s="19" t="n"/>
      <c r="S87" s="22">
        <f>LOWER(IFERROR(TRIM(INDEX($A87:$Q87,MATCH(Lists!$H$16,$A$1:$Q$1,0))&amp;""),""))</f>
        <v/>
      </c>
      <c r="T87" s="22">
        <f>IF(S87="","",IFERROR(TRIM(INDEX($A87:$Q87,MATCH(Lists!$H$17,$A$1:$Q$1,0))&amp;""),""))</f>
        <v/>
      </c>
      <c r="U87" s="22">
        <f>IF(OR(T87="Paid",T87="Partially refunded"),1,0)</f>
        <v/>
      </c>
      <c r="V87" s="23">
        <f>IF(U87=1,IFERROR(VALUE(IFERROR(TRIM(INDEX($A87:$Q87,MATCH(Lists!$H$18,$A$1:$Q$1,0))&amp;""),"")),0)-IFERROR(VALUE(IFERROR(TRIM(INDEX($A87:$Q87,MATCH(Lists!$H$19,$A$1:$Q$1,0))&amp;""),"")),0),0)</f>
        <v/>
      </c>
    </row>
    <row r="88">
      <c r="R88" s="19" t="n"/>
      <c r="S88" s="22">
        <f>LOWER(IFERROR(TRIM(INDEX($A88:$Q88,MATCH(Lists!$H$16,$A$1:$Q$1,0))&amp;""),""))</f>
        <v/>
      </c>
      <c r="T88" s="22">
        <f>IF(S88="","",IFERROR(TRIM(INDEX($A88:$Q88,MATCH(Lists!$H$17,$A$1:$Q$1,0))&amp;""),""))</f>
        <v/>
      </c>
      <c r="U88" s="22">
        <f>IF(OR(T88="Paid",T88="Partially refunded"),1,0)</f>
        <v/>
      </c>
      <c r="V88" s="23">
        <f>IF(U88=1,IFERROR(VALUE(IFERROR(TRIM(INDEX($A88:$Q88,MATCH(Lists!$H$18,$A$1:$Q$1,0))&amp;""),"")),0)-IFERROR(VALUE(IFERROR(TRIM(INDEX($A88:$Q88,MATCH(Lists!$H$19,$A$1:$Q$1,0))&amp;""),"")),0),0)</f>
        <v/>
      </c>
    </row>
    <row r="89">
      <c r="R89" s="19" t="n"/>
      <c r="S89" s="22">
        <f>LOWER(IFERROR(TRIM(INDEX($A89:$Q89,MATCH(Lists!$H$16,$A$1:$Q$1,0))&amp;""),""))</f>
        <v/>
      </c>
      <c r="T89" s="22">
        <f>IF(S89="","",IFERROR(TRIM(INDEX($A89:$Q89,MATCH(Lists!$H$17,$A$1:$Q$1,0))&amp;""),""))</f>
        <v/>
      </c>
      <c r="U89" s="22">
        <f>IF(OR(T89="Paid",T89="Partially refunded"),1,0)</f>
        <v/>
      </c>
      <c r="V89" s="23">
        <f>IF(U89=1,IFERROR(VALUE(IFERROR(TRIM(INDEX($A89:$Q89,MATCH(Lists!$H$18,$A$1:$Q$1,0))&amp;""),"")),0)-IFERROR(VALUE(IFERROR(TRIM(INDEX($A89:$Q89,MATCH(Lists!$H$19,$A$1:$Q$1,0))&amp;""),"")),0),0)</f>
        <v/>
      </c>
    </row>
    <row r="90">
      <c r="R90" s="19" t="n"/>
      <c r="S90" s="22">
        <f>LOWER(IFERROR(TRIM(INDEX($A90:$Q90,MATCH(Lists!$H$16,$A$1:$Q$1,0))&amp;""),""))</f>
        <v/>
      </c>
      <c r="T90" s="22">
        <f>IF(S90="","",IFERROR(TRIM(INDEX($A90:$Q90,MATCH(Lists!$H$17,$A$1:$Q$1,0))&amp;""),""))</f>
        <v/>
      </c>
      <c r="U90" s="22">
        <f>IF(OR(T90="Paid",T90="Partially refunded"),1,0)</f>
        <v/>
      </c>
      <c r="V90" s="23">
        <f>IF(U90=1,IFERROR(VALUE(IFERROR(TRIM(INDEX($A90:$Q90,MATCH(Lists!$H$18,$A$1:$Q$1,0))&amp;""),"")),0)-IFERROR(VALUE(IFERROR(TRIM(INDEX($A90:$Q90,MATCH(Lists!$H$19,$A$1:$Q$1,0))&amp;""),"")),0),0)</f>
        <v/>
      </c>
    </row>
    <row r="91">
      <c r="R91" s="19" t="n"/>
      <c r="S91" s="22">
        <f>LOWER(IFERROR(TRIM(INDEX($A91:$Q91,MATCH(Lists!$H$16,$A$1:$Q$1,0))&amp;""),""))</f>
        <v/>
      </c>
      <c r="T91" s="22">
        <f>IF(S91="","",IFERROR(TRIM(INDEX($A91:$Q91,MATCH(Lists!$H$17,$A$1:$Q$1,0))&amp;""),""))</f>
        <v/>
      </c>
      <c r="U91" s="22">
        <f>IF(OR(T91="Paid",T91="Partially refunded"),1,0)</f>
        <v/>
      </c>
      <c r="V91" s="23">
        <f>IF(U91=1,IFERROR(VALUE(IFERROR(TRIM(INDEX($A91:$Q91,MATCH(Lists!$H$18,$A$1:$Q$1,0))&amp;""),"")),0)-IFERROR(VALUE(IFERROR(TRIM(INDEX($A91:$Q91,MATCH(Lists!$H$19,$A$1:$Q$1,0))&amp;""),"")),0),0)</f>
        <v/>
      </c>
    </row>
    <row r="92">
      <c r="R92" s="19" t="n"/>
      <c r="S92" s="22">
        <f>LOWER(IFERROR(TRIM(INDEX($A92:$Q92,MATCH(Lists!$H$16,$A$1:$Q$1,0))&amp;""),""))</f>
        <v/>
      </c>
      <c r="T92" s="22">
        <f>IF(S92="","",IFERROR(TRIM(INDEX($A92:$Q92,MATCH(Lists!$H$17,$A$1:$Q$1,0))&amp;""),""))</f>
        <v/>
      </c>
      <c r="U92" s="22">
        <f>IF(OR(T92="Paid",T92="Partially refunded"),1,0)</f>
        <v/>
      </c>
      <c r="V92" s="23">
        <f>IF(U92=1,IFERROR(VALUE(IFERROR(TRIM(INDEX($A92:$Q92,MATCH(Lists!$H$18,$A$1:$Q$1,0))&amp;""),"")),0)-IFERROR(VALUE(IFERROR(TRIM(INDEX($A92:$Q92,MATCH(Lists!$H$19,$A$1:$Q$1,0))&amp;""),"")),0),0)</f>
        <v/>
      </c>
    </row>
    <row r="93">
      <c r="R93" s="19" t="n"/>
      <c r="S93" s="22">
        <f>LOWER(IFERROR(TRIM(INDEX($A93:$Q93,MATCH(Lists!$H$16,$A$1:$Q$1,0))&amp;""),""))</f>
        <v/>
      </c>
      <c r="T93" s="22">
        <f>IF(S93="","",IFERROR(TRIM(INDEX($A93:$Q93,MATCH(Lists!$H$17,$A$1:$Q$1,0))&amp;""),""))</f>
        <v/>
      </c>
      <c r="U93" s="22">
        <f>IF(OR(T93="Paid",T93="Partially refunded"),1,0)</f>
        <v/>
      </c>
      <c r="V93" s="23">
        <f>IF(U93=1,IFERROR(VALUE(IFERROR(TRIM(INDEX($A93:$Q93,MATCH(Lists!$H$18,$A$1:$Q$1,0))&amp;""),"")),0)-IFERROR(VALUE(IFERROR(TRIM(INDEX($A93:$Q93,MATCH(Lists!$H$19,$A$1:$Q$1,0))&amp;""),"")),0),0)</f>
        <v/>
      </c>
    </row>
    <row r="94">
      <c r="R94" s="19" t="n"/>
      <c r="S94" s="22">
        <f>LOWER(IFERROR(TRIM(INDEX($A94:$Q94,MATCH(Lists!$H$16,$A$1:$Q$1,0))&amp;""),""))</f>
        <v/>
      </c>
      <c r="T94" s="22">
        <f>IF(S94="","",IFERROR(TRIM(INDEX($A94:$Q94,MATCH(Lists!$H$17,$A$1:$Q$1,0))&amp;""),""))</f>
        <v/>
      </c>
      <c r="U94" s="22">
        <f>IF(OR(T94="Paid",T94="Partially refunded"),1,0)</f>
        <v/>
      </c>
      <c r="V94" s="23">
        <f>IF(U94=1,IFERROR(VALUE(IFERROR(TRIM(INDEX($A94:$Q94,MATCH(Lists!$H$18,$A$1:$Q$1,0))&amp;""),"")),0)-IFERROR(VALUE(IFERROR(TRIM(INDEX($A94:$Q94,MATCH(Lists!$H$19,$A$1:$Q$1,0))&amp;""),"")),0),0)</f>
        <v/>
      </c>
    </row>
    <row r="95">
      <c r="R95" s="19" t="n"/>
      <c r="S95" s="22">
        <f>LOWER(IFERROR(TRIM(INDEX($A95:$Q95,MATCH(Lists!$H$16,$A$1:$Q$1,0))&amp;""),""))</f>
        <v/>
      </c>
      <c r="T95" s="22">
        <f>IF(S95="","",IFERROR(TRIM(INDEX($A95:$Q95,MATCH(Lists!$H$17,$A$1:$Q$1,0))&amp;""),""))</f>
        <v/>
      </c>
      <c r="U95" s="22">
        <f>IF(OR(T95="Paid",T95="Partially refunded"),1,0)</f>
        <v/>
      </c>
      <c r="V95" s="23">
        <f>IF(U95=1,IFERROR(VALUE(IFERROR(TRIM(INDEX($A95:$Q95,MATCH(Lists!$H$18,$A$1:$Q$1,0))&amp;""),"")),0)-IFERROR(VALUE(IFERROR(TRIM(INDEX($A95:$Q95,MATCH(Lists!$H$19,$A$1:$Q$1,0))&amp;""),"")),0),0)</f>
        <v/>
      </c>
    </row>
    <row r="96">
      <c r="R96" s="19" t="n"/>
      <c r="S96" s="22">
        <f>LOWER(IFERROR(TRIM(INDEX($A96:$Q96,MATCH(Lists!$H$16,$A$1:$Q$1,0))&amp;""),""))</f>
        <v/>
      </c>
      <c r="T96" s="22">
        <f>IF(S96="","",IFERROR(TRIM(INDEX($A96:$Q96,MATCH(Lists!$H$17,$A$1:$Q$1,0))&amp;""),""))</f>
        <v/>
      </c>
      <c r="U96" s="22">
        <f>IF(OR(T96="Paid",T96="Partially refunded"),1,0)</f>
        <v/>
      </c>
      <c r="V96" s="23">
        <f>IF(U96=1,IFERROR(VALUE(IFERROR(TRIM(INDEX($A96:$Q96,MATCH(Lists!$H$18,$A$1:$Q$1,0))&amp;""),"")),0)-IFERROR(VALUE(IFERROR(TRIM(INDEX($A96:$Q96,MATCH(Lists!$H$19,$A$1:$Q$1,0))&amp;""),"")),0),0)</f>
        <v/>
      </c>
    </row>
    <row r="97">
      <c r="R97" s="19" t="n"/>
      <c r="S97" s="22">
        <f>LOWER(IFERROR(TRIM(INDEX($A97:$Q97,MATCH(Lists!$H$16,$A$1:$Q$1,0))&amp;""),""))</f>
        <v/>
      </c>
      <c r="T97" s="22">
        <f>IF(S97="","",IFERROR(TRIM(INDEX($A97:$Q97,MATCH(Lists!$H$17,$A$1:$Q$1,0))&amp;""),""))</f>
        <v/>
      </c>
      <c r="U97" s="22">
        <f>IF(OR(T97="Paid",T97="Partially refunded"),1,0)</f>
        <v/>
      </c>
      <c r="V97" s="23">
        <f>IF(U97=1,IFERROR(VALUE(IFERROR(TRIM(INDEX($A97:$Q97,MATCH(Lists!$H$18,$A$1:$Q$1,0))&amp;""),"")),0)-IFERROR(VALUE(IFERROR(TRIM(INDEX($A97:$Q97,MATCH(Lists!$H$19,$A$1:$Q$1,0))&amp;""),"")),0),0)</f>
        <v/>
      </c>
    </row>
    <row r="98">
      <c r="R98" s="19" t="n"/>
      <c r="S98" s="22">
        <f>LOWER(IFERROR(TRIM(INDEX($A98:$Q98,MATCH(Lists!$H$16,$A$1:$Q$1,0))&amp;""),""))</f>
        <v/>
      </c>
      <c r="T98" s="22">
        <f>IF(S98="","",IFERROR(TRIM(INDEX($A98:$Q98,MATCH(Lists!$H$17,$A$1:$Q$1,0))&amp;""),""))</f>
        <v/>
      </c>
      <c r="U98" s="22">
        <f>IF(OR(T98="Paid",T98="Partially refunded"),1,0)</f>
        <v/>
      </c>
      <c r="V98" s="23">
        <f>IF(U98=1,IFERROR(VALUE(IFERROR(TRIM(INDEX($A98:$Q98,MATCH(Lists!$H$18,$A$1:$Q$1,0))&amp;""),"")),0)-IFERROR(VALUE(IFERROR(TRIM(INDEX($A98:$Q98,MATCH(Lists!$H$19,$A$1:$Q$1,0))&amp;""),"")),0),0)</f>
        <v/>
      </c>
    </row>
    <row r="99">
      <c r="R99" s="19" t="n"/>
      <c r="S99" s="22">
        <f>LOWER(IFERROR(TRIM(INDEX($A99:$Q99,MATCH(Lists!$H$16,$A$1:$Q$1,0))&amp;""),""))</f>
        <v/>
      </c>
      <c r="T99" s="22">
        <f>IF(S99="","",IFERROR(TRIM(INDEX($A99:$Q99,MATCH(Lists!$H$17,$A$1:$Q$1,0))&amp;""),""))</f>
        <v/>
      </c>
      <c r="U99" s="22">
        <f>IF(OR(T99="Paid",T99="Partially refunded"),1,0)</f>
        <v/>
      </c>
      <c r="V99" s="23">
        <f>IF(U99=1,IFERROR(VALUE(IFERROR(TRIM(INDEX($A99:$Q99,MATCH(Lists!$H$18,$A$1:$Q$1,0))&amp;""),"")),0)-IFERROR(VALUE(IFERROR(TRIM(INDEX($A99:$Q99,MATCH(Lists!$H$19,$A$1:$Q$1,0))&amp;""),"")),0),0)</f>
        <v/>
      </c>
    </row>
    <row r="100">
      <c r="R100" s="19" t="n"/>
      <c r="S100" s="22">
        <f>LOWER(IFERROR(TRIM(INDEX($A100:$Q100,MATCH(Lists!$H$16,$A$1:$Q$1,0))&amp;""),""))</f>
        <v/>
      </c>
      <c r="T100" s="22">
        <f>IF(S100="","",IFERROR(TRIM(INDEX($A100:$Q100,MATCH(Lists!$H$17,$A$1:$Q$1,0))&amp;""),""))</f>
        <v/>
      </c>
      <c r="U100" s="22">
        <f>IF(OR(T100="Paid",T100="Partially refunded"),1,0)</f>
        <v/>
      </c>
      <c r="V100" s="23">
        <f>IF(U100=1,IFERROR(VALUE(IFERROR(TRIM(INDEX($A100:$Q100,MATCH(Lists!$H$18,$A$1:$Q$1,0))&amp;""),"")),0)-IFERROR(VALUE(IFERROR(TRIM(INDEX($A100:$Q100,MATCH(Lists!$H$19,$A$1:$Q$1,0))&amp;""),"")),0),0)</f>
        <v/>
      </c>
    </row>
    <row r="101">
      <c r="R101" s="19" t="n"/>
      <c r="S101" s="22">
        <f>LOWER(IFERROR(TRIM(INDEX($A101:$Q101,MATCH(Lists!$H$16,$A$1:$Q$1,0))&amp;""),""))</f>
        <v/>
      </c>
      <c r="T101" s="22">
        <f>IF(S101="","",IFERROR(TRIM(INDEX($A101:$Q101,MATCH(Lists!$H$17,$A$1:$Q$1,0))&amp;""),""))</f>
        <v/>
      </c>
      <c r="U101" s="22">
        <f>IF(OR(T101="Paid",T101="Partially refunded"),1,0)</f>
        <v/>
      </c>
      <c r="V101" s="23">
        <f>IF(U101=1,IFERROR(VALUE(IFERROR(TRIM(INDEX($A101:$Q101,MATCH(Lists!$H$18,$A$1:$Q$1,0))&amp;""),"")),0)-IFERROR(VALUE(IFERROR(TRIM(INDEX($A101:$Q101,MATCH(Lists!$H$19,$A$1:$Q$1,0))&amp;""),"")),0),0)</f>
        <v/>
      </c>
    </row>
    <row r="102">
      <c r="R102" s="19" t="n"/>
      <c r="S102" s="22">
        <f>LOWER(IFERROR(TRIM(INDEX($A102:$Q102,MATCH(Lists!$H$16,$A$1:$Q$1,0))&amp;""),""))</f>
        <v/>
      </c>
      <c r="T102" s="22">
        <f>IF(S102="","",IFERROR(TRIM(INDEX($A102:$Q102,MATCH(Lists!$H$17,$A$1:$Q$1,0))&amp;""),""))</f>
        <v/>
      </c>
      <c r="U102" s="22">
        <f>IF(OR(T102="Paid",T102="Partially refunded"),1,0)</f>
        <v/>
      </c>
      <c r="V102" s="23">
        <f>IF(U102=1,IFERROR(VALUE(IFERROR(TRIM(INDEX($A102:$Q102,MATCH(Lists!$H$18,$A$1:$Q$1,0))&amp;""),"")),0)-IFERROR(VALUE(IFERROR(TRIM(INDEX($A102:$Q102,MATCH(Lists!$H$19,$A$1:$Q$1,0))&amp;""),"")),0),0)</f>
        <v/>
      </c>
    </row>
    <row r="103">
      <c r="R103" s="19" t="n"/>
      <c r="S103" s="22">
        <f>LOWER(IFERROR(TRIM(INDEX($A103:$Q103,MATCH(Lists!$H$16,$A$1:$Q$1,0))&amp;""),""))</f>
        <v/>
      </c>
      <c r="T103" s="22">
        <f>IF(S103="","",IFERROR(TRIM(INDEX($A103:$Q103,MATCH(Lists!$H$17,$A$1:$Q$1,0))&amp;""),""))</f>
        <v/>
      </c>
      <c r="U103" s="22">
        <f>IF(OR(T103="Paid",T103="Partially refunded"),1,0)</f>
        <v/>
      </c>
      <c r="V103" s="23">
        <f>IF(U103=1,IFERROR(VALUE(IFERROR(TRIM(INDEX($A103:$Q103,MATCH(Lists!$H$18,$A$1:$Q$1,0))&amp;""),"")),0)-IFERROR(VALUE(IFERROR(TRIM(INDEX($A103:$Q103,MATCH(Lists!$H$19,$A$1:$Q$1,0))&amp;""),"")),0),0)</f>
        <v/>
      </c>
    </row>
    <row r="104">
      <c r="R104" s="19" t="n"/>
      <c r="S104" s="22">
        <f>LOWER(IFERROR(TRIM(INDEX($A104:$Q104,MATCH(Lists!$H$16,$A$1:$Q$1,0))&amp;""),""))</f>
        <v/>
      </c>
      <c r="T104" s="22">
        <f>IF(S104="","",IFERROR(TRIM(INDEX($A104:$Q104,MATCH(Lists!$H$17,$A$1:$Q$1,0))&amp;""),""))</f>
        <v/>
      </c>
      <c r="U104" s="22">
        <f>IF(OR(T104="Paid",T104="Partially refunded"),1,0)</f>
        <v/>
      </c>
      <c r="V104" s="23">
        <f>IF(U104=1,IFERROR(VALUE(IFERROR(TRIM(INDEX($A104:$Q104,MATCH(Lists!$H$18,$A$1:$Q$1,0))&amp;""),"")),0)-IFERROR(VALUE(IFERROR(TRIM(INDEX($A104:$Q104,MATCH(Lists!$H$19,$A$1:$Q$1,0))&amp;""),"")),0),0)</f>
        <v/>
      </c>
    </row>
    <row r="105">
      <c r="R105" s="19" t="n"/>
      <c r="S105" s="22">
        <f>LOWER(IFERROR(TRIM(INDEX($A105:$Q105,MATCH(Lists!$H$16,$A$1:$Q$1,0))&amp;""),""))</f>
        <v/>
      </c>
      <c r="T105" s="22">
        <f>IF(S105="","",IFERROR(TRIM(INDEX($A105:$Q105,MATCH(Lists!$H$17,$A$1:$Q$1,0))&amp;""),""))</f>
        <v/>
      </c>
      <c r="U105" s="22">
        <f>IF(OR(T105="Paid",T105="Partially refunded"),1,0)</f>
        <v/>
      </c>
      <c r="V105" s="23">
        <f>IF(U105=1,IFERROR(VALUE(IFERROR(TRIM(INDEX($A105:$Q105,MATCH(Lists!$H$18,$A$1:$Q$1,0))&amp;""),"")),0)-IFERROR(VALUE(IFERROR(TRIM(INDEX($A105:$Q105,MATCH(Lists!$H$19,$A$1:$Q$1,0))&amp;""),"")),0),0)</f>
        <v/>
      </c>
    </row>
    <row r="106">
      <c r="R106" s="19" t="n"/>
      <c r="S106" s="22">
        <f>LOWER(IFERROR(TRIM(INDEX($A106:$Q106,MATCH(Lists!$H$16,$A$1:$Q$1,0))&amp;""),""))</f>
        <v/>
      </c>
      <c r="T106" s="22">
        <f>IF(S106="","",IFERROR(TRIM(INDEX($A106:$Q106,MATCH(Lists!$H$17,$A$1:$Q$1,0))&amp;""),""))</f>
        <v/>
      </c>
      <c r="U106" s="22">
        <f>IF(OR(T106="Paid",T106="Partially refunded"),1,0)</f>
        <v/>
      </c>
      <c r="V106" s="23">
        <f>IF(U106=1,IFERROR(VALUE(IFERROR(TRIM(INDEX($A106:$Q106,MATCH(Lists!$H$18,$A$1:$Q$1,0))&amp;""),"")),0)-IFERROR(VALUE(IFERROR(TRIM(INDEX($A106:$Q106,MATCH(Lists!$H$19,$A$1:$Q$1,0))&amp;""),"")),0),0)</f>
        <v/>
      </c>
    </row>
    <row r="107">
      <c r="R107" s="19" t="n"/>
      <c r="S107" s="22">
        <f>LOWER(IFERROR(TRIM(INDEX($A107:$Q107,MATCH(Lists!$H$16,$A$1:$Q$1,0))&amp;""),""))</f>
        <v/>
      </c>
      <c r="T107" s="22">
        <f>IF(S107="","",IFERROR(TRIM(INDEX($A107:$Q107,MATCH(Lists!$H$17,$A$1:$Q$1,0))&amp;""),""))</f>
        <v/>
      </c>
      <c r="U107" s="22">
        <f>IF(OR(T107="Paid",T107="Partially refunded"),1,0)</f>
        <v/>
      </c>
      <c r="V107" s="23">
        <f>IF(U107=1,IFERROR(VALUE(IFERROR(TRIM(INDEX($A107:$Q107,MATCH(Lists!$H$18,$A$1:$Q$1,0))&amp;""),"")),0)-IFERROR(VALUE(IFERROR(TRIM(INDEX($A107:$Q107,MATCH(Lists!$H$19,$A$1:$Q$1,0))&amp;""),"")),0),0)</f>
        <v/>
      </c>
    </row>
    <row r="108">
      <c r="R108" s="19" t="n"/>
      <c r="S108" s="22">
        <f>LOWER(IFERROR(TRIM(INDEX($A108:$Q108,MATCH(Lists!$H$16,$A$1:$Q$1,0))&amp;""),""))</f>
        <v/>
      </c>
      <c r="T108" s="22">
        <f>IF(S108="","",IFERROR(TRIM(INDEX($A108:$Q108,MATCH(Lists!$H$17,$A$1:$Q$1,0))&amp;""),""))</f>
        <v/>
      </c>
      <c r="U108" s="22">
        <f>IF(OR(T108="Paid",T108="Partially refunded"),1,0)</f>
        <v/>
      </c>
      <c r="V108" s="23">
        <f>IF(U108=1,IFERROR(VALUE(IFERROR(TRIM(INDEX($A108:$Q108,MATCH(Lists!$H$18,$A$1:$Q$1,0))&amp;""),"")),0)-IFERROR(VALUE(IFERROR(TRIM(INDEX($A108:$Q108,MATCH(Lists!$H$19,$A$1:$Q$1,0))&amp;""),"")),0),0)</f>
        <v/>
      </c>
    </row>
    <row r="109">
      <c r="R109" s="19" t="n"/>
      <c r="S109" s="22">
        <f>LOWER(IFERROR(TRIM(INDEX($A109:$Q109,MATCH(Lists!$H$16,$A$1:$Q$1,0))&amp;""),""))</f>
        <v/>
      </c>
      <c r="T109" s="22">
        <f>IF(S109="","",IFERROR(TRIM(INDEX($A109:$Q109,MATCH(Lists!$H$17,$A$1:$Q$1,0))&amp;""),""))</f>
        <v/>
      </c>
      <c r="U109" s="22">
        <f>IF(OR(T109="Paid",T109="Partially refunded"),1,0)</f>
        <v/>
      </c>
      <c r="V109" s="23">
        <f>IF(U109=1,IFERROR(VALUE(IFERROR(TRIM(INDEX($A109:$Q109,MATCH(Lists!$H$18,$A$1:$Q$1,0))&amp;""),"")),0)-IFERROR(VALUE(IFERROR(TRIM(INDEX($A109:$Q109,MATCH(Lists!$H$19,$A$1:$Q$1,0))&amp;""),"")),0),0)</f>
        <v/>
      </c>
    </row>
    <row r="110">
      <c r="R110" s="19" t="n"/>
      <c r="S110" s="22">
        <f>LOWER(IFERROR(TRIM(INDEX($A110:$Q110,MATCH(Lists!$H$16,$A$1:$Q$1,0))&amp;""),""))</f>
        <v/>
      </c>
      <c r="T110" s="22">
        <f>IF(S110="","",IFERROR(TRIM(INDEX($A110:$Q110,MATCH(Lists!$H$17,$A$1:$Q$1,0))&amp;""),""))</f>
        <v/>
      </c>
      <c r="U110" s="22">
        <f>IF(OR(T110="Paid",T110="Partially refunded"),1,0)</f>
        <v/>
      </c>
      <c r="V110" s="23">
        <f>IF(U110=1,IFERROR(VALUE(IFERROR(TRIM(INDEX($A110:$Q110,MATCH(Lists!$H$18,$A$1:$Q$1,0))&amp;""),"")),0)-IFERROR(VALUE(IFERROR(TRIM(INDEX($A110:$Q110,MATCH(Lists!$H$19,$A$1:$Q$1,0))&amp;""),"")),0),0)</f>
        <v/>
      </c>
    </row>
    <row r="111">
      <c r="R111" s="19" t="n"/>
      <c r="S111" s="22">
        <f>LOWER(IFERROR(TRIM(INDEX($A111:$Q111,MATCH(Lists!$H$16,$A$1:$Q$1,0))&amp;""),""))</f>
        <v/>
      </c>
      <c r="T111" s="22">
        <f>IF(S111="","",IFERROR(TRIM(INDEX($A111:$Q111,MATCH(Lists!$H$17,$A$1:$Q$1,0))&amp;""),""))</f>
        <v/>
      </c>
      <c r="U111" s="22">
        <f>IF(OR(T111="Paid",T111="Partially refunded"),1,0)</f>
        <v/>
      </c>
      <c r="V111" s="23">
        <f>IF(U111=1,IFERROR(VALUE(IFERROR(TRIM(INDEX($A111:$Q111,MATCH(Lists!$H$18,$A$1:$Q$1,0))&amp;""),"")),0)-IFERROR(VALUE(IFERROR(TRIM(INDEX($A111:$Q111,MATCH(Lists!$H$19,$A$1:$Q$1,0))&amp;""),"")),0),0)</f>
        <v/>
      </c>
    </row>
    <row r="112">
      <c r="R112" s="19" t="n"/>
      <c r="S112" s="22">
        <f>LOWER(IFERROR(TRIM(INDEX($A112:$Q112,MATCH(Lists!$H$16,$A$1:$Q$1,0))&amp;""),""))</f>
        <v/>
      </c>
      <c r="T112" s="22">
        <f>IF(S112="","",IFERROR(TRIM(INDEX($A112:$Q112,MATCH(Lists!$H$17,$A$1:$Q$1,0))&amp;""),""))</f>
        <v/>
      </c>
      <c r="U112" s="22">
        <f>IF(OR(T112="Paid",T112="Partially refunded"),1,0)</f>
        <v/>
      </c>
      <c r="V112" s="23">
        <f>IF(U112=1,IFERROR(VALUE(IFERROR(TRIM(INDEX($A112:$Q112,MATCH(Lists!$H$18,$A$1:$Q$1,0))&amp;""),"")),0)-IFERROR(VALUE(IFERROR(TRIM(INDEX($A112:$Q112,MATCH(Lists!$H$19,$A$1:$Q$1,0))&amp;""),"")),0),0)</f>
        <v/>
      </c>
    </row>
    <row r="113">
      <c r="R113" s="19" t="n"/>
      <c r="S113" s="22">
        <f>LOWER(IFERROR(TRIM(INDEX($A113:$Q113,MATCH(Lists!$H$16,$A$1:$Q$1,0))&amp;""),""))</f>
        <v/>
      </c>
      <c r="T113" s="22">
        <f>IF(S113="","",IFERROR(TRIM(INDEX($A113:$Q113,MATCH(Lists!$H$17,$A$1:$Q$1,0))&amp;""),""))</f>
        <v/>
      </c>
      <c r="U113" s="22">
        <f>IF(OR(T113="Paid",T113="Partially refunded"),1,0)</f>
        <v/>
      </c>
      <c r="V113" s="23">
        <f>IF(U113=1,IFERROR(VALUE(IFERROR(TRIM(INDEX($A113:$Q113,MATCH(Lists!$H$18,$A$1:$Q$1,0))&amp;""),"")),0)-IFERROR(VALUE(IFERROR(TRIM(INDEX($A113:$Q113,MATCH(Lists!$H$19,$A$1:$Q$1,0))&amp;""),"")),0),0)</f>
        <v/>
      </c>
    </row>
    <row r="114">
      <c r="R114" s="19" t="n"/>
      <c r="S114" s="22">
        <f>LOWER(IFERROR(TRIM(INDEX($A114:$Q114,MATCH(Lists!$H$16,$A$1:$Q$1,0))&amp;""),""))</f>
        <v/>
      </c>
      <c r="T114" s="22">
        <f>IF(S114="","",IFERROR(TRIM(INDEX($A114:$Q114,MATCH(Lists!$H$17,$A$1:$Q$1,0))&amp;""),""))</f>
        <v/>
      </c>
      <c r="U114" s="22">
        <f>IF(OR(T114="Paid",T114="Partially refunded"),1,0)</f>
        <v/>
      </c>
      <c r="V114" s="23">
        <f>IF(U114=1,IFERROR(VALUE(IFERROR(TRIM(INDEX($A114:$Q114,MATCH(Lists!$H$18,$A$1:$Q$1,0))&amp;""),"")),0)-IFERROR(VALUE(IFERROR(TRIM(INDEX($A114:$Q114,MATCH(Lists!$H$19,$A$1:$Q$1,0))&amp;""),"")),0),0)</f>
        <v/>
      </c>
    </row>
    <row r="115">
      <c r="R115" s="19" t="n"/>
      <c r="S115" s="22">
        <f>LOWER(IFERROR(TRIM(INDEX($A115:$Q115,MATCH(Lists!$H$16,$A$1:$Q$1,0))&amp;""),""))</f>
        <v/>
      </c>
      <c r="T115" s="22">
        <f>IF(S115="","",IFERROR(TRIM(INDEX($A115:$Q115,MATCH(Lists!$H$17,$A$1:$Q$1,0))&amp;""),""))</f>
        <v/>
      </c>
      <c r="U115" s="22">
        <f>IF(OR(T115="Paid",T115="Partially refunded"),1,0)</f>
        <v/>
      </c>
      <c r="V115" s="23">
        <f>IF(U115=1,IFERROR(VALUE(IFERROR(TRIM(INDEX($A115:$Q115,MATCH(Lists!$H$18,$A$1:$Q$1,0))&amp;""),"")),0)-IFERROR(VALUE(IFERROR(TRIM(INDEX($A115:$Q115,MATCH(Lists!$H$19,$A$1:$Q$1,0))&amp;""),"")),0),0)</f>
        <v/>
      </c>
    </row>
    <row r="116">
      <c r="R116" s="19" t="n"/>
      <c r="S116" s="22">
        <f>LOWER(IFERROR(TRIM(INDEX($A116:$Q116,MATCH(Lists!$H$16,$A$1:$Q$1,0))&amp;""),""))</f>
        <v/>
      </c>
      <c r="T116" s="22">
        <f>IF(S116="","",IFERROR(TRIM(INDEX($A116:$Q116,MATCH(Lists!$H$17,$A$1:$Q$1,0))&amp;""),""))</f>
        <v/>
      </c>
      <c r="U116" s="22">
        <f>IF(OR(T116="Paid",T116="Partially refunded"),1,0)</f>
        <v/>
      </c>
      <c r="V116" s="23">
        <f>IF(U116=1,IFERROR(VALUE(IFERROR(TRIM(INDEX($A116:$Q116,MATCH(Lists!$H$18,$A$1:$Q$1,0))&amp;""),"")),0)-IFERROR(VALUE(IFERROR(TRIM(INDEX($A116:$Q116,MATCH(Lists!$H$19,$A$1:$Q$1,0))&amp;""),"")),0),0)</f>
        <v/>
      </c>
    </row>
    <row r="117">
      <c r="R117" s="19" t="n"/>
      <c r="S117" s="22">
        <f>LOWER(IFERROR(TRIM(INDEX($A117:$Q117,MATCH(Lists!$H$16,$A$1:$Q$1,0))&amp;""),""))</f>
        <v/>
      </c>
      <c r="T117" s="22">
        <f>IF(S117="","",IFERROR(TRIM(INDEX($A117:$Q117,MATCH(Lists!$H$17,$A$1:$Q$1,0))&amp;""),""))</f>
        <v/>
      </c>
      <c r="U117" s="22">
        <f>IF(OR(T117="Paid",T117="Partially refunded"),1,0)</f>
        <v/>
      </c>
      <c r="V117" s="23">
        <f>IF(U117=1,IFERROR(VALUE(IFERROR(TRIM(INDEX($A117:$Q117,MATCH(Lists!$H$18,$A$1:$Q$1,0))&amp;""),"")),0)-IFERROR(VALUE(IFERROR(TRIM(INDEX($A117:$Q117,MATCH(Lists!$H$19,$A$1:$Q$1,0))&amp;""),"")),0),0)</f>
        <v/>
      </c>
    </row>
    <row r="118">
      <c r="R118" s="19" t="n"/>
      <c r="S118" s="22">
        <f>LOWER(IFERROR(TRIM(INDEX($A118:$Q118,MATCH(Lists!$H$16,$A$1:$Q$1,0))&amp;""),""))</f>
        <v/>
      </c>
      <c r="T118" s="22">
        <f>IF(S118="","",IFERROR(TRIM(INDEX($A118:$Q118,MATCH(Lists!$H$17,$A$1:$Q$1,0))&amp;""),""))</f>
        <v/>
      </c>
      <c r="U118" s="22">
        <f>IF(OR(T118="Paid",T118="Partially refunded"),1,0)</f>
        <v/>
      </c>
      <c r="V118" s="23">
        <f>IF(U118=1,IFERROR(VALUE(IFERROR(TRIM(INDEX($A118:$Q118,MATCH(Lists!$H$18,$A$1:$Q$1,0))&amp;""),"")),0)-IFERROR(VALUE(IFERROR(TRIM(INDEX($A118:$Q118,MATCH(Lists!$H$19,$A$1:$Q$1,0))&amp;""),"")),0),0)</f>
        <v/>
      </c>
    </row>
    <row r="119">
      <c r="R119" s="19" t="n"/>
      <c r="S119" s="22">
        <f>LOWER(IFERROR(TRIM(INDEX($A119:$Q119,MATCH(Lists!$H$16,$A$1:$Q$1,0))&amp;""),""))</f>
        <v/>
      </c>
      <c r="T119" s="22">
        <f>IF(S119="","",IFERROR(TRIM(INDEX($A119:$Q119,MATCH(Lists!$H$17,$A$1:$Q$1,0))&amp;""),""))</f>
        <v/>
      </c>
      <c r="U119" s="22">
        <f>IF(OR(T119="Paid",T119="Partially refunded"),1,0)</f>
        <v/>
      </c>
      <c r="V119" s="23">
        <f>IF(U119=1,IFERROR(VALUE(IFERROR(TRIM(INDEX($A119:$Q119,MATCH(Lists!$H$18,$A$1:$Q$1,0))&amp;""),"")),0)-IFERROR(VALUE(IFERROR(TRIM(INDEX($A119:$Q119,MATCH(Lists!$H$19,$A$1:$Q$1,0))&amp;""),"")),0),0)</f>
        <v/>
      </c>
    </row>
    <row r="120">
      <c r="R120" s="19" t="n"/>
      <c r="S120" s="22">
        <f>LOWER(IFERROR(TRIM(INDEX($A120:$Q120,MATCH(Lists!$H$16,$A$1:$Q$1,0))&amp;""),""))</f>
        <v/>
      </c>
      <c r="T120" s="22">
        <f>IF(S120="","",IFERROR(TRIM(INDEX($A120:$Q120,MATCH(Lists!$H$17,$A$1:$Q$1,0))&amp;""),""))</f>
        <v/>
      </c>
      <c r="U120" s="22">
        <f>IF(OR(T120="Paid",T120="Partially refunded"),1,0)</f>
        <v/>
      </c>
      <c r="V120" s="23">
        <f>IF(U120=1,IFERROR(VALUE(IFERROR(TRIM(INDEX($A120:$Q120,MATCH(Lists!$H$18,$A$1:$Q$1,0))&amp;""),"")),0)-IFERROR(VALUE(IFERROR(TRIM(INDEX($A120:$Q120,MATCH(Lists!$H$19,$A$1:$Q$1,0))&amp;""),"")),0),0)</f>
        <v/>
      </c>
    </row>
    <row r="121">
      <c r="R121" s="19" t="n"/>
      <c r="S121" s="22">
        <f>LOWER(IFERROR(TRIM(INDEX($A121:$Q121,MATCH(Lists!$H$16,$A$1:$Q$1,0))&amp;""),""))</f>
        <v/>
      </c>
      <c r="T121" s="22">
        <f>IF(S121="","",IFERROR(TRIM(INDEX($A121:$Q121,MATCH(Lists!$H$17,$A$1:$Q$1,0))&amp;""),""))</f>
        <v/>
      </c>
      <c r="U121" s="22">
        <f>IF(OR(T121="Paid",T121="Partially refunded"),1,0)</f>
        <v/>
      </c>
      <c r="V121" s="23">
        <f>IF(U121=1,IFERROR(VALUE(IFERROR(TRIM(INDEX($A121:$Q121,MATCH(Lists!$H$18,$A$1:$Q$1,0))&amp;""),"")),0)-IFERROR(VALUE(IFERROR(TRIM(INDEX($A121:$Q121,MATCH(Lists!$H$19,$A$1:$Q$1,0))&amp;""),"")),0),0)</f>
        <v/>
      </c>
    </row>
    <row r="122">
      <c r="R122" s="19" t="n"/>
      <c r="S122" s="22">
        <f>LOWER(IFERROR(TRIM(INDEX($A122:$Q122,MATCH(Lists!$H$16,$A$1:$Q$1,0))&amp;""),""))</f>
        <v/>
      </c>
      <c r="T122" s="22">
        <f>IF(S122="","",IFERROR(TRIM(INDEX($A122:$Q122,MATCH(Lists!$H$17,$A$1:$Q$1,0))&amp;""),""))</f>
        <v/>
      </c>
      <c r="U122" s="22">
        <f>IF(OR(T122="Paid",T122="Partially refunded"),1,0)</f>
        <v/>
      </c>
      <c r="V122" s="23">
        <f>IF(U122=1,IFERROR(VALUE(IFERROR(TRIM(INDEX($A122:$Q122,MATCH(Lists!$H$18,$A$1:$Q$1,0))&amp;""),"")),0)-IFERROR(VALUE(IFERROR(TRIM(INDEX($A122:$Q122,MATCH(Lists!$H$19,$A$1:$Q$1,0))&amp;""),"")),0),0)</f>
        <v/>
      </c>
    </row>
    <row r="123">
      <c r="R123" s="19" t="n"/>
      <c r="S123" s="22">
        <f>LOWER(IFERROR(TRIM(INDEX($A123:$Q123,MATCH(Lists!$H$16,$A$1:$Q$1,0))&amp;""),""))</f>
        <v/>
      </c>
      <c r="T123" s="22">
        <f>IF(S123="","",IFERROR(TRIM(INDEX($A123:$Q123,MATCH(Lists!$H$17,$A$1:$Q$1,0))&amp;""),""))</f>
        <v/>
      </c>
      <c r="U123" s="22">
        <f>IF(OR(T123="Paid",T123="Partially refunded"),1,0)</f>
        <v/>
      </c>
      <c r="V123" s="23">
        <f>IF(U123=1,IFERROR(VALUE(IFERROR(TRIM(INDEX($A123:$Q123,MATCH(Lists!$H$18,$A$1:$Q$1,0))&amp;""),"")),0)-IFERROR(VALUE(IFERROR(TRIM(INDEX($A123:$Q123,MATCH(Lists!$H$19,$A$1:$Q$1,0))&amp;""),"")),0),0)</f>
        <v/>
      </c>
    </row>
    <row r="124">
      <c r="R124" s="19" t="n"/>
      <c r="S124" s="22">
        <f>LOWER(IFERROR(TRIM(INDEX($A124:$Q124,MATCH(Lists!$H$16,$A$1:$Q$1,0))&amp;""),""))</f>
        <v/>
      </c>
      <c r="T124" s="22">
        <f>IF(S124="","",IFERROR(TRIM(INDEX($A124:$Q124,MATCH(Lists!$H$17,$A$1:$Q$1,0))&amp;""),""))</f>
        <v/>
      </c>
      <c r="U124" s="22">
        <f>IF(OR(T124="Paid",T124="Partially refunded"),1,0)</f>
        <v/>
      </c>
      <c r="V124" s="23">
        <f>IF(U124=1,IFERROR(VALUE(IFERROR(TRIM(INDEX($A124:$Q124,MATCH(Lists!$H$18,$A$1:$Q$1,0))&amp;""),"")),0)-IFERROR(VALUE(IFERROR(TRIM(INDEX($A124:$Q124,MATCH(Lists!$H$19,$A$1:$Q$1,0))&amp;""),"")),0),0)</f>
        <v/>
      </c>
    </row>
    <row r="125">
      <c r="R125" s="19" t="n"/>
      <c r="S125" s="22">
        <f>LOWER(IFERROR(TRIM(INDEX($A125:$Q125,MATCH(Lists!$H$16,$A$1:$Q$1,0))&amp;""),""))</f>
        <v/>
      </c>
      <c r="T125" s="22">
        <f>IF(S125="","",IFERROR(TRIM(INDEX($A125:$Q125,MATCH(Lists!$H$17,$A$1:$Q$1,0))&amp;""),""))</f>
        <v/>
      </c>
      <c r="U125" s="22">
        <f>IF(OR(T125="Paid",T125="Partially refunded"),1,0)</f>
        <v/>
      </c>
      <c r="V125" s="23">
        <f>IF(U125=1,IFERROR(VALUE(IFERROR(TRIM(INDEX($A125:$Q125,MATCH(Lists!$H$18,$A$1:$Q$1,0))&amp;""),"")),0)-IFERROR(VALUE(IFERROR(TRIM(INDEX($A125:$Q125,MATCH(Lists!$H$19,$A$1:$Q$1,0))&amp;""),"")),0),0)</f>
        <v/>
      </c>
    </row>
    <row r="126">
      <c r="R126" s="19" t="n"/>
      <c r="S126" s="22">
        <f>LOWER(IFERROR(TRIM(INDEX($A126:$Q126,MATCH(Lists!$H$16,$A$1:$Q$1,0))&amp;""),""))</f>
        <v/>
      </c>
      <c r="T126" s="22">
        <f>IF(S126="","",IFERROR(TRIM(INDEX($A126:$Q126,MATCH(Lists!$H$17,$A$1:$Q$1,0))&amp;""),""))</f>
        <v/>
      </c>
      <c r="U126" s="22">
        <f>IF(OR(T126="Paid",T126="Partially refunded"),1,0)</f>
        <v/>
      </c>
      <c r="V126" s="23">
        <f>IF(U126=1,IFERROR(VALUE(IFERROR(TRIM(INDEX($A126:$Q126,MATCH(Lists!$H$18,$A$1:$Q$1,0))&amp;""),"")),0)-IFERROR(VALUE(IFERROR(TRIM(INDEX($A126:$Q126,MATCH(Lists!$H$19,$A$1:$Q$1,0))&amp;""),"")),0),0)</f>
        <v/>
      </c>
    </row>
    <row r="127">
      <c r="R127" s="19" t="n"/>
      <c r="S127" s="22">
        <f>LOWER(IFERROR(TRIM(INDEX($A127:$Q127,MATCH(Lists!$H$16,$A$1:$Q$1,0))&amp;""),""))</f>
        <v/>
      </c>
      <c r="T127" s="22">
        <f>IF(S127="","",IFERROR(TRIM(INDEX($A127:$Q127,MATCH(Lists!$H$17,$A$1:$Q$1,0))&amp;""),""))</f>
        <v/>
      </c>
      <c r="U127" s="22">
        <f>IF(OR(T127="Paid",T127="Partially refunded"),1,0)</f>
        <v/>
      </c>
      <c r="V127" s="23">
        <f>IF(U127=1,IFERROR(VALUE(IFERROR(TRIM(INDEX($A127:$Q127,MATCH(Lists!$H$18,$A$1:$Q$1,0))&amp;""),"")),0)-IFERROR(VALUE(IFERROR(TRIM(INDEX($A127:$Q127,MATCH(Lists!$H$19,$A$1:$Q$1,0))&amp;""),"")),0),0)</f>
        <v/>
      </c>
    </row>
    <row r="128">
      <c r="R128" s="19" t="n"/>
      <c r="S128" s="22">
        <f>LOWER(IFERROR(TRIM(INDEX($A128:$Q128,MATCH(Lists!$H$16,$A$1:$Q$1,0))&amp;""),""))</f>
        <v/>
      </c>
      <c r="T128" s="22">
        <f>IF(S128="","",IFERROR(TRIM(INDEX($A128:$Q128,MATCH(Lists!$H$17,$A$1:$Q$1,0))&amp;""),""))</f>
        <v/>
      </c>
      <c r="U128" s="22">
        <f>IF(OR(T128="Paid",T128="Partially refunded"),1,0)</f>
        <v/>
      </c>
      <c r="V128" s="23">
        <f>IF(U128=1,IFERROR(VALUE(IFERROR(TRIM(INDEX($A128:$Q128,MATCH(Lists!$H$18,$A$1:$Q$1,0))&amp;""),"")),0)-IFERROR(VALUE(IFERROR(TRIM(INDEX($A128:$Q128,MATCH(Lists!$H$19,$A$1:$Q$1,0))&amp;""),"")),0),0)</f>
        <v/>
      </c>
    </row>
    <row r="129">
      <c r="R129" s="19" t="n"/>
      <c r="S129" s="22">
        <f>LOWER(IFERROR(TRIM(INDEX($A129:$Q129,MATCH(Lists!$H$16,$A$1:$Q$1,0))&amp;""),""))</f>
        <v/>
      </c>
      <c r="T129" s="22">
        <f>IF(S129="","",IFERROR(TRIM(INDEX($A129:$Q129,MATCH(Lists!$H$17,$A$1:$Q$1,0))&amp;""),""))</f>
        <v/>
      </c>
      <c r="U129" s="22">
        <f>IF(OR(T129="Paid",T129="Partially refunded"),1,0)</f>
        <v/>
      </c>
      <c r="V129" s="23">
        <f>IF(U129=1,IFERROR(VALUE(IFERROR(TRIM(INDEX($A129:$Q129,MATCH(Lists!$H$18,$A$1:$Q$1,0))&amp;""),"")),0)-IFERROR(VALUE(IFERROR(TRIM(INDEX($A129:$Q129,MATCH(Lists!$H$19,$A$1:$Q$1,0))&amp;""),"")),0),0)</f>
        <v/>
      </c>
    </row>
    <row r="130">
      <c r="R130" s="19" t="n"/>
      <c r="S130" s="22">
        <f>LOWER(IFERROR(TRIM(INDEX($A130:$Q130,MATCH(Lists!$H$16,$A$1:$Q$1,0))&amp;""),""))</f>
        <v/>
      </c>
      <c r="T130" s="22">
        <f>IF(S130="","",IFERROR(TRIM(INDEX($A130:$Q130,MATCH(Lists!$H$17,$A$1:$Q$1,0))&amp;""),""))</f>
        <v/>
      </c>
      <c r="U130" s="22">
        <f>IF(OR(T130="Paid",T130="Partially refunded"),1,0)</f>
        <v/>
      </c>
      <c r="V130" s="23">
        <f>IF(U130=1,IFERROR(VALUE(IFERROR(TRIM(INDEX($A130:$Q130,MATCH(Lists!$H$18,$A$1:$Q$1,0))&amp;""),"")),0)-IFERROR(VALUE(IFERROR(TRIM(INDEX($A130:$Q130,MATCH(Lists!$H$19,$A$1:$Q$1,0))&amp;""),"")),0),0)</f>
        <v/>
      </c>
    </row>
    <row r="131">
      <c r="R131" s="19" t="n"/>
      <c r="S131" s="22">
        <f>LOWER(IFERROR(TRIM(INDEX($A131:$Q131,MATCH(Lists!$H$16,$A$1:$Q$1,0))&amp;""),""))</f>
        <v/>
      </c>
      <c r="T131" s="22">
        <f>IF(S131="","",IFERROR(TRIM(INDEX($A131:$Q131,MATCH(Lists!$H$17,$A$1:$Q$1,0))&amp;""),""))</f>
        <v/>
      </c>
      <c r="U131" s="22">
        <f>IF(OR(T131="Paid",T131="Partially refunded"),1,0)</f>
        <v/>
      </c>
      <c r="V131" s="23">
        <f>IF(U131=1,IFERROR(VALUE(IFERROR(TRIM(INDEX($A131:$Q131,MATCH(Lists!$H$18,$A$1:$Q$1,0))&amp;""),"")),0)-IFERROR(VALUE(IFERROR(TRIM(INDEX($A131:$Q131,MATCH(Lists!$H$19,$A$1:$Q$1,0))&amp;""),"")),0),0)</f>
        <v/>
      </c>
    </row>
    <row r="132">
      <c r="R132" s="19" t="n"/>
      <c r="S132" s="22">
        <f>LOWER(IFERROR(TRIM(INDEX($A132:$Q132,MATCH(Lists!$H$16,$A$1:$Q$1,0))&amp;""),""))</f>
        <v/>
      </c>
      <c r="T132" s="22">
        <f>IF(S132="","",IFERROR(TRIM(INDEX($A132:$Q132,MATCH(Lists!$H$17,$A$1:$Q$1,0))&amp;""),""))</f>
        <v/>
      </c>
      <c r="U132" s="22">
        <f>IF(OR(T132="Paid",T132="Partially refunded"),1,0)</f>
        <v/>
      </c>
      <c r="V132" s="23">
        <f>IF(U132=1,IFERROR(VALUE(IFERROR(TRIM(INDEX($A132:$Q132,MATCH(Lists!$H$18,$A$1:$Q$1,0))&amp;""),"")),0)-IFERROR(VALUE(IFERROR(TRIM(INDEX($A132:$Q132,MATCH(Lists!$H$19,$A$1:$Q$1,0))&amp;""),"")),0),0)</f>
        <v/>
      </c>
    </row>
    <row r="133">
      <c r="R133" s="19" t="n"/>
      <c r="S133" s="22">
        <f>LOWER(IFERROR(TRIM(INDEX($A133:$Q133,MATCH(Lists!$H$16,$A$1:$Q$1,0))&amp;""),""))</f>
        <v/>
      </c>
      <c r="T133" s="22">
        <f>IF(S133="","",IFERROR(TRIM(INDEX($A133:$Q133,MATCH(Lists!$H$17,$A$1:$Q$1,0))&amp;""),""))</f>
        <v/>
      </c>
      <c r="U133" s="22">
        <f>IF(OR(T133="Paid",T133="Partially refunded"),1,0)</f>
        <v/>
      </c>
      <c r="V133" s="23">
        <f>IF(U133=1,IFERROR(VALUE(IFERROR(TRIM(INDEX($A133:$Q133,MATCH(Lists!$H$18,$A$1:$Q$1,0))&amp;""),"")),0)-IFERROR(VALUE(IFERROR(TRIM(INDEX($A133:$Q133,MATCH(Lists!$H$19,$A$1:$Q$1,0))&amp;""),"")),0),0)</f>
        <v/>
      </c>
    </row>
    <row r="134">
      <c r="R134" s="19" t="n"/>
      <c r="S134" s="22">
        <f>LOWER(IFERROR(TRIM(INDEX($A134:$Q134,MATCH(Lists!$H$16,$A$1:$Q$1,0))&amp;""),""))</f>
        <v/>
      </c>
      <c r="T134" s="22">
        <f>IF(S134="","",IFERROR(TRIM(INDEX($A134:$Q134,MATCH(Lists!$H$17,$A$1:$Q$1,0))&amp;""),""))</f>
        <v/>
      </c>
      <c r="U134" s="22">
        <f>IF(OR(T134="Paid",T134="Partially refunded"),1,0)</f>
        <v/>
      </c>
      <c r="V134" s="23">
        <f>IF(U134=1,IFERROR(VALUE(IFERROR(TRIM(INDEX($A134:$Q134,MATCH(Lists!$H$18,$A$1:$Q$1,0))&amp;""),"")),0)-IFERROR(VALUE(IFERROR(TRIM(INDEX($A134:$Q134,MATCH(Lists!$H$19,$A$1:$Q$1,0))&amp;""),"")),0),0)</f>
        <v/>
      </c>
    </row>
    <row r="135">
      <c r="R135" s="19" t="n"/>
      <c r="S135" s="22">
        <f>LOWER(IFERROR(TRIM(INDEX($A135:$Q135,MATCH(Lists!$H$16,$A$1:$Q$1,0))&amp;""),""))</f>
        <v/>
      </c>
      <c r="T135" s="22">
        <f>IF(S135="","",IFERROR(TRIM(INDEX($A135:$Q135,MATCH(Lists!$H$17,$A$1:$Q$1,0))&amp;""),""))</f>
        <v/>
      </c>
      <c r="U135" s="22">
        <f>IF(OR(T135="Paid",T135="Partially refunded"),1,0)</f>
        <v/>
      </c>
      <c r="V135" s="23">
        <f>IF(U135=1,IFERROR(VALUE(IFERROR(TRIM(INDEX($A135:$Q135,MATCH(Lists!$H$18,$A$1:$Q$1,0))&amp;""),"")),0)-IFERROR(VALUE(IFERROR(TRIM(INDEX($A135:$Q135,MATCH(Lists!$H$19,$A$1:$Q$1,0))&amp;""),"")),0),0)</f>
        <v/>
      </c>
    </row>
    <row r="136">
      <c r="R136" s="19" t="n"/>
      <c r="S136" s="22">
        <f>LOWER(IFERROR(TRIM(INDEX($A136:$Q136,MATCH(Lists!$H$16,$A$1:$Q$1,0))&amp;""),""))</f>
        <v/>
      </c>
      <c r="T136" s="22">
        <f>IF(S136="","",IFERROR(TRIM(INDEX($A136:$Q136,MATCH(Lists!$H$17,$A$1:$Q$1,0))&amp;""),""))</f>
        <v/>
      </c>
      <c r="U136" s="22">
        <f>IF(OR(T136="Paid",T136="Partially refunded"),1,0)</f>
        <v/>
      </c>
      <c r="V136" s="23">
        <f>IF(U136=1,IFERROR(VALUE(IFERROR(TRIM(INDEX($A136:$Q136,MATCH(Lists!$H$18,$A$1:$Q$1,0))&amp;""),"")),0)-IFERROR(VALUE(IFERROR(TRIM(INDEX($A136:$Q136,MATCH(Lists!$H$19,$A$1:$Q$1,0))&amp;""),"")),0),0)</f>
        <v/>
      </c>
    </row>
    <row r="137">
      <c r="R137" s="19" t="n"/>
      <c r="S137" s="22">
        <f>LOWER(IFERROR(TRIM(INDEX($A137:$Q137,MATCH(Lists!$H$16,$A$1:$Q$1,0))&amp;""),""))</f>
        <v/>
      </c>
      <c r="T137" s="22">
        <f>IF(S137="","",IFERROR(TRIM(INDEX($A137:$Q137,MATCH(Lists!$H$17,$A$1:$Q$1,0))&amp;""),""))</f>
        <v/>
      </c>
      <c r="U137" s="22">
        <f>IF(OR(T137="Paid",T137="Partially refunded"),1,0)</f>
        <v/>
      </c>
      <c r="V137" s="23">
        <f>IF(U137=1,IFERROR(VALUE(IFERROR(TRIM(INDEX($A137:$Q137,MATCH(Lists!$H$18,$A$1:$Q$1,0))&amp;""),"")),0)-IFERROR(VALUE(IFERROR(TRIM(INDEX($A137:$Q137,MATCH(Lists!$H$19,$A$1:$Q$1,0))&amp;""),"")),0),0)</f>
        <v/>
      </c>
    </row>
    <row r="138">
      <c r="R138" s="19" t="n"/>
      <c r="S138" s="22">
        <f>LOWER(IFERROR(TRIM(INDEX($A138:$Q138,MATCH(Lists!$H$16,$A$1:$Q$1,0))&amp;""),""))</f>
        <v/>
      </c>
      <c r="T138" s="22">
        <f>IF(S138="","",IFERROR(TRIM(INDEX($A138:$Q138,MATCH(Lists!$H$17,$A$1:$Q$1,0))&amp;""),""))</f>
        <v/>
      </c>
      <c r="U138" s="22">
        <f>IF(OR(T138="Paid",T138="Partially refunded"),1,0)</f>
        <v/>
      </c>
      <c r="V138" s="23">
        <f>IF(U138=1,IFERROR(VALUE(IFERROR(TRIM(INDEX($A138:$Q138,MATCH(Lists!$H$18,$A$1:$Q$1,0))&amp;""),"")),0)-IFERROR(VALUE(IFERROR(TRIM(INDEX($A138:$Q138,MATCH(Lists!$H$19,$A$1:$Q$1,0))&amp;""),"")),0),0)</f>
        <v/>
      </c>
    </row>
    <row r="139">
      <c r="R139" s="19" t="n"/>
      <c r="S139" s="22">
        <f>LOWER(IFERROR(TRIM(INDEX($A139:$Q139,MATCH(Lists!$H$16,$A$1:$Q$1,0))&amp;""),""))</f>
        <v/>
      </c>
      <c r="T139" s="22">
        <f>IF(S139="","",IFERROR(TRIM(INDEX($A139:$Q139,MATCH(Lists!$H$17,$A$1:$Q$1,0))&amp;""),""))</f>
        <v/>
      </c>
      <c r="U139" s="22">
        <f>IF(OR(T139="Paid",T139="Partially refunded"),1,0)</f>
        <v/>
      </c>
      <c r="V139" s="23">
        <f>IF(U139=1,IFERROR(VALUE(IFERROR(TRIM(INDEX($A139:$Q139,MATCH(Lists!$H$18,$A$1:$Q$1,0))&amp;""),"")),0)-IFERROR(VALUE(IFERROR(TRIM(INDEX($A139:$Q139,MATCH(Lists!$H$19,$A$1:$Q$1,0))&amp;""),"")),0),0)</f>
        <v/>
      </c>
    </row>
    <row r="140">
      <c r="R140" s="19" t="n"/>
      <c r="S140" s="22">
        <f>LOWER(IFERROR(TRIM(INDEX($A140:$Q140,MATCH(Lists!$H$16,$A$1:$Q$1,0))&amp;""),""))</f>
        <v/>
      </c>
      <c r="T140" s="22">
        <f>IF(S140="","",IFERROR(TRIM(INDEX($A140:$Q140,MATCH(Lists!$H$17,$A$1:$Q$1,0))&amp;""),""))</f>
        <v/>
      </c>
      <c r="U140" s="22">
        <f>IF(OR(T140="Paid",T140="Partially refunded"),1,0)</f>
        <v/>
      </c>
      <c r="V140" s="23">
        <f>IF(U140=1,IFERROR(VALUE(IFERROR(TRIM(INDEX($A140:$Q140,MATCH(Lists!$H$18,$A$1:$Q$1,0))&amp;""),"")),0)-IFERROR(VALUE(IFERROR(TRIM(INDEX($A140:$Q140,MATCH(Lists!$H$19,$A$1:$Q$1,0))&amp;""),"")),0),0)</f>
        <v/>
      </c>
    </row>
    <row r="141">
      <c r="R141" s="19" t="n"/>
      <c r="S141" s="22">
        <f>LOWER(IFERROR(TRIM(INDEX($A141:$Q141,MATCH(Lists!$H$16,$A$1:$Q$1,0))&amp;""),""))</f>
        <v/>
      </c>
      <c r="T141" s="22">
        <f>IF(S141="","",IFERROR(TRIM(INDEX($A141:$Q141,MATCH(Lists!$H$17,$A$1:$Q$1,0))&amp;""),""))</f>
        <v/>
      </c>
      <c r="U141" s="22">
        <f>IF(OR(T141="Paid",T141="Partially refunded"),1,0)</f>
        <v/>
      </c>
      <c r="V141" s="23">
        <f>IF(U141=1,IFERROR(VALUE(IFERROR(TRIM(INDEX($A141:$Q141,MATCH(Lists!$H$18,$A$1:$Q$1,0))&amp;""),"")),0)-IFERROR(VALUE(IFERROR(TRIM(INDEX($A141:$Q141,MATCH(Lists!$H$19,$A$1:$Q$1,0))&amp;""),"")),0),0)</f>
        <v/>
      </c>
    </row>
    <row r="142">
      <c r="R142" s="19" t="n"/>
      <c r="S142" s="22">
        <f>LOWER(IFERROR(TRIM(INDEX($A142:$Q142,MATCH(Lists!$H$16,$A$1:$Q$1,0))&amp;""),""))</f>
        <v/>
      </c>
      <c r="T142" s="22">
        <f>IF(S142="","",IFERROR(TRIM(INDEX($A142:$Q142,MATCH(Lists!$H$17,$A$1:$Q$1,0))&amp;""),""))</f>
        <v/>
      </c>
      <c r="U142" s="22">
        <f>IF(OR(T142="Paid",T142="Partially refunded"),1,0)</f>
        <v/>
      </c>
      <c r="V142" s="23">
        <f>IF(U142=1,IFERROR(VALUE(IFERROR(TRIM(INDEX($A142:$Q142,MATCH(Lists!$H$18,$A$1:$Q$1,0))&amp;""),"")),0)-IFERROR(VALUE(IFERROR(TRIM(INDEX($A142:$Q142,MATCH(Lists!$H$19,$A$1:$Q$1,0))&amp;""),"")),0),0)</f>
        <v/>
      </c>
    </row>
    <row r="143">
      <c r="R143" s="19" t="n"/>
      <c r="S143" s="22">
        <f>LOWER(IFERROR(TRIM(INDEX($A143:$Q143,MATCH(Lists!$H$16,$A$1:$Q$1,0))&amp;""),""))</f>
        <v/>
      </c>
      <c r="T143" s="22">
        <f>IF(S143="","",IFERROR(TRIM(INDEX($A143:$Q143,MATCH(Lists!$H$17,$A$1:$Q$1,0))&amp;""),""))</f>
        <v/>
      </c>
      <c r="U143" s="22">
        <f>IF(OR(T143="Paid",T143="Partially refunded"),1,0)</f>
        <v/>
      </c>
      <c r="V143" s="23">
        <f>IF(U143=1,IFERROR(VALUE(IFERROR(TRIM(INDEX($A143:$Q143,MATCH(Lists!$H$18,$A$1:$Q$1,0))&amp;""),"")),0)-IFERROR(VALUE(IFERROR(TRIM(INDEX($A143:$Q143,MATCH(Lists!$H$19,$A$1:$Q$1,0))&amp;""),"")),0),0)</f>
        <v/>
      </c>
    </row>
    <row r="144">
      <c r="R144" s="19" t="n"/>
      <c r="S144" s="22">
        <f>LOWER(IFERROR(TRIM(INDEX($A144:$Q144,MATCH(Lists!$H$16,$A$1:$Q$1,0))&amp;""),""))</f>
        <v/>
      </c>
      <c r="T144" s="22">
        <f>IF(S144="","",IFERROR(TRIM(INDEX($A144:$Q144,MATCH(Lists!$H$17,$A$1:$Q$1,0))&amp;""),""))</f>
        <v/>
      </c>
      <c r="U144" s="22">
        <f>IF(OR(T144="Paid",T144="Partially refunded"),1,0)</f>
        <v/>
      </c>
      <c r="V144" s="23">
        <f>IF(U144=1,IFERROR(VALUE(IFERROR(TRIM(INDEX($A144:$Q144,MATCH(Lists!$H$18,$A$1:$Q$1,0))&amp;""),"")),0)-IFERROR(VALUE(IFERROR(TRIM(INDEX($A144:$Q144,MATCH(Lists!$H$19,$A$1:$Q$1,0))&amp;""),"")),0),0)</f>
        <v/>
      </c>
    </row>
    <row r="145">
      <c r="R145" s="19" t="n"/>
      <c r="S145" s="22">
        <f>LOWER(IFERROR(TRIM(INDEX($A145:$Q145,MATCH(Lists!$H$16,$A$1:$Q$1,0))&amp;""),""))</f>
        <v/>
      </c>
      <c r="T145" s="22">
        <f>IF(S145="","",IFERROR(TRIM(INDEX($A145:$Q145,MATCH(Lists!$H$17,$A$1:$Q$1,0))&amp;""),""))</f>
        <v/>
      </c>
      <c r="U145" s="22">
        <f>IF(OR(T145="Paid",T145="Partially refunded"),1,0)</f>
        <v/>
      </c>
      <c r="V145" s="23">
        <f>IF(U145=1,IFERROR(VALUE(IFERROR(TRIM(INDEX($A145:$Q145,MATCH(Lists!$H$18,$A$1:$Q$1,0))&amp;""),"")),0)-IFERROR(VALUE(IFERROR(TRIM(INDEX($A145:$Q145,MATCH(Lists!$H$19,$A$1:$Q$1,0))&amp;""),"")),0),0)</f>
        <v/>
      </c>
    </row>
    <row r="146">
      <c r="R146" s="19" t="n"/>
      <c r="S146" s="22">
        <f>LOWER(IFERROR(TRIM(INDEX($A146:$Q146,MATCH(Lists!$H$16,$A$1:$Q$1,0))&amp;""),""))</f>
        <v/>
      </c>
      <c r="T146" s="22">
        <f>IF(S146="","",IFERROR(TRIM(INDEX($A146:$Q146,MATCH(Lists!$H$17,$A$1:$Q$1,0))&amp;""),""))</f>
        <v/>
      </c>
      <c r="U146" s="22">
        <f>IF(OR(T146="Paid",T146="Partially refunded"),1,0)</f>
        <v/>
      </c>
      <c r="V146" s="23">
        <f>IF(U146=1,IFERROR(VALUE(IFERROR(TRIM(INDEX($A146:$Q146,MATCH(Lists!$H$18,$A$1:$Q$1,0))&amp;""),"")),0)-IFERROR(VALUE(IFERROR(TRIM(INDEX($A146:$Q146,MATCH(Lists!$H$19,$A$1:$Q$1,0))&amp;""),"")),0),0)</f>
        <v/>
      </c>
    </row>
    <row r="147">
      <c r="R147" s="19" t="n"/>
      <c r="S147" s="22">
        <f>LOWER(IFERROR(TRIM(INDEX($A147:$Q147,MATCH(Lists!$H$16,$A$1:$Q$1,0))&amp;""),""))</f>
        <v/>
      </c>
      <c r="T147" s="22">
        <f>IF(S147="","",IFERROR(TRIM(INDEX($A147:$Q147,MATCH(Lists!$H$17,$A$1:$Q$1,0))&amp;""),""))</f>
        <v/>
      </c>
      <c r="U147" s="22">
        <f>IF(OR(T147="Paid",T147="Partially refunded"),1,0)</f>
        <v/>
      </c>
      <c r="V147" s="23">
        <f>IF(U147=1,IFERROR(VALUE(IFERROR(TRIM(INDEX($A147:$Q147,MATCH(Lists!$H$18,$A$1:$Q$1,0))&amp;""),"")),0)-IFERROR(VALUE(IFERROR(TRIM(INDEX($A147:$Q147,MATCH(Lists!$H$19,$A$1:$Q$1,0))&amp;""),"")),0),0)</f>
        <v/>
      </c>
    </row>
    <row r="148">
      <c r="R148" s="19" t="n"/>
      <c r="S148" s="22">
        <f>LOWER(IFERROR(TRIM(INDEX($A148:$Q148,MATCH(Lists!$H$16,$A$1:$Q$1,0))&amp;""),""))</f>
        <v/>
      </c>
      <c r="T148" s="22">
        <f>IF(S148="","",IFERROR(TRIM(INDEX($A148:$Q148,MATCH(Lists!$H$17,$A$1:$Q$1,0))&amp;""),""))</f>
        <v/>
      </c>
      <c r="U148" s="22">
        <f>IF(OR(T148="Paid",T148="Partially refunded"),1,0)</f>
        <v/>
      </c>
      <c r="V148" s="23">
        <f>IF(U148=1,IFERROR(VALUE(IFERROR(TRIM(INDEX($A148:$Q148,MATCH(Lists!$H$18,$A$1:$Q$1,0))&amp;""),"")),0)-IFERROR(VALUE(IFERROR(TRIM(INDEX($A148:$Q148,MATCH(Lists!$H$19,$A$1:$Q$1,0))&amp;""),"")),0),0)</f>
        <v/>
      </c>
    </row>
    <row r="149">
      <c r="R149" s="19" t="n"/>
      <c r="S149" s="22">
        <f>LOWER(IFERROR(TRIM(INDEX($A149:$Q149,MATCH(Lists!$H$16,$A$1:$Q$1,0))&amp;""),""))</f>
        <v/>
      </c>
      <c r="T149" s="22">
        <f>IF(S149="","",IFERROR(TRIM(INDEX($A149:$Q149,MATCH(Lists!$H$17,$A$1:$Q$1,0))&amp;""),""))</f>
        <v/>
      </c>
      <c r="U149" s="22">
        <f>IF(OR(T149="Paid",T149="Partially refunded"),1,0)</f>
        <v/>
      </c>
      <c r="V149" s="23">
        <f>IF(U149=1,IFERROR(VALUE(IFERROR(TRIM(INDEX($A149:$Q149,MATCH(Lists!$H$18,$A$1:$Q$1,0))&amp;""),"")),0)-IFERROR(VALUE(IFERROR(TRIM(INDEX($A149:$Q149,MATCH(Lists!$H$19,$A$1:$Q$1,0))&amp;""),"")),0),0)</f>
        <v/>
      </c>
    </row>
    <row r="150">
      <c r="R150" s="19" t="n"/>
      <c r="S150" s="22">
        <f>LOWER(IFERROR(TRIM(INDEX($A150:$Q150,MATCH(Lists!$H$16,$A$1:$Q$1,0))&amp;""),""))</f>
        <v/>
      </c>
      <c r="T150" s="22">
        <f>IF(S150="","",IFERROR(TRIM(INDEX($A150:$Q150,MATCH(Lists!$H$17,$A$1:$Q$1,0))&amp;""),""))</f>
        <v/>
      </c>
      <c r="U150" s="22">
        <f>IF(OR(T150="Paid",T150="Partially refunded"),1,0)</f>
        <v/>
      </c>
      <c r="V150" s="23">
        <f>IF(U150=1,IFERROR(VALUE(IFERROR(TRIM(INDEX($A150:$Q150,MATCH(Lists!$H$18,$A$1:$Q$1,0))&amp;""),"")),0)-IFERROR(VALUE(IFERROR(TRIM(INDEX($A150:$Q150,MATCH(Lists!$H$19,$A$1:$Q$1,0))&amp;""),"")),0),0)</f>
        <v/>
      </c>
    </row>
    <row r="151">
      <c r="R151" s="19" t="n"/>
      <c r="S151" s="22">
        <f>LOWER(IFERROR(TRIM(INDEX($A151:$Q151,MATCH(Lists!$H$16,$A$1:$Q$1,0))&amp;""),""))</f>
        <v/>
      </c>
      <c r="T151" s="22">
        <f>IF(S151="","",IFERROR(TRIM(INDEX($A151:$Q151,MATCH(Lists!$H$17,$A$1:$Q$1,0))&amp;""),""))</f>
        <v/>
      </c>
      <c r="U151" s="22">
        <f>IF(OR(T151="Paid",T151="Partially refunded"),1,0)</f>
        <v/>
      </c>
      <c r="V151" s="23">
        <f>IF(U151=1,IFERROR(VALUE(IFERROR(TRIM(INDEX($A151:$Q151,MATCH(Lists!$H$18,$A$1:$Q$1,0))&amp;""),"")),0)-IFERROR(VALUE(IFERROR(TRIM(INDEX($A151:$Q151,MATCH(Lists!$H$19,$A$1:$Q$1,0))&amp;""),"")),0),0)</f>
        <v/>
      </c>
    </row>
    <row r="152">
      <c r="R152" s="19" t="n"/>
      <c r="S152" s="22">
        <f>LOWER(IFERROR(TRIM(INDEX($A152:$Q152,MATCH(Lists!$H$16,$A$1:$Q$1,0))&amp;""),""))</f>
        <v/>
      </c>
      <c r="T152" s="22">
        <f>IF(S152="","",IFERROR(TRIM(INDEX($A152:$Q152,MATCH(Lists!$H$17,$A$1:$Q$1,0))&amp;""),""))</f>
        <v/>
      </c>
      <c r="U152" s="22">
        <f>IF(OR(T152="Paid",T152="Partially refunded"),1,0)</f>
        <v/>
      </c>
      <c r="V152" s="23">
        <f>IF(U152=1,IFERROR(VALUE(IFERROR(TRIM(INDEX($A152:$Q152,MATCH(Lists!$H$18,$A$1:$Q$1,0))&amp;""),"")),0)-IFERROR(VALUE(IFERROR(TRIM(INDEX($A152:$Q152,MATCH(Lists!$H$19,$A$1:$Q$1,0))&amp;""),"")),0),0)</f>
        <v/>
      </c>
    </row>
    <row r="153">
      <c r="R153" s="19" t="n"/>
      <c r="S153" s="22">
        <f>LOWER(IFERROR(TRIM(INDEX($A153:$Q153,MATCH(Lists!$H$16,$A$1:$Q$1,0))&amp;""),""))</f>
        <v/>
      </c>
      <c r="T153" s="22">
        <f>IF(S153="","",IFERROR(TRIM(INDEX($A153:$Q153,MATCH(Lists!$H$17,$A$1:$Q$1,0))&amp;""),""))</f>
        <v/>
      </c>
      <c r="U153" s="22">
        <f>IF(OR(T153="Paid",T153="Partially refunded"),1,0)</f>
        <v/>
      </c>
      <c r="V153" s="23">
        <f>IF(U153=1,IFERROR(VALUE(IFERROR(TRIM(INDEX($A153:$Q153,MATCH(Lists!$H$18,$A$1:$Q$1,0))&amp;""),"")),0)-IFERROR(VALUE(IFERROR(TRIM(INDEX($A153:$Q153,MATCH(Lists!$H$19,$A$1:$Q$1,0))&amp;""),"")),0),0)</f>
        <v/>
      </c>
    </row>
    <row r="154">
      <c r="R154" s="19" t="n"/>
      <c r="S154" s="22">
        <f>LOWER(IFERROR(TRIM(INDEX($A154:$Q154,MATCH(Lists!$H$16,$A$1:$Q$1,0))&amp;""),""))</f>
        <v/>
      </c>
      <c r="T154" s="22">
        <f>IF(S154="","",IFERROR(TRIM(INDEX($A154:$Q154,MATCH(Lists!$H$17,$A$1:$Q$1,0))&amp;""),""))</f>
        <v/>
      </c>
      <c r="U154" s="22">
        <f>IF(OR(T154="Paid",T154="Partially refunded"),1,0)</f>
        <v/>
      </c>
      <c r="V154" s="23">
        <f>IF(U154=1,IFERROR(VALUE(IFERROR(TRIM(INDEX($A154:$Q154,MATCH(Lists!$H$18,$A$1:$Q$1,0))&amp;""),"")),0)-IFERROR(VALUE(IFERROR(TRIM(INDEX($A154:$Q154,MATCH(Lists!$H$19,$A$1:$Q$1,0))&amp;""),"")),0),0)</f>
        <v/>
      </c>
    </row>
    <row r="155">
      <c r="R155" s="19" t="n"/>
      <c r="S155" s="22">
        <f>LOWER(IFERROR(TRIM(INDEX($A155:$Q155,MATCH(Lists!$H$16,$A$1:$Q$1,0))&amp;""),""))</f>
        <v/>
      </c>
      <c r="T155" s="22">
        <f>IF(S155="","",IFERROR(TRIM(INDEX($A155:$Q155,MATCH(Lists!$H$17,$A$1:$Q$1,0))&amp;""),""))</f>
        <v/>
      </c>
      <c r="U155" s="22">
        <f>IF(OR(T155="Paid",T155="Partially refunded"),1,0)</f>
        <v/>
      </c>
      <c r="V155" s="23">
        <f>IF(U155=1,IFERROR(VALUE(IFERROR(TRIM(INDEX($A155:$Q155,MATCH(Lists!$H$18,$A$1:$Q$1,0))&amp;""),"")),0)-IFERROR(VALUE(IFERROR(TRIM(INDEX($A155:$Q155,MATCH(Lists!$H$19,$A$1:$Q$1,0))&amp;""),"")),0),0)</f>
        <v/>
      </c>
    </row>
    <row r="156">
      <c r="R156" s="19" t="n"/>
      <c r="S156" s="22">
        <f>LOWER(IFERROR(TRIM(INDEX($A156:$Q156,MATCH(Lists!$H$16,$A$1:$Q$1,0))&amp;""),""))</f>
        <v/>
      </c>
      <c r="T156" s="22">
        <f>IF(S156="","",IFERROR(TRIM(INDEX($A156:$Q156,MATCH(Lists!$H$17,$A$1:$Q$1,0))&amp;""),""))</f>
        <v/>
      </c>
      <c r="U156" s="22">
        <f>IF(OR(T156="Paid",T156="Partially refunded"),1,0)</f>
        <v/>
      </c>
      <c r="V156" s="23">
        <f>IF(U156=1,IFERROR(VALUE(IFERROR(TRIM(INDEX($A156:$Q156,MATCH(Lists!$H$18,$A$1:$Q$1,0))&amp;""),"")),0)-IFERROR(VALUE(IFERROR(TRIM(INDEX($A156:$Q156,MATCH(Lists!$H$19,$A$1:$Q$1,0))&amp;""),"")),0),0)</f>
        <v/>
      </c>
    </row>
    <row r="157">
      <c r="R157" s="19" t="n"/>
      <c r="S157" s="22">
        <f>LOWER(IFERROR(TRIM(INDEX($A157:$Q157,MATCH(Lists!$H$16,$A$1:$Q$1,0))&amp;""),""))</f>
        <v/>
      </c>
      <c r="T157" s="22">
        <f>IF(S157="","",IFERROR(TRIM(INDEX($A157:$Q157,MATCH(Lists!$H$17,$A$1:$Q$1,0))&amp;""),""))</f>
        <v/>
      </c>
      <c r="U157" s="22">
        <f>IF(OR(T157="Paid",T157="Partially refunded"),1,0)</f>
        <v/>
      </c>
      <c r="V157" s="23">
        <f>IF(U157=1,IFERROR(VALUE(IFERROR(TRIM(INDEX($A157:$Q157,MATCH(Lists!$H$18,$A$1:$Q$1,0))&amp;""),"")),0)-IFERROR(VALUE(IFERROR(TRIM(INDEX($A157:$Q157,MATCH(Lists!$H$19,$A$1:$Q$1,0))&amp;""),"")),0),0)</f>
        <v/>
      </c>
    </row>
    <row r="158">
      <c r="R158" s="19" t="n"/>
      <c r="S158" s="22">
        <f>LOWER(IFERROR(TRIM(INDEX($A158:$Q158,MATCH(Lists!$H$16,$A$1:$Q$1,0))&amp;""),""))</f>
        <v/>
      </c>
      <c r="T158" s="22">
        <f>IF(S158="","",IFERROR(TRIM(INDEX($A158:$Q158,MATCH(Lists!$H$17,$A$1:$Q$1,0))&amp;""),""))</f>
        <v/>
      </c>
      <c r="U158" s="22">
        <f>IF(OR(T158="Paid",T158="Partially refunded"),1,0)</f>
        <v/>
      </c>
      <c r="V158" s="23">
        <f>IF(U158=1,IFERROR(VALUE(IFERROR(TRIM(INDEX($A158:$Q158,MATCH(Lists!$H$18,$A$1:$Q$1,0))&amp;""),"")),0)-IFERROR(VALUE(IFERROR(TRIM(INDEX($A158:$Q158,MATCH(Lists!$H$19,$A$1:$Q$1,0))&amp;""),"")),0),0)</f>
        <v/>
      </c>
    </row>
    <row r="159">
      <c r="R159" s="19" t="n"/>
      <c r="S159" s="22">
        <f>LOWER(IFERROR(TRIM(INDEX($A159:$Q159,MATCH(Lists!$H$16,$A$1:$Q$1,0))&amp;""),""))</f>
        <v/>
      </c>
      <c r="T159" s="22">
        <f>IF(S159="","",IFERROR(TRIM(INDEX($A159:$Q159,MATCH(Lists!$H$17,$A$1:$Q$1,0))&amp;""),""))</f>
        <v/>
      </c>
      <c r="U159" s="22">
        <f>IF(OR(T159="Paid",T159="Partially refunded"),1,0)</f>
        <v/>
      </c>
      <c r="V159" s="23">
        <f>IF(U159=1,IFERROR(VALUE(IFERROR(TRIM(INDEX($A159:$Q159,MATCH(Lists!$H$18,$A$1:$Q$1,0))&amp;""),"")),0)-IFERROR(VALUE(IFERROR(TRIM(INDEX($A159:$Q159,MATCH(Lists!$H$19,$A$1:$Q$1,0))&amp;""),"")),0),0)</f>
        <v/>
      </c>
    </row>
    <row r="160">
      <c r="R160" s="19" t="n"/>
      <c r="S160" s="22">
        <f>LOWER(IFERROR(TRIM(INDEX($A160:$Q160,MATCH(Lists!$H$16,$A$1:$Q$1,0))&amp;""),""))</f>
        <v/>
      </c>
      <c r="T160" s="22">
        <f>IF(S160="","",IFERROR(TRIM(INDEX($A160:$Q160,MATCH(Lists!$H$17,$A$1:$Q$1,0))&amp;""),""))</f>
        <v/>
      </c>
      <c r="U160" s="22">
        <f>IF(OR(T160="Paid",T160="Partially refunded"),1,0)</f>
        <v/>
      </c>
      <c r="V160" s="23">
        <f>IF(U160=1,IFERROR(VALUE(IFERROR(TRIM(INDEX($A160:$Q160,MATCH(Lists!$H$18,$A$1:$Q$1,0))&amp;""),"")),0)-IFERROR(VALUE(IFERROR(TRIM(INDEX($A160:$Q160,MATCH(Lists!$H$19,$A$1:$Q$1,0))&amp;""),"")),0),0)</f>
        <v/>
      </c>
    </row>
    <row r="161">
      <c r="R161" s="19" t="n"/>
      <c r="S161" s="22">
        <f>LOWER(IFERROR(TRIM(INDEX($A161:$Q161,MATCH(Lists!$H$16,$A$1:$Q$1,0))&amp;""),""))</f>
        <v/>
      </c>
      <c r="T161" s="22">
        <f>IF(S161="","",IFERROR(TRIM(INDEX($A161:$Q161,MATCH(Lists!$H$17,$A$1:$Q$1,0))&amp;""),""))</f>
        <v/>
      </c>
      <c r="U161" s="22">
        <f>IF(OR(T161="Paid",T161="Partially refunded"),1,0)</f>
        <v/>
      </c>
      <c r="V161" s="23">
        <f>IF(U161=1,IFERROR(VALUE(IFERROR(TRIM(INDEX($A161:$Q161,MATCH(Lists!$H$18,$A$1:$Q$1,0))&amp;""),"")),0)-IFERROR(VALUE(IFERROR(TRIM(INDEX($A161:$Q161,MATCH(Lists!$H$19,$A$1:$Q$1,0))&amp;""),"")),0),0)</f>
        <v/>
      </c>
    </row>
    <row r="162">
      <c r="R162" s="19" t="n"/>
      <c r="S162" s="22">
        <f>LOWER(IFERROR(TRIM(INDEX($A162:$Q162,MATCH(Lists!$H$16,$A$1:$Q$1,0))&amp;""),""))</f>
        <v/>
      </c>
      <c r="T162" s="22">
        <f>IF(S162="","",IFERROR(TRIM(INDEX($A162:$Q162,MATCH(Lists!$H$17,$A$1:$Q$1,0))&amp;""),""))</f>
        <v/>
      </c>
      <c r="U162" s="22">
        <f>IF(OR(T162="Paid",T162="Partially refunded"),1,0)</f>
        <v/>
      </c>
      <c r="V162" s="23">
        <f>IF(U162=1,IFERROR(VALUE(IFERROR(TRIM(INDEX($A162:$Q162,MATCH(Lists!$H$18,$A$1:$Q$1,0))&amp;""),"")),0)-IFERROR(VALUE(IFERROR(TRIM(INDEX($A162:$Q162,MATCH(Lists!$H$19,$A$1:$Q$1,0))&amp;""),"")),0),0)</f>
        <v/>
      </c>
    </row>
    <row r="163">
      <c r="R163" s="19" t="n"/>
      <c r="S163" s="22">
        <f>LOWER(IFERROR(TRIM(INDEX($A163:$Q163,MATCH(Lists!$H$16,$A$1:$Q$1,0))&amp;""),""))</f>
        <v/>
      </c>
      <c r="T163" s="22">
        <f>IF(S163="","",IFERROR(TRIM(INDEX($A163:$Q163,MATCH(Lists!$H$17,$A$1:$Q$1,0))&amp;""),""))</f>
        <v/>
      </c>
      <c r="U163" s="22">
        <f>IF(OR(T163="Paid",T163="Partially refunded"),1,0)</f>
        <v/>
      </c>
      <c r="V163" s="23">
        <f>IF(U163=1,IFERROR(VALUE(IFERROR(TRIM(INDEX($A163:$Q163,MATCH(Lists!$H$18,$A$1:$Q$1,0))&amp;""),"")),0)-IFERROR(VALUE(IFERROR(TRIM(INDEX($A163:$Q163,MATCH(Lists!$H$19,$A$1:$Q$1,0))&amp;""),"")),0),0)</f>
        <v/>
      </c>
    </row>
    <row r="164">
      <c r="R164" s="19" t="n"/>
      <c r="S164" s="22">
        <f>LOWER(IFERROR(TRIM(INDEX($A164:$Q164,MATCH(Lists!$H$16,$A$1:$Q$1,0))&amp;""),""))</f>
        <v/>
      </c>
      <c r="T164" s="22">
        <f>IF(S164="","",IFERROR(TRIM(INDEX($A164:$Q164,MATCH(Lists!$H$17,$A$1:$Q$1,0))&amp;""),""))</f>
        <v/>
      </c>
      <c r="U164" s="22">
        <f>IF(OR(T164="Paid",T164="Partially refunded"),1,0)</f>
        <v/>
      </c>
      <c r="V164" s="23">
        <f>IF(U164=1,IFERROR(VALUE(IFERROR(TRIM(INDEX($A164:$Q164,MATCH(Lists!$H$18,$A$1:$Q$1,0))&amp;""),"")),0)-IFERROR(VALUE(IFERROR(TRIM(INDEX($A164:$Q164,MATCH(Lists!$H$19,$A$1:$Q$1,0))&amp;""),"")),0),0)</f>
        <v/>
      </c>
    </row>
    <row r="165">
      <c r="R165" s="19" t="n"/>
      <c r="S165" s="22">
        <f>LOWER(IFERROR(TRIM(INDEX($A165:$Q165,MATCH(Lists!$H$16,$A$1:$Q$1,0))&amp;""),""))</f>
        <v/>
      </c>
      <c r="T165" s="22">
        <f>IF(S165="","",IFERROR(TRIM(INDEX($A165:$Q165,MATCH(Lists!$H$17,$A$1:$Q$1,0))&amp;""),""))</f>
        <v/>
      </c>
      <c r="U165" s="22">
        <f>IF(OR(T165="Paid",T165="Partially refunded"),1,0)</f>
        <v/>
      </c>
      <c r="V165" s="23">
        <f>IF(U165=1,IFERROR(VALUE(IFERROR(TRIM(INDEX($A165:$Q165,MATCH(Lists!$H$18,$A$1:$Q$1,0))&amp;""),"")),0)-IFERROR(VALUE(IFERROR(TRIM(INDEX($A165:$Q165,MATCH(Lists!$H$19,$A$1:$Q$1,0))&amp;""),"")),0),0)</f>
        <v/>
      </c>
    </row>
    <row r="166">
      <c r="R166" s="19" t="n"/>
      <c r="S166" s="22">
        <f>LOWER(IFERROR(TRIM(INDEX($A166:$Q166,MATCH(Lists!$H$16,$A$1:$Q$1,0))&amp;""),""))</f>
        <v/>
      </c>
      <c r="T166" s="22">
        <f>IF(S166="","",IFERROR(TRIM(INDEX($A166:$Q166,MATCH(Lists!$H$17,$A$1:$Q$1,0))&amp;""),""))</f>
        <v/>
      </c>
      <c r="U166" s="22">
        <f>IF(OR(T166="Paid",T166="Partially refunded"),1,0)</f>
        <v/>
      </c>
      <c r="V166" s="23">
        <f>IF(U166=1,IFERROR(VALUE(IFERROR(TRIM(INDEX($A166:$Q166,MATCH(Lists!$H$18,$A$1:$Q$1,0))&amp;""),"")),0)-IFERROR(VALUE(IFERROR(TRIM(INDEX($A166:$Q166,MATCH(Lists!$H$19,$A$1:$Q$1,0))&amp;""),"")),0),0)</f>
        <v/>
      </c>
    </row>
    <row r="167">
      <c r="R167" s="19" t="n"/>
      <c r="S167" s="22">
        <f>LOWER(IFERROR(TRIM(INDEX($A167:$Q167,MATCH(Lists!$H$16,$A$1:$Q$1,0))&amp;""),""))</f>
        <v/>
      </c>
      <c r="T167" s="22">
        <f>IF(S167="","",IFERROR(TRIM(INDEX($A167:$Q167,MATCH(Lists!$H$17,$A$1:$Q$1,0))&amp;""),""))</f>
        <v/>
      </c>
      <c r="U167" s="22">
        <f>IF(OR(T167="Paid",T167="Partially refunded"),1,0)</f>
        <v/>
      </c>
      <c r="V167" s="23">
        <f>IF(U167=1,IFERROR(VALUE(IFERROR(TRIM(INDEX($A167:$Q167,MATCH(Lists!$H$18,$A$1:$Q$1,0))&amp;""),"")),0)-IFERROR(VALUE(IFERROR(TRIM(INDEX($A167:$Q167,MATCH(Lists!$H$19,$A$1:$Q$1,0))&amp;""),"")),0),0)</f>
        <v/>
      </c>
    </row>
    <row r="168">
      <c r="R168" s="19" t="n"/>
      <c r="S168" s="22">
        <f>LOWER(IFERROR(TRIM(INDEX($A168:$Q168,MATCH(Lists!$H$16,$A$1:$Q$1,0))&amp;""),""))</f>
        <v/>
      </c>
      <c r="T168" s="22">
        <f>IF(S168="","",IFERROR(TRIM(INDEX($A168:$Q168,MATCH(Lists!$H$17,$A$1:$Q$1,0))&amp;""),""))</f>
        <v/>
      </c>
      <c r="U168" s="22">
        <f>IF(OR(T168="Paid",T168="Partially refunded"),1,0)</f>
        <v/>
      </c>
      <c r="V168" s="23">
        <f>IF(U168=1,IFERROR(VALUE(IFERROR(TRIM(INDEX($A168:$Q168,MATCH(Lists!$H$18,$A$1:$Q$1,0))&amp;""),"")),0)-IFERROR(VALUE(IFERROR(TRIM(INDEX($A168:$Q168,MATCH(Lists!$H$19,$A$1:$Q$1,0))&amp;""),"")),0),0)</f>
        <v/>
      </c>
    </row>
    <row r="169">
      <c r="R169" s="19" t="n"/>
      <c r="S169" s="22">
        <f>LOWER(IFERROR(TRIM(INDEX($A169:$Q169,MATCH(Lists!$H$16,$A$1:$Q$1,0))&amp;""),""))</f>
        <v/>
      </c>
      <c r="T169" s="22">
        <f>IF(S169="","",IFERROR(TRIM(INDEX($A169:$Q169,MATCH(Lists!$H$17,$A$1:$Q$1,0))&amp;""),""))</f>
        <v/>
      </c>
      <c r="U169" s="22">
        <f>IF(OR(T169="Paid",T169="Partially refunded"),1,0)</f>
        <v/>
      </c>
      <c r="V169" s="23">
        <f>IF(U169=1,IFERROR(VALUE(IFERROR(TRIM(INDEX($A169:$Q169,MATCH(Lists!$H$18,$A$1:$Q$1,0))&amp;""),"")),0)-IFERROR(VALUE(IFERROR(TRIM(INDEX($A169:$Q169,MATCH(Lists!$H$19,$A$1:$Q$1,0))&amp;""),"")),0),0)</f>
        <v/>
      </c>
    </row>
    <row r="170">
      <c r="R170" s="19" t="n"/>
      <c r="S170" s="22">
        <f>LOWER(IFERROR(TRIM(INDEX($A170:$Q170,MATCH(Lists!$H$16,$A$1:$Q$1,0))&amp;""),""))</f>
        <v/>
      </c>
      <c r="T170" s="22">
        <f>IF(S170="","",IFERROR(TRIM(INDEX($A170:$Q170,MATCH(Lists!$H$17,$A$1:$Q$1,0))&amp;""),""))</f>
        <v/>
      </c>
      <c r="U170" s="22">
        <f>IF(OR(T170="Paid",T170="Partially refunded"),1,0)</f>
        <v/>
      </c>
      <c r="V170" s="23">
        <f>IF(U170=1,IFERROR(VALUE(IFERROR(TRIM(INDEX($A170:$Q170,MATCH(Lists!$H$18,$A$1:$Q$1,0))&amp;""),"")),0)-IFERROR(VALUE(IFERROR(TRIM(INDEX($A170:$Q170,MATCH(Lists!$H$19,$A$1:$Q$1,0))&amp;""),"")),0),0)</f>
        <v/>
      </c>
    </row>
    <row r="171">
      <c r="R171" s="19" t="n"/>
      <c r="S171" s="22">
        <f>LOWER(IFERROR(TRIM(INDEX($A171:$Q171,MATCH(Lists!$H$16,$A$1:$Q$1,0))&amp;""),""))</f>
        <v/>
      </c>
      <c r="T171" s="22">
        <f>IF(S171="","",IFERROR(TRIM(INDEX($A171:$Q171,MATCH(Lists!$H$17,$A$1:$Q$1,0))&amp;""),""))</f>
        <v/>
      </c>
      <c r="U171" s="22">
        <f>IF(OR(T171="Paid",T171="Partially refunded"),1,0)</f>
        <v/>
      </c>
      <c r="V171" s="23">
        <f>IF(U171=1,IFERROR(VALUE(IFERROR(TRIM(INDEX($A171:$Q171,MATCH(Lists!$H$18,$A$1:$Q$1,0))&amp;""),"")),0)-IFERROR(VALUE(IFERROR(TRIM(INDEX($A171:$Q171,MATCH(Lists!$H$19,$A$1:$Q$1,0))&amp;""),"")),0),0)</f>
        <v/>
      </c>
    </row>
    <row r="172">
      <c r="R172" s="19" t="n"/>
      <c r="S172" s="22">
        <f>LOWER(IFERROR(TRIM(INDEX($A172:$Q172,MATCH(Lists!$H$16,$A$1:$Q$1,0))&amp;""),""))</f>
        <v/>
      </c>
      <c r="T172" s="22">
        <f>IF(S172="","",IFERROR(TRIM(INDEX($A172:$Q172,MATCH(Lists!$H$17,$A$1:$Q$1,0))&amp;""),""))</f>
        <v/>
      </c>
      <c r="U172" s="22">
        <f>IF(OR(T172="Paid",T172="Partially refunded"),1,0)</f>
        <v/>
      </c>
      <c r="V172" s="23">
        <f>IF(U172=1,IFERROR(VALUE(IFERROR(TRIM(INDEX($A172:$Q172,MATCH(Lists!$H$18,$A$1:$Q$1,0))&amp;""),"")),0)-IFERROR(VALUE(IFERROR(TRIM(INDEX($A172:$Q172,MATCH(Lists!$H$19,$A$1:$Q$1,0))&amp;""),"")),0),0)</f>
        <v/>
      </c>
    </row>
    <row r="173">
      <c r="R173" s="19" t="n"/>
      <c r="S173" s="22">
        <f>LOWER(IFERROR(TRIM(INDEX($A173:$Q173,MATCH(Lists!$H$16,$A$1:$Q$1,0))&amp;""),""))</f>
        <v/>
      </c>
      <c r="T173" s="22">
        <f>IF(S173="","",IFERROR(TRIM(INDEX($A173:$Q173,MATCH(Lists!$H$17,$A$1:$Q$1,0))&amp;""),""))</f>
        <v/>
      </c>
      <c r="U173" s="22">
        <f>IF(OR(T173="Paid",T173="Partially refunded"),1,0)</f>
        <v/>
      </c>
      <c r="V173" s="23">
        <f>IF(U173=1,IFERROR(VALUE(IFERROR(TRIM(INDEX($A173:$Q173,MATCH(Lists!$H$18,$A$1:$Q$1,0))&amp;""),"")),0)-IFERROR(VALUE(IFERROR(TRIM(INDEX($A173:$Q173,MATCH(Lists!$H$19,$A$1:$Q$1,0))&amp;""),"")),0),0)</f>
        <v/>
      </c>
    </row>
    <row r="174">
      <c r="R174" s="19" t="n"/>
      <c r="S174" s="22">
        <f>LOWER(IFERROR(TRIM(INDEX($A174:$Q174,MATCH(Lists!$H$16,$A$1:$Q$1,0))&amp;""),""))</f>
        <v/>
      </c>
      <c r="T174" s="22">
        <f>IF(S174="","",IFERROR(TRIM(INDEX($A174:$Q174,MATCH(Lists!$H$17,$A$1:$Q$1,0))&amp;""),""))</f>
        <v/>
      </c>
      <c r="U174" s="22">
        <f>IF(OR(T174="Paid",T174="Partially refunded"),1,0)</f>
        <v/>
      </c>
      <c r="V174" s="23">
        <f>IF(U174=1,IFERROR(VALUE(IFERROR(TRIM(INDEX($A174:$Q174,MATCH(Lists!$H$18,$A$1:$Q$1,0))&amp;""),"")),0)-IFERROR(VALUE(IFERROR(TRIM(INDEX($A174:$Q174,MATCH(Lists!$H$19,$A$1:$Q$1,0))&amp;""),"")),0),0)</f>
        <v/>
      </c>
    </row>
    <row r="175">
      <c r="R175" s="19" t="n"/>
      <c r="S175" s="22">
        <f>LOWER(IFERROR(TRIM(INDEX($A175:$Q175,MATCH(Lists!$H$16,$A$1:$Q$1,0))&amp;""),""))</f>
        <v/>
      </c>
      <c r="T175" s="22">
        <f>IF(S175="","",IFERROR(TRIM(INDEX($A175:$Q175,MATCH(Lists!$H$17,$A$1:$Q$1,0))&amp;""),""))</f>
        <v/>
      </c>
      <c r="U175" s="22">
        <f>IF(OR(T175="Paid",T175="Partially refunded"),1,0)</f>
        <v/>
      </c>
      <c r="V175" s="23">
        <f>IF(U175=1,IFERROR(VALUE(IFERROR(TRIM(INDEX($A175:$Q175,MATCH(Lists!$H$18,$A$1:$Q$1,0))&amp;""),"")),0)-IFERROR(VALUE(IFERROR(TRIM(INDEX($A175:$Q175,MATCH(Lists!$H$19,$A$1:$Q$1,0))&amp;""),"")),0),0)</f>
        <v/>
      </c>
    </row>
    <row r="176">
      <c r="R176" s="19" t="n"/>
      <c r="S176" s="22">
        <f>LOWER(IFERROR(TRIM(INDEX($A176:$Q176,MATCH(Lists!$H$16,$A$1:$Q$1,0))&amp;""),""))</f>
        <v/>
      </c>
      <c r="T176" s="22">
        <f>IF(S176="","",IFERROR(TRIM(INDEX($A176:$Q176,MATCH(Lists!$H$17,$A$1:$Q$1,0))&amp;""),""))</f>
        <v/>
      </c>
      <c r="U176" s="22">
        <f>IF(OR(T176="Paid",T176="Partially refunded"),1,0)</f>
        <v/>
      </c>
      <c r="V176" s="23">
        <f>IF(U176=1,IFERROR(VALUE(IFERROR(TRIM(INDEX($A176:$Q176,MATCH(Lists!$H$18,$A$1:$Q$1,0))&amp;""),"")),0)-IFERROR(VALUE(IFERROR(TRIM(INDEX($A176:$Q176,MATCH(Lists!$H$19,$A$1:$Q$1,0))&amp;""),"")),0),0)</f>
        <v/>
      </c>
    </row>
    <row r="177">
      <c r="R177" s="19" t="n"/>
      <c r="S177" s="22">
        <f>LOWER(IFERROR(TRIM(INDEX($A177:$Q177,MATCH(Lists!$H$16,$A$1:$Q$1,0))&amp;""),""))</f>
        <v/>
      </c>
      <c r="T177" s="22">
        <f>IF(S177="","",IFERROR(TRIM(INDEX($A177:$Q177,MATCH(Lists!$H$17,$A$1:$Q$1,0))&amp;""),""))</f>
        <v/>
      </c>
      <c r="U177" s="22">
        <f>IF(OR(T177="Paid",T177="Partially refunded"),1,0)</f>
        <v/>
      </c>
      <c r="V177" s="23">
        <f>IF(U177=1,IFERROR(VALUE(IFERROR(TRIM(INDEX($A177:$Q177,MATCH(Lists!$H$18,$A$1:$Q$1,0))&amp;""),"")),0)-IFERROR(VALUE(IFERROR(TRIM(INDEX($A177:$Q177,MATCH(Lists!$H$19,$A$1:$Q$1,0))&amp;""),"")),0),0)</f>
        <v/>
      </c>
    </row>
    <row r="178">
      <c r="R178" s="19" t="n"/>
      <c r="S178" s="22">
        <f>LOWER(IFERROR(TRIM(INDEX($A178:$Q178,MATCH(Lists!$H$16,$A$1:$Q$1,0))&amp;""),""))</f>
        <v/>
      </c>
      <c r="T178" s="22">
        <f>IF(S178="","",IFERROR(TRIM(INDEX($A178:$Q178,MATCH(Lists!$H$17,$A$1:$Q$1,0))&amp;""),""))</f>
        <v/>
      </c>
      <c r="U178" s="22">
        <f>IF(OR(T178="Paid",T178="Partially refunded"),1,0)</f>
        <v/>
      </c>
      <c r="V178" s="23">
        <f>IF(U178=1,IFERROR(VALUE(IFERROR(TRIM(INDEX($A178:$Q178,MATCH(Lists!$H$18,$A$1:$Q$1,0))&amp;""),"")),0)-IFERROR(VALUE(IFERROR(TRIM(INDEX($A178:$Q178,MATCH(Lists!$H$19,$A$1:$Q$1,0))&amp;""),"")),0),0)</f>
        <v/>
      </c>
    </row>
    <row r="179">
      <c r="R179" s="19" t="n"/>
      <c r="S179" s="22">
        <f>LOWER(IFERROR(TRIM(INDEX($A179:$Q179,MATCH(Lists!$H$16,$A$1:$Q$1,0))&amp;""),""))</f>
        <v/>
      </c>
      <c r="T179" s="22">
        <f>IF(S179="","",IFERROR(TRIM(INDEX($A179:$Q179,MATCH(Lists!$H$17,$A$1:$Q$1,0))&amp;""),""))</f>
        <v/>
      </c>
      <c r="U179" s="22">
        <f>IF(OR(T179="Paid",T179="Partially refunded"),1,0)</f>
        <v/>
      </c>
      <c r="V179" s="23">
        <f>IF(U179=1,IFERROR(VALUE(IFERROR(TRIM(INDEX($A179:$Q179,MATCH(Lists!$H$18,$A$1:$Q$1,0))&amp;""),"")),0)-IFERROR(VALUE(IFERROR(TRIM(INDEX($A179:$Q179,MATCH(Lists!$H$19,$A$1:$Q$1,0))&amp;""),"")),0),0)</f>
        <v/>
      </c>
    </row>
    <row r="180">
      <c r="R180" s="19" t="n"/>
      <c r="S180" s="22">
        <f>LOWER(IFERROR(TRIM(INDEX($A180:$Q180,MATCH(Lists!$H$16,$A$1:$Q$1,0))&amp;""),""))</f>
        <v/>
      </c>
      <c r="T180" s="22">
        <f>IF(S180="","",IFERROR(TRIM(INDEX($A180:$Q180,MATCH(Lists!$H$17,$A$1:$Q$1,0))&amp;""),""))</f>
        <v/>
      </c>
      <c r="U180" s="22">
        <f>IF(OR(T180="Paid",T180="Partially refunded"),1,0)</f>
        <v/>
      </c>
      <c r="V180" s="23">
        <f>IF(U180=1,IFERROR(VALUE(IFERROR(TRIM(INDEX($A180:$Q180,MATCH(Lists!$H$18,$A$1:$Q$1,0))&amp;""),"")),0)-IFERROR(VALUE(IFERROR(TRIM(INDEX($A180:$Q180,MATCH(Lists!$H$19,$A$1:$Q$1,0))&amp;""),"")),0),0)</f>
        <v/>
      </c>
    </row>
    <row r="181">
      <c r="R181" s="19" t="n"/>
      <c r="S181" s="22">
        <f>LOWER(IFERROR(TRIM(INDEX($A181:$Q181,MATCH(Lists!$H$16,$A$1:$Q$1,0))&amp;""),""))</f>
        <v/>
      </c>
      <c r="T181" s="22">
        <f>IF(S181="","",IFERROR(TRIM(INDEX($A181:$Q181,MATCH(Lists!$H$17,$A$1:$Q$1,0))&amp;""),""))</f>
        <v/>
      </c>
      <c r="U181" s="22">
        <f>IF(OR(T181="Paid",T181="Partially refunded"),1,0)</f>
        <v/>
      </c>
      <c r="V181" s="23">
        <f>IF(U181=1,IFERROR(VALUE(IFERROR(TRIM(INDEX($A181:$Q181,MATCH(Lists!$H$18,$A$1:$Q$1,0))&amp;""),"")),0)-IFERROR(VALUE(IFERROR(TRIM(INDEX($A181:$Q181,MATCH(Lists!$H$19,$A$1:$Q$1,0))&amp;""),"")),0),0)</f>
        <v/>
      </c>
    </row>
    <row r="182">
      <c r="R182" s="19" t="n"/>
      <c r="S182" s="22">
        <f>LOWER(IFERROR(TRIM(INDEX($A182:$Q182,MATCH(Lists!$H$16,$A$1:$Q$1,0))&amp;""),""))</f>
        <v/>
      </c>
      <c r="T182" s="22">
        <f>IF(S182="","",IFERROR(TRIM(INDEX($A182:$Q182,MATCH(Lists!$H$17,$A$1:$Q$1,0))&amp;""),""))</f>
        <v/>
      </c>
      <c r="U182" s="22">
        <f>IF(OR(T182="Paid",T182="Partially refunded"),1,0)</f>
        <v/>
      </c>
      <c r="V182" s="23">
        <f>IF(U182=1,IFERROR(VALUE(IFERROR(TRIM(INDEX($A182:$Q182,MATCH(Lists!$H$18,$A$1:$Q$1,0))&amp;""),"")),0)-IFERROR(VALUE(IFERROR(TRIM(INDEX($A182:$Q182,MATCH(Lists!$H$19,$A$1:$Q$1,0))&amp;""),"")),0),0)</f>
        <v/>
      </c>
    </row>
    <row r="183">
      <c r="R183" s="19" t="n"/>
      <c r="S183" s="22">
        <f>LOWER(IFERROR(TRIM(INDEX($A183:$Q183,MATCH(Lists!$H$16,$A$1:$Q$1,0))&amp;""),""))</f>
        <v/>
      </c>
      <c r="T183" s="22">
        <f>IF(S183="","",IFERROR(TRIM(INDEX($A183:$Q183,MATCH(Lists!$H$17,$A$1:$Q$1,0))&amp;""),""))</f>
        <v/>
      </c>
      <c r="U183" s="22">
        <f>IF(OR(T183="Paid",T183="Partially refunded"),1,0)</f>
        <v/>
      </c>
      <c r="V183" s="23">
        <f>IF(U183=1,IFERROR(VALUE(IFERROR(TRIM(INDEX($A183:$Q183,MATCH(Lists!$H$18,$A$1:$Q$1,0))&amp;""),"")),0)-IFERROR(VALUE(IFERROR(TRIM(INDEX($A183:$Q183,MATCH(Lists!$H$19,$A$1:$Q$1,0))&amp;""),"")),0),0)</f>
        <v/>
      </c>
    </row>
    <row r="184">
      <c r="R184" s="19" t="n"/>
      <c r="S184" s="22">
        <f>LOWER(IFERROR(TRIM(INDEX($A184:$Q184,MATCH(Lists!$H$16,$A$1:$Q$1,0))&amp;""),""))</f>
        <v/>
      </c>
      <c r="T184" s="22">
        <f>IF(S184="","",IFERROR(TRIM(INDEX($A184:$Q184,MATCH(Lists!$H$17,$A$1:$Q$1,0))&amp;""),""))</f>
        <v/>
      </c>
      <c r="U184" s="22">
        <f>IF(OR(T184="Paid",T184="Partially refunded"),1,0)</f>
        <v/>
      </c>
      <c r="V184" s="23">
        <f>IF(U184=1,IFERROR(VALUE(IFERROR(TRIM(INDEX($A184:$Q184,MATCH(Lists!$H$18,$A$1:$Q$1,0))&amp;""),"")),0)-IFERROR(VALUE(IFERROR(TRIM(INDEX($A184:$Q184,MATCH(Lists!$H$19,$A$1:$Q$1,0))&amp;""),"")),0),0)</f>
        <v/>
      </c>
    </row>
    <row r="185">
      <c r="R185" s="19" t="n"/>
      <c r="S185" s="22">
        <f>LOWER(IFERROR(TRIM(INDEX($A185:$Q185,MATCH(Lists!$H$16,$A$1:$Q$1,0))&amp;""),""))</f>
        <v/>
      </c>
      <c r="T185" s="22">
        <f>IF(S185="","",IFERROR(TRIM(INDEX($A185:$Q185,MATCH(Lists!$H$17,$A$1:$Q$1,0))&amp;""),""))</f>
        <v/>
      </c>
      <c r="U185" s="22">
        <f>IF(OR(T185="Paid",T185="Partially refunded"),1,0)</f>
        <v/>
      </c>
      <c r="V185" s="23">
        <f>IF(U185=1,IFERROR(VALUE(IFERROR(TRIM(INDEX($A185:$Q185,MATCH(Lists!$H$18,$A$1:$Q$1,0))&amp;""),"")),0)-IFERROR(VALUE(IFERROR(TRIM(INDEX($A185:$Q185,MATCH(Lists!$H$19,$A$1:$Q$1,0))&amp;""),"")),0),0)</f>
        <v/>
      </c>
    </row>
    <row r="186">
      <c r="R186" s="19" t="n"/>
      <c r="S186" s="22">
        <f>LOWER(IFERROR(TRIM(INDEX($A186:$Q186,MATCH(Lists!$H$16,$A$1:$Q$1,0))&amp;""),""))</f>
        <v/>
      </c>
      <c r="T186" s="22">
        <f>IF(S186="","",IFERROR(TRIM(INDEX($A186:$Q186,MATCH(Lists!$H$17,$A$1:$Q$1,0))&amp;""),""))</f>
        <v/>
      </c>
      <c r="U186" s="22">
        <f>IF(OR(T186="Paid",T186="Partially refunded"),1,0)</f>
        <v/>
      </c>
      <c r="V186" s="23">
        <f>IF(U186=1,IFERROR(VALUE(IFERROR(TRIM(INDEX($A186:$Q186,MATCH(Lists!$H$18,$A$1:$Q$1,0))&amp;""),"")),0)-IFERROR(VALUE(IFERROR(TRIM(INDEX($A186:$Q186,MATCH(Lists!$H$19,$A$1:$Q$1,0))&amp;""),"")),0),0)</f>
        <v/>
      </c>
    </row>
    <row r="187">
      <c r="R187" s="19" t="n"/>
      <c r="S187" s="22">
        <f>LOWER(IFERROR(TRIM(INDEX($A187:$Q187,MATCH(Lists!$H$16,$A$1:$Q$1,0))&amp;""),""))</f>
        <v/>
      </c>
      <c r="T187" s="22">
        <f>IF(S187="","",IFERROR(TRIM(INDEX($A187:$Q187,MATCH(Lists!$H$17,$A$1:$Q$1,0))&amp;""),""))</f>
        <v/>
      </c>
      <c r="U187" s="22">
        <f>IF(OR(T187="Paid",T187="Partially refunded"),1,0)</f>
        <v/>
      </c>
      <c r="V187" s="23">
        <f>IF(U187=1,IFERROR(VALUE(IFERROR(TRIM(INDEX($A187:$Q187,MATCH(Lists!$H$18,$A$1:$Q$1,0))&amp;""),"")),0)-IFERROR(VALUE(IFERROR(TRIM(INDEX($A187:$Q187,MATCH(Lists!$H$19,$A$1:$Q$1,0))&amp;""),"")),0),0)</f>
        <v/>
      </c>
    </row>
    <row r="188">
      <c r="R188" s="19" t="n"/>
      <c r="S188" s="22">
        <f>LOWER(IFERROR(TRIM(INDEX($A188:$Q188,MATCH(Lists!$H$16,$A$1:$Q$1,0))&amp;""),""))</f>
        <v/>
      </c>
      <c r="T188" s="22">
        <f>IF(S188="","",IFERROR(TRIM(INDEX($A188:$Q188,MATCH(Lists!$H$17,$A$1:$Q$1,0))&amp;""),""))</f>
        <v/>
      </c>
      <c r="U188" s="22">
        <f>IF(OR(T188="Paid",T188="Partially refunded"),1,0)</f>
        <v/>
      </c>
      <c r="V188" s="23">
        <f>IF(U188=1,IFERROR(VALUE(IFERROR(TRIM(INDEX($A188:$Q188,MATCH(Lists!$H$18,$A$1:$Q$1,0))&amp;""),"")),0)-IFERROR(VALUE(IFERROR(TRIM(INDEX($A188:$Q188,MATCH(Lists!$H$19,$A$1:$Q$1,0))&amp;""),"")),0),0)</f>
        <v/>
      </c>
    </row>
    <row r="189">
      <c r="R189" s="19" t="n"/>
      <c r="S189" s="22">
        <f>LOWER(IFERROR(TRIM(INDEX($A189:$Q189,MATCH(Lists!$H$16,$A$1:$Q$1,0))&amp;""),""))</f>
        <v/>
      </c>
      <c r="T189" s="22">
        <f>IF(S189="","",IFERROR(TRIM(INDEX($A189:$Q189,MATCH(Lists!$H$17,$A$1:$Q$1,0))&amp;""),""))</f>
        <v/>
      </c>
      <c r="U189" s="22">
        <f>IF(OR(T189="Paid",T189="Partially refunded"),1,0)</f>
        <v/>
      </c>
      <c r="V189" s="23">
        <f>IF(U189=1,IFERROR(VALUE(IFERROR(TRIM(INDEX($A189:$Q189,MATCH(Lists!$H$18,$A$1:$Q$1,0))&amp;""),"")),0)-IFERROR(VALUE(IFERROR(TRIM(INDEX($A189:$Q189,MATCH(Lists!$H$19,$A$1:$Q$1,0))&amp;""),"")),0),0)</f>
        <v/>
      </c>
    </row>
    <row r="190">
      <c r="R190" s="19" t="n"/>
      <c r="S190" s="22">
        <f>LOWER(IFERROR(TRIM(INDEX($A190:$Q190,MATCH(Lists!$H$16,$A$1:$Q$1,0))&amp;""),""))</f>
        <v/>
      </c>
      <c r="T190" s="22">
        <f>IF(S190="","",IFERROR(TRIM(INDEX($A190:$Q190,MATCH(Lists!$H$17,$A$1:$Q$1,0))&amp;""),""))</f>
        <v/>
      </c>
      <c r="U190" s="22">
        <f>IF(OR(T190="Paid",T190="Partially refunded"),1,0)</f>
        <v/>
      </c>
      <c r="V190" s="23">
        <f>IF(U190=1,IFERROR(VALUE(IFERROR(TRIM(INDEX($A190:$Q190,MATCH(Lists!$H$18,$A$1:$Q$1,0))&amp;""),"")),0)-IFERROR(VALUE(IFERROR(TRIM(INDEX($A190:$Q190,MATCH(Lists!$H$19,$A$1:$Q$1,0))&amp;""),"")),0),0)</f>
        <v/>
      </c>
    </row>
    <row r="191">
      <c r="R191" s="19" t="n"/>
      <c r="S191" s="22">
        <f>LOWER(IFERROR(TRIM(INDEX($A191:$Q191,MATCH(Lists!$H$16,$A$1:$Q$1,0))&amp;""),""))</f>
        <v/>
      </c>
      <c r="T191" s="22">
        <f>IF(S191="","",IFERROR(TRIM(INDEX($A191:$Q191,MATCH(Lists!$H$17,$A$1:$Q$1,0))&amp;""),""))</f>
        <v/>
      </c>
      <c r="U191" s="22">
        <f>IF(OR(T191="Paid",T191="Partially refunded"),1,0)</f>
        <v/>
      </c>
      <c r="V191" s="23">
        <f>IF(U191=1,IFERROR(VALUE(IFERROR(TRIM(INDEX($A191:$Q191,MATCH(Lists!$H$18,$A$1:$Q$1,0))&amp;""),"")),0)-IFERROR(VALUE(IFERROR(TRIM(INDEX($A191:$Q191,MATCH(Lists!$H$19,$A$1:$Q$1,0))&amp;""),"")),0),0)</f>
        <v/>
      </c>
    </row>
    <row r="192">
      <c r="R192" s="19" t="n"/>
      <c r="S192" s="22">
        <f>LOWER(IFERROR(TRIM(INDEX($A192:$Q192,MATCH(Lists!$H$16,$A$1:$Q$1,0))&amp;""),""))</f>
        <v/>
      </c>
      <c r="T192" s="22">
        <f>IF(S192="","",IFERROR(TRIM(INDEX($A192:$Q192,MATCH(Lists!$H$17,$A$1:$Q$1,0))&amp;""),""))</f>
        <v/>
      </c>
      <c r="U192" s="22">
        <f>IF(OR(T192="Paid",T192="Partially refunded"),1,0)</f>
        <v/>
      </c>
      <c r="V192" s="23">
        <f>IF(U192=1,IFERROR(VALUE(IFERROR(TRIM(INDEX($A192:$Q192,MATCH(Lists!$H$18,$A$1:$Q$1,0))&amp;""),"")),0)-IFERROR(VALUE(IFERROR(TRIM(INDEX($A192:$Q192,MATCH(Lists!$H$19,$A$1:$Q$1,0))&amp;""),"")),0),0)</f>
        <v/>
      </c>
    </row>
    <row r="193">
      <c r="R193" s="19" t="n"/>
      <c r="S193" s="22">
        <f>LOWER(IFERROR(TRIM(INDEX($A193:$Q193,MATCH(Lists!$H$16,$A$1:$Q$1,0))&amp;""),""))</f>
        <v/>
      </c>
      <c r="T193" s="22">
        <f>IF(S193="","",IFERROR(TRIM(INDEX($A193:$Q193,MATCH(Lists!$H$17,$A$1:$Q$1,0))&amp;""),""))</f>
        <v/>
      </c>
      <c r="U193" s="22">
        <f>IF(OR(T193="Paid",T193="Partially refunded"),1,0)</f>
        <v/>
      </c>
      <c r="V193" s="23">
        <f>IF(U193=1,IFERROR(VALUE(IFERROR(TRIM(INDEX($A193:$Q193,MATCH(Lists!$H$18,$A$1:$Q$1,0))&amp;""),"")),0)-IFERROR(VALUE(IFERROR(TRIM(INDEX($A193:$Q193,MATCH(Lists!$H$19,$A$1:$Q$1,0))&amp;""),"")),0),0)</f>
        <v/>
      </c>
    </row>
    <row r="194">
      <c r="R194" s="19" t="n"/>
      <c r="S194" s="22">
        <f>LOWER(IFERROR(TRIM(INDEX($A194:$Q194,MATCH(Lists!$H$16,$A$1:$Q$1,0))&amp;""),""))</f>
        <v/>
      </c>
      <c r="T194" s="22">
        <f>IF(S194="","",IFERROR(TRIM(INDEX($A194:$Q194,MATCH(Lists!$H$17,$A$1:$Q$1,0))&amp;""),""))</f>
        <v/>
      </c>
      <c r="U194" s="22">
        <f>IF(OR(T194="Paid",T194="Partially refunded"),1,0)</f>
        <v/>
      </c>
      <c r="V194" s="23">
        <f>IF(U194=1,IFERROR(VALUE(IFERROR(TRIM(INDEX($A194:$Q194,MATCH(Lists!$H$18,$A$1:$Q$1,0))&amp;""),"")),0)-IFERROR(VALUE(IFERROR(TRIM(INDEX($A194:$Q194,MATCH(Lists!$H$19,$A$1:$Q$1,0))&amp;""),"")),0),0)</f>
        <v/>
      </c>
    </row>
    <row r="195">
      <c r="R195" s="19" t="n"/>
      <c r="S195" s="22">
        <f>LOWER(IFERROR(TRIM(INDEX($A195:$Q195,MATCH(Lists!$H$16,$A$1:$Q$1,0))&amp;""),""))</f>
        <v/>
      </c>
      <c r="T195" s="22">
        <f>IF(S195="","",IFERROR(TRIM(INDEX($A195:$Q195,MATCH(Lists!$H$17,$A$1:$Q$1,0))&amp;""),""))</f>
        <v/>
      </c>
      <c r="U195" s="22">
        <f>IF(OR(T195="Paid",T195="Partially refunded"),1,0)</f>
        <v/>
      </c>
      <c r="V195" s="23">
        <f>IF(U195=1,IFERROR(VALUE(IFERROR(TRIM(INDEX($A195:$Q195,MATCH(Lists!$H$18,$A$1:$Q$1,0))&amp;""),"")),0)-IFERROR(VALUE(IFERROR(TRIM(INDEX($A195:$Q195,MATCH(Lists!$H$19,$A$1:$Q$1,0))&amp;""),"")),0),0)</f>
        <v/>
      </c>
    </row>
    <row r="196">
      <c r="R196" s="19" t="n"/>
      <c r="S196" s="22">
        <f>LOWER(IFERROR(TRIM(INDEX($A196:$Q196,MATCH(Lists!$H$16,$A$1:$Q$1,0))&amp;""),""))</f>
        <v/>
      </c>
      <c r="T196" s="22">
        <f>IF(S196="","",IFERROR(TRIM(INDEX($A196:$Q196,MATCH(Lists!$H$17,$A$1:$Q$1,0))&amp;""),""))</f>
        <v/>
      </c>
      <c r="U196" s="22">
        <f>IF(OR(T196="Paid",T196="Partially refunded"),1,0)</f>
        <v/>
      </c>
      <c r="V196" s="23">
        <f>IF(U196=1,IFERROR(VALUE(IFERROR(TRIM(INDEX($A196:$Q196,MATCH(Lists!$H$18,$A$1:$Q$1,0))&amp;""),"")),0)-IFERROR(VALUE(IFERROR(TRIM(INDEX($A196:$Q196,MATCH(Lists!$H$19,$A$1:$Q$1,0))&amp;""),"")),0),0)</f>
        <v/>
      </c>
    </row>
    <row r="197">
      <c r="R197" s="19" t="n"/>
      <c r="S197" s="22">
        <f>LOWER(IFERROR(TRIM(INDEX($A197:$Q197,MATCH(Lists!$H$16,$A$1:$Q$1,0))&amp;""),""))</f>
        <v/>
      </c>
      <c r="T197" s="22">
        <f>IF(S197="","",IFERROR(TRIM(INDEX($A197:$Q197,MATCH(Lists!$H$17,$A$1:$Q$1,0))&amp;""),""))</f>
        <v/>
      </c>
      <c r="U197" s="22">
        <f>IF(OR(T197="Paid",T197="Partially refunded"),1,0)</f>
        <v/>
      </c>
      <c r="V197" s="23">
        <f>IF(U197=1,IFERROR(VALUE(IFERROR(TRIM(INDEX($A197:$Q197,MATCH(Lists!$H$18,$A$1:$Q$1,0))&amp;""),"")),0)-IFERROR(VALUE(IFERROR(TRIM(INDEX($A197:$Q197,MATCH(Lists!$H$19,$A$1:$Q$1,0))&amp;""),"")),0),0)</f>
        <v/>
      </c>
    </row>
    <row r="198">
      <c r="R198" s="19" t="n"/>
      <c r="S198" s="22">
        <f>LOWER(IFERROR(TRIM(INDEX($A198:$Q198,MATCH(Lists!$H$16,$A$1:$Q$1,0))&amp;""),""))</f>
        <v/>
      </c>
      <c r="T198" s="22">
        <f>IF(S198="","",IFERROR(TRIM(INDEX($A198:$Q198,MATCH(Lists!$H$17,$A$1:$Q$1,0))&amp;""),""))</f>
        <v/>
      </c>
      <c r="U198" s="22">
        <f>IF(OR(T198="Paid",T198="Partially refunded"),1,0)</f>
        <v/>
      </c>
      <c r="V198" s="23">
        <f>IF(U198=1,IFERROR(VALUE(IFERROR(TRIM(INDEX($A198:$Q198,MATCH(Lists!$H$18,$A$1:$Q$1,0))&amp;""),"")),0)-IFERROR(VALUE(IFERROR(TRIM(INDEX($A198:$Q198,MATCH(Lists!$H$19,$A$1:$Q$1,0))&amp;""),"")),0),0)</f>
        <v/>
      </c>
    </row>
    <row r="199">
      <c r="R199" s="19" t="n"/>
      <c r="S199" s="22">
        <f>LOWER(IFERROR(TRIM(INDEX($A199:$Q199,MATCH(Lists!$H$16,$A$1:$Q$1,0))&amp;""),""))</f>
        <v/>
      </c>
      <c r="T199" s="22">
        <f>IF(S199="","",IFERROR(TRIM(INDEX($A199:$Q199,MATCH(Lists!$H$17,$A$1:$Q$1,0))&amp;""),""))</f>
        <v/>
      </c>
      <c r="U199" s="22">
        <f>IF(OR(T199="Paid",T199="Partially refunded"),1,0)</f>
        <v/>
      </c>
      <c r="V199" s="23">
        <f>IF(U199=1,IFERROR(VALUE(IFERROR(TRIM(INDEX($A199:$Q199,MATCH(Lists!$H$18,$A$1:$Q$1,0))&amp;""),"")),0)-IFERROR(VALUE(IFERROR(TRIM(INDEX($A199:$Q199,MATCH(Lists!$H$19,$A$1:$Q$1,0))&amp;""),"")),0),0)</f>
        <v/>
      </c>
    </row>
    <row r="200">
      <c r="R200" s="19" t="n"/>
      <c r="S200" s="22">
        <f>LOWER(IFERROR(TRIM(INDEX($A200:$Q200,MATCH(Lists!$H$16,$A$1:$Q$1,0))&amp;""),""))</f>
        <v/>
      </c>
      <c r="T200" s="22">
        <f>IF(S200="","",IFERROR(TRIM(INDEX($A200:$Q200,MATCH(Lists!$H$17,$A$1:$Q$1,0))&amp;""),""))</f>
        <v/>
      </c>
      <c r="U200" s="22">
        <f>IF(OR(T200="Paid",T200="Partially refunded"),1,0)</f>
        <v/>
      </c>
      <c r="V200" s="23">
        <f>IF(U200=1,IFERROR(VALUE(IFERROR(TRIM(INDEX($A200:$Q200,MATCH(Lists!$H$18,$A$1:$Q$1,0))&amp;""),"")),0)-IFERROR(VALUE(IFERROR(TRIM(INDEX($A200:$Q200,MATCH(Lists!$H$19,$A$1:$Q$1,0))&amp;""),"")),0),0)</f>
        <v/>
      </c>
    </row>
    <row r="201">
      <c r="R201" s="19" t="n"/>
      <c r="S201" s="22">
        <f>LOWER(IFERROR(TRIM(INDEX($A201:$Q201,MATCH(Lists!$H$16,$A$1:$Q$1,0))&amp;""),""))</f>
        <v/>
      </c>
      <c r="T201" s="22">
        <f>IF(S201="","",IFERROR(TRIM(INDEX($A201:$Q201,MATCH(Lists!$H$17,$A$1:$Q$1,0))&amp;""),""))</f>
        <v/>
      </c>
      <c r="U201" s="22">
        <f>IF(OR(T201="Paid",T201="Partially refunded"),1,0)</f>
        <v/>
      </c>
      <c r="V201" s="23">
        <f>IF(U201=1,IFERROR(VALUE(IFERROR(TRIM(INDEX($A201:$Q201,MATCH(Lists!$H$18,$A$1:$Q$1,0))&amp;""),"")),0)-IFERROR(VALUE(IFERROR(TRIM(INDEX($A201:$Q201,MATCH(Lists!$H$19,$A$1:$Q$1,0))&amp;""),"")),0),0)</f>
        <v/>
      </c>
    </row>
    <row r="202">
      <c r="R202" s="19" t="n"/>
      <c r="S202" s="22">
        <f>LOWER(IFERROR(TRIM(INDEX($A202:$Q202,MATCH(Lists!$H$16,$A$1:$Q$1,0))&amp;""),""))</f>
        <v/>
      </c>
      <c r="T202" s="22">
        <f>IF(S202="","",IFERROR(TRIM(INDEX($A202:$Q202,MATCH(Lists!$H$17,$A$1:$Q$1,0))&amp;""),""))</f>
        <v/>
      </c>
      <c r="U202" s="22">
        <f>IF(OR(T202="Paid",T202="Partially refunded"),1,0)</f>
        <v/>
      </c>
      <c r="V202" s="23">
        <f>IF(U202=1,IFERROR(VALUE(IFERROR(TRIM(INDEX($A202:$Q202,MATCH(Lists!$H$18,$A$1:$Q$1,0))&amp;""),"")),0)-IFERROR(VALUE(IFERROR(TRIM(INDEX($A202:$Q202,MATCH(Lists!$H$19,$A$1:$Q$1,0))&amp;""),"")),0),0)</f>
        <v/>
      </c>
    </row>
    <row r="203">
      <c r="R203" s="19" t="n"/>
      <c r="S203" s="22">
        <f>LOWER(IFERROR(TRIM(INDEX($A203:$Q203,MATCH(Lists!$H$16,$A$1:$Q$1,0))&amp;""),""))</f>
        <v/>
      </c>
      <c r="T203" s="22">
        <f>IF(S203="","",IFERROR(TRIM(INDEX($A203:$Q203,MATCH(Lists!$H$17,$A$1:$Q$1,0))&amp;""),""))</f>
        <v/>
      </c>
      <c r="U203" s="22">
        <f>IF(OR(T203="Paid",T203="Partially refunded"),1,0)</f>
        <v/>
      </c>
      <c r="V203" s="23">
        <f>IF(U203=1,IFERROR(VALUE(IFERROR(TRIM(INDEX($A203:$Q203,MATCH(Lists!$H$18,$A$1:$Q$1,0))&amp;""),"")),0)-IFERROR(VALUE(IFERROR(TRIM(INDEX($A203:$Q203,MATCH(Lists!$H$19,$A$1:$Q$1,0))&amp;""),"")),0),0)</f>
        <v/>
      </c>
    </row>
    <row r="204">
      <c r="R204" s="19" t="n"/>
      <c r="S204" s="22">
        <f>LOWER(IFERROR(TRIM(INDEX($A204:$Q204,MATCH(Lists!$H$16,$A$1:$Q$1,0))&amp;""),""))</f>
        <v/>
      </c>
      <c r="T204" s="22">
        <f>IF(S204="","",IFERROR(TRIM(INDEX($A204:$Q204,MATCH(Lists!$H$17,$A$1:$Q$1,0))&amp;""),""))</f>
        <v/>
      </c>
      <c r="U204" s="22">
        <f>IF(OR(T204="Paid",T204="Partially refunded"),1,0)</f>
        <v/>
      </c>
      <c r="V204" s="23">
        <f>IF(U204=1,IFERROR(VALUE(IFERROR(TRIM(INDEX($A204:$Q204,MATCH(Lists!$H$18,$A$1:$Q$1,0))&amp;""),"")),0)-IFERROR(VALUE(IFERROR(TRIM(INDEX($A204:$Q204,MATCH(Lists!$H$19,$A$1:$Q$1,0))&amp;""),"")),0),0)</f>
        <v/>
      </c>
    </row>
    <row r="205">
      <c r="R205" s="19" t="n"/>
      <c r="S205" s="22">
        <f>LOWER(IFERROR(TRIM(INDEX($A205:$Q205,MATCH(Lists!$H$16,$A$1:$Q$1,0))&amp;""),""))</f>
        <v/>
      </c>
      <c r="T205" s="22">
        <f>IF(S205="","",IFERROR(TRIM(INDEX($A205:$Q205,MATCH(Lists!$H$17,$A$1:$Q$1,0))&amp;""),""))</f>
        <v/>
      </c>
      <c r="U205" s="22">
        <f>IF(OR(T205="Paid",T205="Partially refunded"),1,0)</f>
        <v/>
      </c>
      <c r="V205" s="23">
        <f>IF(U205=1,IFERROR(VALUE(IFERROR(TRIM(INDEX($A205:$Q205,MATCH(Lists!$H$18,$A$1:$Q$1,0))&amp;""),"")),0)-IFERROR(VALUE(IFERROR(TRIM(INDEX($A205:$Q205,MATCH(Lists!$H$19,$A$1:$Q$1,0))&amp;""),"")),0),0)</f>
        <v/>
      </c>
    </row>
    <row r="206">
      <c r="R206" s="19" t="n"/>
      <c r="S206" s="22">
        <f>LOWER(IFERROR(TRIM(INDEX($A206:$Q206,MATCH(Lists!$H$16,$A$1:$Q$1,0))&amp;""),""))</f>
        <v/>
      </c>
      <c r="T206" s="22">
        <f>IF(S206="","",IFERROR(TRIM(INDEX($A206:$Q206,MATCH(Lists!$H$17,$A$1:$Q$1,0))&amp;""),""))</f>
        <v/>
      </c>
      <c r="U206" s="22">
        <f>IF(OR(T206="Paid",T206="Partially refunded"),1,0)</f>
        <v/>
      </c>
      <c r="V206" s="23">
        <f>IF(U206=1,IFERROR(VALUE(IFERROR(TRIM(INDEX($A206:$Q206,MATCH(Lists!$H$18,$A$1:$Q$1,0))&amp;""),"")),0)-IFERROR(VALUE(IFERROR(TRIM(INDEX($A206:$Q206,MATCH(Lists!$H$19,$A$1:$Q$1,0))&amp;""),"")),0),0)</f>
        <v/>
      </c>
    </row>
    <row r="207">
      <c r="R207" s="19" t="n"/>
      <c r="S207" s="22">
        <f>LOWER(IFERROR(TRIM(INDEX($A207:$Q207,MATCH(Lists!$H$16,$A$1:$Q$1,0))&amp;""),""))</f>
        <v/>
      </c>
      <c r="T207" s="22">
        <f>IF(S207="","",IFERROR(TRIM(INDEX($A207:$Q207,MATCH(Lists!$H$17,$A$1:$Q$1,0))&amp;""),""))</f>
        <v/>
      </c>
      <c r="U207" s="22">
        <f>IF(OR(T207="Paid",T207="Partially refunded"),1,0)</f>
        <v/>
      </c>
      <c r="V207" s="23">
        <f>IF(U207=1,IFERROR(VALUE(IFERROR(TRIM(INDEX($A207:$Q207,MATCH(Lists!$H$18,$A$1:$Q$1,0))&amp;""),"")),0)-IFERROR(VALUE(IFERROR(TRIM(INDEX($A207:$Q207,MATCH(Lists!$H$19,$A$1:$Q$1,0))&amp;""),"")),0),0)</f>
        <v/>
      </c>
    </row>
    <row r="208">
      <c r="R208" s="19" t="n"/>
      <c r="S208" s="22">
        <f>LOWER(IFERROR(TRIM(INDEX($A208:$Q208,MATCH(Lists!$H$16,$A$1:$Q$1,0))&amp;""),""))</f>
        <v/>
      </c>
      <c r="T208" s="22">
        <f>IF(S208="","",IFERROR(TRIM(INDEX($A208:$Q208,MATCH(Lists!$H$17,$A$1:$Q$1,0))&amp;""),""))</f>
        <v/>
      </c>
      <c r="U208" s="22">
        <f>IF(OR(T208="Paid",T208="Partially refunded"),1,0)</f>
        <v/>
      </c>
      <c r="V208" s="23">
        <f>IF(U208=1,IFERROR(VALUE(IFERROR(TRIM(INDEX($A208:$Q208,MATCH(Lists!$H$18,$A$1:$Q$1,0))&amp;""),"")),0)-IFERROR(VALUE(IFERROR(TRIM(INDEX($A208:$Q208,MATCH(Lists!$H$19,$A$1:$Q$1,0))&amp;""),"")),0),0)</f>
        <v/>
      </c>
    </row>
    <row r="209">
      <c r="R209" s="19" t="n"/>
      <c r="S209" s="22">
        <f>LOWER(IFERROR(TRIM(INDEX($A209:$Q209,MATCH(Lists!$H$16,$A$1:$Q$1,0))&amp;""),""))</f>
        <v/>
      </c>
      <c r="T209" s="22">
        <f>IF(S209="","",IFERROR(TRIM(INDEX($A209:$Q209,MATCH(Lists!$H$17,$A$1:$Q$1,0))&amp;""),""))</f>
        <v/>
      </c>
      <c r="U209" s="22">
        <f>IF(OR(T209="Paid",T209="Partially refunded"),1,0)</f>
        <v/>
      </c>
      <c r="V209" s="23">
        <f>IF(U209=1,IFERROR(VALUE(IFERROR(TRIM(INDEX($A209:$Q209,MATCH(Lists!$H$18,$A$1:$Q$1,0))&amp;""),"")),0)-IFERROR(VALUE(IFERROR(TRIM(INDEX($A209:$Q209,MATCH(Lists!$H$19,$A$1:$Q$1,0))&amp;""),"")),0),0)</f>
        <v/>
      </c>
    </row>
    <row r="210">
      <c r="R210" s="19" t="n"/>
      <c r="S210" s="22">
        <f>LOWER(IFERROR(TRIM(INDEX($A210:$Q210,MATCH(Lists!$H$16,$A$1:$Q$1,0))&amp;""),""))</f>
        <v/>
      </c>
      <c r="T210" s="22">
        <f>IF(S210="","",IFERROR(TRIM(INDEX($A210:$Q210,MATCH(Lists!$H$17,$A$1:$Q$1,0))&amp;""),""))</f>
        <v/>
      </c>
      <c r="U210" s="22">
        <f>IF(OR(T210="Paid",T210="Partially refunded"),1,0)</f>
        <v/>
      </c>
      <c r="V210" s="23">
        <f>IF(U210=1,IFERROR(VALUE(IFERROR(TRIM(INDEX($A210:$Q210,MATCH(Lists!$H$18,$A$1:$Q$1,0))&amp;""),"")),0)-IFERROR(VALUE(IFERROR(TRIM(INDEX($A210:$Q210,MATCH(Lists!$H$19,$A$1:$Q$1,0))&amp;""),"")),0),0)</f>
        <v/>
      </c>
    </row>
    <row r="211">
      <c r="R211" s="19" t="n"/>
      <c r="S211" s="22">
        <f>LOWER(IFERROR(TRIM(INDEX($A211:$Q211,MATCH(Lists!$H$16,$A$1:$Q$1,0))&amp;""),""))</f>
        <v/>
      </c>
      <c r="T211" s="22">
        <f>IF(S211="","",IFERROR(TRIM(INDEX($A211:$Q211,MATCH(Lists!$H$17,$A$1:$Q$1,0))&amp;""),""))</f>
        <v/>
      </c>
      <c r="U211" s="22">
        <f>IF(OR(T211="Paid",T211="Partially refunded"),1,0)</f>
        <v/>
      </c>
      <c r="V211" s="23">
        <f>IF(U211=1,IFERROR(VALUE(IFERROR(TRIM(INDEX($A211:$Q211,MATCH(Lists!$H$18,$A$1:$Q$1,0))&amp;""),"")),0)-IFERROR(VALUE(IFERROR(TRIM(INDEX($A211:$Q211,MATCH(Lists!$H$19,$A$1:$Q$1,0))&amp;""),"")),0),0)</f>
        <v/>
      </c>
    </row>
    <row r="212">
      <c r="R212" s="19" t="n"/>
      <c r="S212" s="22">
        <f>LOWER(IFERROR(TRIM(INDEX($A212:$Q212,MATCH(Lists!$H$16,$A$1:$Q$1,0))&amp;""),""))</f>
        <v/>
      </c>
      <c r="T212" s="22">
        <f>IF(S212="","",IFERROR(TRIM(INDEX($A212:$Q212,MATCH(Lists!$H$17,$A$1:$Q$1,0))&amp;""),""))</f>
        <v/>
      </c>
      <c r="U212" s="22">
        <f>IF(OR(T212="Paid",T212="Partially refunded"),1,0)</f>
        <v/>
      </c>
      <c r="V212" s="23">
        <f>IF(U212=1,IFERROR(VALUE(IFERROR(TRIM(INDEX($A212:$Q212,MATCH(Lists!$H$18,$A$1:$Q$1,0))&amp;""),"")),0)-IFERROR(VALUE(IFERROR(TRIM(INDEX($A212:$Q212,MATCH(Lists!$H$19,$A$1:$Q$1,0))&amp;""),"")),0),0)</f>
        <v/>
      </c>
    </row>
    <row r="213">
      <c r="R213" s="19" t="n"/>
      <c r="S213" s="22">
        <f>LOWER(IFERROR(TRIM(INDEX($A213:$Q213,MATCH(Lists!$H$16,$A$1:$Q$1,0))&amp;""),""))</f>
        <v/>
      </c>
      <c r="T213" s="22">
        <f>IF(S213="","",IFERROR(TRIM(INDEX($A213:$Q213,MATCH(Lists!$H$17,$A$1:$Q$1,0))&amp;""),""))</f>
        <v/>
      </c>
      <c r="U213" s="22">
        <f>IF(OR(T213="Paid",T213="Partially refunded"),1,0)</f>
        <v/>
      </c>
      <c r="V213" s="23">
        <f>IF(U213=1,IFERROR(VALUE(IFERROR(TRIM(INDEX($A213:$Q213,MATCH(Lists!$H$18,$A$1:$Q$1,0))&amp;""),"")),0)-IFERROR(VALUE(IFERROR(TRIM(INDEX($A213:$Q213,MATCH(Lists!$H$19,$A$1:$Q$1,0))&amp;""),"")),0),0)</f>
        <v/>
      </c>
    </row>
    <row r="214">
      <c r="R214" s="19" t="n"/>
      <c r="S214" s="22">
        <f>LOWER(IFERROR(TRIM(INDEX($A214:$Q214,MATCH(Lists!$H$16,$A$1:$Q$1,0))&amp;""),""))</f>
        <v/>
      </c>
      <c r="T214" s="22">
        <f>IF(S214="","",IFERROR(TRIM(INDEX($A214:$Q214,MATCH(Lists!$H$17,$A$1:$Q$1,0))&amp;""),""))</f>
        <v/>
      </c>
      <c r="U214" s="22">
        <f>IF(OR(T214="Paid",T214="Partially refunded"),1,0)</f>
        <v/>
      </c>
      <c r="V214" s="23">
        <f>IF(U214=1,IFERROR(VALUE(IFERROR(TRIM(INDEX($A214:$Q214,MATCH(Lists!$H$18,$A$1:$Q$1,0))&amp;""),"")),0)-IFERROR(VALUE(IFERROR(TRIM(INDEX($A214:$Q214,MATCH(Lists!$H$19,$A$1:$Q$1,0))&amp;""),"")),0),0)</f>
        <v/>
      </c>
    </row>
    <row r="215">
      <c r="R215" s="19" t="n"/>
      <c r="S215" s="22">
        <f>LOWER(IFERROR(TRIM(INDEX($A215:$Q215,MATCH(Lists!$H$16,$A$1:$Q$1,0))&amp;""),""))</f>
        <v/>
      </c>
      <c r="T215" s="22">
        <f>IF(S215="","",IFERROR(TRIM(INDEX($A215:$Q215,MATCH(Lists!$H$17,$A$1:$Q$1,0))&amp;""),""))</f>
        <v/>
      </c>
      <c r="U215" s="22">
        <f>IF(OR(T215="Paid",T215="Partially refunded"),1,0)</f>
        <v/>
      </c>
      <c r="V215" s="23">
        <f>IF(U215=1,IFERROR(VALUE(IFERROR(TRIM(INDEX($A215:$Q215,MATCH(Lists!$H$18,$A$1:$Q$1,0))&amp;""),"")),0)-IFERROR(VALUE(IFERROR(TRIM(INDEX($A215:$Q215,MATCH(Lists!$H$19,$A$1:$Q$1,0))&amp;""),"")),0),0)</f>
        <v/>
      </c>
    </row>
    <row r="216">
      <c r="R216" s="19" t="n"/>
      <c r="S216" s="22">
        <f>LOWER(IFERROR(TRIM(INDEX($A216:$Q216,MATCH(Lists!$H$16,$A$1:$Q$1,0))&amp;""),""))</f>
        <v/>
      </c>
      <c r="T216" s="22">
        <f>IF(S216="","",IFERROR(TRIM(INDEX($A216:$Q216,MATCH(Lists!$H$17,$A$1:$Q$1,0))&amp;""),""))</f>
        <v/>
      </c>
      <c r="U216" s="22">
        <f>IF(OR(T216="Paid",T216="Partially refunded"),1,0)</f>
        <v/>
      </c>
      <c r="V216" s="23">
        <f>IF(U216=1,IFERROR(VALUE(IFERROR(TRIM(INDEX($A216:$Q216,MATCH(Lists!$H$18,$A$1:$Q$1,0))&amp;""),"")),0)-IFERROR(VALUE(IFERROR(TRIM(INDEX($A216:$Q216,MATCH(Lists!$H$19,$A$1:$Q$1,0))&amp;""),"")),0),0)</f>
        <v/>
      </c>
    </row>
    <row r="217">
      <c r="R217" s="19" t="n"/>
      <c r="S217" s="22">
        <f>LOWER(IFERROR(TRIM(INDEX($A217:$Q217,MATCH(Lists!$H$16,$A$1:$Q$1,0))&amp;""),""))</f>
        <v/>
      </c>
      <c r="T217" s="22">
        <f>IF(S217="","",IFERROR(TRIM(INDEX($A217:$Q217,MATCH(Lists!$H$17,$A$1:$Q$1,0))&amp;""),""))</f>
        <v/>
      </c>
      <c r="U217" s="22">
        <f>IF(OR(T217="Paid",T217="Partially refunded"),1,0)</f>
        <v/>
      </c>
      <c r="V217" s="23">
        <f>IF(U217=1,IFERROR(VALUE(IFERROR(TRIM(INDEX($A217:$Q217,MATCH(Lists!$H$18,$A$1:$Q$1,0))&amp;""),"")),0)-IFERROR(VALUE(IFERROR(TRIM(INDEX($A217:$Q217,MATCH(Lists!$H$19,$A$1:$Q$1,0))&amp;""),"")),0),0)</f>
        <v/>
      </c>
    </row>
    <row r="218">
      <c r="R218" s="19" t="n"/>
      <c r="S218" s="22">
        <f>LOWER(IFERROR(TRIM(INDEX($A218:$Q218,MATCH(Lists!$H$16,$A$1:$Q$1,0))&amp;""),""))</f>
        <v/>
      </c>
      <c r="T218" s="22">
        <f>IF(S218="","",IFERROR(TRIM(INDEX($A218:$Q218,MATCH(Lists!$H$17,$A$1:$Q$1,0))&amp;""),""))</f>
        <v/>
      </c>
      <c r="U218" s="22">
        <f>IF(OR(T218="Paid",T218="Partially refunded"),1,0)</f>
        <v/>
      </c>
      <c r="V218" s="23">
        <f>IF(U218=1,IFERROR(VALUE(IFERROR(TRIM(INDEX($A218:$Q218,MATCH(Lists!$H$18,$A$1:$Q$1,0))&amp;""),"")),0)-IFERROR(VALUE(IFERROR(TRIM(INDEX($A218:$Q218,MATCH(Lists!$H$19,$A$1:$Q$1,0))&amp;""),"")),0),0)</f>
        <v/>
      </c>
    </row>
    <row r="219">
      <c r="R219" s="19" t="n"/>
      <c r="S219" s="22">
        <f>LOWER(IFERROR(TRIM(INDEX($A219:$Q219,MATCH(Lists!$H$16,$A$1:$Q$1,0))&amp;""),""))</f>
        <v/>
      </c>
      <c r="T219" s="22">
        <f>IF(S219="","",IFERROR(TRIM(INDEX($A219:$Q219,MATCH(Lists!$H$17,$A$1:$Q$1,0))&amp;""),""))</f>
        <v/>
      </c>
      <c r="U219" s="22">
        <f>IF(OR(T219="Paid",T219="Partially refunded"),1,0)</f>
        <v/>
      </c>
      <c r="V219" s="23">
        <f>IF(U219=1,IFERROR(VALUE(IFERROR(TRIM(INDEX($A219:$Q219,MATCH(Lists!$H$18,$A$1:$Q$1,0))&amp;""),"")),0)-IFERROR(VALUE(IFERROR(TRIM(INDEX($A219:$Q219,MATCH(Lists!$H$19,$A$1:$Q$1,0))&amp;""),"")),0),0)</f>
        <v/>
      </c>
    </row>
    <row r="220">
      <c r="R220" s="19" t="n"/>
      <c r="S220" s="22">
        <f>LOWER(IFERROR(TRIM(INDEX($A220:$Q220,MATCH(Lists!$H$16,$A$1:$Q$1,0))&amp;""),""))</f>
        <v/>
      </c>
      <c r="T220" s="22">
        <f>IF(S220="","",IFERROR(TRIM(INDEX($A220:$Q220,MATCH(Lists!$H$17,$A$1:$Q$1,0))&amp;""),""))</f>
        <v/>
      </c>
      <c r="U220" s="22">
        <f>IF(OR(T220="Paid",T220="Partially refunded"),1,0)</f>
        <v/>
      </c>
      <c r="V220" s="23">
        <f>IF(U220=1,IFERROR(VALUE(IFERROR(TRIM(INDEX($A220:$Q220,MATCH(Lists!$H$18,$A$1:$Q$1,0))&amp;""),"")),0)-IFERROR(VALUE(IFERROR(TRIM(INDEX($A220:$Q220,MATCH(Lists!$H$19,$A$1:$Q$1,0))&amp;""),"")),0),0)</f>
        <v/>
      </c>
    </row>
    <row r="221">
      <c r="R221" s="19" t="n"/>
      <c r="S221" s="22">
        <f>LOWER(IFERROR(TRIM(INDEX($A221:$Q221,MATCH(Lists!$H$16,$A$1:$Q$1,0))&amp;""),""))</f>
        <v/>
      </c>
      <c r="T221" s="22">
        <f>IF(S221="","",IFERROR(TRIM(INDEX($A221:$Q221,MATCH(Lists!$H$17,$A$1:$Q$1,0))&amp;""),""))</f>
        <v/>
      </c>
      <c r="U221" s="22">
        <f>IF(OR(T221="Paid",T221="Partially refunded"),1,0)</f>
        <v/>
      </c>
      <c r="V221" s="23">
        <f>IF(U221=1,IFERROR(VALUE(IFERROR(TRIM(INDEX($A221:$Q221,MATCH(Lists!$H$18,$A$1:$Q$1,0))&amp;""),"")),0)-IFERROR(VALUE(IFERROR(TRIM(INDEX($A221:$Q221,MATCH(Lists!$H$19,$A$1:$Q$1,0))&amp;""),"")),0),0)</f>
        <v/>
      </c>
    </row>
    <row r="222">
      <c r="R222" s="19" t="n"/>
      <c r="S222" s="22">
        <f>LOWER(IFERROR(TRIM(INDEX($A222:$Q222,MATCH(Lists!$H$16,$A$1:$Q$1,0))&amp;""),""))</f>
        <v/>
      </c>
      <c r="T222" s="22">
        <f>IF(S222="","",IFERROR(TRIM(INDEX($A222:$Q222,MATCH(Lists!$H$17,$A$1:$Q$1,0))&amp;""),""))</f>
        <v/>
      </c>
      <c r="U222" s="22">
        <f>IF(OR(T222="Paid",T222="Partially refunded"),1,0)</f>
        <v/>
      </c>
      <c r="V222" s="23">
        <f>IF(U222=1,IFERROR(VALUE(IFERROR(TRIM(INDEX($A222:$Q222,MATCH(Lists!$H$18,$A$1:$Q$1,0))&amp;""),"")),0)-IFERROR(VALUE(IFERROR(TRIM(INDEX($A222:$Q222,MATCH(Lists!$H$19,$A$1:$Q$1,0))&amp;""),"")),0),0)</f>
        <v/>
      </c>
    </row>
    <row r="223">
      <c r="R223" s="19" t="n"/>
      <c r="S223" s="22">
        <f>LOWER(IFERROR(TRIM(INDEX($A223:$Q223,MATCH(Lists!$H$16,$A$1:$Q$1,0))&amp;""),""))</f>
        <v/>
      </c>
      <c r="T223" s="22">
        <f>IF(S223="","",IFERROR(TRIM(INDEX($A223:$Q223,MATCH(Lists!$H$17,$A$1:$Q$1,0))&amp;""),""))</f>
        <v/>
      </c>
      <c r="U223" s="22">
        <f>IF(OR(T223="Paid",T223="Partially refunded"),1,0)</f>
        <v/>
      </c>
      <c r="V223" s="23">
        <f>IF(U223=1,IFERROR(VALUE(IFERROR(TRIM(INDEX($A223:$Q223,MATCH(Lists!$H$18,$A$1:$Q$1,0))&amp;""),"")),0)-IFERROR(VALUE(IFERROR(TRIM(INDEX($A223:$Q223,MATCH(Lists!$H$19,$A$1:$Q$1,0))&amp;""),"")),0),0)</f>
        <v/>
      </c>
    </row>
    <row r="224">
      <c r="R224" s="19" t="n"/>
      <c r="S224" s="22">
        <f>LOWER(IFERROR(TRIM(INDEX($A224:$Q224,MATCH(Lists!$H$16,$A$1:$Q$1,0))&amp;""),""))</f>
        <v/>
      </c>
      <c r="T224" s="22">
        <f>IF(S224="","",IFERROR(TRIM(INDEX($A224:$Q224,MATCH(Lists!$H$17,$A$1:$Q$1,0))&amp;""),""))</f>
        <v/>
      </c>
      <c r="U224" s="22">
        <f>IF(OR(T224="Paid",T224="Partially refunded"),1,0)</f>
        <v/>
      </c>
      <c r="V224" s="23">
        <f>IF(U224=1,IFERROR(VALUE(IFERROR(TRIM(INDEX($A224:$Q224,MATCH(Lists!$H$18,$A$1:$Q$1,0))&amp;""),"")),0)-IFERROR(VALUE(IFERROR(TRIM(INDEX($A224:$Q224,MATCH(Lists!$H$19,$A$1:$Q$1,0))&amp;""),"")),0),0)</f>
        <v/>
      </c>
    </row>
    <row r="225">
      <c r="R225" s="19" t="n"/>
      <c r="S225" s="22">
        <f>LOWER(IFERROR(TRIM(INDEX($A225:$Q225,MATCH(Lists!$H$16,$A$1:$Q$1,0))&amp;""),""))</f>
        <v/>
      </c>
      <c r="T225" s="22">
        <f>IF(S225="","",IFERROR(TRIM(INDEX($A225:$Q225,MATCH(Lists!$H$17,$A$1:$Q$1,0))&amp;""),""))</f>
        <v/>
      </c>
      <c r="U225" s="22">
        <f>IF(OR(T225="Paid",T225="Partially refunded"),1,0)</f>
        <v/>
      </c>
      <c r="V225" s="23">
        <f>IF(U225=1,IFERROR(VALUE(IFERROR(TRIM(INDEX($A225:$Q225,MATCH(Lists!$H$18,$A$1:$Q$1,0))&amp;""),"")),0)-IFERROR(VALUE(IFERROR(TRIM(INDEX($A225:$Q225,MATCH(Lists!$H$19,$A$1:$Q$1,0))&amp;""),"")),0),0)</f>
        <v/>
      </c>
    </row>
    <row r="226">
      <c r="R226" s="19" t="n"/>
      <c r="S226" s="22">
        <f>LOWER(IFERROR(TRIM(INDEX($A226:$Q226,MATCH(Lists!$H$16,$A$1:$Q$1,0))&amp;""),""))</f>
        <v/>
      </c>
      <c r="T226" s="22">
        <f>IF(S226="","",IFERROR(TRIM(INDEX($A226:$Q226,MATCH(Lists!$H$17,$A$1:$Q$1,0))&amp;""),""))</f>
        <v/>
      </c>
      <c r="U226" s="22">
        <f>IF(OR(T226="Paid",T226="Partially refunded"),1,0)</f>
        <v/>
      </c>
      <c r="V226" s="23">
        <f>IF(U226=1,IFERROR(VALUE(IFERROR(TRIM(INDEX($A226:$Q226,MATCH(Lists!$H$18,$A$1:$Q$1,0))&amp;""),"")),0)-IFERROR(VALUE(IFERROR(TRIM(INDEX($A226:$Q226,MATCH(Lists!$H$19,$A$1:$Q$1,0))&amp;""),"")),0),0)</f>
        <v/>
      </c>
    </row>
    <row r="227">
      <c r="R227" s="19" t="n"/>
      <c r="S227" s="22">
        <f>LOWER(IFERROR(TRIM(INDEX($A227:$Q227,MATCH(Lists!$H$16,$A$1:$Q$1,0))&amp;""),""))</f>
        <v/>
      </c>
      <c r="T227" s="22">
        <f>IF(S227="","",IFERROR(TRIM(INDEX($A227:$Q227,MATCH(Lists!$H$17,$A$1:$Q$1,0))&amp;""),""))</f>
        <v/>
      </c>
      <c r="U227" s="22">
        <f>IF(OR(T227="Paid",T227="Partially refunded"),1,0)</f>
        <v/>
      </c>
      <c r="V227" s="23">
        <f>IF(U227=1,IFERROR(VALUE(IFERROR(TRIM(INDEX($A227:$Q227,MATCH(Lists!$H$18,$A$1:$Q$1,0))&amp;""),"")),0)-IFERROR(VALUE(IFERROR(TRIM(INDEX($A227:$Q227,MATCH(Lists!$H$19,$A$1:$Q$1,0))&amp;""),"")),0),0)</f>
        <v/>
      </c>
    </row>
    <row r="228">
      <c r="R228" s="19" t="n"/>
      <c r="S228" s="22">
        <f>LOWER(IFERROR(TRIM(INDEX($A228:$Q228,MATCH(Lists!$H$16,$A$1:$Q$1,0))&amp;""),""))</f>
        <v/>
      </c>
      <c r="T228" s="22">
        <f>IF(S228="","",IFERROR(TRIM(INDEX($A228:$Q228,MATCH(Lists!$H$17,$A$1:$Q$1,0))&amp;""),""))</f>
        <v/>
      </c>
      <c r="U228" s="22">
        <f>IF(OR(T228="Paid",T228="Partially refunded"),1,0)</f>
        <v/>
      </c>
      <c r="V228" s="23">
        <f>IF(U228=1,IFERROR(VALUE(IFERROR(TRIM(INDEX($A228:$Q228,MATCH(Lists!$H$18,$A$1:$Q$1,0))&amp;""),"")),0)-IFERROR(VALUE(IFERROR(TRIM(INDEX($A228:$Q228,MATCH(Lists!$H$19,$A$1:$Q$1,0))&amp;""),"")),0),0)</f>
        <v/>
      </c>
    </row>
    <row r="229">
      <c r="R229" s="19" t="n"/>
      <c r="S229" s="22">
        <f>LOWER(IFERROR(TRIM(INDEX($A229:$Q229,MATCH(Lists!$H$16,$A$1:$Q$1,0))&amp;""),""))</f>
        <v/>
      </c>
      <c r="T229" s="22">
        <f>IF(S229="","",IFERROR(TRIM(INDEX($A229:$Q229,MATCH(Lists!$H$17,$A$1:$Q$1,0))&amp;""),""))</f>
        <v/>
      </c>
      <c r="U229" s="22">
        <f>IF(OR(T229="Paid",T229="Partially refunded"),1,0)</f>
        <v/>
      </c>
      <c r="V229" s="23">
        <f>IF(U229=1,IFERROR(VALUE(IFERROR(TRIM(INDEX($A229:$Q229,MATCH(Lists!$H$18,$A$1:$Q$1,0))&amp;""),"")),0)-IFERROR(VALUE(IFERROR(TRIM(INDEX($A229:$Q229,MATCH(Lists!$H$19,$A$1:$Q$1,0))&amp;""),"")),0),0)</f>
        <v/>
      </c>
    </row>
    <row r="230">
      <c r="R230" s="19" t="n"/>
      <c r="S230" s="22">
        <f>LOWER(IFERROR(TRIM(INDEX($A230:$Q230,MATCH(Lists!$H$16,$A$1:$Q$1,0))&amp;""),""))</f>
        <v/>
      </c>
      <c r="T230" s="22">
        <f>IF(S230="","",IFERROR(TRIM(INDEX($A230:$Q230,MATCH(Lists!$H$17,$A$1:$Q$1,0))&amp;""),""))</f>
        <v/>
      </c>
      <c r="U230" s="22">
        <f>IF(OR(T230="Paid",T230="Partially refunded"),1,0)</f>
        <v/>
      </c>
      <c r="V230" s="23">
        <f>IF(U230=1,IFERROR(VALUE(IFERROR(TRIM(INDEX($A230:$Q230,MATCH(Lists!$H$18,$A$1:$Q$1,0))&amp;""),"")),0)-IFERROR(VALUE(IFERROR(TRIM(INDEX($A230:$Q230,MATCH(Lists!$H$19,$A$1:$Q$1,0))&amp;""),"")),0),0)</f>
        <v/>
      </c>
    </row>
    <row r="231">
      <c r="R231" s="19" t="n"/>
      <c r="S231" s="22">
        <f>LOWER(IFERROR(TRIM(INDEX($A231:$Q231,MATCH(Lists!$H$16,$A$1:$Q$1,0))&amp;""),""))</f>
        <v/>
      </c>
      <c r="T231" s="22">
        <f>IF(S231="","",IFERROR(TRIM(INDEX($A231:$Q231,MATCH(Lists!$H$17,$A$1:$Q$1,0))&amp;""),""))</f>
        <v/>
      </c>
      <c r="U231" s="22">
        <f>IF(OR(T231="Paid",T231="Partially refunded"),1,0)</f>
        <v/>
      </c>
      <c r="V231" s="23">
        <f>IF(U231=1,IFERROR(VALUE(IFERROR(TRIM(INDEX($A231:$Q231,MATCH(Lists!$H$18,$A$1:$Q$1,0))&amp;""),"")),0)-IFERROR(VALUE(IFERROR(TRIM(INDEX($A231:$Q231,MATCH(Lists!$H$19,$A$1:$Q$1,0))&amp;""),"")),0),0)</f>
        <v/>
      </c>
    </row>
    <row r="232">
      <c r="R232" s="19" t="n"/>
      <c r="S232" s="22">
        <f>LOWER(IFERROR(TRIM(INDEX($A232:$Q232,MATCH(Lists!$H$16,$A$1:$Q$1,0))&amp;""),""))</f>
        <v/>
      </c>
      <c r="T232" s="22">
        <f>IF(S232="","",IFERROR(TRIM(INDEX($A232:$Q232,MATCH(Lists!$H$17,$A$1:$Q$1,0))&amp;""),""))</f>
        <v/>
      </c>
      <c r="U232" s="22">
        <f>IF(OR(T232="Paid",T232="Partially refunded"),1,0)</f>
        <v/>
      </c>
      <c r="V232" s="23">
        <f>IF(U232=1,IFERROR(VALUE(IFERROR(TRIM(INDEX($A232:$Q232,MATCH(Lists!$H$18,$A$1:$Q$1,0))&amp;""),"")),0)-IFERROR(VALUE(IFERROR(TRIM(INDEX($A232:$Q232,MATCH(Lists!$H$19,$A$1:$Q$1,0))&amp;""),"")),0),0)</f>
        <v/>
      </c>
    </row>
    <row r="233">
      <c r="R233" s="19" t="n"/>
      <c r="S233" s="22">
        <f>LOWER(IFERROR(TRIM(INDEX($A233:$Q233,MATCH(Lists!$H$16,$A$1:$Q$1,0))&amp;""),""))</f>
        <v/>
      </c>
      <c r="T233" s="22">
        <f>IF(S233="","",IFERROR(TRIM(INDEX($A233:$Q233,MATCH(Lists!$H$17,$A$1:$Q$1,0))&amp;""),""))</f>
        <v/>
      </c>
      <c r="U233" s="22">
        <f>IF(OR(T233="Paid",T233="Partially refunded"),1,0)</f>
        <v/>
      </c>
      <c r="V233" s="23">
        <f>IF(U233=1,IFERROR(VALUE(IFERROR(TRIM(INDEX($A233:$Q233,MATCH(Lists!$H$18,$A$1:$Q$1,0))&amp;""),"")),0)-IFERROR(VALUE(IFERROR(TRIM(INDEX($A233:$Q233,MATCH(Lists!$H$19,$A$1:$Q$1,0))&amp;""),"")),0),0)</f>
        <v/>
      </c>
    </row>
    <row r="234">
      <c r="R234" s="19" t="n"/>
      <c r="S234" s="22">
        <f>LOWER(IFERROR(TRIM(INDEX($A234:$Q234,MATCH(Lists!$H$16,$A$1:$Q$1,0))&amp;""),""))</f>
        <v/>
      </c>
      <c r="T234" s="22">
        <f>IF(S234="","",IFERROR(TRIM(INDEX($A234:$Q234,MATCH(Lists!$H$17,$A$1:$Q$1,0))&amp;""),""))</f>
        <v/>
      </c>
      <c r="U234" s="22">
        <f>IF(OR(T234="Paid",T234="Partially refunded"),1,0)</f>
        <v/>
      </c>
      <c r="V234" s="23">
        <f>IF(U234=1,IFERROR(VALUE(IFERROR(TRIM(INDEX($A234:$Q234,MATCH(Lists!$H$18,$A$1:$Q$1,0))&amp;""),"")),0)-IFERROR(VALUE(IFERROR(TRIM(INDEX($A234:$Q234,MATCH(Lists!$H$19,$A$1:$Q$1,0))&amp;""),"")),0),0)</f>
        <v/>
      </c>
    </row>
    <row r="235">
      <c r="R235" s="19" t="n"/>
      <c r="S235" s="22">
        <f>LOWER(IFERROR(TRIM(INDEX($A235:$Q235,MATCH(Lists!$H$16,$A$1:$Q$1,0))&amp;""),""))</f>
        <v/>
      </c>
      <c r="T235" s="22">
        <f>IF(S235="","",IFERROR(TRIM(INDEX($A235:$Q235,MATCH(Lists!$H$17,$A$1:$Q$1,0))&amp;""),""))</f>
        <v/>
      </c>
      <c r="U235" s="22">
        <f>IF(OR(T235="Paid",T235="Partially refunded"),1,0)</f>
        <v/>
      </c>
      <c r="V235" s="23">
        <f>IF(U235=1,IFERROR(VALUE(IFERROR(TRIM(INDEX($A235:$Q235,MATCH(Lists!$H$18,$A$1:$Q$1,0))&amp;""),"")),0)-IFERROR(VALUE(IFERROR(TRIM(INDEX($A235:$Q235,MATCH(Lists!$H$19,$A$1:$Q$1,0))&amp;""),"")),0),0)</f>
        <v/>
      </c>
    </row>
    <row r="236">
      <c r="R236" s="19" t="n"/>
      <c r="S236" s="22">
        <f>LOWER(IFERROR(TRIM(INDEX($A236:$Q236,MATCH(Lists!$H$16,$A$1:$Q$1,0))&amp;""),""))</f>
        <v/>
      </c>
      <c r="T236" s="22">
        <f>IF(S236="","",IFERROR(TRIM(INDEX($A236:$Q236,MATCH(Lists!$H$17,$A$1:$Q$1,0))&amp;""),""))</f>
        <v/>
      </c>
      <c r="U236" s="22">
        <f>IF(OR(T236="Paid",T236="Partially refunded"),1,0)</f>
        <v/>
      </c>
      <c r="V236" s="23">
        <f>IF(U236=1,IFERROR(VALUE(IFERROR(TRIM(INDEX($A236:$Q236,MATCH(Lists!$H$18,$A$1:$Q$1,0))&amp;""),"")),0)-IFERROR(VALUE(IFERROR(TRIM(INDEX($A236:$Q236,MATCH(Lists!$H$19,$A$1:$Q$1,0))&amp;""),"")),0),0)</f>
        <v/>
      </c>
    </row>
    <row r="237">
      <c r="R237" s="19" t="n"/>
      <c r="S237" s="22">
        <f>LOWER(IFERROR(TRIM(INDEX($A237:$Q237,MATCH(Lists!$H$16,$A$1:$Q$1,0))&amp;""),""))</f>
        <v/>
      </c>
      <c r="T237" s="22">
        <f>IF(S237="","",IFERROR(TRIM(INDEX($A237:$Q237,MATCH(Lists!$H$17,$A$1:$Q$1,0))&amp;""),""))</f>
        <v/>
      </c>
      <c r="U237" s="22">
        <f>IF(OR(T237="Paid",T237="Partially refunded"),1,0)</f>
        <v/>
      </c>
      <c r="V237" s="23">
        <f>IF(U237=1,IFERROR(VALUE(IFERROR(TRIM(INDEX($A237:$Q237,MATCH(Lists!$H$18,$A$1:$Q$1,0))&amp;""),"")),0)-IFERROR(VALUE(IFERROR(TRIM(INDEX($A237:$Q237,MATCH(Lists!$H$19,$A$1:$Q$1,0))&amp;""),"")),0),0)</f>
        <v/>
      </c>
    </row>
    <row r="238">
      <c r="R238" s="19" t="n"/>
      <c r="S238" s="22">
        <f>LOWER(IFERROR(TRIM(INDEX($A238:$Q238,MATCH(Lists!$H$16,$A$1:$Q$1,0))&amp;""),""))</f>
        <v/>
      </c>
      <c r="T238" s="22">
        <f>IF(S238="","",IFERROR(TRIM(INDEX($A238:$Q238,MATCH(Lists!$H$17,$A$1:$Q$1,0))&amp;""),""))</f>
        <v/>
      </c>
      <c r="U238" s="22">
        <f>IF(OR(T238="Paid",T238="Partially refunded"),1,0)</f>
        <v/>
      </c>
      <c r="V238" s="23">
        <f>IF(U238=1,IFERROR(VALUE(IFERROR(TRIM(INDEX($A238:$Q238,MATCH(Lists!$H$18,$A$1:$Q$1,0))&amp;""),"")),0)-IFERROR(VALUE(IFERROR(TRIM(INDEX($A238:$Q238,MATCH(Lists!$H$19,$A$1:$Q$1,0))&amp;""),"")),0),0)</f>
        <v/>
      </c>
    </row>
    <row r="239">
      <c r="R239" s="19" t="n"/>
      <c r="S239" s="22">
        <f>LOWER(IFERROR(TRIM(INDEX($A239:$Q239,MATCH(Lists!$H$16,$A$1:$Q$1,0))&amp;""),""))</f>
        <v/>
      </c>
      <c r="T239" s="22">
        <f>IF(S239="","",IFERROR(TRIM(INDEX($A239:$Q239,MATCH(Lists!$H$17,$A$1:$Q$1,0))&amp;""),""))</f>
        <v/>
      </c>
      <c r="U239" s="22">
        <f>IF(OR(T239="Paid",T239="Partially refunded"),1,0)</f>
        <v/>
      </c>
      <c r="V239" s="23">
        <f>IF(U239=1,IFERROR(VALUE(IFERROR(TRIM(INDEX($A239:$Q239,MATCH(Lists!$H$18,$A$1:$Q$1,0))&amp;""),"")),0)-IFERROR(VALUE(IFERROR(TRIM(INDEX($A239:$Q239,MATCH(Lists!$H$19,$A$1:$Q$1,0))&amp;""),"")),0),0)</f>
        <v/>
      </c>
    </row>
    <row r="240">
      <c r="R240" s="19" t="n"/>
      <c r="S240" s="22">
        <f>LOWER(IFERROR(TRIM(INDEX($A240:$Q240,MATCH(Lists!$H$16,$A$1:$Q$1,0))&amp;""),""))</f>
        <v/>
      </c>
      <c r="T240" s="22">
        <f>IF(S240="","",IFERROR(TRIM(INDEX($A240:$Q240,MATCH(Lists!$H$17,$A$1:$Q$1,0))&amp;""),""))</f>
        <v/>
      </c>
      <c r="U240" s="22">
        <f>IF(OR(T240="Paid",T240="Partially refunded"),1,0)</f>
        <v/>
      </c>
      <c r="V240" s="23">
        <f>IF(U240=1,IFERROR(VALUE(IFERROR(TRIM(INDEX($A240:$Q240,MATCH(Lists!$H$18,$A$1:$Q$1,0))&amp;""),"")),0)-IFERROR(VALUE(IFERROR(TRIM(INDEX($A240:$Q240,MATCH(Lists!$H$19,$A$1:$Q$1,0))&amp;""),"")),0),0)</f>
        <v/>
      </c>
    </row>
    <row r="241">
      <c r="R241" s="19" t="n"/>
      <c r="S241" s="22">
        <f>LOWER(IFERROR(TRIM(INDEX($A241:$Q241,MATCH(Lists!$H$16,$A$1:$Q$1,0))&amp;""),""))</f>
        <v/>
      </c>
      <c r="T241" s="22">
        <f>IF(S241="","",IFERROR(TRIM(INDEX($A241:$Q241,MATCH(Lists!$H$17,$A$1:$Q$1,0))&amp;""),""))</f>
        <v/>
      </c>
      <c r="U241" s="22">
        <f>IF(OR(T241="Paid",T241="Partially refunded"),1,0)</f>
        <v/>
      </c>
      <c r="V241" s="23">
        <f>IF(U241=1,IFERROR(VALUE(IFERROR(TRIM(INDEX($A241:$Q241,MATCH(Lists!$H$18,$A$1:$Q$1,0))&amp;""),"")),0)-IFERROR(VALUE(IFERROR(TRIM(INDEX($A241:$Q241,MATCH(Lists!$H$19,$A$1:$Q$1,0))&amp;""),"")),0),0)</f>
        <v/>
      </c>
    </row>
    <row r="242">
      <c r="R242" s="19" t="n"/>
      <c r="S242" s="22">
        <f>LOWER(IFERROR(TRIM(INDEX($A242:$Q242,MATCH(Lists!$H$16,$A$1:$Q$1,0))&amp;""),""))</f>
        <v/>
      </c>
      <c r="T242" s="22">
        <f>IF(S242="","",IFERROR(TRIM(INDEX($A242:$Q242,MATCH(Lists!$H$17,$A$1:$Q$1,0))&amp;""),""))</f>
        <v/>
      </c>
      <c r="U242" s="22">
        <f>IF(OR(T242="Paid",T242="Partially refunded"),1,0)</f>
        <v/>
      </c>
      <c r="V242" s="23">
        <f>IF(U242=1,IFERROR(VALUE(IFERROR(TRIM(INDEX($A242:$Q242,MATCH(Lists!$H$18,$A$1:$Q$1,0))&amp;""),"")),0)-IFERROR(VALUE(IFERROR(TRIM(INDEX($A242:$Q242,MATCH(Lists!$H$19,$A$1:$Q$1,0))&amp;""),"")),0),0)</f>
        <v/>
      </c>
    </row>
    <row r="243">
      <c r="R243" s="19" t="n"/>
      <c r="S243" s="22">
        <f>LOWER(IFERROR(TRIM(INDEX($A243:$Q243,MATCH(Lists!$H$16,$A$1:$Q$1,0))&amp;""),""))</f>
        <v/>
      </c>
      <c r="T243" s="22">
        <f>IF(S243="","",IFERROR(TRIM(INDEX($A243:$Q243,MATCH(Lists!$H$17,$A$1:$Q$1,0))&amp;""),""))</f>
        <v/>
      </c>
      <c r="U243" s="22">
        <f>IF(OR(T243="Paid",T243="Partially refunded"),1,0)</f>
        <v/>
      </c>
      <c r="V243" s="23">
        <f>IF(U243=1,IFERROR(VALUE(IFERROR(TRIM(INDEX($A243:$Q243,MATCH(Lists!$H$18,$A$1:$Q$1,0))&amp;""),"")),0)-IFERROR(VALUE(IFERROR(TRIM(INDEX($A243:$Q243,MATCH(Lists!$H$19,$A$1:$Q$1,0))&amp;""),"")),0),0)</f>
        <v/>
      </c>
    </row>
    <row r="244">
      <c r="R244" s="19" t="n"/>
      <c r="S244" s="22">
        <f>LOWER(IFERROR(TRIM(INDEX($A244:$Q244,MATCH(Lists!$H$16,$A$1:$Q$1,0))&amp;""),""))</f>
        <v/>
      </c>
      <c r="T244" s="22">
        <f>IF(S244="","",IFERROR(TRIM(INDEX($A244:$Q244,MATCH(Lists!$H$17,$A$1:$Q$1,0))&amp;""),""))</f>
        <v/>
      </c>
      <c r="U244" s="22">
        <f>IF(OR(T244="Paid",T244="Partially refunded"),1,0)</f>
        <v/>
      </c>
      <c r="V244" s="23">
        <f>IF(U244=1,IFERROR(VALUE(IFERROR(TRIM(INDEX($A244:$Q244,MATCH(Lists!$H$18,$A$1:$Q$1,0))&amp;""),"")),0)-IFERROR(VALUE(IFERROR(TRIM(INDEX($A244:$Q244,MATCH(Lists!$H$19,$A$1:$Q$1,0))&amp;""),"")),0),0)</f>
        <v/>
      </c>
    </row>
    <row r="245">
      <c r="R245" s="19" t="n"/>
      <c r="S245" s="22">
        <f>LOWER(IFERROR(TRIM(INDEX($A245:$Q245,MATCH(Lists!$H$16,$A$1:$Q$1,0))&amp;""),""))</f>
        <v/>
      </c>
      <c r="T245" s="22">
        <f>IF(S245="","",IFERROR(TRIM(INDEX($A245:$Q245,MATCH(Lists!$H$17,$A$1:$Q$1,0))&amp;""),""))</f>
        <v/>
      </c>
      <c r="U245" s="22">
        <f>IF(OR(T245="Paid",T245="Partially refunded"),1,0)</f>
        <v/>
      </c>
      <c r="V245" s="23">
        <f>IF(U245=1,IFERROR(VALUE(IFERROR(TRIM(INDEX($A245:$Q245,MATCH(Lists!$H$18,$A$1:$Q$1,0))&amp;""),"")),0)-IFERROR(VALUE(IFERROR(TRIM(INDEX($A245:$Q245,MATCH(Lists!$H$19,$A$1:$Q$1,0))&amp;""),"")),0),0)</f>
        <v/>
      </c>
    </row>
    <row r="246">
      <c r="R246" s="19" t="n"/>
      <c r="S246" s="22">
        <f>LOWER(IFERROR(TRIM(INDEX($A246:$Q246,MATCH(Lists!$H$16,$A$1:$Q$1,0))&amp;""),""))</f>
        <v/>
      </c>
      <c r="T246" s="22">
        <f>IF(S246="","",IFERROR(TRIM(INDEX($A246:$Q246,MATCH(Lists!$H$17,$A$1:$Q$1,0))&amp;""),""))</f>
        <v/>
      </c>
      <c r="U246" s="22">
        <f>IF(OR(T246="Paid",T246="Partially refunded"),1,0)</f>
        <v/>
      </c>
      <c r="V246" s="23">
        <f>IF(U246=1,IFERROR(VALUE(IFERROR(TRIM(INDEX($A246:$Q246,MATCH(Lists!$H$18,$A$1:$Q$1,0))&amp;""),"")),0)-IFERROR(VALUE(IFERROR(TRIM(INDEX($A246:$Q246,MATCH(Lists!$H$19,$A$1:$Q$1,0))&amp;""),"")),0),0)</f>
        <v/>
      </c>
    </row>
    <row r="247">
      <c r="R247" s="19" t="n"/>
      <c r="S247" s="22">
        <f>LOWER(IFERROR(TRIM(INDEX($A247:$Q247,MATCH(Lists!$H$16,$A$1:$Q$1,0))&amp;""),""))</f>
        <v/>
      </c>
      <c r="T247" s="22">
        <f>IF(S247="","",IFERROR(TRIM(INDEX($A247:$Q247,MATCH(Lists!$H$17,$A$1:$Q$1,0))&amp;""),""))</f>
        <v/>
      </c>
      <c r="U247" s="22">
        <f>IF(OR(T247="Paid",T247="Partially refunded"),1,0)</f>
        <v/>
      </c>
      <c r="V247" s="23">
        <f>IF(U247=1,IFERROR(VALUE(IFERROR(TRIM(INDEX($A247:$Q247,MATCH(Lists!$H$18,$A$1:$Q$1,0))&amp;""),"")),0)-IFERROR(VALUE(IFERROR(TRIM(INDEX($A247:$Q247,MATCH(Lists!$H$19,$A$1:$Q$1,0))&amp;""),"")),0),0)</f>
        <v/>
      </c>
    </row>
    <row r="248">
      <c r="R248" s="19" t="n"/>
      <c r="S248" s="22">
        <f>LOWER(IFERROR(TRIM(INDEX($A248:$Q248,MATCH(Lists!$H$16,$A$1:$Q$1,0))&amp;""),""))</f>
        <v/>
      </c>
      <c r="T248" s="22">
        <f>IF(S248="","",IFERROR(TRIM(INDEX($A248:$Q248,MATCH(Lists!$H$17,$A$1:$Q$1,0))&amp;""),""))</f>
        <v/>
      </c>
      <c r="U248" s="22">
        <f>IF(OR(T248="Paid",T248="Partially refunded"),1,0)</f>
        <v/>
      </c>
      <c r="V248" s="23">
        <f>IF(U248=1,IFERROR(VALUE(IFERROR(TRIM(INDEX($A248:$Q248,MATCH(Lists!$H$18,$A$1:$Q$1,0))&amp;""),"")),0)-IFERROR(VALUE(IFERROR(TRIM(INDEX($A248:$Q248,MATCH(Lists!$H$19,$A$1:$Q$1,0))&amp;""),"")),0),0)</f>
        <v/>
      </c>
    </row>
    <row r="249">
      <c r="R249" s="19" t="n"/>
      <c r="S249" s="22">
        <f>LOWER(IFERROR(TRIM(INDEX($A249:$Q249,MATCH(Lists!$H$16,$A$1:$Q$1,0))&amp;""),""))</f>
        <v/>
      </c>
      <c r="T249" s="22">
        <f>IF(S249="","",IFERROR(TRIM(INDEX($A249:$Q249,MATCH(Lists!$H$17,$A$1:$Q$1,0))&amp;""),""))</f>
        <v/>
      </c>
      <c r="U249" s="22">
        <f>IF(OR(T249="Paid",T249="Partially refunded"),1,0)</f>
        <v/>
      </c>
      <c r="V249" s="23">
        <f>IF(U249=1,IFERROR(VALUE(IFERROR(TRIM(INDEX($A249:$Q249,MATCH(Lists!$H$18,$A$1:$Q$1,0))&amp;""),"")),0)-IFERROR(VALUE(IFERROR(TRIM(INDEX($A249:$Q249,MATCH(Lists!$H$19,$A$1:$Q$1,0))&amp;""),"")),0),0)</f>
        <v/>
      </c>
    </row>
    <row r="250">
      <c r="R250" s="19" t="n"/>
      <c r="S250" s="22">
        <f>LOWER(IFERROR(TRIM(INDEX($A250:$Q250,MATCH(Lists!$H$16,$A$1:$Q$1,0))&amp;""),""))</f>
        <v/>
      </c>
      <c r="T250" s="22">
        <f>IF(S250="","",IFERROR(TRIM(INDEX($A250:$Q250,MATCH(Lists!$H$17,$A$1:$Q$1,0))&amp;""),""))</f>
        <v/>
      </c>
      <c r="U250" s="22">
        <f>IF(OR(T250="Paid",T250="Partially refunded"),1,0)</f>
        <v/>
      </c>
      <c r="V250" s="23">
        <f>IF(U250=1,IFERROR(VALUE(IFERROR(TRIM(INDEX($A250:$Q250,MATCH(Lists!$H$18,$A$1:$Q$1,0))&amp;""),"")),0)-IFERROR(VALUE(IFERROR(TRIM(INDEX($A250:$Q250,MATCH(Lists!$H$19,$A$1:$Q$1,0))&amp;""),"")),0),0)</f>
        <v/>
      </c>
    </row>
    <row r="251">
      <c r="R251" s="19" t="n"/>
      <c r="S251" s="22">
        <f>LOWER(IFERROR(TRIM(INDEX($A251:$Q251,MATCH(Lists!$H$16,$A$1:$Q$1,0))&amp;""),""))</f>
        <v/>
      </c>
      <c r="T251" s="22">
        <f>IF(S251="","",IFERROR(TRIM(INDEX($A251:$Q251,MATCH(Lists!$H$17,$A$1:$Q$1,0))&amp;""),""))</f>
        <v/>
      </c>
      <c r="U251" s="22">
        <f>IF(OR(T251="Paid",T251="Partially refunded"),1,0)</f>
        <v/>
      </c>
      <c r="V251" s="23">
        <f>IF(U251=1,IFERROR(VALUE(IFERROR(TRIM(INDEX($A251:$Q251,MATCH(Lists!$H$18,$A$1:$Q$1,0))&amp;""),"")),0)-IFERROR(VALUE(IFERROR(TRIM(INDEX($A251:$Q251,MATCH(Lists!$H$19,$A$1:$Q$1,0))&amp;""),"")),0),0)</f>
        <v/>
      </c>
    </row>
    <row r="252">
      <c r="R252" s="19" t="n"/>
      <c r="S252" s="22">
        <f>LOWER(IFERROR(TRIM(INDEX($A252:$Q252,MATCH(Lists!$H$16,$A$1:$Q$1,0))&amp;""),""))</f>
        <v/>
      </c>
      <c r="T252" s="22">
        <f>IF(S252="","",IFERROR(TRIM(INDEX($A252:$Q252,MATCH(Lists!$H$17,$A$1:$Q$1,0))&amp;""),""))</f>
        <v/>
      </c>
      <c r="U252" s="22">
        <f>IF(OR(T252="Paid",T252="Partially refunded"),1,0)</f>
        <v/>
      </c>
      <c r="V252" s="23">
        <f>IF(U252=1,IFERROR(VALUE(IFERROR(TRIM(INDEX($A252:$Q252,MATCH(Lists!$H$18,$A$1:$Q$1,0))&amp;""),"")),0)-IFERROR(VALUE(IFERROR(TRIM(INDEX($A252:$Q252,MATCH(Lists!$H$19,$A$1:$Q$1,0))&amp;""),"")),0),0)</f>
        <v/>
      </c>
    </row>
    <row r="253">
      <c r="R253" s="19" t="n"/>
      <c r="S253" s="22">
        <f>LOWER(IFERROR(TRIM(INDEX($A253:$Q253,MATCH(Lists!$H$16,$A$1:$Q$1,0))&amp;""),""))</f>
        <v/>
      </c>
      <c r="T253" s="22">
        <f>IF(S253="","",IFERROR(TRIM(INDEX($A253:$Q253,MATCH(Lists!$H$17,$A$1:$Q$1,0))&amp;""),""))</f>
        <v/>
      </c>
      <c r="U253" s="22">
        <f>IF(OR(T253="Paid",T253="Partially refunded"),1,0)</f>
        <v/>
      </c>
      <c r="V253" s="23">
        <f>IF(U253=1,IFERROR(VALUE(IFERROR(TRIM(INDEX($A253:$Q253,MATCH(Lists!$H$18,$A$1:$Q$1,0))&amp;""),"")),0)-IFERROR(VALUE(IFERROR(TRIM(INDEX($A253:$Q253,MATCH(Lists!$H$19,$A$1:$Q$1,0))&amp;""),"")),0),0)</f>
        <v/>
      </c>
    </row>
    <row r="254">
      <c r="R254" s="19" t="n"/>
      <c r="S254" s="22">
        <f>LOWER(IFERROR(TRIM(INDEX($A254:$Q254,MATCH(Lists!$H$16,$A$1:$Q$1,0))&amp;""),""))</f>
        <v/>
      </c>
      <c r="T254" s="22">
        <f>IF(S254="","",IFERROR(TRIM(INDEX($A254:$Q254,MATCH(Lists!$H$17,$A$1:$Q$1,0))&amp;""),""))</f>
        <v/>
      </c>
      <c r="U254" s="22">
        <f>IF(OR(T254="Paid",T254="Partially refunded"),1,0)</f>
        <v/>
      </c>
      <c r="V254" s="23">
        <f>IF(U254=1,IFERROR(VALUE(IFERROR(TRIM(INDEX($A254:$Q254,MATCH(Lists!$H$18,$A$1:$Q$1,0))&amp;""),"")),0)-IFERROR(VALUE(IFERROR(TRIM(INDEX($A254:$Q254,MATCH(Lists!$H$19,$A$1:$Q$1,0))&amp;""),"")),0),0)</f>
        <v/>
      </c>
    </row>
    <row r="255">
      <c r="R255" s="19" t="n"/>
      <c r="S255" s="22">
        <f>LOWER(IFERROR(TRIM(INDEX($A255:$Q255,MATCH(Lists!$H$16,$A$1:$Q$1,0))&amp;""),""))</f>
        <v/>
      </c>
      <c r="T255" s="22">
        <f>IF(S255="","",IFERROR(TRIM(INDEX($A255:$Q255,MATCH(Lists!$H$17,$A$1:$Q$1,0))&amp;""),""))</f>
        <v/>
      </c>
      <c r="U255" s="22">
        <f>IF(OR(T255="Paid",T255="Partially refunded"),1,0)</f>
        <v/>
      </c>
      <c r="V255" s="23">
        <f>IF(U255=1,IFERROR(VALUE(IFERROR(TRIM(INDEX($A255:$Q255,MATCH(Lists!$H$18,$A$1:$Q$1,0))&amp;""),"")),0)-IFERROR(VALUE(IFERROR(TRIM(INDEX($A255:$Q255,MATCH(Lists!$H$19,$A$1:$Q$1,0))&amp;""),"")),0),0)</f>
        <v/>
      </c>
    </row>
    <row r="256">
      <c r="R256" s="19" t="n"/>
      <c r="S256" s="22">
        <f>LOWER(IFERROR(TRIM(INDEX($A256:$Q256,MATCH(Lists!$H$16,$A$1:$Q$1,0))&amp;""),""))</f>
        <v/>
      </c>
      <c r="T256" s="22">
        <f>IF(S256="","",IFERROR(TRIM(INDEX($A256:$Q256,MATCH(Lists!$H$17,$A$1:$Q$1,0))&amp;""),""))</f>
        <v/>
      </c>
      <c r="U256" s="22">
        <f>IF(OR(T256="Paid",T256="Partially refunded"),1,0)</f>
        <v/>
      </c>
      <c r="V256" s="23">
        <f>IF(U256=1,IFERROR(VALUE(IFERROR(TRIM(INDEX($A256:$Q256,MATCH(Lists!$H$18,$A$1:$Q$1,0))&amp;""),"")),0)-IFERROR(VALUE(IFERROR(TRIM(INDEX($A256:$Q256,MATCH(Lists!$H$19,$A$1:$Q$1,0))&amp;""),"")),0),0)</f>
        <v/>
      </c>
    </row>
    <row r="257">
      <c r="R257" s="19" t="n"/>
      <c r="S257" s="22">
        <f>LOWER(IFERROR(TRIM(INDEX($A257:$Q257,MATCH(Lists!$H$16,$A$1:$Q$1,0))&amp;""),""))</f>
        <v/>
      </c>
      <c r="T257" s="22">
        <f>IF(S257="","",IFERROR(TRIM(INDEX($A257:$Q257,MATCH(Lists!$H$17,$A$1:$Q$1,0))&amp;""),""))</f>
        <v/>
      </c>
      <c r="U257" s="22">
        <f>IF(OR(T257="Paid",T257="Partially refunded"),1,0)</f>
        <v/>
      </c>
      <c r="V257" s="23">
        <f>IF(U257=1,IFERROR(VALUE(IFERROR(TRIM(INDEX($A257:$Q257,MATCH(Lists!$H$18,$A$1:$Q$1,0))&amp;""),"")),0)-IFERROR(VALUE(IFERROR(TRIM(INDEX($A257:$Q257,MATCH(Lists!$H$19,$A$1:$Q$1,0))&amp;""),"")),0),0)</f>
        <v/>
      </c>
    </row>
    <row r="258">
      <c r="R258" s="19" t="n"/>
      <c r="S258" s="22">
        <f>LOWER(IFERROR(TRIM(INDEX($A258:$Q258,MATCH(Lists!$H$16,$A$1:$Q$1,0))&amp;""),""))</f>
        <v/>
      </c>
      <c r="T258" s="22">
        <f>IF(S258="","",IFERROR(TRIM(INDEX($A258:$Q258,MATCH(Lists!$H$17,$A$1:$Q$1,0))&amp;""),""))</f>
        <v/>
      </c>
      <c r="U258" s="22">
        <f>IF(OR(T258="Paid",T258="Partially refunded"),1,0)</f>
        <v/>
      </c>
      <c r="V258" s="23">
        <f>IF(U258=1,IFERROR(VALUE(IFERROR(TRIM(INDEX($A258:$Q258,MATCH(Lists!$H$18,$A$1:$Q$1,0))&amp;""),"")),0)-IFERROR(VALUE(IFERROR(TRIM(INDEX($A258:$Q258,MATCH(Lists!$H$19,$A$1:$Q$1,0))&amp;""),"")),0),0)</f>
        <v/>
      </c>
    </row>
    <row r="259">
      <c r="R259" s="19" t="n"/>
      <c r="S259" s="22">
        <f>LOWER(IFERROR(TRIM(INDEX($A259:$Q259,MATCH(Lists!$H$16,$A$1:$Q$1,0))&amp;""),""))</f>
        <v/>
      </c>
      <c r="T259" s="22">
        <f>IF(S259="","",IFERROR(TRIM(INDEX($A259:$Q259,MATCH(Lists!$H$17,$A$1:$Q$1,0))&amp;""),""))</f>
        <v/>
      </c>
      <c r="U259" s="22">
        <f>IF(OR(T259="Paid",T259="Partially refunded"),1,0)</f>
        <v/>
      </c>
      <c r="V259" s="23">
        <f>IF(U259=1,IFERROR(VALUE(IFERROR(TRIM(INDEX($A259:$Q259,MATCH(Lists!$H$18,$A$1:$Q$1,0))&amp;""),"")),0)-IFERROR(VALUE(IFERROR(TRIM(INDEX($A259:$Q259,MATCH(Lists!$H$19,$A$1:$Q$1,0))&amp;""),"")),0),0)</f>
        <v/>
      </c>
    </row>
    <row r="260">
      <c r="R260" s="19" t="n"/>
      <c r="S260" s="22">
        <f>LOWER(IFERROR(TRIM(INDEX($A260:$Q260,MATCH(Lists!$H$16,$A$1:$Q$1,0))&amp;""),""))</f>
        <v/>
      </c>
      <c r="T260" s="22">
        <f>IF(S260="","",IFERROR(TRIM(INDEX($A260:$Q260,MATCH(Lists!$H$17,$A$1:$Q$1,0))&amp;""),""))</f>
        <v/>
      </c>
      <c r="U260" s="22">
        <f>IF(OR(T260="Paid",T260="Partially refunded"),1,0)</f>
        <v/>
      </c>
      <c r="V260" s="23">
        <f>IF(U260=1,IFERROR(VALUE(IFERROR(TRIM(INDEX($A260:$Q260,MATCH(Lists!$H$18,$A$1:$Q$1,0))&amp;""),"")),0)-IFERROR(VALUE(IFERROR(TRIM(INDEX($A260:$Q260,MATCH(Lists!$H$19,$A$1:$Q$1,0))&amp;""),"")),0),0)</f>
        <v/>
      </c>
    </row>
    <row r="261">
      <c r="R261" s="19" t="n"/>
      <c r="S261" s="22">
        <f>LOWER(IFERROR(TRIM(INDEX($A261:$Q261,MATCH(Lists!$H$16,$A$1:$Q$1,0))&amp;""),""))</f>
        <v/>
      </c>
      <c r="T261" s="22">
        <f>IF(S261="","",IFERROR(TRIM(INDEX($A261:$Q261,MATCH(Lists!$H$17,$A$1:$Q$1,0))&amp;""),""))</f>
        <v/>
      </c>
      <c r="U261" s="22">
        <f>IF(OR(T261="Paid",T261="Partially refunded"),1,0)</f>
        <v/>
      </c>
      <c r="V261" s="23">
        <f>IF(U261=1,IFERROR(VALUE(IFERROR(TRIM(INDEX($A261:$Q261,MATCH(Lists!$H$18,$A$1:$Q$1,0))&amp;""),"")),0)-IFERROR(VALUE(IFERROR(TRIM(INDEX($A261:$Q261,MATCH(Lists!$H$19,$A$1:$Q$1,0))&amp;""),"")),0),0)</f>
        <v/>
      </c>
    </row>
    <row r="262">
      <c r="R262" s="19" t="n"/>
      <c r="S262" s="22">
        <f>LOWER(IFERROR(TRIM(INDEX($A262:$Q262,MATCH(Lists!$H$16,$A$1:$Q$1,0))&amp;""),""))</f>
        <v/>
      </c>
      <c r="T262" s="22">
        <f>IF(S262="","",IFERROR(TRIM(INDEX($A262:$Q262,MATCH(Lists!$H$17,$A$1:$Q$1,0))&amp;""),""))</f>
        <v/>
      </c>
      <c r="U262" s="22">
        <f>IF(OR(T262="Paid",T262="Partially refunded"),1,0)</f>
        <v/>
      </c>
      <c r="V262" s="23">
        <f>IF(U262=1,IFERROR(VALUE(IFERROR(TRIM(INDEX($A262:$Q262,MATCH(Lists!$H$18,$A$1:$Q$1,0))&amp;""),"")),0)-IFERROR(VALUE(IFERROR(TRIM(INDEX($A262:$Q262,MATCH(Lists!$H$19,$A$1:$Q$1,0))&amp;""),"")),0),0)</f>
        <v/>
      </c>
    </row>
    <row r="263">
      <c r="R263" s="19" t="n"/>
      <c r="S263" s="22">
        <f>LOWER(IFERROR(TRIM(INDEX($A263:$Q263,MATCH(Lists!$H$16,$A$1:$Q$1,0))&amp;""),""))</f>
        <v/>
      </c>
      <c r="T263" s="22">
        <f>IF(S263="","",IFERROR(TRIM(INDEX($A263:$Q263,MATCH(Lists!$H$17,$A$1:$Q$1,0))&amp;""),""))</f>
        <v/>
      </c>
      <c r="U263" s="22">
        <f>IF(OR(T263="Paid",T263="Partially refunded"),1,0)</f>
        <v/>
      </c>
      <c r="V263" s="23">
        <f>IF(U263=1,IFERROR(VALUE(IFERROR(TRIM(INDEX($A263:$Q263,MATCH(Lists!$H$18,$A$1:$Q$1,0))&amp;""),"")),0)-IFERROR(VALUE(IFERROR(TRIM(INDEX($A263:$Q263,MATCH(Lists!$H$19,$A$1:$Q$1,0))&amp;""),"")),0),0)</f>
        <v/>
      </c>
    </row>
    <row r="264">
      <c r="R264" s="19" t="n"/>
      <c r="S264" s="22">
        <f>LOWER(IFERROR(TRIM(INDEX($A264:$Q264,MATCH(Lists!$H$16,$A$1:$Q$1,0))&amp;""),""))</f>
        <v/>
      </c>
      <c r="T264" s="22">
        <f>IF(S264="","",IFERROR(TRIM(INDEX($A264:$Q264,MATCH(Lists!$H$17,$A$1:$Q$1,0))&amp;""),""))</f>
        <v/>
      </c>
      <c r="U264" s="22">
        <f>IF(OR(T264="Paid",T264="Partially refunded"),1,0)</f>
        <v/>
      </c>
      <c r="V264" s="23">
        <f>IF(U264=1,IFERROR(VALUE(IFERROR(TRIM(INDEX($A264:$Q264,MATCH(Lists!$H$18,$A$1:$Q$1,0))&amp;""),"")),0)-IFERROR(VALUE(IFERROR(TRIM(INDEX($A264:$Q264,MATCH(Lists!$H$19,$A$1:$Q$1,0))&amp;""),"")),0),0)</f>
        <v/>
      </c>
    </row>
    <row r="265">
      <c r="R265" s="19" t="n"/>
      <c r="S265" s="22">
        <f>LOWER(IFERROR(TRIM(INDEX($A265:$Q265,MATCH(Lists!$H$16,$A$1:$Q$1,0))&amp;""),""))</f>
        <v/>
      </c>
      <c r="T265" s="22">
        <f>IF(S265="","",IFERROR(TRIM(INDEX($A265:$Q265,MATCH(Lists!$H$17,$A$1:$Q$1,0))&amp;""),""))</f>
        <v/>
      </c>
      <c r="U265" s="22">
        <f>IF(OR(T265="Paid",T265="Partially refunded"),1,0)</f>
        <v/>
      </c>
      <c r="V265" s="23">
        <f>IF(U265=1,IFERROR(VALUE(IFERROR(TRIM(INDEX($A265:$Q265,MATCH(Lists!$H$18,$A$1:$Q$1,0))&amp;""),"")),0)-IFERROR(VALUE(IFERROR(TRIM(INDEX($A265:$Q265,MATCH(Lists!$H$19,$A$1:$Q$1,0))&amp;""),"")),0),0)</f>
        <v/>
      </c>
    </row>
    <row r="266">
      <c r="R266" s="19" t="n"/>
      <c r="S266" s="22">
        <f>LOWER(IFERROR(TRIM(INDEX($A266:$Q266,MATCH(Lists!$H$16,$A$1:$Q$1,0))&amp;""),""))</f>
        <v/>
      </c>
      <c r="T266" s="22">
        <f>IF(S266="","",IFERROR(TRIM(INDEX($A266:$Q266,MATCH(Lists!$H$17,$A$1:$Q$1,0))&amp;""),""))</f>
        <v/>
      </c>
      <c r="U266" s="22">
        <f>IF(OR(T266="Paid",T266="Partially refunded"),1,0)</f>
        <v/>
      </c>
      <c r="V266" s="23">
        <f>IF(U266=1,IFERROR(VALUE(IFERROR(TRIM(INDEX($A266:$Q266,MATCH(Lists!$H$18,$A$1:$Q$1,0))&amp;""),"")),0)-IFERROR(VALUE(IFERROR(TRIM(INDEX($A266:$Q266,MATCH(Lists!$H$19,$A$1:$Q$1,0))&amp;""),"")),0),0)</f>
        <v/>
      </c>
    </row>
    <row r="267">
      <c r="R267" s="19" t="n"/>
      <c r="S267" s="22">
        <f>LOWER(IFERROR(TRIM(INDEX($A267:$Q267,MATCH(Lists!$H$16,$A$1:$Q$1,0))&amp;""),""))</f>
        <v/>
      </c>
      <c r="T267" s="22">
        <f>IF(S267="","",IFERROR(TRIM(INDEX($A267:$Q267,MATCH(Lists!$H$17,$A$1:$Q$1,0))&amp;""),""))</f>
        <v/>
      </c>
      <c r="U267" s="22">
        <f>IF(OR(T267="Paid",T267="Partially refunded"),1,0)</f>
        <v/>
      </c>
      <c r="V267" s="23">
        <f>IF(U267=1,IFERROR(VALUE(IFERROR(TRIM(INDEX($A267:$Q267,MATCH(Lists!$H$18,$A$1:$Q$1,0))&amp;""),"")),0)-IFERROR(VALUE(IFERROR(TRIM(INDEX($A267:$Q267,MATCH(Lists!$H$19,$A$1:$Q$1,0))&amp;""),"")),0),0)</f>
        <v/>
      </c>
    </row>
    <row r="268">
      <c r="R268" s="19" t="n"/>
      <c r="S268" s="22">
        <f>LOWER(IFERROR(TRIM(INDEX($A268:$Q268,MATCH(Lists!$H$16,$A$1:$Q$1,0))&amp;""),""))</f>
        <v/>
      </c>
      <c r="T268" s="22">
        <f>IF(S268="","",IFERROR(TRIM(INDEX($A268:$Q268,MATCH(Lists!$H$17,$A$1:$Q$1,0))&amp;""),""))</f>
        <v/>
      </c>
      <c r="U268" s="22">
        <f>IF(OR(T268="Paid",T268="Partially refunded"),1,0)</f>
        <v/>
      </c>
      <c r="V268" s="23">
        <f>IF(U268=1,IFERROR(VALUE(IFERROR(TRIM(INDEX($A268:$Q268,MATCH(Lists!$H$18,$A$1:$Q$1,0))&amp;""),"")),0)-IFERROR(VALUE(IFERROR(TRIM(INDEX($A268:$Q268,MATCH(Lists!$H$19,$A$1:$Q$1,0))&amp;""),"")),0),0)</f>
        <v/>
      </c>
    </row>
    <row r="269">
      <c r="R269" s="19" t="n"/>
      <c r="S269" s="22">
        <f>LOWER(IFERROR(TRIM(INDEX($A269:$Q269,MATCH(Lists!$H$16,$A$1:$Q$1,0))&amp;""),""))</f>
        <v/>
      </c>
      <c r="T269" s="22">
        <f>IF(S269="","",IFERROR(TRIM(INDEX($A269:$Q269,MATCH(Lists!$H$17,$A$1:$Q$1,0))&amp;""),""))</f>
        <v/>
      </c>
      <c r="U269" s="22">
        <f>IF(OR(T269="Paid",T269="Partially refunded"),1,0)</f>
        <v/>
      </c>
      <c r="V269" s="23">
        <f>IF(U269=1,IFERROR(VALUE(IFERROR(TRIM(INDEX($A269:$Q269,MATCH(Lists!$H$18,$A$1:$Q$1,0))&amp;""),"")),0)-IFERROR(VALUE(IFERROR(TRIM(INDEX($A269:$Q269,MATCH(Lists!$H$19,$A$1:$Q$1,0))&amp;""),"")),0),0)</f>
        <v/>
      </c>
    </row>
    <row r="270">
      <c r="R270" s="19" t="n"/>
      <c r="S270" s="22">
        <f>LOWER(IFERROR(TRIM(INDEX($A270:$Q270,MATCH(Lists!$H$16,$A$1:$Q$1,0))&amp;""),""))</f>
        <v/>
      </c>
      <c r="T270" s="22">
        <f>IF(S270="","",IFERROR(TRIM(INDEX($A270:$Q270,MATCH(Lists!$H$17,$A$1:$Q$1,0))&amp;""),""))</f>
        <v/>
      </c>
      <c r="U270" s="22">
        <f>IF(OR(T270="Paid",T270="Partially refunded"),1,0)</f>
        <v/>
      </c>
      <c r="V270" s="23">
        <f>IF(U270=1,IFERROR(VALUE(IFERROR(TRIM(INDEX($A270:$Q270,MATCH(Lists!$H$18,$A$1:$Q$1,0))&amp;""),"")),0)-IFERROR(VALUE(IFERROR(TRIM(INDEX($A270:$Q270,MATCH(Lists!$H$19,$A$1:$Q$1,0))&amp;""),"")),0),0)</f>
        <v/>
      </c>
    </row>
    <row r="271">
      <c r="R271" s="19" t="n"/>
      <c r="S271" s="22">
        <f>LOWER(IFERROR(TRIM(INDEX($A271:$Q271,MATCH(Lists!$H$16,$A$1:$Q$1,0))&amp;""),""))</f>
        <v/>
      </c>
      <c r="T271" s="22">
        <f>IF(S271="","",IFERROR(TRIM(INDEX($A271:$Q271,MATCH(Lists!$H$17,$A$1:$Q$1,0))&amp;""),""))</f>
        <v/>
      </c>
      <c r="U271" s="22">
        <f>IF(OR(T271="Paid",T271="Partially refunded"),1,0)</f>
        <v/>
      </c>
      <c r="V271" s="23">
        <f>IF(U271=1,IFERROR(VALUE(IFERROR(TRIM(INDEX($A271:$Q271,MATCH(Lists!$H$18,$A$1:$Q$1,0))&amp;""),"")),0)-IFERROR(VALUE(IFERROR(TRIM(INDEX($A271:$Q271,MATCH(Lists!$H$19,$A$1:$Q$1,0))&amp;""),"")),0),0)</f>
        <v/>
      </c>
    </row>
    <row r="272">
      <c r="R272" s="19" t="n"/>
      <c r="S272" s="22">
        <f>LOWER(IFERROR(TRIM(INDEX($A272:$Q272,MATCH(Lists!$H$16,$A$1:$Q$1,0))&amp;""),""))</f>
        <v/>
      </c>
      <c r="T272" s="22">
        <f>IF(S272="","",IFERROR(TRIM(INDEX($A272:$Q272,MATCH(Lists!$H$17,$A$1:$Q$1,0))&amp;""),""))</f>
        <v/>
      </c>
      <c r="U272" s="22">
        <f>IF(OR(T272="Paid",T272="Partially refunded"),1,0)</f>
        <v/>
      </c>
      <c r="V272" s="23">
        <f>IF(U272=1,IFERROR(VALUE(IFERROR(TRIM(INDEX($A272:$Q272,MATCH(Lists!$H$18,$A$1:$Q$1,0))&amp;""),"")),0)-IFERROR(VALUE(IFERROR(TRIM(INDEX($A272:$Q272,MATCH(Lists!$H$19,$A$1:$Q$1,0))&amp;""),"")),0),0)</f>
        <v/>
      </c>
    </row>
    <row r="273">
      <c r="R273" s="19" t="n"/>
      <c r="S273" s="22">
        <f>LOWER(IFERROR(TRIM(INDEX($A273:$Q273,MATCH(Lists!$H$16,$A$1:$Q$1,0))&amp;""),""))</f>
        <v/>
      </c>
      <c r="T273" s="22">
        <f>IF(S273="","",IFERROR(TRIM(INDEX($A273:$Q273,MATCH(Lists!$H$17,$A$1:$Q$1,0))&amp;""),""))</f>
        <v/>
      </c>
      <c r="U273" s="22">
        <f>IF(OR(T273="Paid",T273="Partially refunded"),1,0)</f>
        <v/>
      </c>
      <c r="V273" s="23">
        <f>IF(U273=1,IFERROR(VALUE(IFERROR(TRIM(INDEX($A273:$Q273,MATCH(Lists!$H$18,$A$1:$Q$1,0))&amp;""),"")),0)-IFERROR(VALUE(IFERROR(TRIM(INDEX($A273:$Q273,MATCH(Lists!$H$19,$A$1:$Q$1,0))&amp;""),"")),0),0)</f>
        <v/>
      </c>
    </row>
    <row r="274">
      <c r="R274" s="19" t="n"/>
      <c r="S274" s="22">
        <f>LOWER(IFERROR(TRIM(INDEX($A274:$Q274,MATCH(Lists!$H$16,$A$1:$Q$1,0))&amp;""),""))</f>
        <v/>
      </c>
      <c r="T274" s="22">
        <f>IF(S274="","",IFERROR(TRIM(INDEX($A274:$Q274,MATCH(Lists!$H$17,$A$1:$Q$1,0))&amp;""),""))</f>
        <v/>
      </c>
      <c r="U274" s="22">
        <f>IF(OR(T274="Paid",T274="Partially refunded"),1,0)</f>
        <v/>
      </c>
      <c r="V274" s="23">
        <f>IF(U274=1,IFERROR(VALUE(IFERROR(TRIM(INDEX($A274:$Q274,MATCH(Lists!$H$18,$A$1:$Q$1,0))&amp;""),"")),0)-IFERROR(VALUE(IFERROR(TRIM(INDEX($A274:$Q274,MATCH(Lists!$H$19,$A$1:$Q$1,0))&amp;""),"")),0),0)</f>
        <v/>
      </c>
    </row>
    <row r="275">
      <c r="R275" s="19" t="n"/>
      <c r="S275" s="22">
        <f>LOWER(IFERROR(TRIM(INDEX($A275:$Q275,MATCH(Lists!$H$16,$A$1:$Q$1,0))&amp;""),""))</f>
        <v/>
      </c>
      <c r="T275" s="22">
        <f>IF(S275="","",IFERROR(TRIM(INDEX($A275:$Q275,MATCH(Lists!$H$17,$A$1:$Q$1,0))&amp;""),""))</f>
        <v/>
      </c>
      <c r="U275" s="22">
        <f>IF(OR(T275="Paid",T275="Partially refunded"),1,0)</f>
        <v/>
      </c>
      <c r="V275" s="23">
        <f>IF(U275=1,IFERROR(VALUE(IFERROR(TRIM(INDEX($A275:$Q275,MATCH(Lists!$H$18,$A$1:$Q$1,0))&amp;""),"")),0)-IFERROR(VALUE(IFERROR(TRIM(INDEX($A275:$Q275,MATCH(Lists!$H$19,$A$1:$Q$1,0))&amp;""),"")),0),0)</f>
        <v/>
      </c>
    </row>
    <row r="276">
      <c r="R276" s="19" t="n"/>
      <c r="S276" s="22">
        <f>LOWER(IFERROR(TRIM(INDEX($A276:$Q276,MATCH(Lists!$H$16,$A$1:$Q$1,0))&amp;""),""))</f>
        <v/>
      </c>
      <c r="T276" s="22">
        <f>IF(S276="","",IFERROR(TRIM(INDEX($A276:$Q276,MATCH(Lists!$H$17,$A$1:$Q$1,0))&amp;""),""))</f>
        <v/>
      </c>
      <c r="U276" s="22">
        <f>IF(OR(T276="Paid",T276="Partially refunded"),1,0)</f>
        <v/>
      </c>
      <c r="V276" s="23">
        <f>IF(U276=1,IFERROR(VALUE(IFERROR(TRIM(INDEX($A276:$Q276,MATCH(Lists!$H$18,$A$1:$Q$1,0))&amp;""),"")),0)-IFERROR(VALUE(IFERROR(TRIM(INDEX($A276:$Q276,MATCH(Lists!$H$19,$A$1:$Q$1,0))&amp;""),"")),0),0)</f>
        <v/>
      </c>
    </row>
    <row r="277">
      <c r="R277" s="19" t="n"/>
      <c r="S277" s="22">
        <f>LOWER(IFERROR(TRIM(INDEX($A277:$Q277,MATCH(Lists!$H$16,$A$1:$Q$1,0))&amp;""),""))</f>
        <v/>
      </c>
      <c r="T277" s="22">
        <f>IF(S277="","",IFERROR(TRIM(INDEX($A277:$Q277,MATCH(Lists!$H$17,$A$1:$Q$1,0))&amp;""),""))</f>
        <v/>
      </c>
      <c r="U277" s="22">
        <f>IF(OR(T277="Paid",T277="Partially refunded"),1,0)</f>
        <v/>
      </c>
      <c r="V277" s="23">
        <f>IF(U277=1,IFERROR(VALUE(IFERROR(TRIM(INDEX($A277:$Q277,MATCH(Lists!$H$18,$A$1:$Q$1,0))&amp;""),"")),0)-IFERROR(VALUE(IFERROR(TRIM(INDEX($A277:$Q277,MATCH(Lists!$H$19,$A$1:$Q$1,0))&amp;""),"")),0),0)</f>
        <v/>
      </c>
    </row>
    <row r="278">
      <c r="R278" s="19" t="n"/>
      <c r="S278" s="22">
        <f>LOWER(IFERROR(TRIM(INDEX($A278:$Q278,MATCH(Lists!$H$16,$A$1:$Q$1,0))&amp;""),""))</f>
        <v/>
      </c>
      <c r="T278" s="22">
        <f>IF(S278="","",IFERROR(TRIM(INDEX($A278:$Q278,MATCH(Lists!$H$17,$A$1:$Q$1,0))&amp;""),""))</f>
        <v/>
      </c>
      <c r="U278" s="22">
        <f>IF(OR(T278="Paid",T278="Partially refunded"),1,0)</f>
        <v/>
      </c>
      <c r="V278" s="23">
        <f>IF(U278=1,IFERROR(VALUE(IFERROR(TRIM(INDEX($A278:$Q278,MATCH(Lists!$H$18,$A$1:$Q$1,0))&amp;""),"")),0)-IFERROR(VALUE(IFERROR(TRIM(INDEX($A278:$Q278,MATCH(Lists!$H$19,$A$1:$Q$1,0))&amp;""),"")),0),0)</f>
        <v/>
      </c>
    </row>
    <row r="279">
      <c r="R279" s="19" t="n"/>
      <c r="S279" s="22">
        <f>LOWER(IFERROR(TRIM(INDEX($A279:$Q279,MATCH(Lists!$H$16,$A$1:$Q$1,0))&amp;""),""))</f>
        <v/>
      </c>
      <c r="T279" s="22">
        <f>IF(S279="","",IFERROR(TRIM(INDEX($A279:$Q279,MATCH(Lists!$H$17,$A$1:$Q$1,0))&amp;""),""))</f>
        <v/>
      </c>
      <c r="U279" s="22">
        <f>IF(OR(T279="Paid",T279="Partially refunded"),1,0)</f>
        <v/>
      </c>
      <c r="V279" s="23">
        <f>IF(U279=1,IFERROR(VALUE(IFERROR(TRIM(INDEX($A279:$Q279,MATCH(Lists!$H$18,$A$1:$Q$1,0))&amp;""),"")),0)-IFERROR(VALUE(IFERROR(TRIM(INDEX($A279:$Q279,MATCH(Lists!$H$19,$A$1:$Q$1,0))&amp;""),"")),0),0)</f>
        <v/>
      </c>
    </row>
    <row r="280">
      <c r="R280" s="19" t="n"/>
      <c r="S280" s="22">
        <f>LOWER(IFERROR(TRIM(INDEX($A280:$Q280,MATCH(Lists!$H$16,$A$1:$Q$1,0))&amp;""),""))</f>
        <v/>
      </c>
      <c r="T280" s="22">
        <f>IF(S280="","",IFERROR(TRIM(INDEX($A280:$Q280,MATCH(Lists!$H$17,$A$1:$Q$1,0))&amp;""),""))</f>
        <v/>
      </c>
      <c r="U280" s="22">
        <f>IF(OR(T280="Paid",T280="Partially refunded"),1,0)</f>
        <v/>
      </c>
      <c r="V280" s="23">
        <f>IF(U280=1,IFERROR(VALUE(IFERROR(TRIM(INDEX($A280:$Q280,MATCH(Lists!$H$18,$A$1:$Q$1,0))&amp;""),"")),0)-IFERROR(VALUE(IFERROR(TRIM(INDEX($A280:$Q280,MATCH(Lists!$H$19,$A$1:$Q$1,0))&amp;""),"")),0),0)</f>
        <v/>
      </c>
    </row>
    <row r="281">
      <c r="R281" s="19" t="n"/>
      <c r="S281" s="22">
        <f>LOWER(IFERROR(TRIM(INDEX($A281:$Q281,MATCH(Lists!$H$16,$A$1:$Q$1,0))&amp;""),""))</f>
        <v/>
      </c>
      <c r="T281" s="22">
        <f>IF(S281="","",IFERROR(TRIM(INDEX($A281:$Q281,MATCH(Lists!$H$17,$A$1:$Q$1,0))&amp;""),""))</f>
        <v/>
      </c>
      <c r="U281" s="22">
        <f>IF(OR(T281="Paid",T281="Partially refunded"),1,0)</f>
        <v/>
      </c>
      <c r="V281" s="23">
        <f>IF(U281=1,IFERROR(VALUE(IFERROR(TRIM(INDEX($A281:$Q281,MATCH(Lists!$H$18,$A$1:$Q$1,0))&amp;""),"")),0)-IFERROR(VALUE(IFERROR(TRIM(INDEX($A281:$Q281,MATCH(Lists!$H$19,$A$1:$Q$1,0))&amp;""),"")),0),0)</f>
        <v/>
      </c>
    </row>
    <row r="282">
      <c r="R282" s="19" t="n"/>
      <c r="S282" s="22">
        <f>LOWER(IFERROR(TRIM(INDEX($A282:$Q282,MATCH(Lists!$H$16,$A$1:$Q$1,0))&amp;""),""))</f>
        <v/>
      </c>
      <c r="T282" s="22">
        <f>IF(S282="","",IFERROR(TRIM(INDEX($A282:$Q282,MATCH(Lists!$H$17,$A$1:$Q$1,0))&amp;""),""))</f>
        <v/>
      </c>
      <c r="U282" s="22">
        <f>IF(OR(T282="Paid",T282="Partially refunded"),1,0)</f>
        <v/>
      </c>
      <c r="V282" s="23">
        <f>IF(U282=1,IFERROR(VALUE(IFERROR(TRIM(INDEX($A282:$Q282,MATCH(Lists!$H$18,$A$1:$Q$1,0))&amp;""),"")),0)-IFERROR(VALUE(IFERROR(TRIM(INDEX($A282:$Q282,MATCH(Lists!$H$19,$A$1:$Q$1,0))&amp;""),"")),0),0)</f>
        <v/>
      </c>
    </row>
    <row r="283">
      <c r="R283" s="19" t="n"/>
      <c r="S283" s="22">
        <f>LOWER(IFERROR(TRIM(INDEX($A283:$Q283,MATCH(Lists!$H$16,$A$1:$Q$1,0))&amp;""),""))</f>
        <v/>
      </c>
      <c r="T283" s="22">
        <f>IF(S283="","",IFERROR(TRIM(INDEX($A283:$Q283,MATCH(Lists!$H$17,$A$1:$Q$1,0))&amp;""),""))</f>
        <v/>
      </c>
      <c r="U283" s="22">
        <f>IF(OR(T283="Paid",T283="Partially refunded"),1,0)</f>
        <v/>
      </c>
      <c r="V283" s="23">
        <f>IF(U283=1,IFERROR(VALUE(IFERROR(TRIM(INDEX($A283:$Q283,MATCH(Lists!$H$18,$A$1:$Q$1,0))&amp;""),"")),0)-IFERROR(VALUE(IFERROR(TRIM(INDEX($A283:$Q283,MATCH(Lists!$H$19,$A$1:$Q$1,0))&amp;""),"")),0),0)</f>
        <v/>
      </c>
    </row>
    <row r="284">
      <c r="R284" s="19" t="n"/>
      <c r="S284" s="22">
        <f>LOWER(IFERROR(TRIM(INDEX($A284:$Q284,MATCH(Lists!$H$16,$A$1:$Q$1,0))&amp;""),""))</f>
        <v/>
      </c>
      <c r="T284" s="22">
        <f>IF(S284="","",IFERROR(TRIM(INDEX($A284:$Q284,MATCH(Lists!$H$17,$A$1:$Q$1,0))&amp;""),""))</f>
        <v/>
      </c>
      <c r="U284" s="22">
        <f>IF(OR(T284="Paid",T284="Partially refunded"),1,0)</f>
        <v/>
      </c>
      <c r="V284" s="23">
        <f>IF(U284=1,IFERROR(VALUE(IFERROR(TRIM(INDEX($A284:$Q284,MATCH(Lists!$H$18,$A$1:$Q$1,0))&amp;""),"")),0)-IFERROR(VALUE(IFERROR(TRIM(INDEX($A284:$Q284,MATCH(Lists!$H$19,$A$1:$Q$1,0))&amp;""),"")),0),0)</f>
        <v/>
      </c>
    </row>
    <row r="285">
      <c r="R285" s="19" t="n"/>
      <c r="S285" s="22">
        <f>LOWER(IFERROR(TRIM(INDEX($A285:$Q285,MATCH(Lists!$H$16,$A$1:$Q$1,0))&amp;""),""))</f>
        <v/>
      </c>
      <c r="T285" s="22">
        <f>IF(S285="","",IFERROR(TRIM(INDEX($A285:$Q285,MATCH(Lists!$H$17,$A$1:$Q$1,0))&amp;""),""))</f>
        <v/>
      </c>
      <c r="U285" s="22">
        <f>IF(OR(T285="Paid",T285="Partially refunded"),1,0)</f>
        <v/>
      </c>
      <c r="V285" s="23">
        <f>IF(U285=1,IFERROR(VALUE(IFERROR(TRIM(INDEX($A285:$Q285,MATCH(Lists!$H$18,$A$1:$Q$1,0))&amp;""),"")),0)-IFERROR(VALUE(IFERROR(TRIM(INDEX($A285:$Q285,MATCH(Lists!$H$19,$A$1:$Q$1,0))&amp;""),"")),0),0)</f>
        <v/>
      </c>
    </row>
    <row r="286">
      <c r="R286" s="19" t="n"/>
      <c r="S286" s="22">
        <f>LOWER(IFERROR(TRIM(INDEX($A286:$Q286,MATCH(Lists!$H$16,$A$1:$Q$1,0))&amp;""),""))</f>
        <v/>
      </c>
      <c r="T286" s="22">
        <f>IF(S286="","",IFERROR(TRIM(INDEX($A286:$Q286,MATCH(Lists!$H$17,$A$1:$Q$1,0))&amp;""),""))</f>
        <v/>
      </c>
      <c r="U286" s="22">
        <f>IF(OR(T286="Paid",T286="Partially refunded"),1,0)</f>
        <v/>
      </c>
      <c r="V286" s="23">
        <f>IF(U286=1,IFERROR(VALUE(IFERROR(TRIM(INDEX($A286:$Q286,MATCH(Lists!$H$18,$A$1:$Q$1,0))&amp;""),"")),0)-IFERROR(VALUE(IFERROR(TRIM(INDEX($A286:$Q286,MATCH(Lists!$H$19,$A$1:$Q$1,0))&amp;""),"")),0),0)</f>
        <v/>
      </c>
    </row>
    <row r="287">
      <c r="R287" s="19" t="n"/>
      <c r="S287" s="22">
        <f>LOWER(IFERROR(TRIM(INDEX($A287:$Q287,MATCH(Lists!$H$16,$A$1:$Q$1,0))&amp;""),""))</f>
        <v/>
      </c>
      <c r="T287" s="22">
        <f>IF(S287="","",IFERROR(TRIM(INDEX($A287:$Q287,MATCH(Lists!$H$17,$A$1:$Q$1,0))&amp;""),""))</f>
        <v/>
      </c>
      <c r="U287" s="22">
        <f>IF(OR(T287="Paid",T287="Partially refunded"),1,0)</f>
        <v/>
      </c>
      <c r="V287" s="23">
        <f>IF(U287=1,IFERROR(VALUE(IFERROR(TRIM(INDEX($A287:$Q287,MATCH(Lists!$H$18,$A$1:$Q$1,0))&amp;""),"")),0)-IFERROR(VALUE(IFERROR(TRIM(INDEX($A287:$Q287,MATCH(Lists!$H$19,$A$1:$Q$1,0))&amp;""),"")),0),0)</f>
        <v/>
      </c>
    </row>
    <row r="288">
      <c r="R288" s="19" t="n"/>
      <c r="S288" s="22">
        <f>LOWER(IFERROR(TRIM(INDEX($A288:$Q288,MATCH(Lists!$H$16,$A$1:$Q$1,0))&amp;""),""))</f>
        <v/>
      </c>
      <c r="T288" s="22">
        <f>IF(S288="","",IFERROR(TRIM(INDEX($A288:$Q288,MATCH(Lists!$H$17,$A$1:$Q$1,0))&amp;""),""))</f>
        <v/>
      </c>
      <c r="U288" s="22">
        <f>IF(OR(T288="Paid",T288="Partially refunded"),1,0)</f>
        <v/>
      </c>
      <c r="V288" s="23">
        <f>IF(U288=1,IFERROR(VALUE(IFERROR(TRIM(INDEX($A288:$Q288,MATCH(Lists!$H$18,$A$1:$Q$1,0))&amp;""),"")),0)-IFERROR(VALUE(IFERROR(TRIM(INDEX($A288:$Q288,MATCH(Lists!$H$19,$A$1:$Q$1,0))&amp;""),"")),0),0)</f>
        <v/>
      </c>
    </row>
    <row r="289">
      <c r="R289" s="19" t="n"/>
      <c r="S289" s="22">
        <f>LOWER(IFERROR(TRIM(INDEX($A289:$Q289,MATCH(Lists!$H$16,$A$1:$Q$1,0))&amp;""),""))</f>
        <v/>
      </c>
      <c r="T289" s="22">
        <f>IF(S289="","",IFERROR(TRIM(INDEX($A289:$Q289,MATCH(Lists!$H$17,$A$1:$Q$1,0))&amp;""),""))</f>
        <v/>
      </c>
      <c r="U289" s="22">
        <f>IF(OR(T289="Paid",T289="Partially refunded"),1,0)</f>
        <v/>
      </c>
      <c r="V289" s="23">
        <f>IF(U289=1,IFERROR(VALUE(IFERROR(TRIM(INDEX($A289:$Q289,MATCH(Lists!$H$18,$A$1:$Q$1,0))&amp;""),"")),0)-IFERROR(VALUE(IFERROR(TRIM(INDEX($A289:$Q289,MATCH(Lists!$H$19,$A$1:$Q$1,0))&amp;""),"")),0),0)</f>
        <v/>
      </c>
    </row>
    <row r="290">
      <c r="R290" s="19" t="n"/>
      <c r="S290" s="22">
        <f>LOWER(IFERROR(TRIM(INDEX($A290:$Q290,MATCH(Lists!$H$16,$A$1:$Q$1,0))&amp;""),""))</f>
        <v/>
      </c>
      <c r="T290" s="22">
        <f>IF(S290="","",IFERROR(TRIM(INDEX($A290:$Q290,MATCH(Lists!$H$17,$A$1:$Q$1,0))&amp;""),""))</f>
        <v/>
      </c>
      <c r="U290" s="22">
        <f>IF(OR(T290="Paid",T290="Partially refunded"),1,0)</f>
        <v/>
      </c>
      <c r="V290" s="23">
        <f>IF(U290=1,IFERROR(VALUE(IFERROR(TRIM(INDEX($A290:$Q290,MATCH(Lists!$H$18,$A$1:$Q$1,0))&amp;""),"")),0)-IFERROR(VALUE(IFERROR(TRIM(INDEX($A290:$Q290,MATCH(Lists!$H$19,$A$1:$Q$1,0))&amp;""),"")),0),0)</f>
        <v/>
      </c>
    </row>
    <row r="291">
      <c r="R291" s="19" t="n"/>
      <c r="S291" s="22">
        <f>LOWER(IFERROR(TRIM(INDEX($A291:$Q291,MATCH(Lists!$H$16,$A$1:$Q$1,0))&amp;""),""))</f>
        <v/>
      </c>
      <c r="T291" s="22">
        <f>IF(S291="","",IFERROR(TRIM(INDEX($A291:$Q291,MATCH(Lists!$H$17,$A$1:$Q$1,0))&amp;""),""))</f>
        <v/>
      </c>
      <c r="U291" s="22">
        <f>IF(OR(T291="Paid",T291="Partially refunded"),1,0)</f>
        <v/>
      </c>
      <c r="V291" s="23">
        <f>IF(U291=1,IFERROR(VALUE(IFERROR(TRIM(INDEX($A291:$Q291,MATCH(Lists!$H$18,$A$1:$Q$1,0))&amp;""),"")),0)-IFERROR(VALUE(IFERROR(TRIM(INDEX($A291:$Q291,MATCH(Lists!$H$19,$A$1:$Q$1,0))&amp;""),"")),0),0)</f>
        <v/>
      </c>
    </row>
    <row r="292">
      <c r="R292" s="19" t="n"/>
      <c r="S292" s="22">
        <f>LOWER(IFERROR(TRIM(INDEX($A292:$Q292,MATCH(Lists!$H$16,$A$1:$Q$1,0))&amp;""),""))</f>
        <v/>
      </c>
      <c r="T292" s="22">
        <f>IF(S292="","",IFERROR(TRIM(INDEX($A292:$Q292,MATCH(Lists!$H$17,$A$1:$Q$1,0))&amp;""),""))</f>
        <v/>
      </c>
      <c r="U292" s="22">
        <f>IF(OR(T292="Paid",T292="Partially refunded"),1,0)</f>
        <v/>
      </c>
      <c r="V292" s="23">
        <f>IF(U292=1,IFERROR(VALUE(IFERROR(TRIM(INDEX($A292:$Q292,MATCH(Lists!$H$18,$A$1:$Q$1,0))&amp;""),"")),0)-IFERROR(VALUE(IFERROR(TRIM(INDEX($A292:$Q292,MATCH(Lists!$H$19,$A$1:$Q$1,0))&amp;""),"")),0),0)</f>
        <v/>
      </c>
    </row>
    <row r="293">
      <c r="R293" s="19" t="n"/>
      <c r="S293" s="22">
        <f>LOWER(IFERROR(TRIM(INDEX($A293:$Q293,MATCH(Lists!$H$16,$A$1:$Q$1,0))&amp;""),""))</f>
        <v/>
      </c>
      <c r="T293" s="22">
        <f>IF(S293="","",IFERROR(TRIM(INDEX($A293:$Q293,MATCH(Lists!$H$17,$A$1:$Q$1,0))&amp;""),""))</f>
        <v/>
      </c>
      <c r="U293" s="22">
        <f>IF(OR(T293="Paid",T293="Partially refunded"),1,0)</f>
        <v/>
      </c>
      <c r="V293" s="23">
        <f>IF(U293=1,IFERROR(VALUE(IFERROR(TRIM(INDEX($A293:$Q293,MATCH(Lists!$H$18,$A$1:$Q$1,0))&amp;""),"")),0)-IFERROR(VALUE(IFERROR(TRIM(INDEX($A293:$Q293,MATCH(Lists!$H$19,$A$1:$Q$1,0))&amp;""),"")),0),0)</f>
        <v/>
      </c>
    </row>
    <row r="294">
      <c r="R294" s="19" t="n"/>
      <c r="S294" s="22">
        <f>LOWER(IFERROR(TRIM(INDEX($A294:$Q294,MATCH(Lists!$H$16,$A$1:$Q$1,0))&amp;""),""))</f>
        <v/>
      </c>
      <c r="T294" s="22">
        <f>IF(S294="","",IFERROR(TRIM(INDEX($A294:$Q294,MATCH(Lists!$H$17,$A$1:$Q$1,0))&amp;""),""))</f>
        <v/>
      </c>
      <c r="U294" s="22">
        <f>IF(OR(T294="Paid",T294="Partially refunded"),1,0)</f>
        <v/>
      </c>
      <c r="V294" s="23">
        <f>IF(U294=1,IFERROR(VALUE(IFERROR(TRIM(INDEX($A294:$Q294,MATCH(Lists!$H$18,$A$1:$Q$1,0))&amp;""),"")),0)-IFERROR(VALUE(IFERROR(TRIM(INDEX($A294:$Q294,MATCH(Lists!$H$19,$A$1:$Q$1,0))&amp;""),"")),0),0)</f>
        <v/>
      </c>
    </row>
    <row r="295">
      <c r="R295" s="19" t="n"/>
      <c r="S295" s="22">
        <f>LOWER(IFERROR(TRIM(INDEX($A295:$Q295,MATCH(Lists!$H$16,$A$1:$Q$1,0))&amp;""),""))</f>
        <v/>
      </c>
      <c r="T295" s="22">
        <f>IF(S295="","",IFERROR(TRIM(INDEX($A295:$Q295,MATCH(Lists!$H$17,$A$1:$Q$1,0))&amp;""),""))</f>
        <v/>
      </c>
      <c r="U295" s="22">
        <f>IF(OR(T295="Paid",T295="Partially refunded"),1,0)</f>
        <v/>
      </c>
      <c r="V295" s="23">
        <f>IF(U295=1,IFERROR(VALUE(IFERROR(TRIM(INDEX($A295:$Q295,MATCH(Lists!$H$18,$A$1:$Q$1,0))&amp;""),"")),0)-IFERROR(VALUE(IFERROR(TRIM(INDEX($A295:$Q295,MATCH(Lists!$H$19,$A$1:$Q$1,0))&amp;""),"")),0),0)</f>
        <v/>
      </c>
    </row>
    <row r="296">
      <c r="R296" s="19" t="n"/>
      <c r="S296" s="22">
        <f>LOWER(IFERROR(TRIM(INDEX($A296:$Q296,MATCH(Lists!$H$16,$A$1:$Q$1,0))&amp;""),""))</f>
        <v/>
      </c>
      <c r="T296" s="22">
        <f>IF(S296="","",IFERROR(TRIM(INDEX($A296:$Q296,MATCH(Lists!$H$17,$A$1:$Q$1,0))&amp;""),""))</f>
        <v/>
      </c>
      <c r="U296" s="22">
        <f>IF(OR(T296="Paid",T296="Partially refunded"),1,0)</f>
        <v/>
      </c>
      <c r="V296" s="23">
        <f>IF(U296=1,IFERROR(VALUE(IFERROR(TRIM(INDEX($A296:$Q296,MATCH(Lists!$H$18,$A$1:$Q$1,0))&amp;""),"")),0)-IFERROR(VALUE(IFERROR(TRIM(INDEX($A296:$Q296,MATCH(Lists!$H$19,$A$1:$Q$1,0))&amp;""),"")),0),0)</f>
        <v/>
      </c>
    </row>
    <row r="297">
      <c r="R297" s="19" t="n"/>
      <c r="S297" s="22">
        <f>LOWER(IFERROR(TRIM(INDEX($A297:$Q297,MATCH(Lists!$H$16,$A$1:$Q$1,0))&amp;""),""))</f>
        <v/>
      </c>
      <c r="T297" s="22">
        <f>IF(S297="","",IFERROR(TRIM(INDEX($A297:$Q297,MATCH(Lists!$H$17,$A$1:$Q$1,0))&amp;""),""))</f>
        <v/>
      </c>
      <c r="U297" s="22">
        <f>IF(OR(T297="Paid",T297="Partially refunded"),1,0)</f>
        <v/>
      </c>
      <c r="V297" s="23">
        <f>IF(U297=1,IFERROR(VALUE(IFERROR(TRIM(INDEX($A297:$Q297,MATCH(Lists!$H$18,$A$1:$Q$1,0))&amp;""),"")),0)-IFERROR(VALUE(IFERROR(TRIM(INDEX($A297:$Q297,MATCH(Lists!$H$19,$A$1:$Q$1,0))&amp;""),"")),0),0)</f>
        <v/>
      </c>
    </row>
    <row r="298">
      <c r="R298" s="19" t="n"/>
      <c r="S298" s="22">
        <f>LOWER(IFERROR(TRIM(INDEX($A298:$Q298,MATCH(Lists!$H$16,$A$1:$Q$1,0))&amp;""),""))</f>
        <v/>
      </c>
      <c r="T298" s="22">
        <f>IF(S298="","",IFERROR(TRIM(INDEX($A298:$Q298,MATCH(Lists!$H$17,$A$1:$Q$1,0))&amp;""),""))</f>
        <v/>
      </c>
      <c r="U298" s="22">
        <f>IF(OR(T298="Paid",T298="Partially refunded"),1,0)</f>
        <v/>
      </c>
      <c r="V298" s="23">
        <f>IF(U298=1,IFERROR(VALUE(IFERROR(TRIM(INDEX($A298:$Q298,MATCH(Lists!$H$18,$A$1:$Q$1,0))&amp;""),"")),0)-IFERROR(VALUE(IFERROR(TRIM(INDEX($A298:$Q298,MATCH(Lists!$H$19,$A$1:$Q$1,0))&amp;""),"")),0),0)</f>
        <v/>
      </c>
    </row>
    <row r="299">
      <c r="R299" s="19" t="n"/>
      <c r="S299" s="22">
        <f>LOWER(IFERROR(TRIM(INDEX($A299:$Q299,MATCH(Lists!$H$16,$A$1:$Q$1,0))&amp;""),""))</f>
        <v/>
      </c>
      <c r="T299" s="22">
        <f>IF(S299="","",IFERROR(TRIM(INDEX($A299:$Q299,MATCH(Lists!$H$17,$A$1:$Q$1,0))&amp;""),""))</f>
        <v/>
      </c>
      <c r="U299" s="22">
        <f>IF(OR(T299="Paid",T299="Partially refunded"),1,0)</f>
        <v/>
      </c>
      <c r="V299" s="23">
        <f>IF(U299=1,IFERROR(VALUE(IFERROR(TRIM(INDEX($A299:$Q299,MATCH(Lists!$H$18,$A$1:$Q$1,0))&amp;""),"")),0)-IFERROR(VALUE(IFERROR(TRIM(INDEX($A299:$Q299,MATCH(Lists!$H$19,$A$1:$Q$1,0))&amp;""),"")),0),0)</f>
        <v/>
      </c>
    </row>
    <row r="300">
      <c r="R300" s="19" t="n"/>
      <c r="S300" s="22">
        <f>LOWER(IFERROR(TRIM(INDEX($A300:$Q300,MATCH(Lists!$H$16,$A$1:$Q$1,0))&amp;""),""))</f>
        <v/>
      </c>
      <c r="T300" s="22">
        <f>IF(S300="","",IFERROR(TRIM(INDEX($A300:$Q300,MATCH(Lists!$H$17,$A$1:$Q$1,0))&amp;""),""))</f>
        <v/>
      </c>
      <c r="U300" s="22">
        <f>IF(OR(T300="Paid",T300="Partially refunded"),1,0)</f>
        <v/>
      </c>
      <c r="V300" s="23">
        <f>IF(U300=1,IFERROR(VALUE(IFERROR(TRIM(INDEX($A300:$Q300,MATCH(Lists!$H$18,$A$1:$Q$1,0))&amp;""),"")),0)-IFERROR(VALUE(IFERROR(TRIM(INDEX($A300:$Q300,MATCH(Lists!$H$19,$A$1:$Q$1,0))&amp;""),"")),0),0)</f>
        <v/>
      </c>
    </row>
    <row r="301">
      <c r="R301" s="19" t="n"/>
      <c r="S301" s="22">
        <f>LOWER(IFERROR(TRIM(INDEX($A301:$Q301,MATCH(Lists!$H$16,$A$1:$Q$1,0))&amp;""),""))</f>
        <v/>
      </c>
      <c r="T301" s="22">
        <f>IF(S301="","",IFERROR(TRIM(INDEX($A301:$Q301,MATCH(Lists!$H$17,$A$1:$Q$1,0))&amp;""),""))</f>
        <v/>
      </c>
      <c r="U301" s="22">
        <f>IF(OR(T301="Paid",T301="Partially refunded"),1,0)</f>
        <v/>
      </c>
      <c r="V301" s="23">
        <f>IF(U301=1,IFERROR(VALUE(IFERROR(TRIM(INDEX($A301:$Q301,MATCH(Lists!$H$18,$A$1:$Q$1,0))&amp;""),"")),0)-IFERROR(VALUE(IFERROR(TRIM(INDEX($A301:$Q301,MATCH(Lists!$H$19,$A$1:$Q$1,0))&amp;""),"")),0),0)</f>
        <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I24"/>
  <sheetViews>
    <sheetView workbookViewId="0">
      <pane ySplit="4" topLeftCell="A5" activePane="bottomLeft" state="frozen"/>
      <selection pane="bottomLeft" activeCell="A1" sqref="A1"/>
    </sheetView>
  </sheetViews>
  <sheetFormatPr baseColWidth="8" defaultRowHeight="15"/>
  <cols>
    <col width="32" customWidth="1" min="1" max="1"/>
    <col width="12" customWidth="1" min="2" max="2"/>
    <col width="10" customWidth="1" min="3" max="3"/>
    <col width="11" customWidth="1" min="4" max="4"/>
    <col width="10" customWidth="1" min="5" max="5"/>
    <col width="10" customWidth="1" min="6" max="6"/>
    <col width="14" customWidth="1" min="7" max="7"/>
    <col width="14" customWidth="1" min="8" max="8"/>
    <col width="30" customWidth="1" min="9" max="9"/>
  </cols>
  <sheetData>
    <row r="1">
      <c r="A1" s="26" t="inlineStr">
        <is>
          <t>Categories: the mix of vendors your jury is building</t>
        </is>
      </c>
    </row>
    <row r="2">
      <c r="A2" s="27" t="inlineStr">
        <is>
          <t>Type how many vendors you would like in each category (your own target, not a rule). The counts come from the Applications tab.</t>
        </is>
      </c>
    </row>
    <row r="3">
      <c r="A3" s="28">
        <f>IF(COUNTIF(Applications!$A$2:$A$301,"EXAMPLE*")+COUNTIF(Payments!$A$2:$A$301,"EXAMPLE*")&gt;0,"You are looking at EXAMPLE data. Clear A2 to AL11 on Applications and A2 to Q5 on Payments, then paste your own.","")</f>
        <v/>
      </c>
    </row>
    <row r="4" ht="32" customHeight="1">
      <c r="A4" s="16" t="inlineStr">
        <is>
          <t>Category (as on your form)</t>
        </is>
      </c>
      <c r="B4" s="16" t="inlineStr">
        <is>
          <t>Your target</t>
        </is>
      </c>
      <c r="C4" s="3" t="inlineStr">
        <is>
          <t>Applied</t>
        </is>
      </c>
      <c r="D4" s="3" t="inlineStr">
        <is>
          <t>Accepted</t>
        </is>
      </c>
      <c r="E4" s="3" t="inlineStr">
        <is>
          <t>Waitlist</t>
        </is>
      </c>
      <c r="F4" s="3" t="inlineStr">
        <is>
          <t>Declined</t>
        </is>
      </c>
      <c r="G4" s="3" t="inlineStr">
        <is>
          <t>Not decided yet</t>
        </is>
      </c>
      <c r="H4" s="3" t="inlineStr">
        <is>
          <t>Average jury score</t>
        </is>
      </c>
      <c r="I4" s="3" t="inlineStr">
        <is>
          <t>Check</t>
        </is>
      </c>
    </row>
    <row r="5">
      <c r="A5" s="25" t="inlineStr">
        <is>
          <t>Jewelry and accessories</t>
        </is>
      </c>
      <c r="B5" s="20" t="n">
        <v>1</v>
      </c>
      <c r="C5" s="29">
        <f>IF($A5="","",COUNTIF(Applications!$AO$2:$AO$301,$A5))</f>
        <v/>
      </c>
      <c r="D5" s="29">
        <f>IF($A5="","",COUNTIFS(Applications!$AO$2:$AO$301,$A5,Applications!$BF$2:$BF$301,"Accepted"))</f>
        <v/>
      </c>
      <c r="E5" s="29">
        <f>IF($A5="","",COUNTIFS(Applications!$AO$2:$AO$301,$A5,Applications!$BF$2:$BF$301,"Waitlist"))</f>
        <v/>
      </c>
      <c r="F5" s="29">
        <f>IF($A5="","",COUNTIFS(Applications!$AO$2:$AO$301,$A5,Applications!$BF$2:$BF$301,"Declined"))</f>
        <v/>
      </c>
      <c r="G5" s="29">
        <f>IF($A5="","",C5-D5-E5-F5)</f>
        <v/>
      </c>
      <c r="H5" s="29">
        <f>IF($A5="","",IF(SUMIF(Applications!$AO$2:$AO$301,$A5,Applications!$BE$2:$BE$301)=0,"",ROUND(SUMIF(Applications!$AO$2:$AO$301,$A5,Applications!$BD$2:$BD$301)/SUMIF(Applications!$AO$2:$AO$301,$A5,Applications!$BE$2:$BE$301),2)))</f>
        <v/>
      </c>
      <c r="I5" s="30">
        <f>IF(OR($A5="",NOT(ISNUMBER(B5))),"",IF(D5&gt;B5,"More accepted than your target",IF(AND(D5&lt;B5,E5&gt;0),"Room for a waitlisted vendor",IF(D5&lt;B5,"Below your target","On target"))))</f>
        <v/>
      </c>
    </row>
    <row r="6">
      <c r="A6" s="25" t="inlineStr">
        <is>
          <t>Art and prints</t>
        </is>
      </c>
      <c r="B6" s="20" t="n">
        <v>2</v>
      </c>
      <c r="C6" s="29">
        <f>IF($A6="","",COUNTIF(Applications!$AO$2:$AO$301,$A6))</f>
        <v/>
      </c>
      <c r="D6" s="29">
        <f>IF($A6="","",COUNTIFS(Applications!$AO$2:$AO$301,$A6,Applications!$BF$2:$BF$301,"Accepted"))</f>
        <v/>
      </c>
      <c r="E6" s="29">
        <f>IF($A6="","",COUNTIFS(Applications!$AO$2:$AO$301,$A6,Applications!$BF$2:$BF$301,"Waitlist"))</f>
        <v/>
      </c>
      <c r="F6" s="29">
        <f>IF($A6="","",COUNTIFS(Applications!$AO$2:$AO$301,$A6,Applications!$BF$2:$BF$301,"Declined"))</f>
        <v/>
      </c>
      <c r="G6" s="29">
        <f>IF($A6="","",C6-D6-E6-F6)</f>
        <v/>
      </c>
      <c r="H6" s="29">
        <f>IF($A6="","",IF(SUMIF(Applications!$AO$2:$AO$301,$A6,Applications!$BE$2:$BE$301)=0,"",ROUND(SUMIF(Applications!$AO$2:$AO$301,$A6,Applications!$BD$2:$BD$301)/SUMIF(Applications!$AO$2:$AO$301,$A6,Applications!$BE$2:$BE$301),2)))</f>
        <v/>
      </c>
      <c r="I6" s="30">
        <f>IF(OR($A6="",NOT(ISNUMBER(B6))),"",IF(D6&gt;B6,"More accepted than your target",IF(AND(D6&lt;B6,E6&gt;0),"Room for a waitlisted vendor",IF(D6&lt;B6,"Below your target","On target"))))</f>
        <v/>
      </c>
    </row>
    <row r="7">
      <c r="A7" s="25" t="inlineStr">
        <is>
          <t>Pottery and ceramics</t>
        </is>
      </c>
      <c r="B7" s="20" t="n">
        <v>2</v>
      </c>
      <c r="C7" s="29">
        <f>IF($A7="","",COUNTIF(Applications!$AO$2:$AO$301,$A7))</f>
        <v/>
      </c>
      <c r="D7" s="29">
        <f>IF($A7="","",COUNTIFS(Applications!$AO$2:$AO$301,$A7,Applications!$BF$2:$BF$301,"Accepted"))</f>
        <v/>
      </c>
      <c r="E7" s="29">
        <f>IF($A7="","",COUNTIFS(Applications!$AO$2:$AO$301,$A7,Applications!$BF$2:$BF$301,"Waitlist"))</f>
        <v/>
      </c>
      <c r="F7" s="29">
        <f>IF($A7="","",COUNTIFS(Applications!$AO$2:$AO$301,$A7,Applications!$BF$2:$BF$301,"Declined"))</f>
        <v/>
      </c>
      <c r="G7" s="29">
        <f>IF($A7="","",C7-D7-E7-F7)</f>
        <v/>
      </c>
      <c r="H7" s="29">
        <f>IF($A7="","",IF(SUMIF(Applications!$AO$2:$AO$301,$A7,Applications!$BE$2:$BE$301)=0,"",ROUND(SUMIF(Applications!$AO$2:$AO$301,$A7,Applications!$BD$2:$BD$301)/SUMIF(Applications!$AO$2:$AO$301,$A7,Applications!$BE$2:$BE$301),2)))</f>
        <v/>
      </c>
      <c r="I7" s="30">
        <f>IF(OR($A7="",NOT(ISNUMBER(B7))),"",IF(D7&gt;B7,"More accepted than your target",IF(AND(D7&lt;B7,E7&gt;0),"Room for a waitlisted vendor",IF(D7&lt;B7,"Below your target","On target"))))</f>
        <v/>
      </c>
    </row>
    <row r="8">
      <c r="A8" s="25" t="inlineStr">
        <is>
          <t>Clothing and textiles</t>
        </is>
      </c>
      <c r="B8" s="20" t="n">
        <v>2</v>
      </c>
      <c r="C8" s="29">
        <f>IF($A8="","",COUNTIF(Applications!$AO$2:$AO$301,$A8))</f>
        <v/>
      </c>
      <c r="D8" s="29">
        <f>IF($A8="","",COUNTIFS(Applications!$AO$2:$AO$301,$A8,Applications!$BF$2:$BF$301,"Accepted"))</f>
        <v/>
      </c>
      <c r="E8" s="29">
        <f>IF($A8="","",COUNTIFS(Applications!$AO$2:$AO$301,$A8,Applications!$BF$2:$BF$301,"Waitlist"))</f>
        <v/>
      </c>
      <c r="F8" s="29">
        <f>IF($A8="","",COUNTIFS(Applications!$AO$2:$AO$301,$A8,Applications!$BF$2:$BF$301,"Declined"))</f>
        <v/>
      </c>
      <c r="G8" s="29">
        <f>IF($A8="","",C8-D8-E8-F8)</f>
        <v/>
      </c>
      <c r="H8" s="29">
        <f>IF($A8="","",IF(SUMIF(Applications!$AO$2:$AO$301,$A8,Applications!$BE$2:$BE$301)=0,"",ROUND(SUMIF(Applications!$AO$2:$AO$301,$A8,Applications!$BD$2:$BD$301)/SUMIF(Applications!$AO$2:$AO$301,$A8,Applications!$BE$2:$BE$301),2)))</f>
        <v/>
      </c>
      <c r="I8" s="30">
        <f>IF(OR($A8="",NOT(ISNUMBER(B8))),"",IF(D8&gt;B8,"More accepted than your target",IF(AND(D8&lt;B8,E8&gt;0),"Room for a waitlisted vendor",IF(D8&lt;B8,"Below your target","On target"))))</f>
        <v/>
      </c>
    </row>
    <row r="9">
      <c r="A9" s="25" t="inlineStr">
        <is>
          <t>Wood and home goods</t>
        </is>
      </c>
      <c r="B9" s="20" t="n">
        <v>1</v>
      </c>
      <c r="C9" s="29">
        <f>IF($A9="","",COUNTIF(Applications!$AO$2:$AO$301,$A9))</f>
        <v/>
      </c>
      <c r="D9" s="29">
        <f>IF($A9="","",COUNTIFS(Applications!$AO$2:$AO$301,$A9,Applications!$BF$2:$BF$301,"Accepted"))</f>
        <v/>
      </c>
      <c r="E9" s="29">
        <f>IF($A9="","",COUNTIFS(Applications!$AO$2:$AO$301,$A9,Applications!$BF$2:$BF$301,"Waitlist"))</f>
        <v/>
      </c>
      <c r="F9" s="29">
        <f>IF($A9="","",COUNTIFS(Applications!$AO$2:$AO$301,$A9,Applications!$BF$2:$BF$301,"Declined"))</f>
        <v/>
      </c>
      <c r="G9" s="29">
        <f>IF($A9="","",C9-D9-E9-F9)</f>
        <v/>
      </c>
      <c r="H9" s="29">
        <f>IF($A9="","",IF(SUMIF(Applications!$AO$2:$AO$301,$A9,Applications!$BE$2:$BE$301)=0,"",ROUND(SUMIF(Applications!$AO$2:$AO$301,$A9,Applications!$BD$2:$BD$301)/SUMIF(Applications!$AO$2:$AO$301,$A9,Applications!$BE$2:$BE$301),2)))</f>
        <v/>
      </c>
      <c r="I9" s="30">
        <f>IF(OR($A9="",NOT(ISNUMBER(B9))),"",IF(D9&gt;B9,"More accepted than your target",IF(AND(D9&lt;B9,E9&gt;0),"Room for a waitlisted vendor",IF(D9&lt;B9,"Below your target","On target"))))</f>
        <v/>
      </c>
    </row>
    <row r="10">
      <c r="A10" s="25" t="inlineStr">
        <is>
          <t>Bath and body</t>
        </is>
      </c>
      <c r="B10" s="20" t="n">
        <v>1</v>
      </c>
      <c r="C10" s="29">
        <f>IF($A10="","",COUNTIF(Applications!$AO$2:$AO$301,$A10))</f>
        <v/>
      </c>
      <c r="D10" s="29">
        <f>IF($A10="","",COUNTIFS(Applications!$AO$2:$AO$301,$A10,Applications!$BF$2:$BF$301,"Accepted"))</f>
        <v/>
      </c>
      <c r="E10" s="29">
        <f>IF($A10="","",COUNTIFS(Applications!$AO$2:$AO$301,$A10,Applications!$BF$2:$BF$301,"Waitlist"))</f>
        <v/>
      </c>
      <c r="F10" s="29">
        <f>IF($A10="","",COUNTIFS(Applications!$AO$2:$AO$301,$A10,Applications!$BF$2:$BF$301,"Declined"))</f>
        <v/>
      </c>
      <c r="G10" s="29">
        <f>IF($A10="","",C10-D10-E10-F10)</f>
        <v/>
      </c>
      <c r="H10" s="29">
        <f>IF($A10="","",IF(SUMIF(Applications!$AO$2:$AO$301,$A10,Applications!$BE$2:$BE$301)=0,"",ROUND(SUMIF(Applications!$AO$2:$AO$301,$A10,Applications!$BD$2:$BD$301)/SUMIF(Applications!$AO$2:$AO$301,$A10,Applications!$BE$2:$BE$301),2)))</f>
        <v/>
      </c>
      <c r="I10" s="30">
        <f>IF(OR($A10="",NOT(ISNUMBER(B10))),"",IF(D10&gt;B10,"More accepted than your target",IF(AND(D10&lt;B10,E10&gt;0),"Room for a waitlisted vendor",IF(D10&lt;B10,"Below your target","On target"))))</f>
        <v/>
      </c>
    </row>
    <row r="11">
      <c r="A11" s="25" t="inlineStr">
        <is>
          <t>Baked goods and packaged food</t>
        </is>
      </c>
      <c r="B11" s="20" t="n">
        <v>1</v>
      </c>
      <c r="C11" s="29">
        <f>IF($A11="","",COUNTIF(Applications!$AO$2:$AO$301,$A11))</f>
        <v/>
      </c>
      <c r="D11" s="29">
        <f>IF($A11="","",COUNTIFS(Applications!$AO$2:$AO$301,$A11,Applications!$BF$2:$BF$301,"Accepted"))</f>
        <v/>
      </c>
      <c r="E11" s="29">
        <f>IF($A11="","",COUNTIFS(Applications!$AO$2:$AO$301,$A11,Applications!$BF$2:$BF$301,"Waitlist"))</f>
        <v/>
      </c>
      <c r="F11" s="29">
        <f>IF($A11="","",COUNTIFS(Applications!$AO$2:$AO$301,$A11,Applications!$BF$2:$BF$301,"Declined"))</f>
        <v/>
      </c>
      <c r="G11" s="29">
        <f>IF($A11="","",C11-D11-E11-F11)</f>
        <v/>
      </c>
      <c r="H11" s="29">
        <f>IF($A11="","",IF(SUMIF(Applications!$AO$2:$AO$301,$A11,Applications!$BE$2:$BE$301)=0,"",ROUND(SUMIF(Applications!$AO$2:$AO$301,$A11,Applications!$BD$2:$BD$301)/SUMIF(Applications!$AO$2:$AO$301,$A11,Applications!$BE$2:$BE$301),2)))</f>
        <v/>
      </c>
      <c r="I11" s="30">
        <f>IF(OR($A11="",NOT(ISNUMBER(B11))),"",IF(D11&gt;B11,"More accepted than your target",IF(AND(D11&lt;B11,E11&gt;0),"Room for a waitlisted vendor",IF(D11&lt;B11,"Below your target","On target"))))</f>
        <v/>
      </c>
    </row>
    <row r="12">
      <c r="A12" s="25" t="inlineStr">
        <is>
          <t>Fresh produce and plants</t>
        </is>
      </c>
      <c r="B12" s="20" t="n">
        <v>2</v>
      </c>
      <c r="C12" s="29">
        <f>IF($A12="","",COUNTIF(Applications!$AO$2:$AO$301,$A12))</f>
        <v/>
      </c>
      <c r="D12" s="29">
        <f>IF($A12="","",COUNTIFS(Applications!$AO$2:$AO$301,$A12,Applications!$BF$2:$BF$301,"Accepted"))</f>
        <v/>
      </c>
      <c r="E12" s="29">
        <f>IF($A12="","",COUNTIFS(Applications!$AO$2:$AO$301,$A12,Applications!$BF$2:$BF$301,"Waitlist"))</f>
        <v/>
      </c>
      <c r="F12" s="29">
        <f>IF($A12="","",COUNTIFS(Applications!$AO$2:$AO$301,$A12,Applications!$BF$2:$BF$301,"Declined"))</f>
        <v/>
      </c>
      <c r="G12" s="29">
        <f>IF($A12="","",C12-D12-E12-F12)</f>
        <v/>
      </c>
      <c r="H12" s="29">
        <f>IF($A12="","",IF(SUMIF(Applications!$AO$2:$AO$301,$A12,Applications!$BE$2:$BE$301)=0,"",ROUND(SUMIF(Applications!$AO$2:$AO$301,$A12,Applications!$BD$2:$BD$301)/SUMIF(Applications!$AO$2:$AO$301,$A12,Applications!$BE$2:$BE$301),2)))</f>
        <v/>
      </c>
      <c r="I12" s="30">
        <f>IF(OR($A12="",NOT(ISNUMBER(B12))),"",IF(D12&gt;B12,"More accepted than your target",IF(AND(D12&lt;B12,E12&gt;0),"Room for a waitlisted vendor",IF(D12&lt;B12,"Below your target","On target"))))</f>
        <v/>
      </c>
    </row>
    <row r="13">
      <c r="A13" s="25" t="inlineStr">
        <is>
          <t>Other</t>
        </is>
      </c>
      <c r="B13" s="24" t="n"/>
      <c r="C13" s="29">
        <f>IF($A13="","",COUNTIF(Applications!$AO$2:$AO$301,$A13))</f>
        <v/>
      </c>
      <c r="D13" s="29">
        <f>IF($A13="","",COUNTIFS(Applications!$AO$2:$AO$301,$A13,Applications!$BF$2:$BF$301,"Accepted"))</f>
        <v/>
      </c>
      <c r="E13" s="29">
        <f>IF($A13="","",COUNTIFS(Applications!$AO$2:$AO$301,$A13,Applications!$BF$2:$BF$301,"Waitlist"))</f>
        <v/>
      </c>
      <c r="F13" s="29">
        <f>IF($A13="","",COUNTIFS(Applications!$AO$2:$AO$301,$A13,Applications!$BF$2:$BF$301,"Declined"))</f>
        <v/>
      </c>
      <c r="G13" s="29">
        <f>IF($A13="","",C13-D13-E13-F13)</f>
        <v/>
      </c>
      <c r="H13" s="29">
        <f>IF($A13="","",IF(SUMIF(Applications!$AO$2:$AO$301,$A13,Applications!$BE$2:$BE$301)=0,"",ROUND(SUMIF(Applications!$AO$2:$AO$301,$A13,Applications!$BD$2:$BD$301)/SUMIF(Applications!$AO$2:$AO$301,$A13,Applications!$BE$2:$BE$301),2)))</f>
        <v/>
      </c>
      <c r="I13" s="30">
        <f>IF(OR($A13="",NOT(ISNUMBER(B13))),"",IF(D13&gt;B13,"More accepted than your target",IF(AND(D13&lt;B13,E13&gt;0),"Room for a waitlisted vendor",IF(D13&lt;B13,"Below your target","On target"))))</f>
        <v/>
      </c>
    </row>
    <row r="14">
      <c r="A14" s="25" t="n"/>
      <c r="B14" s="24" t="n"/>
      <c r="C14" s="29">
        <f>IF($A14="","",COUNTIF(Applications!$AO$2:$AO$301,$A14))</f>
        <v/>
      </c>
      <c r="D14" s="29">
        <f>IF($A14="","",COUNTIFS(Applications!$AO$2:$AO$301,$A14,Applications!$BF$2:$BF$301,"Accepted"))</f>
        <v/>
      </c>
      <c r="E14" s="29">
        <f>IF($A14="","",COUNTIFS(Applications!$AO$2:$AO$301,$A14,Applications!$BF$2:$BF$301,"Waitlist"))</f>
        <v/>
      </c>
      <c r="F14" s="29">
        <f>IF($A14="","",COUNTIFS(Applications!$AO$2:$AO$301,$A14,Applications!$BF$2:$BF$301,"Declined"))</f>
        <v/>
      </c>
      <c r="G14" s="29">
        <f>IF($A14="","",C14-D14-E14-F14)</f>
        <v/>
      </c>
      <c r="H14" s="29">
        <f>IF($A14="","",IF(SUMIF(Applications!$AO$2:$AO$301,$A14,Applications!$BE$2:$BE$301)=0,"",ROUND(SUMIF(Applications!$AO$2:$AO$301,$A14,Applications!$BD$2:$BD$301)/SUMIF(Applications!$AO$2:$AO$301,$A14,Applications!$BE$2:$BE$301),2)))</f>
        <v/>
      </c>
      <c r="I14" s="30">
        <f>IF(OR($A14="",NOT(ISNUMBER(B14))),"",IF(D14&gt;B14,"More accepted than your target",IF(AND(D14&lt;B14,E14&gt;0),"Room for a waitlisted vendor",IF(D14&lt;B14,"Below your target","On target"))))</f>
        <v/>
      </c>
    </row>
    <row r="15">
      <c r="A15" s="25" t="n"/>
      <c r="B15" s="24" t="n"/>
      <c r="C15" s="29">
        <f>IF($A15="","",COUNTIF(Applications!$AO$2:$AO$301,$A15))</f>
        <v/>
      </c>
      <c r="D15" s="29">
        <f>IF($A15="","",COUNTIFS(Applications!$AO$2:$AO$301,$A15,Applications!$BF$2:$BF$301,"Accepted"))</f>
        <v/>
      </c>
      <c r="E15" s="29">
        <f>IF($A15="","",COUNTIFS(Applications!$AO$2:$AO$301,$A15,Applications!$BF$2:$BF$301,"Waitlist"))</f>
        <v/>
      </c>
      <c r="F15" s="29">
        <f>IF($A15="","",COUNTIFS(Applications!$AO$2:$AO$301,$A15,Applications!$BF$2:$BF$301,"Declined"))</f>
        <v/>
      </c>
      <c r="G15" s="29">
        <f>IF($A15="","",C15-D15-E15-F15)</f>
        <v/>
      </c>
      <c r="H15" s="29">
        <f>IF($A15="","",IF(SUMIF(Applications!$AO$2:$AO$301,$A15,Applications!$BE$2:$BE$301)=0,"",ROUND(SUMIF(Applications!$AO$2:$AO$301,$A15,Applications!$BD$2:$BD$301)/SUMIF(Applications!$AO$2:$AO$301,$A15,Applications!$BE$2:$BE$301),2)))</f>
        <v/>
      </c>
      <c r="I15" s="30">
        <f>IF(OR($A15="",NOT(ISNUMBER(B15))),"",IF(D15&gt;B15,"More accepted than your target",IF(AND(D15&lt;B15,E15&gt;0),"Room for a waitlisted vendor",IF(D15&lt;B15,"Below your target","On target"))))</f>
        <v/>
      </c>
    </row>
    <row r="16">
      <c r="A16" s="25" t="n"/>
      <c r="B16" s="24" t="n"/>
      <c r="C16" s="29">
        <f>IF($A16="","",COUNTIF(Applications!$AO$2:$AO$301,$A16))</f>
        <v/>
      </c>
      <c r="D16" s="29">
        <f>IF($A16="","",COUNTIFS(Applications!$AO$2:$AO$301,$A16,Applications!$BF$2:$BF$301,"Accepted"))</f>
        <v/>
      </c>
      <c r="E16" s="29">
        <f>IF($A16="","",COUNTIFS(Applications!$AO$2:$AO$301,$A16,Applications!$BF$2:$BF$301,"Waitlist"))</f>
        <v/>
      </c>
      <c r="F16" s="29">
        <f>IF($A16="","",COUNTIFS(Applications!$AO$2:$AO$301,$A16,Applications!$BF$2:$BF$301,"Declined"))</f>
        <v/>
      </c>
      <c r="G16" s="29">
        <f>IF($A16="","",C16-D16-E16-F16)</f>
        <v/>
      </c>
      <c r="H16" s="29">
        <f>IF($A16="","",IF(SUMIF(Applications!$AO$2:$AO$301,$A16,Applications!$BE$2:$BE$301)=0,"",ROUND(SUMIF(Applications!$AO$2:$AO$301,$A16,Applications!$BD$2:$BD$301)/SUMIF(Applications!$AO$2:$AO$301,$A16,Applications!$BE$2:$BE$301),2)))</f>
        <v/>
      </c>
      <c r="I16" s="30">
        <f>IF(OR($A16="",NOT(ISNUMBER(B16))),"",IF(D16&gt;B16,"More accepted than your target",IF(AND(D16&lt;B16,E16&gt;0),"Room for a waitlisted vendor",IF(D16&lt;B16,"Below your target","On target"))))</f>
        <v/>
      </c>
    </row>
    <row r="17">
      <c r="A17" s="25" t="n"/>
      <c r="B17" s="24" t="n"/>
      <c r="C17" s="29">
        <f>IF($A17="","",COUNTIF(Applications!$AO$2:$AO$301,$A17))</f>
        <v/>
      </c>
      <c r="D17" s="29">
        <f>IF($A17="","",COUNTIFS(Applications!$AO$2:$AO$301,$A17,Applications!$BF$2:$BF$301,"Accepted"))</f>
        <v/>
      </c>
      <c r="E17" s="29">
        <f>IF($A17="","",COUNTIFS(Applications!$AO$2:$AO$301,$A17,Applications!$BF$2:$BF$301,"Waitlist"))</f>
        <v/>
      </c>
      <c r="F17" s="29">
        <f>IF($A17="","",COUNTIFS(Applications!$AO$2:$AO$301,$A17,Applications!$BF$2:$BF$301,"Declined"))</f>
        <v/>
      </c>
      <c r="G17" s="29">
        <f>IF($A17="","",C17-D17-E17-F17)</f>
        <v/>
      </c>
      <c r="H17" s="29">
        <f>IF($A17="","",IF(SUMIF(Applications!$AO$2:$AO$301,$A17,Applications!$BE$2:$BE$301)=0,"",ROUND(SUMIF(Applications!$AO$2:$AO$301,$A17,Applications!$BD$2:$BD$301)/SUMIF(Applications!$AO$2:$AO$301,$A17,Applications!$BE$2:$BE$301),2)))</f>
        <v/>
      </c>
      <c r="I17" s="30">
        <f>IF(OR($A17="",NOT(ISNUMBER(B17))),"",IF(D17&gt;B17,"More accepted than your target",IF(AND(D17&lt;B17,E17&gt;0),"Room for a waitlisted vendor",IF(D17&lt;B17,"Below your target","On target"))))</f>
        <v/>
      </c>
    </row>
    <row r="18">
      <c r="A18" s="25" t="n"/>
      <c r="B18" s="24" t="n"/>
      <c r="C18" s="29">
        <f>IF($A18="","",COUNTIF(Applications!$AO$2:$AO$301,$A18))</f>
        <v/>
      </c>
      <c r="D18" s="29">
        <f>IF($A18="","",COUNTIFS(Applications!$AO$2:$AO$301,$A18,Applications!$BF$2:$BF$301,"Accepted"))</f>
        <v/>
      </c>
      <c r="E18" s="29">
        <f>IF($A18="","",COUNTIFS(Applications!$AO$2:$AO$301,$A18,Applications!$BF$2:$BF$301,"Waitlist"))</f>
        <v/>
      </c>
      <c r="F18" s="29">
        <f>IF($A18="","",COUNTIFS(Applications!$AO$2:$AO$301,$A18,Applications!$BF$2:$BF$301,"Declined"))</f>
        <v/>
      </c>
      <c r="G18" s="29">
        <f>IF($A18="","",C18-D18-E18-F18)</f>
        <v/>
      </c>
      <c r="H18" s="29">
        <f>IF($A18="","",IF(SUMIF(Applications!$AO$2:$AO$301,$A18,Applications!$BE$2:$BE$301)=0,"",ROUND(SUMIF(Applications!$AO$2:$AO$301,$A18,Applications!$BD$2:$BD$301)/SUMIF(Applications!$AO$2:$AO$301,$A18,Applications!$BE$2:$BE$301),2)))</f>
        <v/>
      </c>
      <c r="I18" s="30">
        <f>IF(OR($A18="",NOT(ISNUMBER(B18))),"",IF(D18&gt;B18,"More accepted than your target",IF(AND(D18&lt;B18,E18&gt;0),"Room for a waitlisted vendor",IF(D18&lt;B18,"Below your target","On target"))))</f>
        <v/>
      </c>
    </row>
    <row r="19">
      <c r="A19" s="25" t="n"/>
      <c r="B19" s="24" t="n"/>
      <c r="C19" s="29">
        <f>IF($A19="","",COUNTIF(Applications!$AO$2:$AO$301,$A19))</f>
        <v/>
      </c>
      <c r="D19" s="29">
        <f>IF($A19="","",COUNTIFS(Applications!$AO$2:$AO$301,$A19,Applications!$BF$2:$BF$301,"Accepted"))</f>
        <v/>
      </c>
      <c r="E19" s="29">
        <f>IF($A19="","",COUNTIFS(Applications!$AO$2:$AO$301,$A19,Applications!$BF$2:$BF$301,"Waitlist"))</f>
        <v/>
      </c>
      <c r="F19" s="29">
        <f>IF($A19="","",COUNTIFS(Applications!$AO$2:$AO$301,$A19,Applications!$BF$2:$BF$301,"Declined"))</f>
        <v/>
      </c>
      <c r="G19" s="29">
        <f>IF($A19="","",C19-D19-E19-F19)</f>
        <v/>
      </c>
      <c r="H19" s="29">
        <f>IF($A19="","",IF(SUMIF(Applications!$AO$2:$AO$301,$A19,Applications!$BE$2:$BE$301)=0,"",ROUND(SUMIF(Applications!$AO$2:$AO$301,$A19,Applications!$BD$2:$BD$301)/SUMIF(Applications!$AO$2:$AO$301,$A19,Applications!$BE$2:$BE$301),2)))</f>
        <v/>
      </c>
      <c r="I19" s="30">
        <f>IF(OR($A19="",NOT(ISNUMBER(B19))),"",IF(D19&gt;B19,"More accepted than your target",IF(AND(D19&lt;B19,E19&gt;0),"Room for a waitlisted vendor",IF(D19&lt;B19,"Below your target","On target"))))</f>
        <v/>
      </c>
    </row>
    <row r="20">
      <c r="A20" s="25" t="n"/>
      <c r="B20" s="24" t="n"/>
      <c r="C20" s="29">
        <f>IF($A20="","",COUNTIF(Applications!$AO$2:$AO$301,$A20))</f>
        <v/>
      </c>
      <c r="D20" s="29">
        <f>IF($A20="","",COUNTIFS(Applications!$AO$2:$AO$301,$A20,Applications!$BF$2:$BF$301,"Accepted"))</f>
        <v/>
      </c>
      <c r="E20" s="29">
        <f>IF($A20="","",COUNTIFS(Applications!$AO$2:$AO$301,$A20,Applications!$BF$2:$BF$301,"Waitlist"))</f>
        <v/>
      </c>
      <c r="F20" s="29">
        <f>IF($A20="","",COUNTIFS(Applications!$AO$2:$AO$301,$A20,Applications!$BF$2:$BF$301,"Declined"))</f>
        <v/>
      </c>
      <c r="G20" s="29">
        <f>IF($A20="","",C20-D20-E20-F20)</f>
        <v/>
      </c>
      <c r="H20" s="29">
        <f>IF($A20="","",IF(SUMIF(Applications!$AO$2:$AO$301,$A20,Applications!$BE$2:$BE$301)=0,"",ROUND(SUMIF(Applications!$AO$2:$AO$301,$A20,Applications!$BD$2:$BD$301)/SUMIF(Applications!$AO$2:$AO$301,$A20,Applications!$BE$2:$BE$301),2)))</f>
        <v/>
      </c>
      <c r="I20" s="30">
        <f>IF(OR($A20="",NOT(ISNUMBER(B20))),"",IF(D20&gt;B20,"More accepted than your target",IF(AND(D20&lt;B20,E20&gt;0),"Room for a waitlisted vendor",IF(D20&lt;B20,"Below your target","On target"))))</f>
        <v/>
      </c>
    </row>
    <row r="21">
      <c r="A21" s="25" t="n"/>
      <c r="B21" s="24" t="n"/>
      <c r="C21" s="29">
        <f>IF($A21="","",COUNTIF(Applications!$AO$2:$AO$301,$A21))</f>
        <v/>
      </c>
      <c r="D21" s="29">
        <f>IF($A21="","",COUNTIFS(Applications!$AO$2:$AO$301,$A21,Applications!$BF$2:$BF$301,"Accepted"))</f>
        <v/>
      </c>
      <c r="E21" s="29">
        <f>IF($A21="","",COUNTIFS(Applications!$AO$2:$AO$301,$A21,Applications!$BF$2:$BF$301,"Waitlist"))</f>
        <v/>
      </c>
      <c r="F21" s="29">
        <f>IF($A21="","",COUNTIFS(Applications!$AO$2:$AO$301,$A21,Applications!$BF$2:$BF$301,"Declined"))</f>
        <v/>
      </c>
      <c r="G21" s="29">
        <f>IF($A21="","",C21-D21-E21-F21)</f>
        <v/>
      </c>
      <c r="H21" s="29">
        <f>IF($A21="","",IF(SUMIF(Applications!$AO$2:$AO$301,$A21,Applications!$BE$2:$BE$301)=0,"",ROUND(SUMIF(Applications!$AO$2:$AO$301,$A21,Applications!$BD$2:$BD$301)/SUMIF(Applications!$AO$2:$AO$301,$A21,Applications!$BE$2:$BE$301),2)))</f>
        <v/>
      </c>
      <c r="I21" s="30">
        <f>IF(OR($A21="",NOT(ISNUMBER(B21))),"",IF(D21&gt;B21,"More accepted than your target",IF(AND(D21&lt;B21,E21&gt;0),"Room for a waitlisted vendor",IF(D21&lt;B21,"Below your target","On target"))))</f>
        <v/>
      </c>
    </row>
    <row r="22">
      <c r="A22" s="25" t="n"/>
      <c r="B22" s="24" t="n"/>
      <c r="C22" s="29">
        <f>IF($A22="","",COUNTIF(Applications!$AO$2:$AO$301,$A22))</f>
        <v/>
      </c>
      <c r="D22" s="29">
        <f>IF($A22="","",COUNTIFS(Applications!$AO$2:$AO$301,$A22,Applications!$BF$2:$BF$301,"Accepted"))</f>
        <v/>
      </c>
      <c r="E22" s="29">
        <f>IF($A22="","",COUNTIFS(Applications!$AO$2:$AO$301,$A22,Applications!$BF$2:$BF$301,"Waitlist"))</f>
        <v/>
      </c>
      <c r="F22" s="29">
        <f>IF($A22="","",COUNTIFS(Applications!$AO$2:$AO$301,$A22,Applications!$BF$2:$BF$301,"Declined"))</f>
        <v/>
      </c>
      <c r="G22" s="29">
        <f>IF($A22="","",C22-D22-E22-F22)</f>
        <v/>
      </c>
      <c r="H22" s="29">
        <f>IF($A22="","",IF(SUMIF(Applications!$AO$2:$AO$301,$A22,Applications!$BE$2:$BE$301)=0,"",ROUND(SUMIF(Applications!$AO$2:$AO$301,$A22,Applications!$BD$2:$BD$301)/SUMIF(Applications!$AO$2:$AO$301,$A22,Applications!$BE$2:$BE$301),2)))</f>
        <v/>
      </c>
      <c r="I22" s="30">
        <f>IF(OR($A22="",NOT(ISNUMBER(B22))),"",IF(D22&gt;B22,"More accepted than your target",IF(AND(D22&lt;B22,E22&gt;0),"Room for a waitlisted vendor",IF(D22&lt;B22,"Below your target","On target"))))</f>
        <v/>
      </c>
    </row>
    <row r="23">
      <c r="A23" s="25" t="n"/>
      <c r="B23" s="24" t="n"/>
      <c r="C23" s="29">
        <f>IF($A23="","",COUNTIF(Applications!$AO$2:$AO$301,$A23))</f>
        <v/>
      </c>
      <c r="D23" s="29">
        <f>IF($A23="","",COUNTIFS(Applications!$AO$2:$AO$301,$A23,Applications!$BF$2:$BF$301,"Accepted"))</f>
        <v/>
      </c>
      <c r="E23" s="29">
        <f>IF($A23="","",COUNTIFS(Applications!$AO$2:$AO$301,$A23,Applications!$BF$2:$BF$301,"Waitlist"))</f>
        <v/>
      </c>
      <c r="F23" s="29">
        <f>IF($A23="","",COUNTIFS(Applications!$AO$2:$AO$301,$A23,Applications!$BF$2:$BF$301,"Declined"))</f>
        <v/>
      </c>
      <c r="G23" s="29">
        <f>IF($A23="","",C23-D23-E23-F23)</f>
        <v/>
      </c>
      <c r="H23" s="29">
        <f>IF($A23="","",IF(SUMIF(Applications!$AO$2:$AO$301,$A23,Applications!$BE$2:$BE$301)=0,"",ROUND(SUMIF(Applications!$AO$2:$AO$301,$A23,Applications!$BD$2:$BD$301)/SUMIF(Applications!$AO$2:$AO$301,$A23,Applications!$BE$2:$BE$301),2)))</f>
        <v/>
      </c>
      <c r="I23" s="30">
        <f>IF(OR($A23="",NOT(ISNUMBER(B23))),"",IF(D23&gt;B23,"More accepted than your target",IF(AND(D23&lt;B23,E23&gt;0),"Room for a waitlisted vendor",IF(D23&lt;B23,"Below your target","On target"))))</f>
        <v/>
      </c>
    </row>
    <row r="24">
      <c r="A24" s="25" t="n"/>
      <c r="B24" s="24" t="n"/>
      <c r="C24" s="29">
        <f>IF($A24="","",COUNTIF(Applications!$AO$2:$AO$301,$A24))</f>
        <v/>
      </c>
      <c r="D24" s="29">
        <f>IF($A24="","",COUNTIFS(Applications!$AO$2:$AO$301,$A24,Applications!$BF$2:$BF$301,"Accepted"))</f>
        <v/>
      </c>
      <c r="E24" s="29">
        <f>IF($A24="","",COUNTIFS(Applications!$AO$2:$AO$301,$A24,Applications!$BF$2:$BF$301,"Waitlist"))</f>
        <v/>
      </c>
      <c r="F24" s="29">
        <f>IF($A24="","",COUNTIFS(Applications!$AO$2:$AO$301,$A24,Applications!$BF$2:$BF$301,"Declined"))</f>
        <v/>
      </c>
      <c r="G24" s="29">
        <f>IF($A24="","",C24-D24-E24-F24)</f>
        <v/>
      </c>
      <c r="H24" s="29">
        <f>IF($A24="","",IF(SUMIF(Applications!$AO$2:$AO$301,$A24,Applications!$BE$2:$BE$301)=0,"",ROUND(SUMIF(Applications!$AO$2:$AO$301,$A24,Applications!$BD$2:$BD$301)/SUMIF(Applications!$AO$2:$AO$301,$A24,Applications!$BE$2:$BE$301),2)))</f>
        <v/>
      </c>
      <c r="I24" s="30">
        <f>IF(OR($A24="",NOT(ISNUMBER(B24))),"",IF(D24&gt;B24,"More accepted than your target",IF(AND(D24&lt;B24,E24&gt;0),"Room for a waitlisted vendor",IF(D24&lt;B24,"Below your target","On target"))))</f>
        <v/>
      </c>
    </row>
  </sheetData>
  <conditionalFormatting sqref="I5:I24">
    <cfRule type="expression" priority="1" dxfId="0">
      <formula>I5="More accepted than your target"</formula>
    </cfRule>
  </conditionalFormatting>
  <dataValidations count="1">
    <dataValidation sqref="B5:B24" showDropDown="0" showInputMessage="1" showErrorMessage="1" allowBlank="1" errorTitle="Your target" error="Type a whole number from 0 to 500." promptTitle="Your target" prompt="How many vendors you would like in this category." type="whole" errorStyle="warning" operator="between">
      <formula1>0</formula1>
      <formula2>500</formula2>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sheetPr>
  <dimension ref="A1:B35"/>
  <sheetViews>
    <sheetView workbookViewId="0">
      <pane ySplit="4" topLeftCell="A5" activePane="bottomLeft" state="frozen"/>
      <selection pane="bottomLeft" activeCell="A1" sqref="A1"/>
    </sheetView>
  </sheetViews>
  <sheetFormatPr baseColWidth="8" defaultRowHeight="15"/>
  <cols>
    <col width="52" customWidth="1" min="1" max="1"/>
    <col width="14" customWidth="1" min="2" max="2"/>
  </cols>
  <sheetData>
    <row r="1">
      <c r="A1" s="26" t="inlineStr">
        <is>
          <t>Summary: applications, booths and fees</t>
        </is>
      </c>
    </row>
    <row r="2">
      <c r="A2" s="27" t="inlineStr">
        <is>
          <t>Counts come from the Applications tab. Money comes from your own export: the Payment status, Payment amount and Refunded amount columns, before Stripe's fees.</t>
        </is>
      </c>
    </row>
    <row r="3">
      <c r="A3" s="28">
        <f>IF(COUNTIF(Applications!$A$2:$A$301,"EXAMPLE*")+COUNTIF(Payments!$A$2:$A$301,"EXAMPLE*")&gt;0,"You are looking at EXAMPLE data. Clear A2 to AL11 on Applications and A2 to Q5 on Payments, then paste your own.","")</f>
        <v/>
      </c>
    </row>
    <row r="5">
      <c r="A5" s="3" t="inlineStr">
        <is>
          <t>Applications</t>
        </is>
      </c>
      <c r="B5" s="3" t="inlineStr">
        <is>
          <t>Count</t>
        </is>
      </c>
    </row>
    <row r="6">
      <c r="A6" s="30" t="inlineStr">
        <is>
          <t>Applications received</t>
        </is>
      </c>
      <c r="B6" s="31">
        <f>SUM(Applications!$BL$2:$BL$301)</f>
        <v/>
      </c>
    </row>
    <row r="7">
      <c r="A7" s="30" t="inlineStr">
        <is>
          <t>Accepted</t>
        </is>
      </c>
      <c r="B7" s="31">
        <f>COUNTIF(Applications!$BF$2:$BF$301,"Accepted")</f>
        <v/>
      </c>
    </row>
    <row r="8">
      <c r="A8" s="30" t="inlineStr">
        <is>
          <t>Waitlist</t>
        </is>
      </c>
      <c r="B8" s="31">
        <f>COUNTIF(Applications!$BF$2:$BF$301,"Waitlist")</f>
        <v/>
      </c>
    </row>
    <row r="9">
      <c r="A9" s="30" t="inlineStr">
        <is>
          <t>Declined</t>
        </is>
      </c>
      <c r="B9" s="31">
        <f>COUNTIF(Applications!$BF$2:$BF$301,"Declined")</f>
        <v/>
      </c>
    </row>
    <row r="10">
      <c r="A10" s="30" t="inlineStr">
        <is>
          <t>Not decided yet</t>
        </is>
      </c>
      <c r="B10" s="31">
        <f>B6-B7-B8-B9</f>
        <v/>
      </c>
    </row>
    <row r="11">
      <c r="A11" s="30" t="inlineStr">
        <is>
          <t>Applications with no photos</t>
        </is>
      </c>
      <c r="B11" s="31">
        <f>COUNTIF(Applications!$AT$2:$AT$301,"No")</f>
        <v/>
      </c>
    </row>
    <row r="12">
      <c r="A12" s="30" t="inlineStr">
        <is>
          <t>Applications with no insurance upload</t>
        </is>
      </c>
      <c r="B12" s="31">
        <f>COUNTIF(Applications!$AU$2:$AU$301,"No")</f>
        <v/>
      </c>
    </row>
    <row r="14">
      <c r="A14" s="3" t="inlineStr">
        <is>
          <t>Accepted vendors by booth size</t>
        </is>
      </c>
      <c r="B14" s="3" t="inlineStr">
        <is>
          <t>Count</t>
        </is>
      </c>
    </row>
    <row r="15">
      <c r="A15" s="30">
        <f>Lists!$C$2</f>
        <v/>
      </c>
      <c r="B15" s="31">
        <f>COUNTIFS(Applications!$AP$2:$AP$301,Lists!$C$2,Applications!$BF$2:$BF$301,"Accepted")</f>
        <v/>
      </c>
    </row>
    <row r="16">
      <c r="A16" s="30">
        <f>Lists!$C$3</f>
        <v/>
      </c>
      <c r="B16" s="31">
        <f>COUNTIFS(Applications!$AP$2:$AP$301,Lists!$C$3,Applications!$BF$2:$BF$301,"Accepted")</f>
        <v/>
      </c>
    </row>
    <row r="17">
      <c r="A17" s="30">
        <f>Lists!$C$4</f>
        <v/>
      </c>
      <c r="B17" s="31">
        <f>COUNTIFS(Applications!$AP$2:$AP$301,Lists!$C$4,Applications!$BF$2:$BF$301,"Accepted")</f>
        <v/>
      </c>
    </row>
    <row r="18">
      <c r="A18" s="30" t="inlineStr">
        <is>
          <t>Accepted vendors who need electricity</t>
        </is>
      </c>
      <c r="B18" s="31">
        <f>COUNTIFS(Applications!$AQ$2:$AQ$301,"Yes",Applications!$BF$2:$BF$301,"Accepted")</f>
        <v/>
      </c>
    </row>
    <row r="19">
      <c r="A19" s="30" t="inlineStr">
        <is>
          <t>Accepted vendors selling food or drinks</t>
        </is>
      </c>
      <c r="B19" s="31">
        <f>COUNTIFS(Applications!$AR$2:$AR$301,"Yes",Applications!$BF$2:$BF$301,"Accepted")</f>
        <v/>
      </c>
    </row>
    <row r="20">
      <c r="A20" s="30" t="inlineStr">
        <is>
          <t>Accepted vendors without a booth number</t>
        </is>
      </c>
      <c r="B20" s="31">
        <f>SUM(Applications!$BI$2:$BI$301)</f>
        <v/>
      </c>
    </row>
    <row r="21">
      <c r="A21" s="30" t="inlineStr">
        <is>
          <t>Vendors sharing a booth number (fix these)</t>
        </is>
      </c>
      <c r="B21" s="31">
        <f>COUNTIF(Applications!$BH$2:$BH$301,"Yes")</f>
        <v/>
      </c>
    </row>
    <row r="23">
      <c r="A23" s="3" t="inlineStr">
        <is>
          <t>Paid status of accepted vendors</t>
        </is>
      </c>
      <c r="B23" s="3" t="inlineStr">
        <is>
          <t>Count</t>
        </is>
      </c>
    </row>
    <row r="24">
      <c r="A24" s="30" t="inlineStr">
        <is>
          <t>Accepted and paid</t>
        </is>
      </c>
      <c r="B24" s="31">
        <f>COUNTIFS(Applications!$BF$2:$BF$301,"Accepted",Applications!$BA$2:$BA$301,1)</f>
        <v/>
      </c>
    </row>
    <row r="25">
      <c r="A25" s="30" t="inlineStr">
        <is>
          <t>Accepted, not paid yet</t>
        </is>
      </c>
      <c r="B25" s="31">
        <f>SUM(Applications!$BJ$2:$BJ$301)</f>
        <v/>
      </c>
    </row>
    <row r="26">
      <c r="A26" s="30" t="inlineStr">
        <is>
          <t>Accepted, awaiting payment on Stripe</t>
        </is>
      </c>
      <c r="B26" s="31">
        <f>COUNTIFS(Applications!$BF$2:$BF$301,"Accepted",Applications!$AZ$2:$AZ$301,"Awaiting payment")</f>
        <v/>
      </c>
    </row>
    <row r="27">
      <c r="A27" s="30" t="inlineStr">
        <is>
          <t>Paid another way (your Y)</t>
        </is>
      </c>
      <c r="B27" s="31">
        <f>COUNTIF(Applications!$AZ$2:$AZ$301,"Paid another way")</f>
        <v/>
      </c>
    </row>
    <row r="29">
      <c r="A29" s="3" t="inlineStr">
        <is>
          <t>Fees (from your export)</t>
        </is>
      </c>
      <c r="B29" s="3" t="inlineStr">
        <is>
          <t>Amount</t>
        </is>
      </c>
    </row>
    <row r="30">
      <c r="A30" s="30" t="inlineStr">
        <is>
          <t>Collected on the application form</t>
        </is>
      </c>
      <c r="B30" s="32">
        <f>SUM(Applications!$AY$2:$AY$301)</f>
        <v/>
      </c>
    </row>
    <row r="31">
      <c r="A31" s="30" t="inlineStr">
        <is>
          <t>Collected on the booth payment form</t>
        </is>
      </c>
      <c r="B31" s="32">
        <f>SUM(Payments!$V$2:$V$301)</f>
        <v/>
      </c>
    </row>
    <row r="32">
      <c r="A32" s="30" t="inlineStr">
        <is>
          <t>Total collected online</t>
        </is>
      </c>
      <c r="B32" s="32">
        <f>B30+B31</f>
        <v/>
      </c>
    </row>
    <row r="33">
      <c r="A33" s="30" t="inlineStr">
        <is>
          <t>Still to collect from accepted vendors (fee on the form)</t>
        </is>
      </c>
      <c r="B33" s="32">
        <f>SUM(Applications!$BK$2:$BK$301)</f>
        <v/>
      </c>
    </row>
    <row r="35">
      <c r="A35" s="14" t="inlineStr">
        <is>
          <t>Fees are what your own export says, never ours. Payments made by check or cash count as paid but add no amount here. Refunds come off the total.</t>
        </is>
      </c>
    </row>
  </sheetData>
  <pageMargins left="0.75" right="0.75" top="1" bottom="1" header="0.5" footer="0.5"/>
</worksheet>
</file>

<file path=xl/worksheets/sheet6.xml><?xml version="1.0" encoding="utf-8"?>
<worksheet xmlns="http://schemas.openxmlformats.org/spreadsheetml/2006/main">
  <sheetPr>
    <tabColor rgb="008F8499"/>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14" customWidth="1" min="1" max="1"/>
    <col width="3" customWidth="1" min="2" max="2"/>
    <col width="24" customWidth="1" min="3" max="3"/>
    <col width="3" customWidth="1" min="4" max="4"/>
    <col width="3" customWidth="1" min="5" max="5"/>
    <col width="3" customWidth="1" min="6" max="6"/>
    <col width="40" customWidth="1" min="7" max="7"/>
    <col width="44" customWidth="1" min="8" max="8"/>
  </cols>
  <sheetData>
    <row r="1" ht="32" customHeight="1">
      <c r="A1" s="3" t="inlineStr">
        <is>
          <t>Decisions</t>
        </is>
      </c>
      <c r="C1" s="3" t="inlineStr">
        <is>
          <t>Booth sizes (as on your form)</t>
        </is>
      </c>
      <c r="G1" s="3" t="inlineStr">
        <is>
          <t>Column names to look for</t>
        </is>
      </c>
      <c r="H1" s="3" t="inlineStr">
        <is>
          <t>Header in your export (edit if you renamed a question)</t>
        </is>
      </c>
    </row>
    <row r="2">
      <c r="A2" s="25" t="inlineStr">
        <is>
          <t>Accepted</t>
        </is>
      </c>
      <c r="C2" s="25" t="inlineStr">
        <is>
          <t>10 x 10 ft</t>
        </is>
      </c>
      <c r="G2" s="33" t="inlineStr">
        <is>
          <t>Vendor</t>
        </is>
      </c>
      <c r="H2" s="25" t="inlineStr">
        <is>
          <t>Business name</t>
        </is>
      </c>
    </row>
    <row r="3">
      <c r="A3" s="25" t="inlineStr">
        <is>
          <t>Waitlist</t>
        </is>
      </c>
      <c r="C3" s="25" t="inlineStr">
        <is>
          <t>10 x 20 ft</t>
        </is>
      </c>
      <c r="G3" s="33" t="inlineStr">
        <is>
          <t>Email</t>
        </is>
      </c>
      <c r="H3" s="25" t="inlineStr">
        <is>
          <t>Email</t>
        </is>
      </c>
    </row>
    <row r="4">
      <c r="A4" s="25" t="inlineStr">
        <is>
          <t>Declined</t>
        </is>
      </c>
      <c r="C4" s="25" t="inlineStr">
        <is>
          <t>Table only (6 ft)</t>
        </is>
      </c>
      <c r="G4" s="33" t="inlineStr">
        <is>
          <t>Category</t>
        </is>
      </c>
      <c r="H4" s="25" t="inlineStr">
        <is>
          <t>What do you sell?</t>
        </is>
      </c>
    </row>
    <row r="5">
      <c r="G5" s="33" t="inlineStr">
        <is>
          <t>Makes or grows it</t>
        </is>
      </c>
      <c r="H5" s="25" t="inlineStr">
        <is>
          <t>Do you make or grow what you sell?</t>
        </is>
      </c>
    </row>
    <row r="6">
      <c r="G6" s="33" t="inlineStr">
        <is>
          <t>Product photos</t>
        </is>
      </c>
      <c r="H6" s="25" t="inlineStr">
        <is>
          <t>Product photos</t>
        </is>
      </c>
    </row>
    <row r="7">
      <c r="G7" s="33" t="inlineStr">
        <is>
          <t>Booth size</t>
        </is>
      </c>
      <c r="H7" s="25" t="inlineStr">
        <is>
          <t>Booth size</t>
        </is>
      </c>
    </row>
    <row r="8">
      <c r="G8" s="33" t="inlineStr">
        <is>
          <t>Needs electricity</t>
        </is>
      </c>
      <c r="H8" s="25" t="inlineStr">
        <is>
          <t>Do you need electricity?</t>
        </is>
      </c>
    </row>
    <row r="9">
      <c r="G9" s="33" t="inlineStr">
        <is>
          <t>Sells food or drinks</t>
        </is>
      </c>
      <c r="H9" s="25" t="inlineStr">
        <is>
          <t>Will you sell food or drinks?</t>
        </is>
      </c>
    </row>
    <row r="10">
      <c r="G10" s="33" t="inlineStr">
        <is>
          <t>Booth fee on the form</t>
        </is>
      </c>
      <c r="H10" s="25" t="inlineStr">
        <is>
          <t>booth_fee</t>
        </is>
      </c>
    </row>
    <row r="11">
      <c r="G11" s="33" t="inlineStr">
        <is>
          <t>Insurance upload</t>
        </is>
      </c>
      <c r="H11" s="25" t="inlineStr">
        <is>
          <t>Certificate of insurance</t>
        </is>
      </c>
    </row>
    <row r="12">
      <c r="G12" s="33" t="inlineStr">
        <is>
          <t>Payment status (only with a Payment block)</t>
        </is>
      </c>
      <c r="H12" s="25" t="inlineStr">
        <is>
          <t>Payment status</t>
        </is>
      </c>
    </row>
    <row r="13">
      <c r="G13" s="33" t="inlineStr">
        <is>
          <t>Payment amount</t>
        </is>
      </c>
      <c r="H13" s="25" t="inlineStr">
        <is>
          <t>Payment amount</t>
        </is>
      </c>
    </row>
    <row r="14">
      <c r="G14" s="33" t="inlineStr">
        <is>
          <t>Refunded amount</t>
        </is>
      </c>
      <c r="H14" s="25" t="inlineStr">
        <is>
          <t>Refunded amount</t>
        </is>
      </c>
    </row>
    <row r="15">
      <c r="G15" s="34" t="inlineStr">
        <is>
          <t>Booth payment form (Payments tab)</t>
        </is>
      </c>
    </row>
    <row r="16">
      <c r="G16" s="33" t="inlineStr">
        <is>
          <t>Email (booth payment form)</t>
        </is>
      </c>
      <c r="H16" s="25" t="inlineStr">
        <is>
          <t>Email</t>
        </is>
      </c>
    </row>
    <row r="17">
      <c r="G17" s="33" t="inlineStr">
        <is>
          <t>Payment status (booth payment form)</t>
        </is>
      </c>
      <c r="H17" s="25" t="inlineStr">
        <is>
          <t>Payment status</t>
        </is>
      </c>
    </row>
    <row r="18">
      <c r="G18" s="33" t="inlineStr">
        <is>
          <t>Payment amount (booth payment form)</t>
        </is>
      </c>
      <c r="H18" s="25" t="inlineStr">
        <is>
          <t>Payment amount</t>
        </is>
      </c>
    </row>
    <row r="19">
      <c r="G19" s="33" t="inlineStr">
        <is>
          <t>Refunded amount (booth payment form)</t>
        </is>
      </c>
      <c r="H19" s="25" t="inlineStr">
        <is>
          <t>Refunded amount</t>
        </is>
      </c>
    </row>
    <row r="21">
      <c r="G21" s="14" t="inlineStr">
        <is>
          <t>The sheet finds columns by these names, so column order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2026-10-28T16:19:53Z</dcterms:created>
  <dcterms:modified xmlns:dcterms="http://purl.org/dc/terms/" xmlns:xsi="http://www.w3.org/2001/XMLSchema-instance" xsi:type="dcterms:W3CDTF">2026-10-28T16:19:56Z</dcterms:modified>
</cp:coreProperties>
</file>