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equests" sheetId="2" state="visible" r:id="rId2"/>
    <sheet xmlns:r="http://schemas.openxmlformats.org/officeDocument/2006/relationships" name="Balances" sheetId="3" state="visible" r:id="rId3"/>
    <sheet xmlns:r="http://schemas.openxmlformats.org/officeDocument/2006/relationships" name="Who's off" sheetId="4" state="visible" r:id="rId4"/>
    <sheet xmlns:r="http://schemas.openxmlformats.org/officeDocument/2006/relationships" name="Lists" sheetId="5" state="visible" r:id="rId5"/>
  </sheets>
  <definedNames/>
  <calcPr calcId="124519" fullCalcOnLoad="1"/>
</workbook>
</file>

<file path=xl/styles.xml><?xml version="1.0" encoding="utf-8"?>
<styleSheet xmlns="http://schemas.openxmlformats.org/spreadsheetml/2006/main">
  <numFmts count="2">
    <numFmt numFmtId="164" formatCode="yyyy-mm-dd"/>
    <numFmt numFmtId="165" formatCode="0.##"/>
  </numFmts>
  <fonts count="13">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i val="1"/>
      <color rgb="005E5468"/>
      <sz val="10"/>
    </font>
    <font>
      <name val="Arial"/>
      <color rgb="005E5468"/>
      <sz val="10"/>
    </font>
    <font>
      <name val="Arial"/>
      <b val="1"/>
      <color rgb="00231A2E"/>
      <sz val="16"/>
    </font>
    <font>
      <name val="Arial"/>
      <color rgb="005E5468"/>
      <sz val="9"/>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D9D3E0"/>
      </patternFill>
    </fill>
    <fill>
      <patternFill patternType="solid">
        <fgColor rgb="007A4A0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4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3" fillId="6" borderId="1" applyAlignment="1" pivotButton="0" quotePrefix="0" xfId="0">
      <alignment vertical="center" wrapText="1"/>
    </xf>
    <xf numFmtId="0" fontId="3" fillId="7" borderId="1" applyAlignment="1" pivotButton="0" quotePrefix="0" xfId="0">
      <alignment vertical="center" wrapText="1"/>
    </xf>
    <xf numFmtId="0" fontId="3" fillId="8" borderId="1" applyAlignment="1" pivotButton="0" quotePrefix="0" xfId="0">
      <alignment vertical="center" wrapText="1"/>
    </xf>
    <xf numFmtId="0" fontId="9" fillId="0" borderId="0" pivotButton="0" quotePrefix="0" xfId="0"/>
    <xf numFmtId="0" fontId="0" fillId="6" borderId="0" pivotButton="0" quotePrefix="0" xfId="0"/>
    <xf numFmtId="0" fontId="9" fillId="3" borderId="1" pivotButton="0" quotePrefix="0" xfId="0"/>
    <xf numFmtId="164" fontId="9" fillId="3" borderId="1" pivotButton="0" quotePrefix="0" xfId="0"/>
    <xf numFmtId="0" fontId="10" fillId="4" borderId="1" pivotButton="0" quotePrefix="0" xfId="0"/>
    <xf numFmtId="164" fontId="10" fillId="4" borderId="1" pivotButton="0" quotePrefix="0" xfId="0"/>
    <xf numFmtId="1" fontId="10" fillId="4" borderId="1" pivotButton="0" quotePrefix="0" xfId="0"/>
    <xf numFmtId="0" fontId="6" fillId="3" borderId="1" pivotButton="0" quotePrefix="0" xfId="0"/>
    <xf numFmtId="164" fontId="6" fillId="3" borderId="1" pivotButton="0" quotePrefix="0" xfId="0"/>
    <xf numFmtId="0" fontId="11" fillId="0" borderId="0" pivotButton="0" quotePrefix="0" xfId="0"/>
    <xf numFmtId="0" fontId="10" fillId="0" borderId="0" pivotButton="0" quotePrefix="0" xfId="0"/>
    <xf numFmtId="0" fontId="7" fillId="0" borderId="0" pivotButton="0" quotePrefix="0" xfId="0"/>
    <xf numFmtId="0" fontId="5" fillId="0" borderId="0" pivotButton="0" quotePrefix="0" xfId="0"/>
    <xf numFmtId="0" fontId="5" fillId="3" borderId="1" applyAlignment="1" pivotButton="0" quotePrefix="0" xfId="0">
      <alignment horizontal="center"/>
    </xf>
    <xf numFmtId="165" fontId="9" fillId="3" borderId="1" applyAlignment="1" pivotButton="0" quotePrefix="0" xfId="0">
      <alignment horizontal="center"/>
    </xf>
    <xf numFmtId="165" fontId="10" fillId="4" borderId="1" applyAlignment="1" pivotButton="0" quotePrefix="0" xfId="0">
      <alignment horizontal="center"/>
    </xf>
    <xf numFmtId="165" fontId="5" fillId="4" borderId="1" applyAlignment="1" pivotButton="0" quotePrefix="0" xfId="0">
      <alignment horizontal="center"/>
    </xf>
    <xf numFmtId="165" fontId="6" fillId="3" borderId="1" applyAlignment="1" pivotButton="0" quotePrefix="0" xfId="0">
      <alignment horizontal="center"/>
    </xf>
    <xf numFmtId="0" fontId="12" fillId="4" borderId="1" pivotButton="0" quotePrefix="0" xfId="0"/>
    <xf numFmtId="0" fontId="3" fillId="2" borderId="1" applyAlignment="1" pivotButton="0" quotePrefix="0" xfId="0">
      <alignment horizontal="center" vertical="center"/>
    </xf>
    <xf numFmtId="0" fontId="6" fillId="4" borderId="1" applyAlignment="1" pivotButton="0" quotePrefix="0" xfId="0">
      <alignment horizontal="left"/>
    </xf>
    <xf numFmtId="0" fontId="6" fillId="4" borderId="1" applyAlignment="1" pivotButton="0" quotePrefix="0" xfId="0">
      <alignment horizontal="center"/>
    </xf>
    <xf numFmtId="0" fontId="5" fillId="4" borderId="1" applyAlignment="1" pivotButton="0" quotePrefix="0" xfId="0">
      <alignment horizontal="center"/>
    </xf>
    <xf numFmtId="0" fontId="6" fillId="4" borderId="1" pivotButton="0" quotePrefix="0" xfId="0"/>
    <xf numFmtId="0" fontId="6" fillId="0" borderId="1" pivotButton="0" quotePrefix="0" xfId="0"/>
  </cellXfs>
  <cellStyles count="1">
    <cellStyle name="Normal" xfId="0" builtinId="0" hidden="0"/>
  </cellStyles>
  <dxfs count="3">
    <dxf>
      <font>
        <name val="Arial"/>
        <b val="1"/>
        <color rgb="008A1C12"/>
      </font>
    </dxf>
    <dxf>
      <font>
        <name val="Arial"/>
        <b val="1"/>
        <color rgb="00231A2E"/>
      </font>
      <fill>
        <patternFill patternType="solid">
          <bgColor rgb="00F5B83D"/>
        </patternFill>
      </fill>
    </dxf>
    <dxf>
      <fill>
        <patternFill patternType="solid">
          <bgColor rgb="00C9C1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HornetForms</author>
  </authors>
  <commentList>
    <comment ref="A1" authorId="0" shapeId="0">
      <text>
        <t>Paste your HornetForms CSV here, starting at this cell, headers included. Rows 2 to 11 are EXAMPLE data: clear A2 to AD11 first.</t>
      </text>
    </comment>
    <comment ref="AA1" authorId="0" shapeId="0">
      <text>
        <t>Yellow columns are yours. Pick a Status for each request. A blank Status counts as Pending. Only Approved rows count as days off.</t>
      </text>
    </comment>
    <comment ref="AF1" authorId="0" shapeId="0">
      <text>
        <t>Grey columns are worked out for you. Please do not type here.</t>
      </text>
    </comment>
  </commentList>
</comments>
</file>

<file path=xl/comments/comment2.xml><?xml version="1.0" encoding="utf-8"?>
<comments xmlns="http://schemas.openxmlformats.org/spreadsheetml/2006/main">
  <authors>
    <author>HornetForms</author>
  </authors>
  <commentList>
    <comment ref="B5" authorId="0" shapeId="0">
      <text>
        <t>The year of the first day off. A request that runs over New Year counts in the year it starts.</t>
      </text>
    </comment>
    <comment ref="B6" authorId="0" shapeId="0">
      <text>
        <t>Only this type uses up the yearly allowance. Clear the cell to count every type.</t>
      </text>
    </comment>
    <comment ref="A8" authorId="0" shapeId="0">
      <text>
        <t>Type one email per row. Use the same address people use on the form.</t>
      </text>
    </comment>
    <comment ref="C8" authorId="0" shapeId="0">
      <text>
        <t>Your own number of days for the year. There is no default. Leave blank if you do not track an allowance.</t>
      </text>
    </comment>
  </commentList>
</comments>
</file>

<file path=xl/comments/comment3.xml><?xml version="1.0" encoding="utf-8"?>
<comments xmlns="http://schemas.openxmlformats.org/spreadsheetml/2006/main">
  <authors>
    <author>HornetForms</author>
  </authors>
  <commentList>
    <comment ref="C5" authorId="0" shapeId="0">
      <text>
        <t>Month number, worked out for you.</t>
      </text>
    </comment>
    <comment ref="B7" authorId="0" shapeId="0">
      <text>
        <t>Your overlap rule as a number: how many people can be off together. Leave empty for no limit. Days over it are flagged under the grid.</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tabColor rgb="00231A2E"/>
    <outlinePr summaryBelow="1" summaryRight="1"/>
    <pageSetUpPr/>
  </sheetPr>
  <dimension ref="B2:D29"/>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Time-off tracker</t>
        </is>
      </c>
    </row>
    <row r="3">
      <c r="B3" s="2" t="inlineStr">
        <is>
          <t>Keep track of time-off requests, days left and who is away. Works in Excel and Google Sheets.</t>
        </is>
      </c>
    </row>
    <row r="5">
      <c r="B5" s="3" t="inlineStr">
        <is>
          <t>Step</t>
        </is>
      </c>
      <c r="C5" s="3" t="inlineStr">
        <is>
          <t>What to do</t>
        </is>
      </c>
      <c r="D5" s="3" t="inlineStr">
        <is>
          <t>How</t>
        </is>
      </c>
    </row>
    <row r="6" ht="44" customHeight="1">
      <c r="B6" s="4" t="n">
        <v>1</v>
      </c>
      <c r="C6" s="5" t="inlineStr">
        <is>
          <t>Get your requests out of HornetForms</t>
        </is>
      </c>
      <c r="D6" s="6" t="inlineStr">
        <is>
          <t>Download the CSV from your time-off form's Responses page. Already sending responses to a Google Sheet? Open that Sheet and use File, Import, Upload this file, then pick "Insert new sheet(s)".</t>
        </is>
      </c>
    </row>
    <row r="7" ht="44" customHeight="1">
      <c r="B7" s="4" t="n">
        <v>2</v>
      </c>
      <c r="C7" s="5" t="inlineStr">
        <is>
          <t>Put them on the Requests tab</t>
        </is>
      </c>
      <c r="D7" s="6" t="inlineStr">
        <is>
          <t>First clear the example: select A2 to AD11 on Requests and press Delete. Then click A1 and paste your CSV, headers included. Using the Google Sheet? Clear A1 to Y501 instead and type =ARRAYFORMULA(Responses!A1:Y501) in A1.</t>
        </is>
      </c>
    </row>
    <row r="8" ht="44" customHeight="1">
      <c r="B8" s="4" t="n">
        <v>3</v>
      </c>
      <c r="C8" s="5" t="inlineStr">
        <is>
          <t>Record each decision</t>
        </is>
      </c>
      <c r="D8" s="6" t="inlineStr">
        <is>
          <t>In the yellow columns, pick a Status (Pending, Approved, Declined or Changed), then add who decided, the date and a short note. Only Approved rows count as days off.</t>
        </is>
      </c>
    </row>
    <row r="9" ht="44" customHeight="1">
      <c r="B9" s="4" t="n">
        <v>4</v>
      </c>
      <c r="C9" s="5" t="inlineStr">
        <is>
          <t>Set up Balances</t>
        </is>
      </c>
      <c r="D9" s="6" t="inlineStr">
        <is>
          <t>On Balances, clear the example emails and allowances, then type each person's work email and their yearly allowance. The number is yours: use your own policy. Pick the year at the top.</t>
        </is>
      </c>
    </row>
    <row r="10" ht="44" customHeight="1">
      <c r="B10" s="4" t="n">
        <v>5</v>
      </c>
      <c r="C10" s="5" t="inlineStr">
        <is>
          <t>Check who is off</t>
        </is>
      </c>
      <c r="D10" s="6" t="inlineStr">
        <is>
          <t>On Who's off, pick a month and year. Rows are people, columns are days. The count under the grid shows how many people are away each day. Type your own overlap limit to flag busy days.</t>
        </is>
      </c>
    </row>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Keep the Requests headers as they come from HornetForms.</t>
        </is>
      </c>
    </row>
    <row r="17">
      <c r="B17" s="7" t="inlineStr">
        <is>
          <t>Good to know</t>
        </is>
      </c>
    </row>
    <row r="18" ht="28" customHeight="1">
      <c r="C18" s="12" t="inlineStr">
        <is>
          <t>The sheet finds columns by their header names, so it works if your columns are in another order. Renamed a question? Update its name on the Lists tab.</t>
        </is>
      </c>
    </row>
    <row r="19" ht="28" customHeight="1">
      <c r="C19" s="12" t="inlineStr">
        <is>
          <t>People are matched by work email, so ask everyone to use the same address on the form.</t>
        </is>
      </c>
    </row>
    <row r="20" ht="28" customHeight="1">
      <c r="C20" s="12" t="inlineStr">
        <is>
          <t>Changed means the dates were replaced. It does not count as days off. Log the new dates as a new Approved row or edit the dates and set Approved.</t>
        </is>
      </c>
    </row>
    <row r="21" ht="28" customHeight="1">
      <c r="C21" s="12" t="inlineStr">
        <is>
          <t>A request that runs over New Year counts in the year its first day falls in.</t>
        </is>
      </c>
    </row>
    <row r="22" ht="28" customHeight="1">
      <c r="C22" s="12" t="inlineStr">
        <is>
          <t>Part days count as the number the employee typed for working days in total (for example 0.5).</t>
        </is>
      </c>
    </row>
    <row r="23" ht="28" customHeight="1">
      <c r="C23" s="12" t="inlineStr">
        <is>
          <t>There is room for 500 requests, 25 export columns and 30 people.</t>
        </is>
      </c>
    </row>
    <row r="24" ht="28" customHeight="1">
      <c r="C24" s="12" t="inlineStr">
        <is>
          <t>This sheet is a tracking tool, not legal advice. Check your own rules and local law for what you owe people.</t>
        </is>
      </c>
    </row>
    <row r="26">
      <c r="B26" s="7" t="inlineStr">
        <is>
          <t>Example data</t>
        </is>
      </c>
    </row>
    <row r="27" ht="40" customHeight="1">
      <c r="C27" s="13" t="inlineStr">
        <is>
          <t>Rows 2 to 11 on Requests, and the five people on Balances, are EXAMPLE data (Response IDs start with EXAMPLE; allowances are examples, not advice) so you can see the tabs work. Clear them before you add your own.</t>
        </is>
      </c>
    </row>
    <row r="29">
      <c r="C29" s="14" t="inlineStr">
        <is>
          <t>Made by HornetForms, hornetforms.com</t>
        </is>
      </c>
    </row>
  </sheetData>
  <mergeCells count="8">
    <mergeCell ref="C20:D20"/>
    <mergeCell ref="C21:D21"/>
    <mergeCell ref="C24:D24"/>
    <mergeCell ref="C27:D27"/>
    <mergeCell ref="C19:D19"/>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AN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2" customWidth="1" min="26" max="26"/>
    <col width="12" customWidth="1" min="27" max="27"/>
    <col width="16" customWidth="1" min="28" max="28"/>
    <col width="13" customWidth="1" min="29" max="29"/>
    <col width="30" customWidth="1" min="30" max="30"/>
    <col width="2" customWidth="1" min="31" max="31"/>
    <col width="24" customWidth="1" min="32" max="32"/>
    <col width="14" customWidth="1" min="33" max="33"/>
    <col width="14" customWidth="1" min="34" max="34"/>
    <col width="14" customWidth="1" min="35" max="35"/>
    <col width="14" customWidth="1" min="36" max="36"/>
    <col width="14" customWidth="1" min="37" max="37"/>
    <col width="14" customWidth="1" min="38" max="38"/>
    <col width="24" customWidth="1" min="39" max="39"/>
    <col width="14" customWidth="1" min="40" max="40"/>
  </cols>
  <sheetData>
    <row r="1" ht="48" customHeight="1">
      <c r="A1" s="3" t="inlineStr">
        <is>
          <t>Response ID</t>
        </is>
      </c>
      <c r="B1" s="3" t="inlineStr">
        <is>
          <t>Submitted at</t>
        </is>
      </c>
      <c r="C1" s="3" t="inlineStr">
        <is>
          <t>Started at</t>
        </is>
      </c>
      <c r="D1" s="3" t="inlineStr">
        <is>
          <t>Your name</t>
        </is>
      </c>
      <c r="E1" s="3" t="inlineStr">
        <is>
          <t>Your work email</t>
        </is>
      </c>
      <c r="F1" s="3" t="inlineStr">
        <is>
          <t>Team or department</t>
        </is>
      </c>
      <c r="G1" s="3" t="inlineStr">
        <is>
          <t>Your manager's name</t>
        </is>
      </c>
      <c r="H1" s="3" t="inlineStr">
        <is>
          <t>Type of time off</t>
        </is>
      </c>
      <c r="I1" s="3" t="inlineStr">
        <is>
          <t>What kind of time off?</t>
        </is>
      </c>
      <c r="J1" s="3" t="inlineStr">
        <is>
          <t>First day off</t>
        </is>
      </c>
      <c r="K1" s="3" t="inlineStr">
        <is>
          <t>Last day off</t>
        </is>
      </c>
      <c r="L1" s="3" t="inlineStr">
        <is>
          <t>Full days or part of a day?</t>
        </is>
      </c>
      <c r="M1" s="3" t="inlineStr">
        <is>
          <t>From</t>
        </is>
      </c>
      <c r="N1" s="3" t="inlineStr">
        <is>
          <t>Until</t>
        </is>
      </c>
      <c r="O1" s="3" t="inlineStr">
        <is>
          <t>How many working days in total?</t>
        </is>
      </c>
      <c r="P1" s="3" t="inlineStr">
        <is>
          <t>Who will cover for you?</t>
        </is>
      </c>
      <c r="Q1" s="3" t="inlineStr">
        <is>
          <t>Can people reach you while you're away?</t>
        </is>
      </c>
      <c r="R1" s="3" t="inlineStr">
        <is>
          <t>Anything your manager should know?</t>
        </is>
      </c>
      <c r="S1" s="3" t="inlineStr">
        <is>
          <t>employee_id</t>
        </is>
      </c>
      <c r="T1" s="3" t="inlineStr">
        <is>
          <t>Form version</t>
        </is>
      </c>
      <c r="U1" s="3" t="n"/>
      <c r="V1" s="3" t="n"/>
      <c r="W1" s="3" t="n"/>
      <c r="X1" s="3" t="n"/>
      <c r="Y1" s="3" t="n"/>
      <c r="Z1" s="15" t="n"/>
      <c r="AA1" s="16" t="inlineStr">
        <is>
          <t>Status</t>
        </is>
      </c>
      <c r="AB1" s="16" t="inlineStr">
        <is>
          <t>Decided by</t>
        </is>
      </c>
      <c r="AC1" s="16" t="inlineStr">
        <is>
          <t>Decided on</t>
        </is>
      </c>
      <c r="AD1" s="16" t="inlineStr">
        <is>
          <t>Note</t>
        </is>
      </c>
      <c r="AE1" s="15" t="n"/>
      <c r="AF1" s="17" t="inlineStr">
        <is>
          <t>Email (worked out)</t>
        </is>
      </c>
      <c r="AG1" s="17" t="inlineStr">
        <is>
          <t>Name (worked out)</t>
        </is>
      </c>
      <c r="AH1" s="17" t="inlineStr">
        <is>
          <t>First day (worked out)</t>
        </is>
      </c>
      <c r="AI1" s="17" t="inlineStr">
        <is>
          <t>Last day (worked out)</t>
        </is>
      </c>
      <c r="AJ1" s="17" t="inlineStr">
        <is>
          <t>Working days (worked out)</t>
        </is>
      </c>
      <c r="AK1" s="17" t="inlineStr">
        <is>
          <t>Year (worked out)</t>
        </is>
      </c>
      <c r="AL1" s="17" t="inlineStr">
        <is>
          <t>Status used (worked out)</t>
        </is>
      </c>
      <c r="AM1" s="17" t="inlineStr">
        <is>
          <t>Type (worked out)</t>
        </is>
      </c>
      <c r="AN1" s="17" t="inlineStr">
        <is>
          <t>Uses allowance? (worked out)</t>
        </is>
      </c>
    </row>
    <row r="2">
      <c r="A2" s="18" t="inlineStr">
        <is>
          <t>EXAMPLE-01 (delete me)</t>
        </is>
      </c>
      <c r="B2" s="18" t="inlineStr">
        <is>
          <t>2026-10-01T09:10:00.000Z</t>
        </is>
      </c>
      <c r="C2" s="18" t="inlineStr">
        <is>
          <t>2026-10-01T09:05:00.000Z</t>
        </is>
      </c>
      <c r="D2" s="18" t="inlineStr">
        <is>
          <t>Maya Lopez</t>
        </is>
      </c>
      <c r="E2" s="18" t="inlineStr">
        <is>
          <t>maya@example.com</t>
        </is>
      </c>
      <c r="F2" s="18" t="inlineStr">
        <is>
          <t>Design</t>
        </is>
      </c>
      <c r="G2" s="18" t="inlineStr">
        <is>
          <t>Rin Tanaka</t>
        </is>
      </c>
      <c r="H2" s="18" t="inlineStr">
        <is>
          <t>Vacation or annual leave</t>
        </is>
      </c>
      <c r="I2" s="18" t="inlineStr"/>
      <c r="J2" s="18" t="inlineStr">
        <is>
          <t>2026-11-02</t>
        </is>
      </c>
      <c r="K2" s="18" t="inlineStr">
        <is>
          <t>2026-11-06</t>
        </is>
      </c>
      <c r="L2" s="18" t="inlineStr">
        <is>
          <t>Full days</t>
        </is>
      </c>
      <c r="M2" s="18" t="inlineStr"/>
      <c r="N2" s="18" t="inlineStr"/>
      <c r="O2" s="18" t="n">
        <v>5</v>
      </c>
      <c r="P2" s="18" t="inlineStr">
        <is>
          <t>Sam covers launches</t>
        </is>
      </c>
      <c r="Q2" s="18" t="inlineStr">
        <is>
          <t>Only for emergencies</t>
        </is>
      </c>
      <c r="R2" s="18" t="inlineStr"/>
      <c r="S2" s="18" t="inlineStr">
        <is>
          <t>E100</t>
        </is>
      </c>
      <c r="T2" s="18" t="n">
        <v>1</v>
      </c>
      <c r="Z2" s="19" t="n"/>
      <c r="AA2" s="20" t="inlineStr">
        <is>
          <t>Approved</t>
        </is>
      </c>
      <c r="AB2" s="20" t="inlineStr">
        <is>
          <t>Rin Tanaka</t>
        </is>
      </c>
      <c r="AC2" s="21" t="n">
        <v>46307</v>
      </c>
      <c r="AD2" s="20" t="inlineStr"/>
      <c r="AE2" s="19" t="n"/>
      <c r="AF2" s="22">
        <f>LOWER(IFERROR(TRIM(INDEX($A2:$Y2,MATCH(Lists!$H$4,$A$1:$Y$1,0))&amp;""),""))</f>
        <v/>
      </c>
      <c r="AG2" s="22">
        <f>IFERROR(TRIM(INDEX($A2:$Y2,MATCH(Lists!$H$3,$A$1:$Y$1,0))&amp;""),"")</f>
        <v/>
      </c>
      <c r="AH2" s="23">
        <f>IFERROR(IF(ISNUMBER(INDEX($A2:$Y2,MATCH(Lists!$H$5,$A$1:$Y$1,0))),IF(INDEX($A2:$Y2,MATCH(Lists!$H$5,$A$1:$Y$1,0))&gt;0,INT(INDEX($A2:$Y2,MATCH(Lists!$H$5,$A$1:$Y$1,0))),""),DATE(VALUE(LEFT(INDEX($A2:$Y2,MATCH(Lists!$H$5,$A$1:$Y$1,0)),4)),VALUE(MID(INDEX($A2:$Y2,MATCH(Lists!$H$5,$A$1:$Y$1,0)),6,2)),VALUE(MID(INDEX($A2:$Y2,MATCH(Lists!$H$5,$A$1:$Y$1,0)),9,2)))),"")</f>
        <v/>
      </c>
      <c r="AI2" s="23">
        <f>IFERROR(IF(ISNUMBER(INDEX($A2:$Y2,MATCH(Lists!$H$6,$A$1:$Y$1,0))),IF(INDEX($A2:$Y2,MATCH(Lists!$H$6,$A$1:$Y$1,0))&gt;0,INT(INDEX($A2:$Y2,MATCH(Lists!$H$6,$A$1:$Y$1,0))),""),DATE(VALUE(LEFT(INDEX($A2:$Y2,MATCH(Lists!$H$6,$A$1:$Y$1,0)),4)),VALUE(MID(INDEX($A2:$Y2,MATCH(Lists!$H$6,$A$1:$Y$1,0)),6,2)),VALUE(MID(INDEX($A2:$Y2,MATCH(Lists!$H$6,$A$1:$Y$1,0)),9,2)))),"")</f>
        <v/>
      </c>
      <c r="AJ2" s="22">
        <f>IF(AF2="","",IFERROR(VALUE(INDEX($A2:$Y2,MATCH(Lists!$H$7,$A$1:$Y$1,0))&amp;""),0))</f>
        <v/>
      </c>
      <c r="AK2" s="24">
        <f>IF(AH2="","",YEAR(AH2))</f>
        <v/>
      </c>
      <c r="AL2" s="22">
        <f>IF(AF2="","",IF(AA2="","Pending",AA2))</f>
        <v/>
      </c>
      <c r="AM2" s="22">
        <f>IFERROR(TRIM(INDEX($A2:$Y2,MATCH(Lists!$H$8,$A$1:$Y$1,0))&amp;""),"")</f>
        <v/>
      </c>
      <c r="AN2" s="22">
        <f>IF(AF2="","",IF(OR(Balances!$B$6="",AM2=Balances!$B$6),1,0))</f>
        <v/>
      </c>
    </row>
    <row r="3">
      <c r="A3" s="18" t="inlineStr">
        <is>
          <t>EXAMPLE-02 (delete me)</t>
        </is>
      </c>
      <c r="B3" s="18" t="inlineStr">
        <is>
          <t>2026-10-02T09:11:00.000Z</t>
        </is>
      </c>
      <c r="C3" s="18" t="inlineStr">
        <is>
          <t>2026-10-02T09:06:00.000Z</t>
        </is>
      </c>
      <c r="D3" s="18" t="inlineStr">
        <is>
          <t>Sam Okafor</t>
        </is>
      </c>
      <c r="E3" s="18" t="inlineStr">
        <is>
          <t>sam@example.com</t>
        </is>
      </c>
      <c r="F3" s="18" t="inlineStr">
        <is>
          <t>Sales</t>
        </is>
      </c>
      <c r="G3" s="18" t="inlineStr">
        <is>
          <t>Dee Walker</t>
        </is>
      </c>
      <c r="H3" s="18" t="inlineStr">
        <is>
          <t>Vacation or annual leave</t>
        </is>
      </c>
      <c r="I3" s="18" t="inlineStr"/>
      <c r="J3" s="18" t="inlineStr">
        <is>
          <t>2026-11-04</t>
        </is>
      </c>
      <c r="K3" s="18" t="inlineStr">
        <is>
          <t>2026-11-06</t>
        </is>
      </c>
      <c r="L3" s="18" t="inlineStr">
        <is>
          <t>Full days</t>
        </is>
      </c>
      <c r="M3" s="18" t="inlineStr"/>
      <c r="N3" s="18" t="inlineStr"/>
      <c r="O3" s="18" t="n">
        <v>3</v>
      </c>
      <c r="P3" s="18" t="inlineStr">
        <is>
          <t>Jo</t>
        </is>
      </c>
      <c r="Q3" s="18" t="inlineStr">
        <is>
          <t>No, I'll be offline</t>
        </is>
      </c>
      <c r="R3" s="18" t="inlineStr"/>
      <c r="S3" s="18" t="inlineStr">
        <is>
          <t>E101</t>
        </is>
      </c>
      <c r="T3" s="18" t="n">
        <v>1</v>
      </c>
      <c r="Z3" s="19" t="n"/>
      <c r="AA3" s="20" t="inlineStr">
        <is>
          <t>Approved</t>
        </is>
      </c>
      <c r="AB3" s="20" t="inlineStr">
        <is>
          <t>Dee Walker</t>
        </is>
      </c>
      <c r="AC3" s="21" t="n">
        <v>46309</v>
      </c>
      <c r="AD3" s="20" t="inlineStr"/>
      <c r="AE3" s="19" t="n"/>
      <c r="AF3" s="22">
        <f>LOWER(IFERROR(TRIM(INDEX($A3:$Y3,MATCH(Lists!$H$4,$A$1:$Y$1,0))&amp;""),""))</f>
        <v/>
      </c>
      <c r="AG3" s="22">
        <f>IFERROR(TRIM(INDEX($A3:$Y3,MATCH(Lists!$H$3,$A$1:$Y$1,0))&amp;""),"")</f>
        <v/>
      </c>
      <c r="AH3" s="23">
        <f>IFERROR(IF(ISNUMBER(INDEX($A3:$Y3,MATCH(Lists!$H$5,$A$1:$Y$1,0))),IF(INDEX($A3:$Y3,MATCH(Lists!$H$5,$A$1:$Y$1,0))&gt;0,INT(INDEX($A3:$Y3,MATCH(Lists!$H$5,$A$1:$Y$1,0))),""),DATE(VALUE(LEFT(INDEX($A3:$Y3,MATCH(Lists!$H$5,$A$1:$Y$1,0)),4)),VALUE(MID(INDEX($A3:$Y3,MATCH(Lists!$H$5,$A$1:$Y$1,0)),6,2)),VALUE(MID(INDEX($A3:$Y3,MATCH(Lists!$H$5,$A$1:$Y$1,0)),9,2)))),"")</f>
        <v/>
      </c>
      <c r="AI3" s="23">
        <f>IFERROR(IF(ISNUMBER(INDEX($A3:$Y3,MATCH(Lists!$H$6,$A$1:$Y$1,0))),IF(INDEX($A3:$Y3,MATCH(Lists!$H$6,$A$1:$Y$1,0))&gt;0,INT(INDEX($A3:$Y3,MATCH(Lists!$H$6,$A$1:$Y$1,0))),""),DATE(VALUE(LEFT(INDEX($A3:$Y3,MATCH(Lists!$H$6,$A$1:$Y$1,0)),4)),VALUE(MID(INDEX($A3:$Y3,MATCH(Lists!$H$6,$A$1:$Y$1,0)),6,2)),VALUE(MID(INDEX($A3:$Y3,MATCH(Lists!$H$6,$A$1:$Y$1,0)),9,2)))),"")</f>
        <v/>
      </c>
      <c r="AJ3" s="22">
        <f>IF(AF3="","",IFERROR(VALUE(INDEX($A3:$Y3,MATCH(Lists!$H$7,$A$1:$Y$1,0))&amp;""),0))</f>
        <v/>
      </c>
      <c r="AK3" s="24">
        <f>IF(AH3="","",YEAR(AH3))</f>
        <v/>
      </c>
      <c r="AL3" s="22">
        <f>IF(AF3="","",IF(AA3="","Pending",AA3))</f>
        <v/>
      </c>
      <c r="AM3" s="22">
        <f>IFERROR(TRIM(INDEX($A3:$Y3,MATCH(Lists!$H$8,$A$1:$Y$1,0))&amp;""),"")</f>
        <v/>
      </c>
      <c r="AN3" s="22">
        <f>IF(AF3="","",IF(OR(Balances!$B$6="",AM3=Balances!$B$6),1,0))</f>
        <v/>
      </c>
    </row>
    <row r="4">
      <c r="A4" s="18" t="inlineStr">
        <is>
          <t>EXAMPLE-03 (delete me)</t>
        </is>
      </c>
      <c r="B4" s="18" t="inlineStr">
        <is>
          <t>2026-10-03T09:12:00.000Z</t>
        </is>
      </c>
      <c r="C4" s="18" t="inlineStr">
        <is>
          <t>2026-10-03T09:07:00.000Z</t>
        </is>
      </c>
      <c r="D4" s="18" t="inlineStr">
        <is>
          <t>Lee Chen</t>
        </is>
      </c>
      <c r="E4" s="18" t="inlineStr">
        <is>
          <t>lee@example.com</t>
        </is>
      </c>
      <c r="F4" s="18" t="inlineStr">
        <is>
          <t>Support</t>
        </is>
      </c>
      <c r="G4" s="18" t="inlineStr">
        <is>
          <t>Rin Tanaka</t>
        </is>
      </c>
      <c r="H4" s="18" t="inlineStr">
        <is>
          <t>Sick leave</t>
        </is>
      </c>
      <c r="I4" s="18" t="inlineStr"/>
      <c r="J4" s="18" t="inlineStr">
        <is>
          <t>2026-10-27</t>
        </is>
      </c>
      <c r="K4" s="18" t="inlineStr">
        <is>
          <t>2026-10-27</t>
        </is>
      </c>
      <c r="L4" s="18" t="inlineStr">
        <is>
          <t>Full days</t>
        </is>
      </c>
      <c r="M4" s="18" t="inlineStr"/>
      <c r="N4" s="18" t="inlineStr"/>
      <c r="O4" s="18" t="n">
        <v>1</v>
      </c>
      <c r="P4" s="18" t="inlineStr">
        <is>
          <t>Not needed</t>
        </is>
      </c>
      <c r="Q4" s="18" t="inlineStr">
        <is>
          <t>No, I'll be offline</t>
        </is>
      </c>
      <c r="R4" s="18" t="inlineStr"/>
      <c r="S4" s="18" t="inlineStr">
        <is>
          <t>E102</t>
        </is>
      </c>
      <c r="T4" s="18" t="n">
        <v>1</v>
      </c>
      <c r="Z4" s="19" t="n"/>
      <c r="AA4" s="20" t="inlineStr">
        <is>
          <t>Approved</t>
        </is>
      </c>
      <c r="AB4" s="20" t="inlineStr">
        <is>
          <t>Rin Tanaka</t>
        </is>
      </c>
      <c r="AC4" s="21" t="n">
        <v>46321</v>
      </c>
      <c r="AD4" s="20" t="inlineStr">
        <is>
          <t>Feel better soon</t>
        </is>
      </c>
      <c r="AE4" s="19" t="n"/>
      <c r="AF4" s="22">
        <f>LOWER(IFERROR(TRIM(INDEX($A4:$Y4,MATCH(Lists!$H$4,$A$1:$Y$1,0))&amp;""),""))</f>
        <v/>
      </c>
      <c r="AG4" s="22">
        <f>IFERROR(TRIM(INDEX($A4:$Y4,MATCH(Lists!$H$3,$A$1:$Y$1,0))&amp;""),"")</f>
        <v/>
      </c>
      <c r="AH4" s="23">
        <f>IFERROR(IF(ISNUMBER(INDEX($A4:$Y4,MATCH(Lists!$H$5,$A$1:$Y$1,0))),IF(INDEX($A4:$Y4,MATCH(Lists!$H$5,$A$1:$Y$1,0))&gt;0,INT(INDEX($A4:$Y4,MATCH(Lists!$H$5,$A$1:$Y$1,0))),""),DATE(VALUE(LEFT(INDEX($A4:$Y4,MATCH(Lists!$H$5,$A$1:$Y$1,0)),4)),VALUE(MID(INDEX($A4:$Y4,MATCH(Lists!$H$5,$A$1:$Y$1,0)),6,2)),VALUE(MID(INDEX($A4:$Y4,MATCH(Lists!$H$5,$A$1:$Y$1,0)),9,2)))),"")</f>
        <v/>
      </c>
      <c r="AI4" s="23">
        <f>IFERROR(IF(ISNUMBER(INDEX($A4:$Y4,MATCH(Lists!$H$6,$A$1:$Y$1,0))),IF(INDEX($A4:$Y4,MATCH(Lists!$H$6,$A$1:$Y$1,0))&gt;0,INT(INDEX($A4:$Y4,MATCH(Lists!$H$6,$A$1:$Y$1,0))),""),DATE(VALUE(LEFT(INDEX($A4:$Y4,MATCH(Lists!$H$6,$A$1:$Y$1,0)),4)),VALUE(MID(INDEX($A4:$Y4,MATCH(Lists!$H$6,$A$1:$Y$1,0)),6,2)),VALUE(MID(INDEX($A4:$Y4,MATCH(Lists!$H$6,$A$1:$Y$1,0)),9,2)))),"")</f>
        <v/>
      </c>
      <c r="AJ4" s="22">
        <f>IF(AF4="","",IFERROR(VALUE(INDEX($A4:$Y4,MATCH(Lists!$H$7,$A$1:$Y$1,0))&amp;""),0))</f>
        <v/>
      </c>
      <c r="AK4" s="24">
        <f>IF(AH4="","",YEAR(AH4))</f>
        <v/>
      </c>
      <c r="AL4" s="22">
        <f>IF(AF4="","",IF(AA4="","Pending",AA4))</f>
        <v/>
      </c>
      <c r="AM4" s="22">
        <f>IFERROR(TRIM(INDEX($A4:$Y4,MATCH(Lists!$H$8,$A$1:$Y$1,0))&amp;""),"")</f>
        <v/>
      </c>
      <c r="AN4" s="22">
        <f>IF(AF4="","",IF(OR(Balances!$B$6="",AM4=Balances!$B$6),1,0))</f>
        <v/>
      </c>
    </row>
    <row r="5">
      <c r="A5" s="18" t="inlineStr">
        <is>
          <t>EXAMPLE-04 (delete me)</t>
        </is>
      </c>
      <c r="B5" s="18" t="inlineStr">
        <is>
          <t>2026-10-04T09:13:00.000Z</t>
        </is>
      </c>
      <c r="C5" s="18" t="inlineStr">
        <is>
          <t>2026-10-04T09:08:00.000Z</t>
        </is>
      </c>
      <c r="D5" s="18" t="inlineStr">
        <is>
          <t>Jo Park</t>
        </is>
      </c>
      <c r="E5" s="18" t="inlineStr">
        <is>
          <t>jo@example.com</t>
        </is>
      </c>
      <c r="F5" s="18" t="inlineStr">
        <is>
          <t>Sales</t>
        </is>
      </c>
      <c r="G5" s="18" t="inlineStr">
        <is>
          <t>Dee Walker</t>
        </is>
      </c>
      <c r="H5" s="18" t="inlineStr">
        <is>
          <t>Vacation or annual leave</t>
        </is>
      </c>
      <c r="I5" s="18" t="inlineStr"/>
      <c r="J5" s="18" t="inlineStr">
        <is>
          <t>2026-11-09</t>
        </is>
      </c>
      <c r="K5" s="18" t="inlineStr">
        <is>
          <t>2026-11-13</t>
        </is>
      </c>
      <c r="L5" s="18" t="inlineStr">
        <is>
          <t>Full days</t>
        </is>
      </c>
      <c r="M5" s="18" t="inlineStr"/>
      <c r="N5" s="18" t="inlineStr"/>
      <c r="O5" s="18" t="n">
        <v>5</v>
      </c>
      <c r="P5" s="18" t="inlineStr">
        <is>
          <t>Sam</t>
        </is>
      </c>
      <c r="Q5" s="18" t="inlineStr">
        <is>
          <t>Yes, by email or chat</t>
        </is>
      </c>
      <c r="R5" s="18" t="inlineStr"/>
      <c r="S5" s="18" t="inlineStr">
        <is>
          <t>E103</t>
        </is>
      </c>
      <c r="T5" s="18" t="n">
        <v>1</v>
      </c>
      <c r="Z5" s="19" t="n"/>
      <c r="AA5" s="20" t="inlineStr">
        <is>
          <t>Pending</t>
        </is>
      </c>
      <c r="AB5" s="20" t="inlineStr"/>
      <c r="AC5" s="21" t="n"/>
      <c r="AD5" s="20" t="inlineStr"/>
      <c r="AE5" s="19" t="n"/>
      <c r="AF5" s="22">
        <f>LOWER(IFERROR(TRIM(INDEX($A5:$Y5,MATCH(Lists!$H$4,$A$1:$Y$1,0))&amp;""),""))</f>
        <v/>
      </c>
      <c r="AG5" s="22">
        <f>IFERROR(TRIM(INDEX($A5:$Y5,MATCH(Lists!$H$3,$A$1:$Y$1,0))&amp;""),"")</f>
        <v/>
      </c>
      <c r="AH5" s="23">
        <f>IFERROR(IF(ISNUMBER(INDEX($A5:$Y5,MATCH(Lists!$H$5,$A$1:$Y$1,0))),IF(INDEX($A5:$Y5,MATCH(Lists!$H$5,$A$1:$Y$1,0))&gt;0,INT(INDEX($A5:$Y5,MATCH(Lists!$H$5,$A$1:$Y$1,0))),""),DATE(VALUE(LEFT(INDEX($A5:$Y5,MATCH(Lists!$H$5,$A$1:$Y$1,0)),4)),VALUE(MID(INDEX($A5:$Y5,MATCH(Lists!$H$5,$A$1:$Y$1,0)),6,2)),VALUE(MID(INDEX($A5:$Y5,MATCH(Lists!$H$5,$A$1:$Y$1,0)),9,2)))),"")</f>
        <v/>
      </c>
      <c r="AI5" s="23">
        <f>IFERROR(IF(ISNUMBER(INDEX($A5:$Y5,MATCH(Lists!$H$6,$A$1:$Y$1,0))),IF(INDEX($A5:$Y5,MATCH(Lists!$H$6,$A$1:$Y$1,0))&gt;0,INT(INDEX($A5:$Y5,MATCH(Lists!$H$6,$A$1:$Y$1,0))),""),DATE(VALUE(LEFT(INDEX($A5:$Y5,MATCH(Lists!$H$6,$A$1:$Y$1,0)),4)),VALUE(MID(INDEX($A5:$Y5,MATCH(Lists!$H$6,$A$1:$Y$1,0)),6,2)),VALUE(MID(INDEX($A5:$Y5,MATCH(Lists!$H$6,$A$1:$Y$1,0)),9,2)))),"")</f>
        <v/>
      </c>
      <c r="AJ5" s="22">
        <f>IF(AF5="","",IFERROR(VALUE(INDEX($A5:$Y5,MATCH(Lists!$H$7,$A$1:$Y$1,0))&amp;""),0))</f>
        <v/>
      </c>
      <c r="AK5" s="24">
        <f>IF(AH5="","",YEAR(AH5))</f>
        <v/>
      </c>
      <c r="AL5" s="22">
        <f>IF(AF5="","",IF(AA5="","Pending",AA5))</f>
        <v/>
      </c>
      <c r="AM5" s="22">
        <f>IFERROR(TRIM(INDEX($A5:$Y5,MATCH(Lists!$H$8,$A$1:$Y$1,0))&amp;""),"")</f>
        <v/>
      </c>
      <c r="AN5" s="22">
        <f>IF(AF5="","",IF(OR(Balances!$B$6="",AM5=Balances!$B$6),1,0))</f>
        <v/>
      </c>
    </row>
    <row r="6">
      <c r="A6" s="18" t="inlineStr">
        <is>
          <t>EXAMPLE-05 (delete me)</t>
        </is>
      </c>
      <c r="B6" s="18" t="inlineStr">
        <is>
          <t>2026-10-05T09:14:00.000Z</t>
        </is>
      </c>
      <c r="C6" s="18" t="inlineStr">
        <is>
          <t>2026-10-05T09:09:00.000Z</t>
        </is>
      </c>
      <c r="D6" s="18" t="inlineStr">
        <is>
          <t>Ana Silva</t>
        </is>
      </c>
      <c r="E6" s="18" t="inlineStr">
        <is>
          <t>ana@example.com</t>
        </is>
      </c>
      <c r="F6" s="18" t="inlineStr">
        <is>
          <t>Design</t>
        </is>
      </c>
      <c r="G6" s="18" t="inlineStr">
        <is>
          <t>Rin Tanaka</t>
        </is>
      </c>
      <c r="H6" s="18" t="inlineStr">
        <is>
          <t>Vacation or annual leave</t>
        </is>
      </c>
      <c r="I6" s="18" t="inlineStr"/>
      <c r="J6" s="18" t="inlineStr">
        <is>
          <t>2026-11-05</t>
        </is>
      </c>
      <c r="K6" s="18" t="inlineStr">
        <is>
          <t>2026-11-05</t>
        </is>
      </c>
      <c r="L6" s="18" t="inlineStr">
        <is>
          <t>Half day (morning)</t>
        </is>
      </c>
      <c r="M6" s="18" t="inlineStr"/>
      <c r="N6" s="18" t="inlineStr"/>
      <c r="O6" s="18" t="n">
        <v>0.5</v>
      </c>
      <c r="P6" s="18" t="inlineStr">
        <is>
          <t>Maya</t>
        </is>
      </c>
      <c r="Q6" s="18" t="inlineStr">
        <is>
          <t>Yes, by email or chat</t>
        </is>
      </c>
      <c r="R6" s="18" t="inlineStr"/>
      <c r="S6" s="18" t="inlineStr">
        <is>
          <t>E104</t>
        </is>
      </c>
      <c r="T6" s="18" t="n">
        <v>1</v>
      </c>
      <c r="Z6" s="19" t="n"/>
      <c r="AA6" s="20" t="inlineStr">
        <is>
          <t>Approved</t>
        </is>
      </c>
      <c r="AB6" s="20" t="inlineStr">
        <is>
          <t>Rin Tanaka</t>
        </is>
      </c>
      <c r="AC6" s="21" t="n">
        <v>46315</v>
      </c>
      <c r="AD6" s="20" t="inlineStr"/>
      <c r="AE6" s="19" t="n"/>
      <c r="AF6" s="22">
        <f>LOWER(IFERROR(TRIM(INDEX($A6:$Y6,MATCH(Lists!$H$4,$A$1:$Y$1,0))&amp;""),""))</f>
        <v/>
      </c>
      <c r="AG6" s="22">
        <f>IFERROR(TRIM(INDEX($A6:$Y6,MATCH(Lists!$H$3,$A$1:$Y$1,0))&amp;""),"")</f>
        <v/>
      </c>
      <c r="AH6" s="23">
        <f>IFERROR(IF(ISNUMBER(INDEX($A6:$Y6,MATCH(Lists!$H$5,$A$1:$Y$1,0))),IF(INDEX($A6:$Y6,MATCH(Lists!$H$5,$A$1:$Y$1,0))&gt;0,INT(INDEX($A6:$Y6,MATCH(Lists!$H$5,$A$1:$Y$1,0))),""),DATE(VALUE(LEFT(INDEX($A6:$Y6,MATCH(Lists!$H$5,$A$1:$Y$1,0)),4)),VALUE(MID(INDEX($A6:$Y6,MATCH(Lists!$H$5,$A$1:$Y$1,0)),6,2)),VALUE(MID(INDEX($A6:$Y6,MATCH(Lists!$H$5,$A$1:$Y$1,0)),9,2)))),"")</f>
        <v/>
      </c>
      <c r="AI6" s="23">
        <f>IFERROR(IF(ISNUMBER(INDEX($A6:$Y6,MATCH(Lists!$H$6,$A$1:$Y$1,0))),IF(INDEX($A6:$Y6,MATCH(Lists!$H$6,$A$1:$Y$1,0))&gt;0,INT(INDEX($A6:$Y6,MATCH(Lists!$H$6,$A$1:$Y$1,0))),""),DATE(VALUE(LEFT(INDEX($A6:$Y6,MATCH(Lists!$H$6,$A$1:$Y$1,0)),4)),VALUE(MID(INDEX($A6:$Y6,MATCH(Lists!$H$6,$A$1:$Y$1,0)),6,2)),VALUE(MID(INDEX($A6:$Y6,MATCH(Lists!$H$6,$A$1:$Y$1,0)),9,2)))),"")</f>
        <v/>
      </c>
      <c r="AJ6" s="22">
        <f>IF(AF6="","",IFERROR(VALUE(INDEX($A6:$Y6,MATCH(Lists!$H$7,$A$1:$Y$1,0))&amp;""),0))</f>
        <v/>
      </c>
      <c r="AK6" s="24">
        <f>IF(AH6="","",YEAR(AH6))</f>
        <v/>
      </c>
      <c r="AL6" s="22">
        <f>IF(AF6="","",IF(AA6="","Pending",AA6))</f>
        <v/>
      </c>
      <c r="AM6" s="22">
        <f>IFERROR(TRIM(INDEX($A6:$Y6,MATCH(Lists!$H$8,$A$1:$Y$1,0))&amp;""),"")</f>
        <v/>
      </c>
      <c r="AN6" s="22">
        <f>IF(AF6="","",IF(OR(Balances!$B$6="",AM6=Balances!$B$6),1,0))</f>
        <v/>
      </c>
    </row>
    <row r="7">
      <c r="A7" s="18" t="inlineStr">
        <is>
          <t>EXAMPLE-06 (delete me)</t>
        </is>
      </c>
      <c r="B7" s="18" t="inlineStr">
        <is>
          <t>2026-10-06T09:15:00.000Z</t>
        </is>
      </c>
      <c r="C7" s="18" t="inlineStr">
        <is>
          <t>2026-10-06T09:10:00.000Z</t>
        </is>
      </c>
      <c r="D7" s="18" t="inlineStr">
        <is>
          <t>Maya Lopez</t>
        </is>
      </c>
      <c r="E7" s="18" t="inlineStr">
        <is>
          <t>maya@example.com</t>
        </is>
      </c>
      <c r="F7" s="18" t="inlineStr">
        <is>
          <t>Design</t>
        </is>
      </c>
      <c r="G7" s="18" t="inlineStr">
        <is>
          <t>Rin Tanaka</t>
        </is>
      </c>
      <c r="H7" s="18" t="inlineStr">
        <is>
          <t>Personal day</t>
        </is>
      </c>
      <c r="I7" s="18" t="inlineStr"/>
      <c r="J7" s="18" t="inlineStr">
        <is>
          <t>2026-11-20</t>
        </is>
      </c>
      <c r="K7" s="18" t="inlineStr">
        <is>
          <t>2026-11-20</t>
        </is>
      </c>
      <c r="L7" s="18" t="inlineStr">
        <is>
          <t>Full days</t>
        </is>
      </c>
      <c r="M7" s="18" t="inlineStr"/>
      <c r="N7" s="18" t="inlineStr"/>
      <c r="O7" s="18" t="n">
        <v>1</v>
      </c>
      <c r="P7" s="18" t="inlineStr">
        <is>
          <t>Not needed</t>
        </is>
      </c>
      <c r="Q7" s="18" t="inlineStr">
        <is>
          <t>Only for emergencies</t>
        </is>
      </c>
      <c r="R7" s="18" t="inlineStr"/>
      <c r="S7" s="18" t="inlineStr">
        <is>
          <t>E100</t>
        </is>
      </c>
      <c r="T7" s="18" t="n">
        <v>1</v>
      </c>
      <c r="Z7" s="19" t="n"/>
      <c r="AA7" s="20" t="inlineStr">
        <is>
          <t>Declined</t>
        </is>
      </c>
      <c r="AB7" s="20" t="inlineStr">
        <is>
          <t>Rin Tanaka</t>
        </is>
      </c>
      <c r="AC7" s="21" t="n">
        <v>46316</v>
      </c>
      <c r="AD7" s="20" t="inlineStr">
        <is>
          <t>Release day, please pick another</t>
        </is>
      </c>
      <c r="AE7" s="19" t="n"/>
      <c r="AF7" s="22">
        <f>LOWER(IFERROR(TRIM(INDEX($A7:$Y7,MATCH(Lists!$H$4,$A$1:$Y$1,0))&amp;""),""))</f>
        <v/>
      </c>
      <c r="AG7" s="22">
        <f>IFERROR(TRIM(INDEX($A7:$Y7,MATCH(Lists!$H$3,$A$1:$Y$1,0))&amp;""),"")</f>
        <v/>
      </c>
      <c r="AH7" s="23">
        <f>IFERROR(IF(ISNUMBER(INDEX($A7:$Y7,MATCH(Lists!$H$5,$A$1:$Y$1,0))),IF(INDEX($A7:$Y7,MATCH(Lists!$H$5,$A$1:$Y$1,0))&gt;0,INT(INDEX($A7:$Y7,MATCH(Lists!$H$5,$A$1:$Y$1,0))),""),DATE(VALUE(LEFT(INDEX($A7:$Y7,MATCH(Lists!$H$5,$A$1:$Y$1,0)),4)),VALUE(MID(INDEX($A7:$Y7,MATCH(Lists!$H$5,$A$1:$Y$1,0)),6,2)),VALUE(MID(INDEX($A7:$Y7,MATCH(Lists!$H$5,$A$1:$Y$1,0)),9,2)))),"")</f>
        <v/>
      </c>
      <c r="AI7" s="23">
        <f>IFERROR(IF(ISNUMBER(INDEX($A7:$Y7,MATCH(Lists!$H$6,$A$1:$Y$1,0))),IF(INDEX($A7:$Y7,MATCH(Lists!$H$6,$A$1:$Y$1,0))&gt;0,INT(INDEX($A7:$Y7,MATCH(Lists!$H$6,$A$1:$Y$1,0))),""),DATE(VALUE(LEFT(INDEX($A7:$Y7,MATCH(Lists!$H$6,$A$1:$Y$1,0)),4)),VALUE(MID(INDEX($A7:$Y7,MATCH(Lists!$H$6,$A$1:$Y$1,0)),6,2)),VALUE(MID(INDEX($A7:$Y7,MATCH(Lists!$H$6,$A$1:$Y$1,0)),9,2)))),"")</f>
        <v/>
      </c>
      <c r="AJ7" s="22">
        <f>IF(AF7="","",IFERROR(VALUE(INDEX($A7:$Y7,MATCH(Lists!$H$7,$A$1:$Y$1,0))&amp;""),0))</f>
        <v/>
      </c>
      <c r="AK7" s="24">
        <f>IF(AH7="","",YEAR(AH7))</f>
        <v/>
      </c>
      <c r="AL7" s="22">
        <f>IF(AF7="","",IF(AA7="","Pending",AA7))</f>
        <v/>
      </c>
      <c r="AM7" s="22">
        <f>IFERROR(TRIM(INDEX($A7:$Y7,MATCH(Lists!$H$8,$A$1:$Y$1,0))&amp;""),"")</f>
        <v/>
      </c>
      <c r="AN7" s="22">
        <f>IF(AF7="","",IF(OR(Balances!$B$6="",AM7=Balances!$B$6),1,0))</f>
        <v/>
      </c>
    </row>
    <row r="8">
      <c r="A8" s="18" t="inlineStr">
        <is>
          <t>EXAMPLE-07 (delete me)</t>
        </is>
      </c>
      <c r="B8" s="18" t="inlineStr">
        <is>
          <t>2026-10-07T09:16:00.000Z</t>
        </is>
      </c>
      <c r="C8" s="18" t="inlineStr">
        <is>
          <t>2026-10-07T09:11:00.000Z</t>
        </is>
      </c>
      <c r="D8" s="18" t="inlineStr">
        <is>
          <t>Sam Okafor</t>
        </is>
      </c>
      <c r="E8" s="18" t="inlineStr">
        <is>
          <t>sam@example.com</t>
        </is>
      </c>
      <c r="F8" s="18" t="inlineStr">
        <is>
          <t>Sales</t>
        </is>
      </c>
      <c r="G8" s="18" t="inlineStr">
        <is>
          <t>Dee Walker</t>
        </is>
      </c>
      <c r="H8" s="18" t="inlineStr">
        <is>
          <t>Vacation or annual leave</t>
        </is>
      </c>
      <c r="I8" s="18" t="inlineStr"/>
      <c r="J8" s="18" t="inlineStr">
        <is>
          <t>2026-12-21</t>
        </is>
      </c>
      <c r="K8" s="18" t="inlineStr">
        <is>
          <t>2026-12-24</t>
        </is>
      </c>
      <c r="L8" s="18" t="inlineStr">
        <is>
          <t>Full days</t>
        </is>
      </c>
      <c r="M8" s="18" t="inlineStr"/>
      <c r="N8" s="18" t="inlineStr"/>
      <c r="O8" s="18" t="n">
        <v>4</v>
      </c>
      <c r="P8" s="18" t="inlineStr">
        <is>
          <t>Jo</t>
        </is>
      </c>
      <c r="Q8" s="18" t="inlineStr">
        <is>
          <t>No, I'll be offline</t>
        </is>
      </c>
      <c r="R8" s="18" t="inlineStr"/>
      <c r="S8" s="18" t="inlineStr">
        <is>
          <t>E101</t>
        </is>
      </c>
      <c r="T8" s="18" t="n">
        <v>1</v>
      </c>
      <c r="Z8" s="19" t="n"/>
      <c r="AA8" s="20" t="inlineStr">
        <is>
          <t>Approved</t>
        </is>
      </c>
      <c r="AB8" s="20" t="inlineStr">
        <is>
          <t>Dee Walker</t>
        </is>
      </c>
      <c r="AC8" s="21" t="n">
        <v>46317</v>
      </c>
      <c r="AD8" s="20" t="inlineStr"/>
      <c r="AE8" s="19" t="n"/>
      <c r="AF8" s="22">
        <f>LOWER(IFERROR(TRIM(INDEX($A8:$Y8,MATCH(Lists!$H$4,$A$1:$Y$1,0))&amp;""),""))</f>
        <v/>
      </c>
      <c r="AG8" s="22">
        <f>IFERROR(TRIM(INDEX($A8:$Y8,MATCH(Lists!$H$3,$A$1:$Y$1,0))&amp;""),"")</f>
        <v/>
      </c>
      <c r="AH8" s="23">
        <f>IFERROR(IF(ISNUMBER(INDEX($A8:$Y8,MATCH(Lists!$H$5,$A$1:$Y$1,0))),IF(INDEX($A8:$Y8,MATCH(Lists!$H$5,$A$1:$Y$1,0))&gt;0,INT(INDEX($A8:$Y8,MATCH(Lists!$H$5,$A$1:$Y$1,0))),""),DATE(VALUE(LEFT(INDEX($A8:$Y8,MATCH(Lists!$H$5,$A$1:$Y$1,0)),4)),VALUE(MID(INDEX($A8:$Y8,MATCH(Lists!$H$5,$A$1:$Y$1,0)),6,2)),VALUE(MID(INDEX($A8:$Y8,MATCH(Lists!$H$5,$A$1:$Y$1,0)),9,2)))),"")</f>
        <v/>
      </c>
      <c r="AI8" s="23">
        <f>IFERROR(IF(ISNUMBER(INDEX($A8:$Y8,MATCH(Lists!$H$6,$A$1:$Y$1,0))),IF(INDEX($A8:$Y8,MATCH(Lists!$H$6,$A$1:$Y$1,0))&gt;0,INT(INDEX($A8:$Y8,MATCH(Lists!$H$6,$A$1:$Y$1,0))),""),DATE(VALUE(LEFT(INDEX($A8:$Y8,MATCH(Lists!$H$6,$A$1:$Y$1,0)),4)),VALUE(MID(INDEX($A8:$Y8,MATCH(Lists!$H$6,$A$1:$Y$1,0)),6,2)),VALUE(MID(INDEX($A8:$Y8,MATCH(Lists!$H$6,$A$1:$Y$1,0)),9,2)))),"")</f>
        <v/>
      </c>
      <c r="AJ8" s="22">
        <f>IF(AF8="","",IFERROR(VALUE(INDEX($A8:$Y8,MATCH(Lists!$H$7,$A$1:$Y$1,0))&amp;""),0))</f>
        <v/>
      </c>
      <c r="AK8" s="24">
        <f>IF(AH8="","",YEAR(AH8))</f>
        <v/>
      </c>
      <c r="AL8" s="22">
        <f>IF(AF8="","",IF(AA8="","Pending",AA8))</f>
        <v/>
      </c>
      <c r="AM8" s="22">
        <f>IFERROR(TRIM(INDEX($A8:$Y8,MATCH(Lists!$H$8,$A$1:$Y$1,0))&amp;""),"")</f>
        <v/>
      </c>
      <c r="AN8" s="22">
        <f>IF(AF8="","",IF(OR(Balances!$B$6="",AM8=Balances!$B$6),1,0))</f>
        <v/>
      </c>
    </row>
    <row r="9">
      <c r="A9" s="18" t="inlineStr">
        <is>
          <t>EXAMPLE-08 (delete me)</t>
        </is>
      </c>
      <c r="B9" s="18" t="inlineStr">
        <is>
          <t>2026-10-08T09:17:00.000Z</t>
        </is>
      </c>
      <c r="C9" s="18" t="inlineStr">
        <is>
          <t>2026-10-08T09:12:00.000Z</t>
        </is>
      </c>
      <c r="D9" s="18" t="inlineStr">
        <is>
          <t>Lee Chen</t>
        </is>
      </c>
      <c r="E9" s="18" t="inlineStr">
        <is>
          <t>lee@example.com</t>
        </is>
      </c>
      <c r="F9" s="18" t="inlineStr">
        <is>
          <t>Support</t>
        </is>
      </c>
      <c r="G9" s="18" t="inlineStr">
        <is>
          <t>Rin Tanaka</t>
        </is>
      </c>
      <c r="H9" s="18" t="inlineStr">
        <is>
          <t>Vacation or annual leave</t>
        </is>
      </c>
      <c r="I9" s="18" t="inlineStr"/>
      <c r="J9" s="18" t="inlineStr">
        <is>
          <t>2026-11-16</t>
        </is>
      </c>
      <c r="K9" s="18" t="inlineStr">
        <is>
          <t>2026-11-18</t>
        </is>
      </c>
      <c r="L9" s="18" t="inlineStr">
        <is>
          <t>Full days</t>
        </is>
      </c>
      <c r="M9" s="18" t="inlineStr"/>
      <c r="N9" s="18" t="inlineStr"/>
      <c r="O9" s="18" t="n">
        <v>3</v>
      </c>
      <c r="P9" s="18" t="inlineStr">
        <is>
          <t>Ana</t>
        </is>
      </c>
      <c r="Q9" s="18" t="inlineStr">
        <is>
          <t>Only for emergencies</t>
        </is>
      </c>
      <c r="R9" s="18" t="inlineStr"/>
      <c r="S9" s="18" t="inlineStr">
        <is>
          <t>E102</t>
        </is>
      </c>
      <c r="T9" s="18" t="n">
        <v>1</v>
      </c>
      <c r="Z9" s="19" t="n"/>
      <c r="AA9" s="20" t="inlineStr">
        <is>
          <t>Changed</t>
        </is>
      </c>
      <c r="AB9" s="20" t="inlineStr">
        <is>
          <t>Rin Tanaka</t>
        </is>
      </c>
      <c r="AC9" s="21" t="n">
        <v>46318</v>
      </c>
      <c r="AD9" s="20" t="inlineStr">
        <is>
          <t>Dates moved, see the new request</t>
        </is>
      </c>
      <c r="AE9" s="19" t="n"/>
      <c r="AF9" s="22">
        <f>LOWER(IFERROR(TRIM(INDEX($A9:$Y9,MATCH(Lists!$H$4,$A$1:$Y$1,0))&amp;""),""))</f>
        <v/>
      </c>
      <c r="AG9" s="22">
        <f>IFERROR(TRIM(INDEX($A9:$Y9,MATCH(Lists!$H$3,$A$1:$Y$1,0))&amp;""),"")</f>
        <v/>
      </c>
      <c r="AH9" s="23">
        <f>IFERROR(IF(ISNUMBER(INDEX($A9:$Y9,MATCH(Lists!$H$5,$A$1:$Y$1,0))),IF(INDEX($A9:$Y9,MATCH(Lists!$H$5,$A$1:$Y$1,0))&gt;0,INT(INDEX($A9:$Y9,MATCH(Lists!$H$5,$A$1:$Y$1,0))),""),DATE(VALUE(LEFT(INDEX($A9:$Y9,MATCH(Lists!$H$5,$A$1:$Y$1,0)),4)),VALUE(MID(INDEX($A9:$Y9,MATCH(Lists!$H$5,$A$1:$Y$1,0)),6,2)),VALUE(MID(INDEX($A9:$Y9,MATCH(Lists!$H$5,$A$1:$Y$1,0)),9,2)))),"")</f>
        <v/>
      </c>
      <c r="AI9" s="23">
        <f>IFERROR(IF(ISNUMBER(INDEX($A9:$Y9,MATCH(Lists!$H$6,$A$1:$Y$1,0))),IF(INDEX($A9:$Y9,MATCH(Lists!$H$6,$A$1:$Y$1,0))&gt;0,INT(INDEX($A9:$Y9,MATCH(Lists!$H$6,$A$1:$Y$1,0))),""),DATE(VALUE(LEFT(INDEX($A9:$Y9,MATCH(Lists!$H$6,$A$1:$Y$1,0)),4)),VALUE(MID(INDEX($A9:$Y9,MATCH(Lists!$H$6,$A$1:$Y$1,0)),6,2)),VALUE(MID(INDEX($A9:$Y9,MATCH(Lists!$H$6,$A$1:$Y$1,0)),9,2)))),"")</f>
        <v/>
      </c>
      <c r="AJ9" s="22">
        <f>IF(AF9="","",IFERROR(VALUE(INDEX($A9:$Y9,MATCH(Lists!$H$7,$A$1:$Y$1,0))&amp;""),0))</f>
        <v/>
      </c>
      <c r="AK9" s="24">
        <f>IF(AH9="","",YEAR(AH9))</f>
        <v/>
      </c>
      <c r="AL9" s="22">
        <f>IF(AF9="","",IF(AA9="","Pending",AA9))</f>
        <v/>
      </c>
      <c r="AM9" s="22">
        <f>IFERROR(TRIM(INDEX($A9:$Y9,MATCH(Lists!$H$8,$A$1:$Y$1,0))&amp;""),"")</f>
        <v/>
      </c>
      <c r="AN9" s="22">
        <f>IF(AF9="","",IF(OR(Balances!$B$6="",AM9=Balances!$B$6),1,0))</f>
        <v/>
      </c>
    </row>
    <row r="10">
      <c r="A10" s="18" t="inlineStr">
        <is>
          <t>EXAMPLE-09 (delete me)</t>
        </is>
      </c>
      <c r="B10" s="18" t="inlineStr">
        <is>
          <t>2026-10-09T09:18:00.000Z</t>
        </is>
      </c>
      <c r="C10" s="18" t="inlineStr">
        <is>
          <t>2026-10-09T09:13:00.000Z</t>
        </is>
      </c>
      <c r="D10" s="18" t="inlineStr">
        <is>
          <t>Jo Park</t>
        </is>
      </c>
      <c r="E10" s="18" t="inlineStr">
        <is>
          <t>jo@example.com</t>
        </is>
      </c>
      <c r="F10" s="18" t="inlineStr">
        <is>
          <t>Sales</t>
        </is>
      </c>
      <c r="G10" s="18" t="inlineStr">
        <is>
          <t>Dee Walker</t>
        </is>
      </c>
      <c r="H10" s="18" t="inlineStr">
        <is>
          <t>Medical appointment</t>
        </is>
      </c>
      <c r="I10" s="18" t="inlineStr"/>
      <c r="J10" s="18" t="inlineStr">
        <is>
          <t>2026-11-10</t>
        </is>
      </c>
      <c r="K10" s="18" t="inlineStr">
        <is>
          <t>2026-11-10</t>
        </is>
      </c>
      <c r="L10" s="18" t="inlineStr">
        <is>
          <t>A few hours</t>
        </is>
      </c>
      <c r="M10" s="18" t="inlineStr">
        <is>
          <t>09:00</t>
        </is>
      </c>
      <c r="N10" s="18" t="inlineStr">
        <is>
          <t>11:00</t>
        </is>
      </c>
      <c r="O10" s="18" t="n">
        <v>0.25</v>
      </c>
      <c r="P10" s="18" t="inlineStr">
        <is>
          <t>Not needed</t>
        </is>
      </c>
      <c r="Q10" s="18" t="inlineStr">
        <is>
          <t>Yes, by email or chat</t>
        </is>
      </c>
      <c r="R10" s="18" t="inlineStr"/>
      <c r="S10" s="18" t="inlineStr">
        <is>
          <t>E103</t>
        </is>
      </c>
      <c r="T10" s="18" t="n">
        <v>1</v>
      </c>
      <c r="Z10" s="19" t="n"/>
      <c r="AA10" s="20" t="inlineStr">
        <is>
          <t>Approved</t>
        </is>
      </c>
      <c r="AB10" s="20" t="inlineStr">
        <is>
          <t>Dee Walker</t>
        </is>
      </c>
      <c r="AC10" s="21" t="n">
        <v>46319</v>
      </c>
      <c r="AD10" s="20" t="inlineStr"/>
      <c r="AE10" s="19" t="n"/>
      <c r="AF10" s="22">
        <f>LOWER(IFERROR(TRIM(INDEX($A10:$Y10,MATCH(Lists!$H$4,$A$1:$Y$1,0))&amp;""),""))</f>
        <v/>
      </c>
      <c r="AG10" s="22">
        <f>IFERROR(TRIM(INDEX($A10:$Y10,MATCH(Lists!$H$3,$A$1:$Y$1,0))&amp;""),"")</f>
        <v/>
      </c>
      <c r="AH10" s="23">
        <f>IFERROR(IF(ISNUMBER(INDEX($A10:$Y10,MATCH(Lists!$H$5,$A$1:$Y$1,0))),IF(INDEX($A10:$Y10,MATCH(Lists!$H$5,$A$1:$Y$1,0))&gt;0,INT(INDEX($A10:$Y10,MATCH(Lists!$H$5,$A$1:$Y$1,0))),""),DATE(VALUE(LEFT(INDEX($A10:$Y10,MATCH(Lists!$H$5,$A$1:$Y$1,0)),4)),VALUE(MID(INDEX($A10:$Y10,MATCH(Lists!$H$5,$A$1:$Y$1,0)),6,2)),VALUE(MID(INDEX($A10:$Y10,MATCH(Lists!$H$5,$A$1:$Y$1,0)),9,2)))),"")</f>
        <v/>
      </c>
      <c r="AI10" s="23">
        <f>IFERROR(IF(ISNUMBER(INDEX($A10:$Y10,MATCH(Lists!$H$6,$A$1:$Y$1,0))),IF(INDEX($A10:$Y10,MATCH(Lists!$H$6,$A$1:$Y$1,0))&gt;0,INT(INDEX($A10:$Y10,MATCH(Lists!$H$6,$A$1:$Y$1,0))),""),DATE(VALUE(LEFT(INDEX($A10:$Y10,MATCH(Lists!$H$6,$A$1:$Y$1,0)),4)),VALUE(MID(INDEX($A10:$Y10,MATCH(Lists!$H$6,$A$1:$Y$1,0)),6,2)),VALUE(MID(INDEX($A10:$Y10,MATCH(Lists!$H$6,$A$1:$Y$1,0)),9,2)))),"")</f>
        <v/>
      </c>
      <c r="AJ10" s="22">
        <f>IF(AF10="","",IFERROR(VALUE(INDEX($A10:$Y10,MATCH(Lists!$H$7,$A$1:$Y$1,0))&amp;""),0))</f>
        <v/>
      </c>
      <c r="AK10" s="24">
        <f>IF(AH10="","",YEAR(AH10))</f>
        <v/>
      </c>
      <c r="AL10" s="22">
        <f>IF(AF10="","",IF(AA10="","Pending",AA10))</f>
        <v/>
      </c>
      <c r="AM10" s="22">
        <f>IFERROR(TRIM(INDEX($A10:$Y10,MATCH(Lists!$H$8,$A$1:$Y$1,0))&amp;""),"")</f>
        <v/>
      </c>
      <c r="AN10" s="22">
        <f>IF(AF10="","",IF(OR(Balances!$B$6="",AM10=Balances!$B$6),1,0))</f>
        <v/>
      </c>
    </row>
    <row r="11">
      <c r="A11" s="18" t="inlineStr">
        <is>
          <t>EXAMPLE-10 (delete me)</t>
        </is>
      </c>
      <c r="B11" s="18" t="inlineStr">
        <is>
          <t>2026-10-10T09:19:00.000Z</t>
        </is>
      </c>
      <c r="C11" s="18" t="inlineStr">
        <is>
          <t>2026-10-10T09:14:00.000Z</t>
        </is>
      </c>
      <c r="D11" s="18" t="inlineStr">
        <is>
          <t>Ana Silva</t>
        </is>
      </c>
      <c r="E11" s="18" t="inlineStr">
        <is>
          <t>ana@example.com</t>
        </is>
      </c>
      <c r="F11" s="18" t="inlineStr">
        <is>
          <t>Design</t>
        </is>
      </c>
      <c r="G11" s="18" t="inlineStr">
        <is>
          <t>Rin Tanaka</t>
        </is>
      </c>
      <c r="H11" s="18" t="inlineStr">
        <is>
          <t>Vacation or annual leave</t>
        </is>
      </c>
      <c r="I11" s="18" t="inlineStr"/>
      <c r="J11" s="18" t="inlineStr">
        <is>
          <t>2027-01-04</t>
        </is>
      </c>
      <c r="K11" s="18" t="inlineStr">
        <is>
          <t>2027-01-08</t>
        </is>
      </c>
      <c r="L11" s="18" t="inlineStr">
        <is>
          <t>Full days</t>
        </is>
      </c>
      <c r="M11" s="18" t="inlineStr"/>
      <c r="N11" s="18" t="inlineStr"/>
      <c r="O11" s="18" t="n">
        <v>5</v>
      </c>
      <c r="P11" s="18" t="inlineStr">
        <is>
          <t>Maya</t>
        </is>
      </c>
      <c r="Q11" s="18" t="inlineStr">
        <is>
          <t>No, I'll be offline</t>
        </is>
      </c>
      <c r="R11" s="18" t="inlineStr"/>
      <c r="S11" s="18" t="inlineStr">
        <is>
          <t>E104</t>
        </is>
      </c>
      <c r="T11" s="18" t="n">
        <v>1</v>
      </c>
      <c r="Z11" s="19" t="n"/>
      <c r="AA11" s="20" t="inlineStr">
        <is>
          <t>Pending</t>
        </is>
      </c>
      <c r="AB11" s="20" t="inlineStr"/>
      <c r="AC11" s="21" t="n"/>
      <c r="AD11" s="20" t="inlineStr"/>
      <c r="AE11" s="19" t="n"/>
      <c r="AF11" s="22">
        <f>LOWER(IFERROR(TRIM(INDEX($A11:$Y11,MATCH(Lists!$H$4,$A$1:$Y$1,0))&amp;""),""))</f>
        <v/>
      </c>
      <c r="AG11" s="22">
        <f>IFERROR(TRIM(INDEX($A11:$Y11,MATCH(Lists!$H$3,$A$1:$Y$1,0))&amp;""),"")</f>
        <v/>
      </c>
      <c r="AH11" s="23">
        <f>IFERROR(IF(ISNUMBER(INDEX($A11:$Y11,MATCH(Lists!$H$5,$A$1:$Y$1,0))),IF(INDEX($A11:$Y11,MATCH(Lists!$H$5,$A$1:$Y$1,0))&gt;0,INT(INDEX($A11:$Y11,MATCH(Lists!$H$5,$A$1:$Y$1,0))),""),DATE(VALUE(LEFT(INDEX($A11:$Y11,MATCH(Lists!$H$5,$A$1:$Y$1,0)),4)),VALUE(MID(INDEX($A11:$Y11,MATCH(Lists!$H$5,$A$1:$Y$1,0)),6,2)),VALUE(MID(INDEX($A11:$Y11,MATCH(Lists!$H$5,$A$1:$Y$1,0)),9,2)))),"")</f>
        <v/>
      </c>
      <c r="AI11" s="23">
        <f>IFERROR(IF(ISNUMBER(INDEX($A11:$Y11,MATCH(Lists!$H$6,$A$1:$Y$1,0))),IF(INDEX($A11:$Y11,MATCH(Lists!$H$6,$A$1:$Y$1,0))&gt;0,INT(INDEX($A11:$Y11,MATCH(Lists!$H$6,$A$1:$Y$1,0))),""),DATE(VALUE(LEFT(INDEX($A11:$Y11,MATCH(Lists!$H$6,$A$1:$Y$1,0)),4)),VALUE(MID(INDEX($A11:$Y11,MATCH(Lists!$H$6,$A$1:$Y$1,0)),6,2)),VALUE(MID(INDEX($A11:$Y11,MATCH(Lists!$H$6,$A$1:$Y$1,0)),9,2)))),"")</f>
        <v/>
      </c>
      <c r="AJ11" s="22">
        <f>IF(AF11="","",IFERROR(VALUE(INDEX($A11:$Y11,MATCH(Lists!$H$7,$A$1:$Y$1,0))&amp;""),0))</f>
        <v/>
      </c>
      <c r="AK11" s="24">
        <f>IF(AH11="","",YEAR(AH11))</f>
        <v/>
      </c>
      <c r="AL11" s="22">
        <f>IF(AF11="","",IF(AA11="","Pending",AA11))</f>
        <v/>
      </c>
      <c r="AM11" s="22">
        <f>IFERROR(TRIM(INDEX($A11:$Y11,MATCH(Lists!$H$8,$A$1:$Y$1,0))&amp;""),"")</f>
        <v/>
      </c>
      <c r="AN11" s="22">
        <f>IF(AF11="","",IF(OR(Balances!$B$6="",AM11=Balances!$B$6),1,0))</f>
        <v/>
      </c>
    </row>
    <row r="12">
      <c r="Z12" s="19" t="n"/>
      <c r="AA12" s="25" t="n"/>
      <c r="AB12" s="25" t="n"/>
      <c r="AC12" s="26" t="n"/>
      <c r="AD12" s="25" t="n"/>
      <c r="AE12" s="19" t="n"/>
      <c r="AF12" s="22">
        <f>LOWER(IFERROR(TRIM(INDEX($A12:$Y12,MATCH(Lists!$H$4,$A$1:$Y$1,0))&amp;""),""))</f>
        <v/>
      </c>
      <c r="AG12" s="22">
        <f>IFERROR(TRIM(INDEX($A12:$Y12,MATCH(Lists!$H$3,$A$1:$Y$1,0))&amp;""),"")</f>
        <v/>
      </c>
      <c r="AH12" s="23">
        <f>IFERROR(IF(ISNUMBER(INDEX($A12:$Y12,MATCH(Lists!$H$5,$A$1:$Y$1,0))),IF(INDEX($A12:$Y12,MATCH(Lists!$H$5,$A$1:$Y$1,0))&gt;0,INT(INDEX($A12:$Y12,MATCH(Lists!$H$5,$A$1:$Y$1,0))),""),DATE(VALUE(LEFT(INDEX($A12:$Y12,MATCH(Lists!$H$5,$A$1:$Y$1,0)),4)),VALUE(MID(INDEX($A12:$Y12,MATCH(Lists!$H$5,$A$1:$Y$1,0)),6,2)),VALUE(MID(INDEX($A12:$Y12,MATCH(Lists!$H$5,$A$1:$Y$1,0)),9,2)))),"")</f>
        <v/>
      </c>
      <c r="AI12" s="23">
        <f>IFERROR(IF(ISNUMBER(INDEX($A12:$Y12,MATCH(Lists!$H$6,$A$1:$Y$1,0))),IF(INDEX($A12:$Y12,MATCH(Lists!$H$6,$A$1:$Y$1,0))&gt;0,INT(INDEX($A12:$Y12,MATCH(Lists!$H$6,$A$1:$Y$1,0))),""),DATE(VALUE(LEFT(INDEX($A12:$Y12,MATCH(Lists!$H$6,$A$1:$Y$1,0)),4)),VALUE(MID(INDEX($A12:$Y12,MATCH(Lists!$H$6,$A$1:$Y$1,0)),6,2)),VALUE(MID(INDEX($A12:$Y12,MATCH(Lists!$H$6,$A$1:$Y$1,0)),9,2)))),"")</f>
        <v/>
      </c>
      <c r="AJ12" s="22">
        <f>IF(AF12="","",IFERROR(VALUE(INDEX($A12:$Y12,MATCH(Lists!$H$7,$A$1:$Y$1,0))&amp;""),0))</f>
        <v/>
      </c>
      <c r="AK12" s="24">
        <f>IF(AH12="","",YEAR(AH12))</f>
        <v/>
      </c>
      <c r="AL12" s="22">
        <f>IF(AF12="","",IF(AA12="","Pending",AA12))</f>
        <v/>
      </c>
      <c r="AM12" s="22">
        <f>IFERROR(TRIM(INDEX($A12:$Y12,MATCH(Lists!$H$8,$A$1:$Y$1,0))&amp;""),"")</f>
        <v/>
      </c>
      <c r="AN12" s="22">
        <f>IF(AF12="","",IF(OR(Balances!$B$6="",AM12=Balances!$B$6),1,0))</f>
        <v/>
      </c>
    </row>
    <row r="13">
      <c r="Z13" s="19" t="n"/>
      <c r="AA13" s="25" t="n"/>
      <c r="AB13" s="25" t="n"/>
      <c r="AC13" s="26" t="n"/>
      <c r="AD13" s="25" t="n"/>
      <c r="AE13" s="19" t="n"/>
      <c r="AF13" s="22">
        <f>LOWER(IFERROR(TRIM(INDEX($A13:$Y13,MATCH(Lists!$H$4,$A$1:$Y$1,0))&amp;""),""))</f>
        <v/>
      </c>
      <c r="AG13" s="22">
        <f>IFERROR(TRIM(INDEX($A13:$Y13,MATCH(Lists!$H$3,$A$1:$Y$1,0))&amp;""),"")</f>
        <v/>
      </c>
      <c r="AH13" s="23">
        <f>IFERROR(IF(ISNUMBER(INDEX($A13:$Y13,MATCH(Lists!$H$5,$A$1:$Y$1,0))),IF(INDEX($A13:$Y13,MATCH(Lists!$H$5,$A$1:$Y$1,0))&gt;0,INT(INDEX($A13:$Y13,MATCH(Lists!$H$5,$A$1:$Y$1,0))),""),DATE(VALUE(LEFT(INDEX($A13:$Y13,MATCH(Lists!$H$5,$A$1:$Y$1,0)),4)),VALUE(MID(INDEX($A13:$Y13,MATCH(Lists!$H$5,$A$1:$Y$1,0)),6,2)),VALUE(MID(INDEX($A13:$Y13,MATCH(Lists!$H$5,$A$1:$Y$1,0)),9,2)))),"")</f>
        <v/>
      </c>
      <c r="AI13" s="23">
        <f>IFERROR(IF(ISNUMBER(INDEX($A13:$Y13,MATCH(Lists!$H$6,$A$1:$Y$1,0))),IF(INDEX($A13:$Y13,MATCH(Lists!$H$6,$A$1:$Y$1,0))&gt;0,INT(INDEX($A13:$Y13,MATCH(Lists!$H$6,$A$1:$Y$1,0))),""),DATE(VALUE(LEFT(INDEX($A13:$Y13,MATCH(Lists!$H$6,$A$1:$Y$1,0)),4)),VALUE(MID(INDEX($A13:$Y13,MATCH(Lists!$H$6,$A$1:$Y$1,0)),6,2)),VALUE(MID(INDEX($A13:$Y13,MATCH(Lists!$H$6,$A$1:$Y$1,0)),9,2)))),"")</f>
        <v/>
      </c>
      <c r="AJ13" s="22">
        <f>IF(AF13="","",IFERROR(VALUE(INDEX($A13:$Y13,MATCH(Lists!$H$7,$A$1:$Y$1,0))&amp;""),0))</f>
        <v/>
      </c>
      <c r="AK13" s="24">
        <f>IF(AH13="","",YEAR(AH13))</f>
        <v/>
      </c>
      <c r="AL13" s="22">
        <f>IF(AF13="","",IF(AA13="","Pending",AA13))</f>
        <v/>
      </c>
      <c r="AM13" s="22">
        <f>IFERROR(TRIM(INDEX($A13:$Y13,MATCH(Lists!$H$8,$A$1:$Y$1,0))&amp;""),"")</f>
        <v/>
      </c>
      <c r="AN13" s="22">
        <f>IF(AF13="","",IF(OR(Balances!$B$6="",AM13=Balances!$B$6),1,0))</f>
        <v/>
      </c>
    </row>
    <row r="14">
      <c r="Z14" s="19" t="n"/>
      <c r="AA14" s="25" t="n"/>
      <c r="AB14" s="25" t="n"/>
      <c r="AC14" s="26" t="n"/>
      <c r="AD14" s="25" t="n"/>
      <c r="AE14" s="19" t="n"/>
      <c r="AF14" s="22">
        <f>LOWER(IFERROR(TRIM(INDEX($A14:$Y14,MATCH(Lists!$H$4,$A$1:$Y$1,0))&amp;""),""))</f>
        <v/>
      </c>
      <c r="AG14" s="22">
        <f>IFERROR(TRIM(INDEX($A14:$Y14,MATCH(Lists!$H$3,$A$1:$Y$1,0))&amp;""),"")</f>
        <v/>
      </c>
      <c r="AH14" s="23">
        <f>IFERROR(IF(ISNUMBER(INDEX($A14:$Y14,MATCH(Lists!$H$5,$A$1:$Y$1,0))),IF(INDEX($A14:$Y14,MATCH(Lists!$H$5,$A$1:$Y$1,0))&gt;0,INT(INDEX($A14:$Y14,MATCH(Lists!$H$5,$A$1:$Y$1,0))),""),DATE(VALUE(LEFT(INDEX($A14:$Y14,MATCH(Lists!$H$5,$A$1:$Y$1,0)),4)),VALUE(MID(INDEX($A14:$Y14,MATCH(Lists!$H$5,$A$1:$Y$1,0)),6,2)),VALUE(MID(INDEX($A14:$Y14,MATCH(Lists!$H$5,$A$1:$Y$1,0)),9,2)))),"")</f>
        <v/>
      </c>
      <c r="AI14" s="23">
        <f>IFERROR(IF(ISNUMBER(INDEX($A14:$Y14,MATCH(Lists!$H$6,$A$1:$Y$1,0))),IF(INDEX($A14:$Y14,MATCH(Lists!$H$6,$A$1:$Y$1,0))&gt;0,INT(INDEX($A14:$Y14,MATCH(Lists!$H$6,$A$1:$Y$1,0))),""),DATE(VALUE(LEFT(INDEX($A14:$Y14,MATCH(Lists!$H$6,$A$1:$Y$1,0)),4)),VALUE(MID(INDEX($A14:$Y14,MATCH(Lists!$H$6,$A$1:$Y$1,0)),6,2)),VALUE(MID(INDEX($A14:$Y14,MATCH(Lists!$H$6,$A$1:$Y$1,0)),9,2)))),"")</f>
        <v/>
      </c>
      <c r="AJ14" s="22">
        <f>IF(AF14="","",IFERROR(VALUE(INDEX($A14:$Y14,MATCH(Lists!$H$7,$A$1:$Y$1,0))&amp;""),0))</f>
        <v/>
      </c>
      <c r="AK14" s="24">
        <f>IF(AH14="","",YEAR(AH14))</f>
        <v/>
      </c>
      <c r="AL14" s="22">
        <f>IF(AF14="","",IF(AA14="","Pending",AA14))</f>
        <v/>
      </c>
      <c r="AM14" s="22">
        <f>IFERROR(TRIM(INDEX($A14:$Y14,MATCH(Lists!$H$8,$A$1:$Y$1,0))&amp;""),"")</f>
        <v/>
      </c>
      <c r="AN14" s="22">
        <f>IF(AF14="","",IF(OR(Balances!$B$6="",AM14=Balances!$B$6),1,0))</f>
        <v/>
      </c>
    </row>
    <row r="15">
      <c r="Z15" s="19" t="n"/>
      <c r="AA15" s="25" t="n"/>
      <c r="AB15" s="25" t="n"/>
      <c r="AC15" s="26" t="n"/>
      <c r="AD15" s="25" t="n"/>
      <c r="AE15" s="19" t="n"/>
      <c r="AF15" s="22">
        <f>LOWER(IFERROR(TRIM(INDEX($A15:$Y15,MATCH(Lists!$H$4,$A$1:$Y$1,0))&amp;""),""))</f>
        <v/>
      </c>
      <c r="AG15" s="22">
        <f>IFERROR(TRIM(INDEX($A15:$Y15,MATCH(Lists!$H$3,$A$1:$Y$1,0))&amp;""),"")</f>
        <v/>
      </c>
      <c r="AH15" s="23">
        <f>IFERROR(IF(ISNUMBER(INDEX($A15:$Y15,MATCH(Lists!$H$5,$A$1:$Y$1,0))),IF(INDEX($A15:$Y15,MATCH(Lists!$H$5,$A$1:$Y$1,0))&gt;0,INT(INDEX($A15:$Y15,MATCH(Lists!$H$5,$A$1:$Y$1,0))),""),DATE(VALUE(LEFT(INDEX($A15:$Y15,MATCH(Lists!$H$5,$A$1:$Y$1,0)),4)),VALUE(MID(INDEX($A15:$Y15,MATCH(Lists!$H$5,$A$1:$Y$1,0)),6,2)),VALUE(MID(INDEX($A15:$Y15,MATCH(Lists!$H$5,$A$1:$Y$1,0)),9,2)))),"")</f>
        <v/>
      </c>
      <c r="AI15" s="23">
        <f>IFERROR(IF(ISNUMBER(INDEX($A15:$Y15,MATCH(Lists!$H$6,$A$1:$Y$1,0))),IF(INDEX($A15:$Y15,MATCH(Lists!$H$6,$A$1:$Y$1,0))&gt;0,INT(INDEX($A15:$Y15,MATCH(Lists!$H$6,$A$1:$Y$1,0))),""),DATE(VALUE(LEFT(INDEX($A15:$Y15,MATCH(Lists!$H$6,$A$1:$Y$1,0)),4)),VALUE(MID(INDEX($A15:$Y15,MATCH(Lists!$H$6,$A$1:$Y$1,0)),6,2)),VALUE(MID(INDEX($A15:$Y15,MATCH(Lists!$H$6,$A$1:$Y$1,0)),9,2)))),"")</f>
        <v/>
      </c>
      <c r="AJ15" s="22">
        <f>IF(AF15="","",IFERROR(VALUE(INDEX($A15:$Y15,MATCH(Lists!$H$7,$A$1:$Y$1,0))&amp;""),0))</f>
        <v/>
      </c>
      <c r="AK15" s="24">
        <f>IF(AH15="","",YEAR(AH15))</f>
        <v/>
      </c>
      <c r="AL15" s="22">
        <f>IF(AF15="","",IF(AA15="","Pending",AA15))</f>
        <v/>
      </c>
      <c r="AM15" s="22">
        <f>IFERROR(TRIM(INDEX($A15:$Y15,MATCH(Lists!$H$8,$A$1:$Y$1,0))&amp;""),"")</f>
        <v/>
      </c>
      <c r="AN15" s="22">
        <f>IF(AF15="","",IF(OR(Balances!$B$6="",AM15=Balances!$B$6),1,0))</f>
        <v/>
      </c>
    </row>
    <row r="16">
      <c r="Z16" s="19" t="n"/>
      <c r="AA16" s="25" t="n"/>
      <c r="AB16" s="25" t="n"/>
      <c r="AC16" s="26" t="n"/>
      <c r="AD16" s="25" t="n"/>
      <c r="AE16" s="19" t="n"/>
      <c r="AF16" s="22">
        <f>LOWER(IFERROR(TRIM(INDEX($A16:$Y16,MATCH(Lists!$H$4,$A$1:$Y$1,0))&amp;""),""))</f>
        <v/>
      </c>
      <c r="AG16" s="22">
        <f>IFERROR(TRIM(INDEX($A16:$Y16,MATCH(Lists!$H$3,$A$1:$Y$1,0))&amp;""),"")</f>
        <v/>
      </c>
      <c r="AH16" s="23">
        <f>IFERROR(IF(ISNUMBER(INDEX($A16:$Y16,MATCH(Lists!$H$5,$A$1:$Y$1,0))),IF(INDEX($A16:$Y16,MATCH(Lists!$H$5,$A$1:$Y$1,0))&gt;0,INT(INDEX($A16:$Y16,MATCH(Lists!$H$5,$A$1:$Y$1,0))),""),DATE(VALUE(LEFT(INDEX($A16:$Y16,MATCH(Lists!$H$5,$A$1:$Y$1,0)),4)),VALUE(MID(INDEX($A16:$Y16,MATCH(Lists!$H$5,$A$1:$Y$1,0)),6,2)),VALUE(MID(INDEX($A16:$Y16,MATCH(Lists!$H$5,$A$1:$Y$1,0)),9,2)))),"")</f>
        <v/>
      </c>
      <c r="AI16" s="23">
        <f>IFERROR(IF(ISNUMBER(INDEX($A16:$Y16,MATCH(Lists!$H$6,$A$1:$Y$1,0))),IF(INDEX($A16:$Y16,MATCH(Lists!$H$6,$A$1:$Y$1,0))&gt;0,INT(INDEX($A16:$Y16,MATCH(Lists!$H$6,$A$1:$Y$1,0))),""),DATE(VALUE(LEFT(INDEX($A16:$Y16,MATCH(Lists!$H$6,$A$1:$Y$1,0)),4)),VALUE(MID(INDEX($A16:$Y16,MATCH(Lists!$H$6,$A$1:$Y$1,0)),6,2)),VALUE(MID(INDEX($A16:$Y16,MATCH(Lists!$H$6,$A$1:$Y$1,0)),9,2)))),"")</f>
        <v/>
      </c>
      <c r="AJ16" s="22">
        <f>IF(AF16="","",IFERROR(VALUE(INDEX($A16:$Y16,MATCH(Lists!$H$7,$A$1:$Y$1,0))&amp;""),0))</f>
        <v/>
      </c>
      <c r="AK16" s="24">
        <f>IF(AH16="","",YEAR(AH16))</f>
        <v/>
      </c>
      <c r="AL16" s="22">
        <f>IF(AF16="","",IF(AA16="","Pending",AA16))</f>
        <v/>
      </c>
      <c r="AM16" s="22">
        <f>IFERROR(TRIM(INDEX($A16:$Y16,MATCH(Lists!$H$8,$A$1:$Y$1,0))&amp;""),"")</f>
        <v/>
      </c>
      <c r="AN16" s="22">
        <f>IF(AF16="","",IF(OR(Balances!$B$6="",AM16=Balances!$B$6),1,0))</f>
        <v/>
      </c>
    </row>
    <row r="17">
      <c r="Z17" s="19" t="n"/>
      <c r="AA17" s="25" t="n"/>
      <c r="AB17" s="25" t="n"/>
      <c r="AC17" s="26" t="n"/>
      <c r="AD17" s="25" t="n"/>
      <c r="AE17" s="19" t="n"/>
      <c r="AF17" s="22">
        <f>LOWER(IFERROR(TRIM(INDEX($A17:$Y17,MATCH(Lists!$H$4,$A$1:$Y$1,0))&amp;""),""))</f>
        <v/>
      </c>
      <c r="AG17" s="22">
        <f>IFERROR(TRIM(INDEX($A17:$Y17,MATCH(Lists!$H$3,$A$1:$Y$1,0))&amp;""),"")</f>
        <v/>
      </c>
      <c r="AH17" s="23">
        <f>IFERROR(IF(ISNUMBER(INDEX($A17:$Y17,MATCH(Lists!$H$5,$A$1:$Y$1,0))),IF(INDEX($A17:$Y17,MATCH(Lists!$H$5,$A$1:$Y$1,0))&gt;0,INT(INDEX($A17:$Y17,MATCH(Lists!$H$5,$A$1:$Y$1,0))),""),DATE(VALUE(LEFT(INDEX($A17:$Y17,MATCH(Lists!$H$5,$A$1:$Y$1,0)),4)),VALUE(MID(INDEX($A17:$Y17,MATCH(Lists!$H$5,$A$1:$Y$1,0)),6,2)),VALUE(MID(INDEX($A17:$Y17,MATCH(Lists!$H$5,$A$1:$Y$1,0)),9,2)))),"")</f>
        <v/>
      </c>
      <c r="AI17" s="23">
        <f>IFERROR(IF(ISNUMBER(INDEX($A17:$Y17,MATCH(Lists!$H$6,$A$1:$Y$1,0))),IF(INDEX($A17:$Y17,MATCH(Lists!$H$6,$A$1:$Y$1,0))&gt;0,INT(INDEX($A17:$Y17,MATCH(Lists!$H$6,$A$1:$Y$1,0))),""),DATE(VALUE(LEFT(INDEX($A17:$Y17,MATCH(Lists!$H$6,$A$1:$Y$1,0)),4)),VALUE(MID(INDEX($A17:$Y17,MATCH(Lists!$H$6,$A$1:$Y$1,0)),6,2)),VALUE(MID(INDEX($A17:$Y17,MATCH(Lists!$H$6,$A$1:$Y$1,0)),9,2)))),"")</f>
        <v/>
      </c>
      <c r="AJ17" s="22">
        <f>IF(AF17="","",IFERROR(VALUE(INDEX($A17:$Y17,MATCH(Lists!$H$7,$A$1:$Y$1,0))&amp;""),0))</f>
        <v/>
      </c>
      <c r="AK17" s="24">
        <f>IF(AH17="","",YEAR(AH17))</f>
        <v/>
      </c>
      <c r="AL17" s="22">
        <f>IF(AF17="","",IF(AA17="","Pending",AA17))</f>
        <v/>
      </c>
      <c r="AM17" s="22">
        <f>IFERROR(TRIM(INDEX($A17:$Y17,MATCH(Lists!$H$8,$A$1:$Y$1,0))&amp;""),"")</f>
        <v/>
      </c>
      <c r="AN17" s="22">
        <f>IF(AF17="","",IF(OR(Balances!$B$6="",AM17=Balances!$B$6),1,0))</f>
        <v/>
      </c>
    </row>
    <row r="18">
      <c r="Z18" s="19" t="n"/>
      <c r="AA18" s="25" t="n"/>
      <c r="AB18" s="25" t="n"/>
      <c r="AC18" s="26" t="n"/>
      <c r="AD18" s="25" t="n"/>
      <c r="AE18" s="19" t="n"/>
      <c r="AF18" s="22">
        <f>LOWER(IFERROR(TRIM(INDEX($A18:$Y18,MATCH(Lists!$H$4,$A$1:$Y$1,0))&amp;""),""))</f>
        <v/>
      </c>
      <c r="AG18" s="22">
        <f>IFERROR(TRIM(INDEX($A18:$Y18,MATCH(Lists!$H$3,$A$1:$Y$1,0))&amp;""),"")</f>
        <v/>
      </c>
      <c r="AH18" s="23">
        <f>IFERROR(IF(ISNUMBER(INDEX($A18:$Y18,MATCH(Lists!$H$5,$A$1:$Y$1,0))),IF(INDEX($A18:$Y18,MATCH(Lists!$H$5,$A$1:$Y$1,0))&gt;0,INT(INDEX($A18:$Y18,MATCH(Lists!$H$5,$A$1:$Y$1,0))),""),DATE(VALUE(LEFT(INDEX($A18:$Y18,MATCH(Lists!$H$5,$A$1:$Y$1,0)),4)),VALUE(MID(INDEX($A18:$Y18,MATCH(Lists!$H$5,$A$1:$Y$1,0)),6,2)),VALUE(MID(INDEX($A18:$Y18,MATCH(Lists!$H$5,$A$1:$Y$1,0)),9,2)))),"")</f>
        <v/>
      </c>
      <c r="AI18" s="23">
        <f>IFERROR(IF(ISNUMBER(INDEX($A18:$Y18,MATCH(Lists!$H$6,$A$1:$Y$1,0))),IF(INDEX($A18:$Y18,MATCH(Lists!$H$6,$A$1:$Y$1,0))&gt;0,INT(INDEX($A18:$Y18,MATCH(Lists!$H$6,$A$1:$Y$1,0))),""),DATE(VALUE(LEFT(INDEX($A18:$Y18,MATCH(Lists!$H$6,$A$1:$Y$1,0)),4)),VALUE(MID(INDEX($A18:$Y18,MATCH(Lists!$H$6,$A$1:$Y$1,0)),6,2)),VALUE(MID(INDEX($A18:$Y18,MATCH(Lists!$H$6,$A$1:$Y$1,0)),9,2)))),"")</f>
        <v/>
      </c>
      <c r="AJ18" s="22">
        <f>IF(AF18="","",IFERROR(VALUE(INDEX($A18:$Y18,MATCH(Lists!$H$7,$A$1:$Y$1,0))&amp;""),0))</f>
        <v/>
      </c>
      <c r="AK18" s="24">
        <f>IF(AH18="","",YEAR(AH18))</f>
        <v/>
      </c>
      <c r="AL18" s="22">
        <f>IF(AF18="","",IF(AA18="","Pending",AA18))</f>
        <v/>
      </c>
      <c r="AM18" s="22">
        <f>IFERROR(TRIM(INDEX($A18:$Y18,MATCH(Lists!$H$8,$A$1:$Y$1,0))&amp;""),"")</f>
        <v/>
      </c>
      <c r="AN18" s="22">
        <f>IF(AF18="","",IF(OR(Balances!$B$6="",AM18=Balances!$B$6),1,0))</f>
        <v/>
      </c>
    </row>
    <row r="19">
      <c r="Z19" s="19" t="n"/>
      <c r="AA19" s="25" t="n"/>
      <c r="AB19" s="25" t="n"/>
      <c r="AC19" s="26" t="n"/>
      <c r="AD19" s="25" t="n"/>
      <c r="AE19" s="19" t="n"/>
      <c r="AF19" s="22">
        <f>LOWER(IFERROR(TRIM(INDEX($A19:$Y19,MATCH(Lists!$H$4,$A$1:$Y$1,0))&amp;""),""))</f>
        <v/>
      </c>
      <c r="AG19" s="22">
        <f>IFERROR(TRIM(INDEX($A19:$Y19,MATCH(Lists!$H$3,$A$1:$Y$1,0))&amp;""),"")</f>
        <v/>
      </c>
      <c r="AH19" s="23">
        <f>IFERROR(IF(ISNUMBER(INDEX($A19:$Y19,MATCH(Lists!$H$5,$A$1:$Y$1,0))),IF(INDEX($A19:$Y19,MATCH(Lists!$H$5,$A$1:$Y$1,0))&gt;0,INT(INDEX($A19:$Y19,MATCH(Lists!$H$5,$A$1:$Y$1,0))),""),DATE(VALUE(LEFT(INDEX($A19:$Y19,MATCH(Lists!$H$5,$A$1:$Y$1,0)),4)),VALUE(MID(INDEX($A19:$Y19,MATCH(Lists!$H$5,$A$1:$Y$1,0)),6,2)),VALUE(MID(INDEX($A19:$Y19,MATCH(Lists!$H$5,$A$1:$Y$1,0)),9,2)))),"")</f>
        <v/>
      </c>
      <c r="AI19" s="23">
        <f>IFERROR(IF(ISNUMBER(INDEX($A19:$Y19,MATCH(Lists!$H$6,$A$1:$Y$1,0))),IF(INDEX($A19:$Y19,MATCH(Lists!$H$6,$A$1:$Y$1,0))&gt;0,INT(INDEX($A19:$Y19,MATCH(Lists!$H$6,$A$1:$Y$1,0))),""),DATE(VALUE(LEFT(INDEX($A19:$Y19,MATCH(Lists!$H$6,$A$1:$Y$1,0)),4)),VALUE(MID(INDEX($A19:$Y19,MATCH(Lists!$H$6,$A$1:$Y$1,0)),6,2)),VALUE(MID(INDEX($A19:$Y19,MATCH(Lists!$H$6,$A$1:$Y$1,0)),9,2)))),"")</f>
        <v/>
      </c>
      <c r="AJ19" s="22">
        <f>IF(AF19="","",IFERROR(VALUE(INDEX($A19:$Y19,MATCH(Lists!$H$7,$A$1:$Y$1,0))&amp;""),0))</f>
        <v/>
      </c>
      <c r="AK19" s="24">
        <f>IF(AH19="","",YEAR(AH19))</f>
        <v/>
      </c>
      <c r="AL19" s="22">
        <f>IF(AF19="","",IF(AA19="","Pending",AA19))</f>
        <v/>
      </c>
      <c r="AM19" s="22">
        <f>IFERROR(TRIM(INDEX($A19:$Y19,MATCH(Lists!$H$8,$A$1:$Y$1,0))&amp;""),"")</f>
        <v/>
      </c>
      <c r="AN19" s="22">
        <f>IF(AF19="","",IF(OR(Balances!$B$6="",AM19=Balances!$B$6),1,0))</f>
        <v/>
      </c>
    </row>
    <row r="20">
      <c r="Z20" s="19" t="n"/>
      <c r="AA20" s="25" t="n"/>
      <c r="AB20" s="25" t="n"/>
      <c r="AC20" s="26" t="n"/>
      <c r="AD20" s="25" t="n"/>
      <c r="AE20" s="19" t="n"/>
      <c r="AF20" s="22">
        <f>LOWER(IFERROR(TRIM(INDEX($A20:$Y20,MATCH(Lists!$H$4,$A$1:$Y$1,0))&amp;""),""))</f>
        <v/>
      </c>
      <c r="AG20" s="22">
        <f>IFERROR(TRIM(INDEX($A20:$Y20,MATCH(Lists!$H$3,$A$1:$Y$1,0))&amp;""),"")</f>
        <v/>
      </c>
      <c r="AH20" s="23">
        <f>IFERROR(IF(ISNUMBER(INDEX($A20:$Y20,MATCH(Lists!$H$5,$A$1:$Y$1,0))),IF(INDEX($A20:$Y20,MATCH(Lists!$H$5,$A$1:$Y$1,0))&gt;0,INT(INDEX($A20:$Y20,MATCH(Lists!$H$5,$A$1:$Y$1,0))),""),DATE(VALUE(LEFT(INDEX($A20:$Y20,MATCH(Lists!$H$5,$A$1:$Y$1,0)),4)),VALUE(MID(INDEX($A20:$Y20,MATCH(Lists!$H$5,$A$1:$Y$1,0)),6,2)),VALUE(MID(INDEX($A20:$Y20,MATCH(Lists!$H$5,$A$1:$Y$1,0)),9,2)))),"")</f>
        <v/>
      </c>
      <c r="AI20" s="23">
        <f>IFERROR(IF(ISNUMBER(INDEX($A20:$Y20,MATCH(Lists!$H$6,$A$1:$Y$1,0))),IF(INDEX($A20:$Y20,MATCH(Lists!$H$6,$A$1:$Y$1,0))&gt;0,INT(INDEX($A20:$Y20,MATCH(Lists!$H$6,$A$1:$Y$1,0))),""),DATE(VALUE(LEFT(INDEX($A20:$Y20,MATCH(Lists!$H$6,$A$1:$Y$1,0)),4)),VALUE(MID(INDEX($A20:$Y20,MATCH(Lists!$H$6,$A$1:$Y$1,0)),6,2)),VALUE(MID(INDEX($A20:$Y20,MATCH(Lists!$H$6,$A$1:$Y$1,0)),9,2)))),"")</f>
        <v/>
      </c>
      <c r="AJ20" s="22">
        <f>IF(AF20="","",IFERROR(VALUE(INDEX($A20:$Y20,MATCH(Lists!$H$7,$A$1:$Y$1,0))&amp;""),0))</f>
        <v/>
      </c>
      <c r="AK20" s="24">
        <f>IF(AH20="","",YEAR(AH20))</f>
        <v/>
      </c>
      <c r="AL20" s="22">
        <f>IF(AF20="","",IF(AA20="","Pending",AA20))</f>
        <v/>
      </c>
      <c r="AM20" s="22">
        <f>IFERROR(TRIM(INDEX($A20:$Y20,MATCH(Lists!$H$8,$A$1:$Y$1,0))&amp;""),"")</f>
        <v/>
      </c>
      <c r="AN20" s="22">
        <f>IF(AF20="","",IF(OR(Balances!$B$6="",AM20=Balances!$B$6),1,0))</f>
        <v/>
      </c>
    </row>
    <row r="21">
      <c r="Z21" s="19" t="n"/>
      <c r="AA21" s="25" t="n"/>
      <c r="AB21" s="25" t="n"/>
      <c r="AC21" s="26" t="n"/>
      <c r="AD21" s="25" t="n"/>
      <c r="AE21" s="19" t="n"/>
      <c r="AF21" s="22">
        <f>LOWER(IFERROR(TRIM(INDEX($A21:$Y21,MATCH(Lists!$H$4,$A$1:$Y$1,0))&amp;""),""))</f>
        <v/>
      </c>
      <c r="AG21" s="22">
        <f>IFERROR(TRIM(INDEX($A21:$Y21,MATCH(Lists!$H$3,$A$1:$Y$1,0))&amp;""),"")</f>
        <v/>
      </c>
      <c r="AH21" s="23">
        <f>IFERROR(IF(ISNUMBER(INDEX($A21:$Y21,MATCH(Lists!$H$5,$A$1:$Y$1,0))),IF(INDEX($A21:$Y21,MATCH(Lists!$H$5,$A$1:$Y$1,0))&gt;0,INT(INDEX($A21:$Y21,MATCH(Lists!$H$5,$A$1:$Y$1,0))),""),DATE(VALUE(LEFT(INDEX($A21:$Y21,MATCH(Lists!$H$5,$A$1:$Y$1,0)),4)),VALUE(MID(INDEX($A21:$Y21,MATCH(Lists!$H$5,$A$1:$Y$1,0)),6,2)),VALUE(MID(INDEX($A21:$Y21,MATCH(Lists!$H$5,$A$1:$Y$1,0)),9,2)))),"")</f>
        <v/>
      </c>
      <c r="AI21" s="23">
        <f>IFERROR(IF(ISNUMBER(INDEX($A21:$Y21,MATCH(Lists!$H$6,$A$1:$Y$1,0))),IF(INDEX($A21:$Y21,MATCH(Lists!$H$6,$A$1:$Y$1,0))&gt;0,INT(INDEX($A21:$Y21,MATCH(Lists!$H$6,$A$1:$Y$1,0))),""),DATE(VALUE(LEFT(INDEX($A21:$Y21,MATCH(Lists!$H$6,$A$1:$Y$1,0)),4)),VALUE(MID(INDEX($A21:$Y21,MATCH(Lists!$H$6,$A$1:$Y$1,0)),6,2)),VALUE(MID(INDEX($A21:$Y21,MATCH(Lists!$H$6,$A$1:$Y$1,0)),9,2)))),"")</f>
        <v/>
      </c>
      <c r="AJ21" s="22">
        <f>IF(AF21="","",IFERROR(VALUE(INDEX($A21:$Y21,MATCH(Lists!$H$7,$A$1:$Y$1,0))&amp;""),0))</f>
        <v/>
      </c>
      <c r="AK21" s="24">
        <f>IF(AH21="","",YEAR(AH21))</f>
        <v/>
      </c>
      <c r="AL21" s="22">
        <f>IF(AF21="","",IF(AA21="","Pending",AA21))</f>
        <v/>
      </c>
      <c r="AM21" s="22">
        <f>IFERROR(TRIM(INDEX($A21:$Y21,MATCH(Lists!$H$8,$A$1:$Y$1,0))&amp;""),"")</f>
        <v/>
      </c>
      <c r="AN21" s="22">
        <f>IF(AF21="","",IF(OR(Balances!$B$6="",AM21=Balances!$B$6),1,0))</f>
        <v/>
      </c>
    </row>
    <row r="22">
      <c r="Z22" s="19" t="n"/>
      <c r="AA22" s="25" t="n"/>
      <c r="AB22" s="25" t="n"/>
      <c r="AC22" s="26" t="n"/>
      <c r="AD22" s="25" t="n"/>
      <c r="AE22" s="19" t="n"/>
      <c r="AF22" s="22">
        <f>LOWER(IFERROR(TRIM(INDEX($A22:$Y22,MATCH(Lists!$H$4,$A$1:$Y$1,0))&amp;""),""))</f>
        <v/>
      </c>
      <c r="AG22" s="22">
        <f>IFERROR(TRIM(INDEX($A22:$Y22,MATCH(Lists!$H$3,$A$1:$Y$1,0))&amp;""),"")</f>
        <v/>
      </c>
      <c r="AH22" s="23">
        <f>IFERROR(IF(ISNUMBER(INDEX($A22:$Y22,MATCH(Lists!$H$5,$A$1:$Y$1,0))),IF(INDEX($A22:$Y22,MATCH(Lists!$H$5,$A$1:$Y$1,0))&gt;0,INT(INDEX($A22:$Y22,MATCH(Lists!$H$5,$A$1:$Y$1,0))),""),DATE(VALUE(LEFT(INDEX($A22:$Y22,MATCH(Lists!$H$5,$A$1:$Y$1,0)),4)),VALUE(MID(INDEX($A22:$Y22,MATCH(Lists!$H$5,$A$1:$Y$1,0)),6,2)),VALUE(MID(INDEX($A22:$Y22,MATCH(Lists!$H$5,$A$1:$Y$1,0)),9,2)))),"")</f>
        <v/>
      </c>
      <c r="AI22" s="23">
        <f>IFERROR(IF(ISNUMBER(INDEX($A22:$Y22,MATCH(Lists!$H$6,$A$1:$Y$1,0))),IF(INDEX($A22:$Y22,MATCH(Lists!$H$6,$A$1:$Y$1,0))&gt;0,INT(INDEX($A22:$Y22,MATCH(Lists!$H$6,$A$1:$Y$1,0))),""),DATE(VALUE(LEFT(INDEX($A22:$Y22,MATCH(Lists!$H$6,$A$1:$Y$1,0)),4)),VALUE(MID(INDEX($A22:$Y22,MATCH(Lists!$H$6,$A$1:$Y$1,0)),6,2)),VALUE(MID(INDEX($A22:$Y22,MATCH(Lists!$H$6,$A$1:$Y$1,0)),9,2)))),"")</f>
        <v/>
      </c>
      <c r="AJ22" s="22">
        <f>IF(AF22="","",IFERROR(VALUE(INDEX($A22:$Y22,MATCH(Lists!$H$7,$A$1:$Y$1,0))&amp;""),0))</f>
        <v/>
      </c>
      <c r="AK22" s="24">
        <f>IF(AH22="","",YEAR(AH22))</f>
        <v/>
      </c>
      <c r="AL22" s="22">
        <f>IF(AF22="","",IF(AA22="","Pending",AA22))</f>
        <v/>
      </c>
      <c r="AM22" s="22">
        <f>IFERROR(TRIM(INDEX($A22:$Y22,MATCH(Lists!$H$8,$A$1:$Y$1,0))&amp;""),"")</f>
        <v/>
      </c>
      <c r="AN22" s="22">
        <f>IF(AF22="","",IF(OR(Balances!$B$6="",AM22=Balances!$B$6),1,0))</f>
        <v/>
      </c>
    </row>
    <row r="23">
      <c r="Z23" s="19" t="n"/>
      <c r="AA23" s="25" t="n"/>
      <c r="AB23" s="25" t="n"/>
      <c r="AC23" s="26" t="n"/>
      <c r="AD23" s="25" t="n"/>
      <c r="AE23" s="19" t="n"/>
      <c r="AF23" s="22">
        <f>LOWER(IFERROR(TRIM(INDEX($A23:$Y23,MATCH(Lists!$H$4,$A$1:$Y$1,0))&amp;""),""))</f>
        <v/>
      </c>
      <c r="AG23" s="22">
        <f>IFERROR(TRIM(INDEX($A23:$Y23,MATCH(Lists!$H$3,$A$1:$Y$1,0))&amp;""),"")</f>
        <v/>
      </c>
      <c r="AH23" s="23">
        <f>IFERROR(IF(ISNUMBER(INDEX($A23:$Y23,MATCH(Lists!$H$5,$A$1:$Y$1,0))),IF(INDEX($A23:$Y23,MATCH(Lists!$H$5,$A$1:$Y$1,0))&gt;0,INT(INDEX($A23:$Y23,MATCH(Lists!$H$5,$A$1:$Y$1,0))),""),DATE(VALUE(LEFT(INDEX($A23:$Y23,MATCH(Lists!$H$5,$A$1:$Y$1,0)),4)),VALUE(MID(INDEX($A23:$Y23,MATCH(Lists!$H$5,$A$1:$Y$1,0)),6,2)),VALUE(MID(INDEX($A23:$Y23,MATCH(Lists!$H$5,$A$1:$Y$1,0)),9,2)))),"")</f>
        <v/>
      </c>
      <c r="AI23" s="23">
        <f>IFERROR(IF(ISNUMBER(INDEX($A23:$Y23,MATCH(Lists!$H$6,$A$1:$Y$1,0))),IF(INDEX($A23:$Y23,MATCH(Lists!$H$6,$A$1:$Y$1,0))&gt;0,INT(INDEX($A23:$Y23,MATCH(Lists!$H$6,$A$1:$Y$1,0))),""),DATE(VALUE(LEFT(INDEX($A23:$Y23,MATCH(Lists!$H$6,$A$1:$Y$1,0)),4)),VALUE(MID(INDEX($A23:$Y23,MATCH(Lists!$H$6,$A$1:$Y$1,0)),6,2)),VALUE(MID(INDEX($A23:$Y23,MATCH(Lists!$H$6,$A$1:$Y$1,0)),9,2)))),"")</f>
        <v/>
      </c>
      <c r="AJ23" s="22">
        <f>IF(AF23="","",IFERROR(VALUE(INDEX($A23:$Y23,MATCH(Lists!$H$7,$A$1:$Y$1,0))&amp;""),0))</f>
        <v/>
      </c>
      <c r="AK23" s="24">
        <f>IF(AH23="","",YEAR(AH23))</f>
        <v/>
      </c>
      <c r="AL23" s="22">
        <f>IF(AF23="","",IF(AA23="","Pending",AA23))</f>
        <v/>
      </c>
      <c r="AM23" s="22">
        <f>IFERROR(TRIM(INDEX($A23:$Y23,MATCH(Lists!$H$8,$A$1:$Y$1,0))&amp;""),"")</f>
        <v/>
      </c>
      <c r="AN23" s="22">
        <f>IF(AF23="","",IF(OR(Balances!$B$6="",AM23=Balances!$B$6),1,0))</f>
        <v/>
      </c>
    </row>
    <row r="24">
      <c r="Z24" s="19" t="n"/>
      <c r="AA24" s="25" t="n"/>
      <c r="AB24" s="25" t="n"/>
      <c r="AC24" s="26" t="n"/>
      <c r="AD24" s="25" t="n"/>
      <c r="AE24" s="19" t="n"/>
      <c r="AF24" s="22">
        <f>LOWER(IFERROR(TRIM(INDEX($A24:$Y24,MATCH(Lists!$H$4,$A$1:$Y$1,0))&amp;""),""))</f>
        <v/>
      </c>
      <c r="AG24" s="22">
        <f>IFERROR(TRIM(INDEX($A24:$Y24,MATCH(Lists!$H$3,$A$1:$Y$1,0))&amp;""),"")</f>
        <v/>
      </c>
      <c r="AH24" s="23">
        <f>IFERROR(IF(ISNUMBER(INDEX($A24:$Y24,MATCH(Lists!$H$5,$A$1:$Y$1,0))),IF(INDEX($A24:$Y24,MATCH(Lists!$H$5,$A$1:$Y$1,0))&gt;0,INT(INDEX($A24:$Y24,MATCH(Lists!$H$5,$A$1:$Y$1,0))),""),DATE(VALUE(LEFT(INDEX($A24:$Y24,MATCH(Lists!$H$5,$A$1:$Y$1,0)),4)),VALUE(MID(INDEX($A24:$Y24,MATCH(Lists!$H$5,$A$1:$Y$1,0)),6,2)),VALUE(MID(INDEX($A24:$Y24,MATCH(Lists!$H$5,$A$1:$Y$1,0)),9,2)))),"")</f>
        <v/>
      </c>
      <c r="AI24" s="23">
        <f>IFERROR(IF(ISNUMBER(INDEX($A24:$Y24,MATCH(Lists!$H$6,$A$1:$Y$1,0))),IF(INDEX($A24:$Y24,MATCH(Lists!$H$6,$A$1:$Y$1,0))&gt;0,INT(INDEX($A24:$Y24,MATCH(Lists!$H$6,$A$1:$Y$1,0))),""),DATE(VALUE(LEFT(INDEX($A24:$Y24,MATCH(Lists!$H$6,$A$1:$Y$1,0)),4)),VALUE(MID(INDEX($A24:$Y24,MATCH(Lists!$H$6,$A$1:$Y$1,0)),6,2)),VALUE(MID(INDEX($A24:$Y24,MATCH(Lists!$H$6,$A$1:$Y$1,0)),9,2)))),"")</f>
        <v/>
      </c>
      <c r="AJ24" s="22">
        <f>IF(AF24="","",IFERROR(VALUE(INDEX($A24:$Y24,MATCH(Lists!$H$7,$A$1:$Y$1,0))&amp;""),0))</f>
        <v/>
      </c>
      <c r="AK24" s="24">
        <f>IF(AH24="","",YEAR(AH24))</f>
        <v/>
      </c>
      <c r="AL24" s="22">
        <f>IF(AF24="","",IF(AA24="","Pending",AA24))</f>
        <v/>
      </c>
      <c r="AM24" s="22">
        <f>IFERROR(TRIM(INDEX($A24:$Y24,MATCH(Lists!$H$8,$A$1:$Y$1,0))&amp;""),"")</f>
        <v/>
      </c>
      <c r="AN24" s="22">
        <f>IF(AF24="","",IF(OR(Balances!$B$6="",AM24=Balances!$B$6),1,0))</f>
        <v/>
      </c>
    </row>
    <row r="25">
      <c r="Z25" s="19" t="n"/>
      <c r="AA25" s="25" t="n"/>
      <c r="AB25" s="25" t="n"/>
      <c r="AC25" s="26" t="n"/>
      <c r="AD25" s="25" t="n"/>
      <c r="AE25" s="19" t="n"/>
      <c r="AF25" s="22">
        <f>LOWER(IFERROR(TRIM(INDEX($A25:$Y25,MATCH(Lists!$H$4,$A$1:$Y$1,0))&amp;""),""))</f>
        <v/>
      </c>
      <c r="AG25" s="22">
        <f>IFERROR(TRIM(INDEX($A25:$Y25,MATCH(Lists!$H$3,$A$1:$Y$1,0))&amp;""),"")</f>
        <v/>
      </c>
      <c r="AH25" s="23">
        <f>IFERROR(IF(ISNUMBER(INDEX($A25:$Y25,MATCH(Lists!$H$5,$A$1:$Y$1,0))),IF(INDEX($A25:$Y25,MATCH(Lists!$H$5,$A$1:$Y$1,0))&gt;0,INT(INDEX($A25:$Y25,MATCH(Lists!$H$5,$A$1:$Y$1,0))),""),DATE(VALUE(LEFT(INDEX($A25:$Y25,MATCH(Lists!$H$5,$A$1:$Y$1,0)),4)),VALUE(MID(INDEX($A25:$Y25,MATCH(Lists!$H$5,$A$1:$Y$1,0)),6,2)),VALUE(MID(INDEX($A25:$Y25,MATCH(Lists!$H$5,$A$1:$Y$1,0)),9,2)))),"")</f>
        <v/>
      </c>
      <c r="AI25" s="23">
        <f>IFERROR(IF(ISNUMBER(INDEX($A25:$Y25,MATCH(Lists!$H$6,$A$1:$Y$1,0))),IF(INDEX($A25:$Y25,MATCH(Lists!$H$6,$A$1:$Y$1,0))&gt;0,INT(INDEX($A25:$Y25,MATCH(Lists!$H$6,$A$1:$Y$1,0))),""),DATE(VALUE(LEFT(INDEX($A25:$Y25,MATCH(Lists!$H$6,$A$1:$Y$1,0)),4)),VALUE(MID(INDEX($A25:$Y25,MATCH(Lists!$H$6,$A$1:$Y$1,0)),6,2)),VALUE(MID(INDEX($A25:$Y25,MATCH(Lists!$H$6,$A$1:$Y$1,0)),9,2)))),"")</f>
        <v/>
      </c>
      <c r="AJ25" s="22">
        <f>IF(AF25="","",IFERROR(VALUE(INDEX($A25:$Y25,MATCH(Lists!$H$7,$A$1:$Y$1,0))&amp;""),0))</f>
        <v/>
      </c>
      <c r="AK25" s="24">
        <f>IF(AH25="","",YEAR(AH25))</f>
        <v/>
      </c>
      <c r="AL25" s="22">
        <f>IF(AF25="","",IF(AA25="","Pending",AA25))</f>
        <v/>
      </c>
      <c r="AM25" s="22">
        <f>IFERROR(TRIM(INDEX($A25:$Y25,MATCH(Lists!$H$8,$A$1:$Y$1,0))&amp;""),"")</f>
        <v/>
      </c>
      <c r="AN25" s="22">
        <f>IF(AF25="","",IF(OR(Balances!$B$6="",AM25=Balances!$B$6),1,0))</f>
        <v/>
      </c>
    </row>
    <row r="26">
      <c r="Z26" s="19" t="n"/>
      <c r="AA26" s="25" t="n"/>
      <c r="AB26" s="25" t="n"/>
      <c r="AC26" s="26" t="n"/>
      <c r="AD26" s="25" t="n"/>
      <c r="AE26" s="19" t="n"/>
      <c r="AF26" s="22">
        <f>LOWER(IFERROR(TRIM(INDEX($A26:$Y26,MATCH(Lists!$H$4,$A$1:$Y$1,0))&amp;""),""))</f>
        <v/>
      </c>
      <c r="AG26" s="22">
        <f>IFERROR(TRIM(INDEX($A26:$Y26,MATCH(Lists!$H$3,$A$1:$Y$1,0))&amp;""),"")</f>
        <v/>
      </c>
      <c r="AH26" s="23">
        <f>IFERROR(IF(ISNUMBER(INDEX($A26:$Y26,MATCH(Lists!$H$5,$A$1:$Y$1,0))),IF(INDEX($A26:$Y26,MATCH(Lists!$H$5,$A$1:$Y$1,0))&gt;0,INT(INDEX($A26:$Y26,MATCH(Lists!$H$5,$A$1:$Y$1,0))),""),DATE(VALUE(LEFT(INDEX($A26:$Y26,MATCH(Lists!$H$5,$A$1:$Y$1,0)),4)),VALUE(MID(INDEX($A26:$Y26,MATCH(Lists!$H$5,$A$1:$Y$1,0)),6,2)),VALUE(MID(INDEX($A26:$Y26,MATCH(Lists!$H$5,$A$1:$Y$1,0)),9,2)))),"")</f>
        <v/>
      </c>
      <c r="AI26" s="23">
        <f>IFERROR(IF(ISNUMBER(INDEX($A26:$Y26,MATCH(Lists!$H$6,$A$1:$Y$1,0))),IF(INDEX($A26:$Y26,MATCH(Lists!$H$6,$A$1:$Y$1,0))&gt;0,INT(INDEX($A26:$Y26,MATCH(Lists!$H$6,$A$1:$Y$1,0))),""),DATE(VALUE(LEFT(INDEX($A26:$Y26,MATCH(Lists!$H$6,$A$1:$Y$1,0)),4)),VALUE(MID(INDEX($A26:$Y26,MATCH(Lists!$H$6,$A$1:$Y$1,0)),6,2)),VALUE(MID(INDEX($A26:$Y26,MATCH(Lists!$H$6,$A$1:$Y$1,0)),9,2)))),"")</f>
        <v/>
      </c>
      <c r="AJ26" s="22">
        <f>IF(AF26="","",IFERROR(VALUE(INDEX($A26:$Y26,MATCH(Lists!$H$7,$A$1:$Y$1,0))&amp;""),0))</f>
        <v/>
      </c>
      <c r="AK26" s="24">
        <f>IF(AH26="","",YEAR(AH26))</f>
        <v/>
      </c>
      <c r="AL26" s="22">
        <f>IF(AF26="","",IF(AA26="","Pending",AA26))</f>
        <v/>
      </c>
      <c r="AM26" s="22">
        <f>IFERROR(TRIM(INDEX($A26:$Y26,MATCH(Lists!$H$8,$A$1:$Y$1,0))&amp;""),"")</f>
        <v/>
      </c>
      <c r="AN26" s="22">
        <f>IF(AF26="","",IF(OR(Balances!$B$6="",AM26=Balances!$B$6),1,0))</f>
        <v/>
      </c>
    </row>
    <row r="27">
      <c r="Z27" s="19" t="n"/>
      <c r="AA27" s="25" t="n"/>
      <c r="AB27" s="25" t="n"/>
      <c r="AC27" s="26" t="n"/>
      <c r="AD27" s="25" t="n"/>
      <c r="AE27" s="19" t="n"/>
      <c r="AF27" s="22">
        <f>LOWER(IFERROR(TRIM(INDEX($A27:$Y27,MATCH(Lists!$H$4,$A$1:$Y$1,0))&amp;""),""))</f>
        <v/>
      </c>
      <c r="AG27" s="22">
        <f>IFERROR(TRIM(INDEX($A27:$Y27,MATCH(Lists!$H$3,$A$1:$Y$1,0))&amp;""),"")</f>
        <v/>
      </c>
      <c r="AH27" s="23">
        <f>IFERROR(IF(ISNUMBER(INDEX($A27:$Y27,MATCH(Lists!$H$5,$A$1:$Y$1,0))),IF(INDEX($A27:$Y27,MATCH(Lists!$H$5,$A$1:$Y$1,0))&gt;0,INT(INDEX($A27:$Y27,MATCH(Lists!$H$5,$A$1:$Y$1,0))),""),DATE(VALUE(LEFT(INDEX($A27:$Y27,MATCH(Lists!$H$5,$A$1:$Y$1,0)),4)),VALUE(MID(INDEX($A27:$Y27,MATCH(Lists!$H$5,$A$1:$Y$1,0)),6,2)),VALUE(MID(INDEX($A27:$Y27,MATCH(Lists!$H$5,$A$1:$Y$1,0)),9,2)))),"")</f>
        <v/>
      </c>
      <c r="AI27" s="23">
        <f>IFERROR(IF(ISNUMBER(INDEX($A27:$Y27,MATCH(Lists!$H$6,$A$1:$Y$1,0))),IF(INDEX($A27:$Y27,MATCH(Lists!$H$6,$A$1:$Y$1,0))&gt;0,INT(INDEX($A27:$Y27,MATCH(Lists!$H$6,$A$1:$Y$1,0))),""),DATE(VALUE(LEFT(INDEX($A27:$Y27,MATCH(Lists!$H$6,$A$1:$Y$1,0)),4)),VALUE(MID(INDEX($A27:$Y27,MATCH(Lists!$H$6,$A$1:$Y$1,0)),6,2)),VALUE(MID(INDEX($A27:$Y27,MATCH(Lists!$H$6,$A$1:$Y$1,0)),9,2)))),"")</f>
        <v/>
      </c>
      <c r="AJ27" s="22">
        <f>IF(AF27="","",IFERROR(VALUE(INDEX($A27:$Y27,MATCH(Lists!$H$7,$A$1:$Y$1,0))&amp;""),0))</f>
        <v/>
      </c>
      <c r="AK27" s="24">
        <f>IF(AH27="","",YEAR(AH27))</f>
        <v/>
      </c>
      <c r="AL27" s="22">
        <f>IF(AF27="","",IF(AA27="","Pending",AA27))</f>
        <v/>
      </c>
      <c r="AM27" s="22">
        <f>IFERROR(TRIM(INDEX($A27:$Y27,MATCH(Lists!$H$8,$A$1:$Y$1,0))&amp;""),"")</f>
        <v/>
      </c>
      <c r="AN27" s="22">
        <f>IF(AF27="","",IF(OR(Balances!$B$6="",AM27=Balances!$B$6),1,0))</f>
        <v/>
      </c>
    </row>
    <row r="28">
      <c r="Z28" s="19" t="n"/>
      <c r="AA28" s="25" t="n"/>
      <c r="AB28" s="25" t="n"/>
      <c r="AC28" s="26" t="n"/>
      <c r="AD28" s="25" t="n"/>
      <c r="AE28" s="19" t="n"/>
      <c r="AF28" s="22">
        <f>LOWER(IFERROR(TRIM(INDEX($A28:$Y28,MATCH(Lists!$H$4,$A$1:$Y$1,0))&amp;""),""))</f>
        <v/>
      </c>
      <c r="AG28" s="22">
        <f>IFERROR(TRIM(INDEX($A28:$Y28,MATCH(Lists!$H$3,$A$1:$Y$1,0))&amp;""),"")</f>
        <v/>
      </c>
      <c r="AH28" s="23">
        <f>IFERROR(IF(ISNUMBER(INDEX($A28:$Y28,MATCH(Lists!$H$5,$A$1:$Y$1,0))),IF(INDEX($A28:$Y28,MATCH(Lists!$H$5,$A$1:$Y$1,0))&gt;0,INT(INDEX($A28:$Y28,MATCH(Lists!$H$5,$A$1:$Y$1,0))),""),DATE(VALUE(LEFT(INDEX($A28:$Y28,MATCH(Lists!$H$5,$A$1:$Y$1,0)),4)),VALUE(MID(INDEX($A28:$Y28,MATCH(Lists!$H$5,$A$1:$Y$1,0)),6,2)),VALUE(MID(INDEX($A28:$Y28,MATCH(Lists!$H$5,$A$1:$Y$1,0)),9,2)))),"")</f>
        <v/>
      </c>
      <c r="AI28" s="23">
        <f>IFERROR(IF(ISNUMBER(INDEX($A28:$Y28,MATCH(Lists!$H$6,$A$1:$Y$1,0))),IF(INDEX($A28:$Y28,MATCH(Lists!$H$6,$A$1:$Y$1,0))&gt;0,INT(INDEX($A28:$Y28,MATCH(Lists!$H$6,$A$1:$Y$1,0))),""),DATE(VALUE(LEFT(INDEX($A28:$Y28,MATCH(Lists!$H$6,$A$1:$Y$1,0)),4)),VALUE(MID(INDEX($A28:$Y28,MATCH(Lists!$H$6,$A$1:$Y$1,0)),6,2)),VALUE(MID(INDEX($A28:$Y28,MATCH(Lists!$H$6,$A$1:$Y$1,0)),9,2)))),"")</f>
        <v/>
      </c>
      <c r="AJ28" s="22">
        <f>IF(AF28="","",IFERROR(VALUE(INDEX($A28:$Y28,MATCH(Lists!$H$7,$A$1:$Y$1,0))&amp;""),0))</f>
        <v/>
      </c>
      <c r="AK28" s="24">
        <f>IF(AH28="","",YEAR(AH28))</f>
        <v/>
      </c>
      <c r="AL28" s="22">
        <f>IF(AF28="","",IF(AA28="","Pending",AA28))</f>
        <v/>
      </c>
      <c r="AM28" s="22">
        <f>IFERROR(TRIM(INDEX($A28:$Y28,MATCH(Lists!$H$8,$A$1:$Y$1,0))&amp;""),"")</f>
        <v/>
      </c>
      <c r="AN28" s="22">
        <f>IF(AF28="","",IF(OR(Balances!$B$6="",AM28=Balances!$B$6),1,0))</f>
        <v/>
      </c>
    </row>
    <row r="29">
      <c r="Z29" s="19" t="n"/>
      <c r="AA29" s="25" t="n"/>
      <c r="AB29" s="25" t="n"/>
      <c r="AC29" s="26" t="n"/>
      <c r="AD29" s="25" t="n"/>
      <c r="AE29" s="19" t="n"/>
      <c r="AF29" s="22">
        <f>LOWER(IFERROR(TRIM(INDEX($A29:$Y29,MATCH(Lists!$H$4,$A$1:$Y$1,0))&amp;""),""))</f>
        <v/>
      </c>
      <c r="AG29" s="22">
        <f>IFERROR(TRIM(INDEX($A29:$Y29,MATCH(Lists!$H$3,$A$1:$Y$1,0))&amp;""),"")</f>
        <v/>
      </c>
      <c r="AH29" s="23">
        <f>IFERROR(IF(ISNUMBER(INDEX($A29:$Y29,MATCH(Lists!$H$5,$A$1:$Y$1,0))),IF(INDEX($A29:$Y29,MATCH(Lists!$H$5,$A$1:$Y$1,0))&gt;0,INT(INDEX($A29:$Y29,MATCH(Lists!$H$5,$A$1:$Y$1,0))),""),DATE(VALUE(LEFT(INDEX($A29:$Y29,MATCH(Lists!$H$5,$A$1:$Y$1,0)),4)),VALUE(MID(INDEX($A29:$Y29,MATCH(Lists!$H$5,$A$1:$Y$1,0)),6,2)),VALUE(MID(INDEX($A29:$Y29,MATCH(Lists!$H$5,$A$1:$Y$1,0)),9,2)))),"")</f>
        <v/>
      </c>
      <c r="AI29" s="23">
        <f>IFERROR(IF(ISNUMBER(INDEX($A29:$Y29,MATCH(Lists!$H$6,$A$1:$Y$1,0))),IF(INDEX($A29:$Y29,MATCH(Lists!$H$6,$A$1:$Y$1,0))&gt;0,INT(INDEX($A29:$Y29,MATCH(Lists!$H$6,$A$1:$Y$1,0))),""),DATE(VALUE(LEFT(INDEX($A29:$Y29,MATCH(Lists!$H$6,$A$1:$Y$1,0)),4)),VALUE(MID(INDEX($A29:$Y29,MATCH(Lists!$H$6,$A$1:$Y$1,0)),6,2)),VALUE(MID(INDEX($A29:$Y29,MATCH(Lists!$H$6,$A$1:$Y$1,0)),9,2)))),"")</f>
        <v/>
      </c>
      <c r="AJ29" s="22">
        <f>IF(AF29="","",IFERROR(VALUE(INDEX($A29:$Y29,MATCH(Lists!$H$7,$A$1:$Y$1,0))&amp;""),0))</f>
        <v/>
      </c>
      <c r="AK29" s="24">
        <f>IF(AH29="","",YEAR(AH29))</f>
        <v/>
      </c>
      <c r="AL29" s="22">
        <f>IF(AF29="","",IF(AA29="","Pending",AA29))</f>
        <v/>
      </c>
      <c r="AM29" s="22">
        <f>IFERROR(TRIM(INDEX($A29:$Y29,MATCH(Lists!$H$8,$A$1:$Y$1,0))&amp;""),"")</f>
        <v/>
      </c>
      <c r="AN29" s="22">
        <f>IF(AF29="","",IF(OR(Balances!$B$6="",AM29=Balances!$B$6),1,0))</f>
        <v/>
      </c>
    </row>
    <row r="30">
      <c r="Z30" s="19" t="n"/>
      <c r="AA30" s="25" t="n"/>
      <c r="AB30" s="25" t="n"/>
      <c r="AC30" s="26" t="n"/>
      <c r="AD30" s="25" t="n"/>
      <c r="AE30" s="19" t="n"/>
      <c r="AF30" s="22">
        <f>LOWER(IFERROR(TRIM(INDEX($A30:$Y30,MATCH(Lists!$H$4,$A$1:$Y$1,0))&amp;""),""))</f>
        <v/>
      </c>
      <c r="AG30" s="22">
        <f>IFERROR(TRIM(INDEX($A30:$Y30,MATCH(Lists!$H$3,$A$1:$Y$1,0))&amp;""),"")</f>
        <v/>
      </c>
      <c r="AH30" s="23">
        <f>IFERROR(IF(ISNUMBER(INDEX($A30:$Y30,MATCH(Lists!$H$5,$A$1:$Y$1,0))),IF(INDEX($A30:$Y30,MATCH(Lists!$H$5,$A$1:$Y$1,0))&gt;0,INT(INDEX($A30:$Y30,MATCH(Lists!$H$5,$A$1:$Y$1,0))),""),DATE(VALUE(LEFT(INDEX($A30:$Y30,MATCH(Lists!$H$5,$A$1:$Y$1,0)),4)),VALUE(MID(INDEX($A30:$Y30,MATCH(Lists!$H$5,$A$1:$Y$1,0)),6,2)),VALUE(MID(INDEX($A30:$Y30,MATCH(Lists!$H$5,$A$1:$Y$1,0)),9,2)))),"")</f>
        <v/>
      </c>
      <c r="AI30" s="23">
        <f>IFERROR(IF(ISNUMBER(INDEX($A30:$Y30,MATCH(Lists!$H$6,$A$1:$Y$1,0))),IF(INDEX($A30:$Y30,MATCH(Lists!$H$6,$A$1:$Y$1,0))&gt;0,INT(INDEX($A30:$Y30,MATCH(Lists!$H$6,$A$1:$Y$1,0))),""),DATE(VALUE(LEFT(INDEX($A30:$Y30,MATCH(Lists!$H$6,$A$1:$Y$1,0)),4)),VALUE(MID(INDEX($A30:$Y30,MATCH(Lists!$H$6,$A$1:$Y$1,0)),6,2)),VALUE(MID(INDEX($A30:$Y30,MATCH(Lists!$H$6,$A$1:$Y$1,0)),9,2)))),"")</f>
        <v/>
      </c>
      <c r="AJ30" s="22">
        <f>IF(AF30="","",IFERROR(VALUE(INDEX($A30:$Y30,MATCH(Lists!$H$7,$A$1:$Y$1,0))&amp;""),0))</f>
        <v/>
      </c>
      <c r="AK30" s="24">
        <f>IF(AH30="","",YEAR(AH30))</f>
        <v/>
      </c>
      <c r="AL30" s="22">
        <f>IF(AF30="","",IF(AA30="","Pending",AA30))</f>
        <v/>
      </c>
      <c r="AM30" s="22">
        <f>IFERROR(TRIM(INDEX($A30:$Y30,MATCH(Lists!$H$8,$A$1:$Y$1,0))&amp;""),"")</f>
        <v/>
      </c>
      <c r="AN30" s="22">
        <f>IF(AF30="","",IF(OR(Balances!$B$6="",AM30=Balances!$B$6),1,0))</f>
        <v/>
      </c>
    </row>
    <row r="31">
      <c r="Z31" s="19" t="n"/>
      <c r="AA31" s="25" t="n"/>
      <c r="AB31" s="25" t="n"/>
      <c r="AC31" s="26" t="n"/>
      <c r="AD31" s="25" t="n"/>
      <c r="AE31" s="19" t="n"/>
      <c r="AF31" s="22">
        <f>LOWER(IFERROR(TRIM(INDEX($A31:$Y31,MATCH(Lists!$H$4,$A$1:$Y$1,0))&amp;""),""))</f>
        <v/>
      </c>
      <c r="AG31" s="22">
        <f>IFERROR(TRIM(INDEX($A31:$Y31,MATCH(Lists!$H$3,$A$1:$Y$1,0))&amp;""),"")</f>
        <v/>
      </c>
      <c r="AH31" s="23">
        <f>IFERROR(IF(ISNUMBER(INDEX($A31:$Y31,MATCH(Lists!$H$5,$A$1:$Y$1,0))),IF(INDEX($A31:$Y31,MATCH(Lists!$H$5,$A$1:$Y$1,0))&gt;0,INT(INDEX($A31:$Y31,MATCH(Lists!$H$5,$A$1:$Y$1,0))),""),DATE(VALUE(LEFT(INDEX($A31:$Y31,MATCH(Lists!$H$5,$A$1:$Y$1,0)),4)),VALUE(MID(INDEX($A31:$Y31,MATCH(Lists!$H$5,$A$1:$Y$1,0)),6,2)),VALUE(MID(INDEX($A31:$Y31,MATCH(Lists!$H$5,$A$1:$Y$1,0)),9,2)))),"")</f>
        <v/>
      </c>
      <c r="AI31" s="23">
        <f>IFERROR(IF(ISNUMBER(INDEX($A31:$Y31,MATCH(Lists!$H$6,$A$1:$Y$1,0))),IF(INDEX($A31:$Y31,MATCH(Lists!$H$6,$A$1:$Y$1,0))&gt;0,INT(INDEX($A31:$Y31,MATCH(Lists!$H$6,$A$1:$Y$1,0))),""),DATE(VALUE(LEFT(INDEX($A31:$Y31,MATCH(Lists!$H$6,$A$1:$Y$1,0)),4)),VALUE(MID(INDEX($A31:$Y31,MATCH(Lists!$H$6,$A$1:$Y$1,0)),6,2)),VALUE(MID(INDEX($A31:$Y31,MATCH(Lists!$H$6,$A$1:$Y$1,0)),9,2)))),"")</f>
        <v/>
      </c>
      <c r="AJ31" s="22">
        <f>IF(AF31="","",IFERROR(VALUE(INDEX($A31:$Y31,MATCH(Lists!$H$7,$A$1:$Y$1,0))&amp;""),0))</f>
        <v/>
      </c>
      <c r="AK31" s="24">
        <f>IF(AH31="","",YEAR(AH31))</f>
        <v/>
      </c>
      <c r="AL31" s="22">
        <f>IF(AF31="","",IF(AA31="","Pending",AA31))</f>
        <v/>
      </c>
      <c r="AM31" s="22">
        <f>IFERROR(TRIM(INDEX($A31:$Y31,MATCH(Lists!$H$8,$A$1:$Y$1,0))&amp;""),"")</f>
        <v/>
      </c>
      <c r="AN31" s="22">
        <f>IF(AF31="","",IF(OR(Balances!$B$6="",AM31=Balances!$B$6),1,0))</f>
        <v/>
      </c>
    </row>
    <row r="32">
      <c r="Z32" s="19" t="n"/>
      <c r="AA32" s="25" t="n"/>
      <c r="AB32" s="25" t="n"/>
      <c r="AC32" s="26" t="n"/>
      <c r="AD32" s="25" t="n"/>
      <c r="AE32" s="19" t="n"/>
      <c r="AF32" s="22">
        <f>LOWER(IFERROR(TRIM(INDEX($A32:$Y32,MATCH(Lists!$H$4,$A$1:$Y$1,0))&amp;""),""))</f>
        <v/>
      </c>
      <c r="AG32" s="22">
        <f>IFERROR(TRIM(INDEX($A32:$Y32,MATCH(Lists!$H$3,$A$1:$Y$1,0))&amp;""),"")</f>
        <v/>
      </c>
      <c r="AH32" s="23">
        <f>IFERROR(IF(ISNUMBER(INDEX($A32:$Y32,MATCH(Lists!$H$5,$A$1:$Y$1,0))),IF(INDEX($A32:$Y32,MATCH(Lists!$H$5,$A$1:$Y$1,0))&gt;0,INT(INDEX($A32:$Y32,MATCH(Lists!$H$5,$A$1:$Y$1,0))),""),DATE(VALUE(LEFT(INDEX($A32:$Y32,MATCH(Lists!$H$5,$A$1:$Y$1,0)),4)),VALUE(MID(INDEX($A32:$Y32,MATCH(Lists!$H$5,$A$1:$Y$1,0)),6,2)),VALUE(MID(INDEX($A32:$Y32,MATCH(Lists!$H$5,$A$1:$Y$1,0)),9,2)))),"")</f>
        <v/>
      </c>
      <c r="AI32" s="23">
        <f>IFERROR(IF(ISNUMBER(INDEX($A32:$Y32,MATCH(Lists!$H$6,$A$1:$Y$1,0))),IF(INDEX($A32:$Y32,MATCH(Lists!$H$6,$A$1:$Y$1,0))&gt;0,INT(INDEX($A32:$Y32,MATCH(Lists!$H$6,$A$1:$Y$1,0))),""),DATE(VALUE(LEFT(INDEX($A32:$Y32,MATCH(Lists!$H$6,$A$1:$Y$1,0)),4)),VALUE(MID(INDEX($A32:$Y32,MATCH(Lists!$H$6,$A$1:$Y$1,0)),6,2)),VALUE(MID(INDEX($A32:$Y32,MATCH(Lists!$H$6,$A$1:$Y$1,0)),9,2)))),"")</f>
        <v/>
      </c>
      <c r="AJ32" s="22">
        <f>IF(AF32="","",IFERROR(VALUE(INDEX($A32:$Y32,MATCH(Lists!$H$7,$A$1:$Y$1,0))&amp;""),0))</f>
        <v/>
      </c>
      <c r="AK32" s="24">
        <f>IF(AH32="","",YEAR(AH32))</f>
        <v/>
      </c>
      <c r="AL32" s="22">
        <f>IF(AF32="","",IF(AA32="","Pending",AA32))</f>
        <v/>
      </c>
      <c r="AM32" s="22">
        <f>IFERROR(TRIM(INDEX($A32:$Y32,MATCH(Lists!$H$8,$A$1:$Y$1,0))&amp;""),"")</f>
        <v/>
      </c>
      <c r="AN32" s="22">
        <f>IF(AF32="","",IF(OR(Balances!$B$6="",AM32=Balances!$B$6),1,0))</f>
        <v/>
      </c>
    </row>
    <row r="33">
      <c r="Z33" s="19" t="n"/>
      <c r="AA33" s="25" t="n"/>
      <c r="AB33" s="25" t="n"/>
      <c r="AC33" s="26" t="n"/>
      <c r="AD33" s="25" t="n"/>
      <c r="AE33" s="19" t="n"/>
      <c r="AF33" s="22">
        <f>LOWER(IFERROR(TRIM(INDEX($A33:$Y33,MATCH(Lists!$H$4,$A$1:$Y$1,0))&amp;""),""))</f>
        <v/>
      </c>
      <c r="AG33" s="22">
        <f>IFERROR(TRIM(INDEX($A33:$Y33,MATCH(Lists!$H$3,$A$1:$Y$1,0))&amp;""),"")</f>
        <v/>
      </c>
      <c r="AH33" s="23">
        <f>IFERROR(IF(ISNUMBER(INDEX($A33:$Y33,MATCH(Lists!$H$5,$A$1:$Y$1,0))),IF(INDEX($A33:$Y33,MATCH(Lists!$H$5,$A$1:$Y$1,0))&gt;0,INT(INDEX($A33:$Y33,MATCH(Lists!$H$5,$A$1:$Y$1,0))),""),DATE(VALUE(LEFT(INDEX($A33:$Y33,MATCH(Lists!$H$5,$A$1:$Y$1,0)),4)),VALUE(MID(INDEX($A33:$Y33,MATCH(Lists!$H$5,$A$1:$Y$1,0)),6,2)),VALUE(MID(INDEX($A33:$Y33,MATCH(Lists!$H$5,$A$1:$Y$1,0)),9,2)))),"")</f>
        <v/>
      </c>
      <c r="AI33" s="23">
        <f>IFERROR(IF(ISNUMBER(INDEX($A33:$Y33,MATCH(Lists!$H$6,$A$1:$Y$1,0))),IF(INDEX($A33:$Y33,MATCH(Lists!$H$6,$A$1:$Y$1,0))&gt;0,INT(INDEX($A33:$Y33,MATCH(Lists!$H$6,$A$1:$Y$1,0))),""),DATE(VALUE(LEFT(INDEX($A33:$Y33,MATCH(Lists!$H$6,$A$1:$Y$1,0)),4)),VALUE(MID(INDEX($A33:$Y33,MATCH(Lists!$H$6,$A$1:$Y$1,0)),6,2)),VALUE(MID(INDEX($A33:$Y33,MATCH(Lists!$H$6,$A$1:$Y$1,0)),9,2)))),"")</f>
        <v/>
      </c>
      <c r="AJ33" s="22">
        <f>IF(AF33="","",IFERROR(VALUE(INDEX($A33:$Y33,MATCH(Lists!$H$7,$A$1:$Y$1,0))&amp;""),0))</f>
        <v/>
      </c>
      <c r="AK33" s="24">
        <f>IF(AH33="","",YEAR(AH33))</f>
        <v/>
      </c>
      <c r="AL33" s="22">
        <f>IF(AF33="","",IF(AA33="","Pending",AA33))</f>
        <v/>
      </c>
      <c r="AM33" s="22">
        <f>IFERROR(TRIM(INDEX($A33:$Y33,MATCH(Lists!$H$8,$A$1:$Y$1,0))&amp;""),"")</f>
        <v/>
      </c>
      <c r="AN33" s="22">
        <f>IF(AF33="","",IF(OR(Balances!$B$6="",AM33=Balances!$B$6),1,0))</f>
        <v/>
      </c>
    </row>
    <row r="34">
      <c r="Z34" s="19" t="n"/>
      <c r="AA34" s="25" t="n"/>
      <c r="AB34" s="25" t="n"/>
      <c r="AC34" s="26" t="n"/>
      <c r="AD34" s="25" t="n"/>
      <c r="AE34" s="19" t="n"/>
      <c r="AF34" s="22">
        <f>LOWER(IFERROR(TRIM(INDEX($A34:$Y34,MATCH(Lists!$H$4,$A$1:$Y$1,0))&amp;""),""))</f>
        <v/>
      </c>
      <c r="AG34" s="22">
        <f>IFERROR(TRIM(INDEX($A34:$Y34,MATCH(Lists!$H$3,$A$1:$Y$1,0))&amp;""),"")</f>
        <v/>
      </c>
      <c r="AH34" s="23">
        <f>IFERROR(IF(ISNUMBER(INDEX($A34:$Y34,MATCH(Lists!$H$5,$A$1:$Y$1,0))),IF(INDEX($A34:$Y34,MATCH(Lists!$H$5,$A$1:$Y$1,0))&gt;0,INT(INDEX($A34:$Y34,MATCH(Lists!$H$5,$A$1:$Y$1,0))),""),DATE(VALUE(LEFT(INDEX($A34:$Y34,MATCH(Lists!$H$5,$A$1:$Y$1,0)),4)),VALUE(MID(INDEX($A34:$Y34,MATCH(Lists!$H$5,$A$1:$Y$1,0)),6,2)),VALUE(MID(INDEX($A34:$Y34,MATCH(Lists!$H$5,$A$1:$Y$1,0)),9,2)))),"")</f>
        <v/>
      </c>
      <c r="AI34" s="23">
        <f>IFERROR(IF(ISNUMBER(INDEX($A34:$Y34,MATCH(Lists!$H$6,$A$1:$Y$1,0))),IF(INDEX($A34:$Y34,MATCH(Lists!$H$6,$A$1:$Y$1,0))&gt;0,INT(INDEX($A34:$Y34,MATCH(Lists!$H$6,$A$1:$Y$1,0))),""),DATE(VALUE(LEFT(INDEX($A34:$Y34,MATCH(Lists!$H$6,$A$1:$Y$1,0)),4)),VALUE(MID(INDEX($A34:$Y34,MATCH(Lists!$H$6,$A$1:$Y$1,0)),6,2)),VALUE(MID(INDEX($A34:$Y34,MATCH(Lists!$H$6,$A$1:$Y$1,0)),9,2)))),"")</f>
        <v/>
      </c>
      <c r="AJ34" s="22">
        <f>IF(AF34="","",IFERROR(VALUE(INDEX($A34:$Y34,MATCH(Lists!$H$7,$A$1:$Y$1,0))&amp;""),0))</f>
        <v/>
      </c>
      <c r="AK34" s="24">
        <f>IF(AH34="","",YEAR(AH34))</f>
        <v/>
      </c>
      <c r="AL34" s="22">
        <f>IF(AF34="","",IF(AA34="","Pending",AA34))</f>
        <v/>
      </c>
      <c r="AM34" s="22">
        <f>IFERROR(TRIM(INDEX($A34:$Y34,MATCH(Lists!$H$8,$A$1:$Y$1,0))&amp;""),"")</f>
        <v/>
      </c>
      <c r="AN34" s="22">
        <f>IF(AF34="","",IF(OR(Balances!$B$6="",AM34=Balances!$B$6),1,0))</f>
        <v/>
      </c>
    </row>
    <row r="35">
      <c r="Z35" s="19" t="n"/>
      <c r="AA35" s="25" t="n"/>
      <c r="AB35" s="25" t="n"/>
      <c r="AC35" s="26" t="n"/>
      <c r="AD35" s="25" t="n"/>
      <c r="AE35" s="19" t="n"/>
      <c r="AF35" s="22">
        <f>LOWER(IFERROR(TRIM(INDEX($A35:$Y35,MATCH(Lists!$H$4,$A$1:$Y$1,0))&amp;""),""))</f>
        <v/>
      </c>
      <c r="AG35" s="22">
        <f>IFERROR(TRIM(INDEX($A35:$Y35,MATCH(Lists!$H$3,$A$1:$Y$1,0))&amp;""),"")</f>
        <v/>
      </c>
      <c r="AH35" s="23">
        <f>IFERROR(IF(ISNUMBER(INDEX($A35:$Y35,MATCH(Lists!$H$5,$A$1:$Y$1,0))),IF(INDEX($A35:$Y35,MATCH(Lists!$H$5,$A$1:$Y$1,0))&gt;0,INT(INDEX($A35:$Y35,MATCH(Lists!$H$5,$A$1:$Y$1,0))),""),DATE(VALUE(LEFT(INDEX($A35:$Y35,MATCH(Lists!$H$5,$A$1:$Y$1,0)),4)),VALUE(MID(INDEX($A35:$Y35,MATCH(Lists!$H$5,$A$1:$Y$1,0)),6,2)),VALUE(MID(INDEX($A35:$Y35,MATCH(Lists!$H$5,$A$1:$Y$1,0)),9,2)))),"")</f>
        <v/>
      </c>
      <c r="AI35" s="23">
        <f>IFERROR(IF(ISNUMBER(INDEX($A35:$Y35,MATCH(Lists!$H$6,$A$1:$Y$1,0))),IF(INDEX($A35:$Y35,MATCH(Lists!$H$6,$A$1:$Y$1,0))&gt;0,INT(INDEX($A35:$Y35,MATCH(Lists!$H$6,$A$1:$Y$1,0))),""),DATE(VALUE(LEFT(INDEX($A35:$Y35,MATCH(Lists!$H$6,$A$1:$Y$1,0)),4)),VALUE(MID(INDEX($A35:$Y35,MATCH(Lists!$H$6,$A$1:$Y$1,0)),6,2)),VALUE(MID(INDEX($A35:$Y35,MATCH(Lists!$H$6,$A$1:$Y$1,0)),9,2)))),"")</f>
        <v/>
      </c>
      <c r="AJ35" s="22">
        <f>IF(AF35="","",IFERROR(VALUE(INDEX($A35:$Y35,MATCH(Lists!$H$7,$A$1:$Y$1,0))&amp;""),0))</f>
        <v/>
      </c>
      <c r="AK35" s="24">
        <f>IF(AH35="","",YEAR(AH35))</f>
        <v/>
      </c>
      <c r="AL35" s="22">
        <f>IF(AF35="","",IF(AA35="","Pending",AA35))</f>
        <v/>
      </c>
      <c r="AM35" s="22">
        <f>IFERROR(TRIM(INDEX($A35:$Y35,MATCH(Lists!$H$8,$A$1:$Y$1,0))&amp;""),"")</f>
        <v/>
      </c>
      <c r="AN35" s="22">
        <f>IF(AF35="","",IF(OR(Balances!$B$6="",AM35=Balances!$B$6),1,0))</f>
        <v/>
      </c>
    </row>
    <row r="36">
      <c r="Z36" s="19" t="n"/>
      <c r="AA36" s="25" t="n"/>
      <c r="AB36" s="25" t="n"/>
      <c r="AC36" s="26" t="n"/>
      <c r="AD36" s="25" t="n"/>
      <c r="AE36" s="19" t="n"/>
      <c r="AF36" s="22">
        <f>LOWER(IFERROR(TRIM(INDEX($A36:$Y36,MATCH(Lists!$H$4,$A$1:$Y$1,0))&amp;""),""))</f>
        <v/>
      </c>
      <c r="AG36" s="22">
        <f>IFERROR(TRIM(INDEX($A36:$Y36,MATCH(Lists!$H$3,$A$1:$Y$1,0))&amp;""),"")</f>
        <v/>
      </c>
      <c r="AH36" s="23">
        <f>IFERROR(IF(ISNUMBER(INDEX($A36:$Y36,MATCH(Lists!$H$5,$A$1:$Y$1,0))),IF(INDEX($A36:$Y36,MATCH(Lists!$H$5,$A$1:$Y$1,0))&gt;0,INT(INDEX($A36:$Y36,MATCH(Lists!$H$5,$A$1:$Y$1,0))),""),DATE(VALUE(LEFT(INDEX($A36:$Y36,MATCH(Lists!$H$5,$A$1:$Y$1,0)),4)),VALUE(MID(INDEX($A36:$Y36,MATCH(Lists!$H$5,$A$1:$Y$1,0)),6,2)),VALUE(MID(INDEX($A36:$Y36,MATCH(Lists!$H$5,$A$1:$Y$1,0)),9,2)))),"")</f>
        <v/>
      </c>
      <c r="AI36" s="23">
        <f>IFERROR(IF(ISNUMBER(INDEX($A36:$Y36,MATCH(Lists!$H$6,$A$1:$Y$1,0))),IF(INDEX($A36:$Y36,MATCH(Lists!$H$6,$A$1:$Y$1,0))&gt;0,INT(INDEX($A36:$Y36,MATCH(Lists!$H$6,$A$1:$Y$1,0))),""),DATE(VALUE(LEFT(INDEX($A36:$Y36,MATCH(Lists!$H$6,$A$1:$Y$1,0)),4)),VALUE(MID(INDEX($A36:$Y36,MATCH(Lists!$H$6,$A$1:$Y$1,0)),6,2)),VALUE(MID(INDEX($A36:$Y36,MATCH(Lists!$H$6,$A$1:$Y$1,0)),9,2)))),"")</f>
        <v/>
      </c>
      <c r="AJ36" s="22">
        <f>IF(AF36="","",IFERROR(VALUE(INDEX($A36:$Y36,MATCH(Lists!$H$7,$A$1:$Y$1,0))&amp;""),0))</f>
        <v/>
      </c>
      <c r="AK36" s="24">
        <f>IF(AH36="","",YEAR(AH36))</f>
        <v/>
      </c>
      <c r="AL36" s="22">
        <f>IF(AF36="","",IF(AA36="","Pending",AA36))</f>
        <v/>
      </c>
      <c r="AM36" s="22">
        <f>IFERROR(TRIM(INDEX($A36:$Y36,MATCH(Lists!$H$8,$A$1:$Y$1,0))&amp;""),"")</f>
        <v/>
      </c>
      <c r="AN36" s="22">
        <f>IF(AF36="","",IF(OR(Balances!$B$6="",AM36=Balances!$B$6),1,0))</f>
        <v/>
      </c>
    </row>
    <row r="37">
      <c r="Z37" s="19" t="n"/>
      <c r="AA37" s="25" t="n"/>
      <c r="AB37" s="25" t="n"/>
      <c r="AC37" s="26" t="n"/>
      <c r="AD37" s="25" t="n"/>
      <c r="AE37" s="19" t="n"/>
      <c r="AF37" s="22">
        <f>LOWER(IFERROR(TRIM(INDEX($A37:$Y37,MATCH(Lists!$H$4,$A$1:$Y$1,0))&amp;""),""))</f>
        <v/>
      </c>
      <c r="AG37" s="22">
        <f>IFERROR(TRIM(INDEX($A37:$Y37,MATCH(Lists!$H$3,$A$1:$Y$1,0))&amp;""),"")</f>
        <v/>
      </c>
      <c r="AH37" s="23">
        <f>IFERROR(IF(ISNUMBER(INDEX($A37:$Y37,MATCH(Lists!$H$5,$A$1:$Y$1,0))),IF(INDEX($A37:$Y37,MATCH(Lists!$H$5,$A$1:$Y$1,0))&gt;0,INT(INDEX($A37:$Y37,MATCH(Lists!$H$5,$A$1:$Y$1,0))),""),DATE(VALUE(LEFT(INDEX($A37:$Y37,MATCH(Lists!$H$5,$A$1:$Y$1,0)),4)),VALUE(MID(INDEX($A37:$Y37,MATCH(Lists!$H$5,$A$1:$Y$1,0)),6,2)),VALUE(MID(INDEX($A37:$Y37,MATCH(Lists!$H$5,$A$1:$Y$1,0)),9,2)))),"")</f>
        <v/>
      </c>
      <c r="AI37" s="23">
        <f>IFERROR(IF(ISNUMBER(INDEX($A37:$Y37,MATCH(Lists!$H$6,$A$1:$Y$1,0))),IF(INDEX($A37:$Y37,MATCH(Lists!$H$6,$A$1:$Y$1,0))&gt;0,INT(INDEX($A37:$Y37,MATCH(Lists!$H$6,$A$1:$Y$1,0))),""),DATE(VALUE(LEFT(INDEX($A37:$Y37,MATCH(Lists!$H$6,$A$1:$Y$1,0)),4)),VALUE(MID(INDEX($A37:$Y37,MATCH(Lists!$H$6,$A$1:$Y$1,0)),6,2)),VALUE(MID(INDEX($A37:$Y37,MATCH(Lists!$H$6,$A$1:$Y$1,0)),9,2)))),"")</f>
        <v/>
      </c>
      <c r="AJ37" s="22">
        <f>IF(AF37="","",IFERROR(VALUE(INDEX($A37:$Y37,MATCH(Lists!$H$7,$A$1:$Y$1,0))&amp;""),0))</f>
        <v/>
      </c>
      <c r="AK37" s="24">
        <f>IF(AH37="","",YEAR(AH37))</f>
        <v/>
      </c>
      <c r="AL37" s="22">
        <f>IF(AF37="","",IF(AA37="","Pending",AA37))</f>
        <v/>
      </c>
      <c r="AM37" s="22">
        <f>IFERROR(TRIM(INDEX($A37:$Y37,MATCH(Lists!$H$8,$A$1:$Y$1,0))&amp;""),"")</f>
        <v/>
      </c>
      <c r="AN37" s="22">
        <f>IF(AF37="","",IF(OR(Balances!$B$6="",AM37=Balances!$B$6),1,0))</f>
        <v/>
      </c>
    </row>
    <row r="38">
      <c r="Z38" s="19" t="n"/>
      <c r="AA38" s="25" t="n"/>
      <c r="AB38" s="25" t="n"/>
      <c r="AC38" s="26" t="n"/>
      <c r="AD38" s="25" t="n"/>
      <c r="AE38" s="19" t="n"/>
      <c r="AF38" s="22">
        <f>LOWER(IFERROR(TRIM(INDEX($A38:$Y38,MATCH(Lists!$H$4,$A$1:$Y$1,0))&amp;""),""))</f>
        <v/>
      </c>
      <c r="AG38" s="22">
        <f>IFERROR(TRIM(INDEX($A38:$Y38,MATCH(Lists!$H$3,$A$1:$Y$1,0))&amp;""),"")</f>
        <v/>
      </c>
      <c r="AH38" s="23">
        <f>IFERROR(IF(ISNUMBER(INDEX($A38:$Y38,MATCH(Lists!$H$5,$A$1:$Y$1,0))),IF(INDEX($A38:$Y38,MATCH(Lists!$H$5,$A$1:$Y$1,0))&gt;0,INT(INDEX($A38:$Y38,MATCH(Lists!$H$5,$A$1:$Y$1,0))),""),DATE(VALUE(LEFT(INDEX($A38:$Y38,MATCH(Lists!$H$5,$A$1:$Y$1,0)),4)),VALUE(MID(INDEX($A38:$Y38,MATCH(Lists!$H$5,$A$1:$Y$1,0)),6,2)),VALUE(MID(INDEX($A38:$Y38,MATCH(Lists!$H$5,$A$1:$Y$1,0)),9,2)))),"")</f>
        <v/>
      </c>
      <c r="AI38" s="23">
        <f>IFERROR(IF(ISNUMBER(INDEX($A38:$Y38,MATCH(Lists!$H$6,$A$1:$Y$1,0))),IF(INDEX($A38:$Y38,MATCH(Lists!$H$6,$A$1:$Y$1,0))&gt;0,INT(INDEX($A38:$Y38,MATCH(Lists!$H$6,$A$1:$Y$1,0))),""),DATE(VALUE(LEFT(INDEX($A38:$Y38,MATCH(Lists!$H$6,$A$1:$Y$1,0)),4)),VALUE(MID(INDEX($A38:$Y38,MATCH(Lists!$H$6,$A$1:$Y$1,0)),6,2)),VALUE(MID(INDEX($A38:$Y38,MATCH(Lists!$H$6,$A$1:$Y$1,0)),9,2)))),"")</f>
        <v/>
      </c>
      <c r="AJ38" s="22">
        <f>IF(AF38="","",IFERROR(VALUE(INDEX($A38:$Y38,MATCH(Lists!$H$7,$A$1:$Y$1,0))&amp;""),0))</f>
        <v/>
      </c>
      <c r="AK38" s="24">
        <f>IF(AH38="","",YEAR(AH38))</f>
        <v/>
      </c>
      <c r="AL38" s="22">
        <f>IF(AF38="","",IF(AA38="","Pending",AA38))</f>
        <v/>
      </c>
      <c r="AM38" s="22">
        <f>IFERROR(TRIM(INDEX($A38:$Y38,MATCH(Lists!$H$8,$A$1:$Y$1,0))&amp;""),"")</f>
        <v/>
      </c>
      <c r="AN38" s="22">
        <f>IF(AF38="","",IF(OR(Balances!$B$6="",AM38=Balances!$B$6),1,0))</f>
        <v/>
      </c>
    </row>
    <row r="39">
      <c r="Z39" s="19" t="n"/>
      <c r="AA39" s="25" t="n"/>
      <c r="AB39" s="25" t="n"/>
      <c r="AC39" s="26" t="n"/>
      <c r="AD39" s="25" t="n"/>
      <c r="AE39" s="19" t="n"/>
      <c r="AF39" s="22">
        <f>LOWER(IFERROR(TRIM(INDEX($A39:$Y39,MATCH(Lists!$H$4,$A$1:$Y$1,0))&amp;""),""))</f>
        <v/>
      </c>
      <c r="AG39" s="22">
        <f>IFERROR(TRIM(INDEX($A39:$Y39,MATCH(Lists!$H$3,$A$1:$Y$1,0))&amp;""),"")</f>
        <v/>
      </c>
      <c r="AH39" s="23">
        <f>IFERROR(IF(ISNUMBER(INDEX($A39:$Y39,MATCH(Lists!$H$5,$A$1:$Y$1,0))),IF(INDEX($A39:$Y39,MATCH(Lists!$H$5,$A$1:$Y$1,0))&gt;0,INT(INDEX($A39:$Y39,MATCH(Lists!$H$5,$A$1:$Y$1,0))),""),DATE(VALUE(LEFT(INDEX($A39:$Y39,MATCH(Lists!$H$5,$A$1:$Y$1,0)),4)),VALUE(MID(INDEX($A39:$Y39,MATCH(Lists!$H$5,$A$1:$Y$1,0)),6,2)),VALUE(MID(INDEX($A39:$Y39,MATCH(Lists!$H$5,$A$1:$Y$1,0)),9,2)))),"")</f>
        <v/>
      </c>
      <c r="AI39" s="23">
        <f>IFERROR(IF(ISNUMBER(INDEX($A39:$Y39,MATCH(Lists!$H$6,$A$1:$Y$1,0))),IF(INDEX($A39:$Y39,MATCH(Lists!$H$6,$A$1:$Y$1,0))&gt;0,INT(INDEX($A39:$Y39,MATCH(Lists!$H$6,$A$1:$Y$1,0))),""),DATE(VALUE(LEFT(INDEX($A39:$Y39,MATCH(Lists!$H$6,$A$1:$Y$1,0)),4)),VALUE(MID(INDEX($A39:$Y39,MATCH(Lists!$H$6,$A$1:$Y$1,0)),6,2)),VALUE(MID(INDEX($A39:$Y39,MATCH(Lists!$H$6,$A$1:$Y$1,0)),9,2)))),"")</f>
        <v/>
      </c>
      <c r="AJ39" s="22">
        <f>IF(AF39="","",IFERROR(VALUE(INDEX($A39:$Y39,MATCH(Lists!$H$7,$A$1:$Y$1,0))&amp;""),0))</f>
        <v/>
      </c>
      <c r="AK39" s="24">
        <f>IF(AH39="","",YEAR(AH39))</f>
        <v/>
      </c>
      <c r="AL39" s="22">
        <f>IF(AF39="","",IF(AA39="","Pending",AA39))</f>
        <v/>
      </c>
      <c r="AM39" s="22">
        <f>IFERROR(TRIM(INDEX($A39:$Y39,MATCH(Lists!$H$8,$A$1:$Y$1,0))&amp;""),"")</f>
        <v/>
      </c>
      <c r="AN39" s="22">
        <f>IF(AF39="","",IF(OR(Balances!$B$6="",AM39=Balances!$B$6),1,0))</f>
        <v/>
      </c>
    </row>
    <row r="40">
      <c r="Z40" s="19" t="n"/>
      <c r="AA40" s="25" t="n"/>
      <c r="AB40" s="25" t="n"/>
      <c r="AC40" s="26" t="n"/>
      <c r="AD40" s="25" t="n"/>
      <c r="AE40" s="19" t="n"/>
      <c r="AF40" s="22">
        <f>LOWER(IFERROR(TRIM(INDEX($A40:$Y40,MATCH(Lists!$H$4,$A$1:$Y$1,0))&amp;""),""))</f>
        <v/>
      </c>
      <c r="AG40" s="22">
        <f>IFERROR(TRIM(INDEX($A40:$Y40,MATCH(Lists!$H$3,$A$1:$Y$1,0))&amp;""),"")</f>
        <v/>
      </c>
      <c r="AH40" s="23">
        <f>IFERROR(IF(ISNUMBER(INDEX($A40:$Y40,MATCH(Lists!$H$5,$A$1:$Y$1,0))),IF(INDEX($A40:$Y40,MATCH(Lists!$H$5,$A$1:$Y$1,0))&gt;0,INT(INDEX($A40:$Y40,MATCH(Lists!$H$5,$A$1:$Y$1,0))),""),DATE(VALUE(LEFT(INDEX($A40:$Y40,MATCH(Lists!$H$5,$A$1:$Y$1,0)),4)),VALUE(MID(INDEX($A40:$Y40,MATCH(Lists!$H$5,$A$1:$Y$1,0)),6,2)),VALUE(MID(INDEX($A40:$Y40,MATCH(Lists!$H$5,$A$1:$Y$1,0)),9,2)))),"")</f>
        <v/>
      </c>
      <c r="AI40" s="23">
        <f>IFERROR(IF(ISNUMBER(INDEX($A40:$Y40,MATCH(Lists!$H$6,$A$1:$Y$1,0))),IF(INDEX($A40:$Y40,MATCH(Lists!$H$6,$A$1:$Y$1,0))&gt;0,INT(INDEX($A40:$Y40,MATCH(Lists!$H$6,$A$1:$Y$1,0))),""),DATE(VALUE(LEFT(INDEX($A40:$Y40,MATCH(Lists!$H$6,$A$1:$Y$1,0)),4)),VALUE(MID(INDEX($A40:$Y40,MATCH(Lists!$H$6,$A$1:$Y$1,0)),6,2)),VALUE(MID(INDEX($A40:$Y40,MATCH(Lists!$H$6,$A$1:$Y$1,0)),9,2)))),"")</f>
        <v/>
      </c>
      <c r="AJ40" s="22">
        <f>IF(AF40="","",IFERROR(VALUE(INDEX($A40:$Y40,MATCH(Lists!$H$7,$A$1:$Y$1,0))&amp;""),0))</f>
        <v/>
      </c>
      <c r="AK40" s="24">
        <f>IF(AH40="","",YEAR(AH40))</f>
        <v/>
      </c>
      <c r="AL40" s="22">
        <f>IF(AF40="","",IF(AA40="","Pending",AA40))</f>
        <v/>
      </c>
      <c r="AM40" s="22">
        <f>IFERROR(TRIM(INDEX($A40:$Y40,MATCH(Lists!$H$8,$A$1:$Y$1,0))&amp;""),"")</f>
        <v/>
      </c>
      <c r="AN40" s="22">
        <f>IF(AF40="","",IF(OR(Balances!$B$6="",AM40=Balances!$B$6),1,0))</f>
        <v/>
      </c>
    </row>
    <row r="41">
      <c r="Z41" s="19" t="n"/>
      <c r="AA41" s="25" t="n"/>
      <c r="AB41" s="25" t="n"/>
      <c r="AC41" s="26" t="n"/>
      <c r="AD41" s="25" t="n"/>
      <c r="AE41" s="19" t="n"/>
      <c r="AF41" s="22">
        <f>LOWER(IFERROR(TRIM(INDEX($A41:$Y41,MATCH(Lists!$H$4,$A$1:$Y$1,0))&amp;""),""))</f>
        <v/>
      </c>
      <c r="AG41" s="22">
        <f>IFERROR(TRIM(INDEX($A41:$Y41,MATCH(Lists!$H$3,$A$1:$Y$1,0))&amp;""),"")</f>
        <v/>
      </c>
      <c r="AH41" s="23">
        <f>IFERROR(IF(ISNUMBER(INDEX($A41:$Y41,MATCH(Lists!$H$5,$A$1:$Y$1,0))),IF(INDEX($A41:$Y41,MATCH(Lists!$H$5,$A$1:$Y$1,0))&gt;0,INT(INDEX($A41:$Y41,MATCH(Lists!$H$5,$A$1:$Y$1,0))),""),DATE(VALUE(LEFT(INDEX($A41:$Y41,MATCH(Lists!$H$5,$A$1:$Y$1,0)),4)),VALUE(MID(INDEX($A41:$Y41,MATCH(Lists!$H$5,$A$1:$Y$1,0)),6,2)),VALUE(MID(INDEX($A41:$Y41,MATCH(Lists!$H$5,$A$1:$Y$1,0)),9,2)))),"")</f>
        <v/>
      </c>
      <c r="AI41" s="23">
        <f>IFERROR(IF(ISNUMBER(INDEX($A41:$Y41,MATCH(Lists!$H$6,$A$1:$Y$1,0))),IF(INDEX($A41:$Y41,MATCH(Lists!$H$6,$A$1:$Y$1,0))&gt;0,INT(INDEX($A41:$Y41,MATCH(Lists!$H$6,$A$1:$Y$1,0))),""),DATE(VALUE(LEFT(INDEX($A41:$Y41,MATCH(Lists!$H$6,$A$1:$Y$1,0)),4)),VALUE(MID(INDEX($A41:$Y41,MATCH(Lists!$H$6,$A$1:$Y$1,0)),6,2)),VALUE(MID(INDEX($A41:$Y41,MATCH(Lists!$H$6,$A$1:$Y$1,0)),9,2)))),"")</f>
        <v/>
      </c>
      <c r="AJ41" s="22">
        <f>IF(AF41="","",IFERROR(VALUE(INDEX($A41:$Y41,MATCH(Lists!$H$7,$A$1:$Y$1,0))&amp;""),0))</f>
        <v/>
      </c>
      <c r="AK41" s="24">
        <f>IF(AH41="","",YEAR(AH41))</f>
        <v/>
      </c>
      <c r="AL41" s="22">
        <f>IF(AF41="","",IF(AA41="","Pending",AA41))</f>
        <v/>
      </c>
      <c r="AM41" s="22">
        <f>IFERROR(TRIM(INDEX($A41:$Y41,MATCH(Lists!$H$8,$A$1:$Y$1,0))&amp;""),"")</f>
        <v/>
      </c>
      <c r="AN41" s="22">
        <f>IF(AF41="","",IF(OR(Balances!$B$6="",AM41=Balances!$B$6),1,0))</f>
        <v/>
      </c>
    </row>
    <row r="42">
      <c r="Z42" s="19" t="n"/>
      <c r="AA42" s="25" t="n"/>
      <c r="AB42" s="25" t="n"/>
      <c r="AC42" s="26" t="n"/>
      <c r="AD42" s="25" t="n"/>
      <c r="AE42" s="19" t="n"/>
      <c r="AF42" s="22">
        <f>LOWER(IFERROR(TRIM(INDEX($A42:$Y42,MATCH(Lists!$H$4,$A$1:$Y$1,0))&amp;""),""))</f>
        <v/>
      </c>
      <c r="AG42" s="22">
        <f>IFERROR(TRIM(INDEX($A42:$Y42,MATCH(Lists!$H$3,$A$1:$Y$1,0))&amp;""),"")</f>
        <v/>
      </c>
      <c r="AH42" s="23">
        <f>IFERROR(IF(ISNUMBER(INDEX($A42:$Y42,MATCH(Lists!$H$5,$A$1:$Y$1,0))),IF(INDEX($A42:$Y42,MATCH(Lists!$H$5,$A$1:$Y$1,0))&gt;0,INT(INDEX($A42:$Y42,MATCH(Lists!$H$5,$A$1:$Y$1,0))),""),DATE(VALUE(LEFT(INDEX($A42:$Y42,MATCH(Lists!$H$5,$A$1:$Y$1,0)),4)),VALUE(MID(INDEX($A42:$Y42,MATCH(Lists!$H$5,$A$1:$Y$1,0)),6,2)),VALUE(MID(INDEX($A42:$Y42,MATCH(Lists!$H$5,$A$1:$Y$1,0)),9,2)))),"")</f>
        <v/>
      </c>
      <c r="AI42" s="23">
        <f>IFERROR(IF(ISNUMBER(INDEX($A42:$Y42,MATCH(Lists!$H$6,$A$1:$Y$1,0))),IF(INDEX($A42:$Y42,MATCH(Lists!$H$6,$A$1:$Y$1,0))&gt;0,INT(INDEX($A42:$Y42,MATCH(Lists!$H$6,$A$1:$Y$1,0))),""),DATE(VALUE(LEFT(INDEX($A42:$Y42,MATCH(Lists!$H$6,$A$1:$Y$1,0)),4)),VALUE(MID(INDEX($A42:$Y42,MATCH(Lists!$H$6,$A$1:$Y$1,0)),6,2)),VALUE(MID(INDEX($A42:$Y42,MATCH(Lists!$H$6,$A$1:$Y$1,0)),9,2)))),"")</f>
        <v/>
      </c>
      <c r="AJ42" s="22">
        <f>IF(AF42="","",IFERROR(VALUE(INDEX($A42:$Y42,MATCH(Lists!$H$7,$A$1:$Y$1,0))&amp;""),0))</f>
        <v/>
      </c>
      <c r="AK42" s="24">
        <f>IF(AH42="","",YEAR(AH42))</f>
        <v/>
      </c>
      <c r="AL42" s="22">
        <f>IF(AF42="","",IF(AA42="","Pending",AA42))</f>
        <v/>
      </c>
      <c r="AM42" s="22">
        <f>IFERROR(TRIM(INDEX($A42:$Y42,MATCH(Lists!$H$8,$A$1:$Y$1,0))&amp;""),"")</f>
        <v/>
      </c>
      <c r="AN42" s="22">
        <f>IF(AF42="","",IF(OR(Balances!$B$6="",AM42=Balances!$B$6),1,0))</f>
        <v/>
      </c>
    </row>
    <row r="43">
      <c r="Z43" s="19" t="n"/>
      <c r="AA43" s="25" t="n"/>
      <c r="AB43" s="25" t="n"/>
      <c r="AC43" s="26" t="n"/>
      <c r="AD43" s="25" t="n"/>
      <c r="AE43" s="19" t="n"/>
      <c r="AF43" s="22">
        <f>LOWER(IFERROR(TRIM(INDEX($A43:$Y43,MATCH(Lists!$H$4,$A$1:$Y$1,0))&amp;""),""))</f>
        <v/>
      </c>
      <c r="AG43" s="22">
        <f>IFERROR(TRIM(INDEX($A43:$Y43,MATCH(Lists!$H$3,$A$1:$Y$1,0))&amp;""),"")</f>
        <v/>
      </c>
      <c r="AH43" s="23">
        <f>IFERROR(IF(ISNUMBER(INDEX($A43:$Y43,MATCH(Lists!$H$5,$A$1:$Y$1,0))),IF(INDEX($A43:$Y43,MATCH(Lists!$H$5,$A$1:$Y$1,0))&gt;0,INT(INDEX($A43:$Y43,MATCH(Lists!$H$5,$A$1:$Y$1,0))),""),DATE(VALUE(LEFT(INDEX($A43:$Y43,MATCH(Lists!$H$5,$A$1:$Y$1,0)),4)),VALUE(MID(INDEX($A43:$Y43,MATCH(Lists!$H$5,$A$1:$Y$1,0)),6,2)),VALUE(MID(INDEX($A43:$Y43,MATCH(Lists!$H$5,$A$1:$Y$1,0)),9,2)))),"")</f>
        <v/>
      </c>
      <c r="AI43" s="23">
        <f>IFERROR(IF(ISNUMBER(INDEX($A43:$Y43,MATCH(Lists!$H$6,$A$1:$Y$1,0))),IF(INDEX($A43:$Y43,MATCH(Lists!$H$6,$A$1:$Y$1,0))&gt;0,INT(INDEX($A43:$Y43,MATCH(Lists!$H$6,$A$1:$Y$1,0))),""),DATE(VALUE(LEFT(INDEX($A43:$Y43,MATCH(Lists!$H$6,$A$1:$Y$1,0)),4)),VALUE(MID(INDEX($A43:$Y43,MATCH(Lists!$H$6,$A$1:$Y$1,0)),6,2)),VALUE(MID(INDEX($A43:$Y43,MATCH(Lists!$H$6,$A$1:$Y$1,0)),9,2)))),"")</f>
        <v/>
      </c>
      <c r="AJ43" s="22">
        <f>IF(AF43="","",IFERROR(VALUE(INDEX($A43:$Y43,MATCH(Lists!$H$7,$A$1:$Y$1,0))&amp;""),0))</f>
        <v/>
      </c>
      <c r="AK43" s="24">
        <f>IF(AH43="","",YEAR(AH43))</f>
        <v/>
      </c>
      <c r="AL43" s="22">
        <f>IF(AF43="","",IF(AA43="","Pending",AA43))</f>
        <v/>
      </c>
      <c r="AM43" s="22">
        <f>IFERROR(TRIM(INDEX($A43:$Y43,MATCH(Lists!$H$8,$A$1:$Y$1,0))&amp;""),"")</f>
        <v/>
      </c>
      <c r="AN43" s="22">
        <f>IF(AF43="","",IF(OR(Balances!$B$6="",AM43=Balances!$B$6),1,0))</f>
        <v/>
      </c>
    </row>
    <row r="44">
      <c r="Z44" s="19" t="n"/>
      <c r="AA44" s="25" t="n"/>
      <c r="AB44" s="25" t="n"/>
      <c r="AC44" s="26" t="n"/>
      <c r="AD44" s="25" t="n"/>
      <c r="AE44" s="19" t="n"/>
      <c r="AF44" s="22">
        <f>LOWER(IFERROR(TRIM(INDEX($A44:$Y44,MATCH(Lists!$H$4,$A$1:$Y$1,0))&amp;""),""))</f>
        <v/>
      </c>
      <c r="AG44" s="22">
        <f>IFERROR(TRIM(INDEX($A44:$Y44,MATCH(Lists!$H$3,$A$1:$Y$1,0))&amp;""),"")</f>
        <v/>
      </c>
      <c r="AH44" s="23">
        <f>IFERROR(IF(ISNUMBER(INDEX($A44:$Y44,MATCH(Lists!$H$5,$A$1:$Y$1,0))),IF(INDEX($A44:$Y44,MATCH(Lists!$H$5,$A$1:$Y$1,0))&gt;0,INT(INDEX($A44:$Y44,MATCH(Lists!$H$5,$A$1:$Y$1,0))),""),DATE(VALUE(LEFT(INDEX($A44:$Y44,MATCH(Lists!$H$5,$A$1:$Y$1,0)),4)),VALUE(MID(INDEX($A44:$Y44,MATCH(Lists!$H$5,$A$1:$Y$1,0)),6,2)),VALUE(MID(INDEX($A44:$Y44,MATCH(Lists!$H$5,$A$1:$Y$1,0)),9,2)))),"")</f>
        <v/>
      </c>
      <c r="AI44" s="23">
        <f>IFERROR(IF(ISNUMBER(INDEX($A44:$Y44,MATCH(Lists!$H$6,$A$1:$Y$1,0))),IF(INDEX($A44:$Y44,MATCH(Lists!$H$6,$A$1:$Y$1,0))&gt;0,INT(INDEX($A44:$Y44,MATCH(Lists!$H$6,$A$1:$Y$1,0))),""),DATE(VALUE(LEFT(INDEX($A44:$Y44,MATCH(Lists!$H$6,$A$1:$Y$1,0)),4)),VALUE(MID(INDEX($A44:$Y44,MATCH(Lists!$H$6,$A$1:$Y$1,0)),6,2)),VALUE(MID(INDEX($A44:$Y44,MATCH(Lists!$H$6,$A$1:$Y$1,0)),9,2)))),"")</f>
        <v/>
      </c>
      <c r="AJ44" s="22">
        <f>IF(AF44="","",IFERROR(VALUE(INDEX($A44:$Y44,MATCH(Lists!$H$7,$A$1:$Y$1,0))&amp;""),0))</f>
        <v/>
      </c>
      <c r="AK44" s="24">
        <f>IF(AH44="","",YEAR(AH44))</f>
        <v/>
      </c>
      <c r="AL44" s="22">
        <f>IF(AF44="","",IF(AA44="","Pending",AA44))</f>
        <v/>
      </c>
      <c r="AM44" s="22">
        <f>IFERROR(TRIM(INDEX($A44:$Y44,MATCH(Lists!$H$8,$A$1:$Y$1,0))&amp;""),"")</f>
        <v/>
      </c>
      <c r="AN44" s="22">
        <f>IF(AF44="","",IF(OR(Balances!$B$6="",AM44=Balances!$B$6),1,0))</f>
        <v/>
      </c>
    </row>
    <row r="45">
      <c r="Z45" s="19" t="n"/>
      <c r="AA45" s="25" t="n"/>
      <c r="AB45" s="25" t="n"/>
      <c r="AC45" s="26" t="n"/>
      <c r="AD45" s="25" t="n"/>
      <c r="AE45" s="19" t="n"/>
      <c r="AF45" s="22">
        <f>LOWER(IFERROR(TRIM(INDEX($A45:$Y45,MATCH(Lists!$H$4,$A$1:$Y$1,0))&amp;""),""))</f>
        <v/>
      </c>
      <c r="AG45" s="22">
        <f>IFERROR(TRIM(INDEX($A45:$Y45,MATCH(Lists!$H$3,$A$1:$Y$1,0))&amp;""),"")</f>
        <v/>
      </c>
      <c r="AH45" s="23">
        <f>IFERROR(IF(ISNUMBER(INDEX($A45:$Y45,MATCH(Lists!$H$5,$A$1:$Y$1,0))),IF(INDEX($A45:$Y45,MATCH(Lists!$H$5,$A$1:$Y$1,0))&gt;0,INT(INDEX($A45:$Y45,MATCH(Lists!$H$5,$A$1:$Y$1,0))),""),DATE(VALUE(LEFT(INDEX($A45:$Y45,MATCH(Lists!$H$5,$A$1:$Y$1,0)),4)),VALUE(MID(INDEX($A45:$Y45,MATCH(Lists!$H$5,$A$1:$Y$1,0)),6,2)),VALUE(MID(INDEX($A45:$Y45,MATCH(Lists!$H$5,$A$1:$Y$1,0)),9,2)))),"")</f>
        <v/>
      </c>
      <c r="AI45" s="23">
        <f>IFERROR(IF(ISNUMBER(INDEX($A45:$Y45,MATCH(Lists!$H$6,$A$1:$Y$1,0))),IF(INDEX($A45:$Y45,MATCH(Lists!$H$6,$A$1:$Y$1,0))&gt;0,INT(INDEX($A45:$Y45,MATCH(Lists!$H$6,$A$1:$Y$1,0))),""),DATE(VALUE(LEFT(INDEX($A45:$Y45,MATCH(Lists!$H$6,$A$1:$Y$1,0)),4)),VALUE(MID(INDEX($A45:$Y45,MATCH(Lists!$H$6,$A$1:$Y$1,0)),6,2)),VALUE(MID(INDEX($A45:$Y45,MATCH(Lists!$H$6,$A$1:$Y$1,0)),9,2)))),"")</f>
        <v/>
      </c>
      <c r="AJ45" s="22">
        <f>IF(AF45="","",IFERROR(VALUE(INDEX($A45:$Y45,MATCH(Lists!$H$7,$A$1:$Y$1,0))&amp;""),0))</f>
        <v/>
      </c>
      <c r="AK45" s="24">
        <f>IF(AH45="","",YEAR(AH45))</f>
        <v/>
      </c>
      <c r="AL45" s="22">
        <f>IF(AF45="","",IF(AA45="","Pending",AA45))</f>
        <v/>
      </c>
      <c r="AM45" s="22">
        <f>IFERROR(TRIM(INDEX($A45:$Y45,MATCH(Lists!$H$8,$A$1:$Y$1,0))&amp;""),"")</f>
        <v/>
      </c>
      <c r="AN45" s="22">
        <f>IF(AF45="","",IF(OR(Balances!$B$6="",AM45=Balances!$B$6),1,0))</f>
        <v/>
      </c>
    </row>
    <row r="46">
      <c r="Z46" s="19" t="n"/>
      <c r="AA46" s="25" t="n"/>
      <c r="AB46" s="25" t="n"/>
      <c r="AC46" s="26" t="n"/>
      <c r="AD46" s="25" t="n"/>
      <c r="AE46" s="19" t="n"/>
      <c r="AF46" s="22">
        <f>LOWER(IFERROR(TRIM(INDEX($A46:$Y46,MATCH(Lists!$H$4,$A$1:$Y$1,0))&amp;""),""))</f>
        <v/>
      </c>
      <c r="AG46" s="22">
        <f>IFERROR(TRIM(INDEX($A46:$Y46,MATCH(Lists!$H$3,$A$1:$Y$1,0))&amp;""),"")</f>
        <v/>
      </c>
      <c r="AH46" s="23">
        <f>IFERROR(IF(ISNUMBER(INDEX($A46:$Y46,MATCH(Lists!$H$5,$A$1:$Y$1,0))),IF(INDEX($A46:$Y46,MATCH(Lists!$H$5,$A$1:$Y$1,0))&gt;0,INT(INDEX($A46:$Y46,MATCH(Lists!$H$5,$A$1:$Y$1,0))),""),DATE(VALUE(LEFT(INDEX($A46:$Y46,MATCH(Lists!$H$5,$A$1:$Y$1,0)),4)),VALUE(MID(INDEX($A46:$Y46,MATCH(Lists!$H$5,$A$1:$Y$1,0)),6,2)),VALUE(MID(INDEX($A46:$Y46,MATCH(Lists!$H$5,$A$1:$Y$1,0)),9,2)))),"")</f>
        <v/>
      </c>
      <c r="AI46" s="23">
        <f>IFERROR(IF(ISNUMBER(INDEX($A46:$Y46,MATCH(Lists!$H$6,$A$1:$Y$1,0))),IF(INDEX($A46:$Y46,MATCH(Lists!$H$6,$A$1:$Y$1,0))&gt;0,INT(INDEX($A46:$Y46,MATCH(Lists!$H$6,$A$1:$Y$1,0))),""),DATE(VALUE(LEFT(INDEX($A46:$Y46,MATCH(Lists!$H$6,$A$1:$Y$1,0)),4)),VALUE(MID(INDEX($A46:$Y46,MATCH(Lists!$H$6,$A$1:$Y$1,0)),6,2)),VALUE(MID(INDEX($A46:$Y46,MATCH(Lists!$H$6,$A$1:$Y$1,0)),9,2)))),"")</f>
        <v/>
      </c>
      <c r="AJ46" s="22">
        <f>IF(AF46="","",IFERROR(VALUE(INDEX($A46:$Y46,MATCH(Lists!$H$7,$A$1:$Y$1,0))&amp;""),0))</f>
        <v/>
      </c>
      <c r="AK46" s="24">
        <f>IF(AH46="","",YEAR(AH46))</f>
        <v/>
      </c>
      <c r="AL46" s="22">
        <f>IF(AF46="","",IF(AA46="","Pending",AA46))</f>
        <v/>
      </c>
      <c r="AM46" s="22">
        <f>IFERROR(TRIM(INDEX($A46:$Y46,MATCH(Lists!$H$8,$A$1:$Y$1,0))&amp;""),"")</f>
        <v/>
      </c>
      <c r="AN46" s="22">
        <f>IF(AF46="","",IF(OR(Balances!$B$6="",AM46=Balances!$B$6),1,0))</f>
        <v/>
      </c>
    </row>
    <row r="47">
      <c r="Z47" s="19" t="n"/>
      <c r="AA47" s="25" t="n"/>
      <c r="AB47" s="25" t="n"/>
      <c r="AC47" s="26" t="n"/>
      <c r="AD47" s="25" t="n"/>
      <c r="AE47" s="19" t="n"/>
      <c r="AF47" s="22">
        <f>LOWER(IFERROR(TRIM(INDEX($A47:$Y47,MATCH(Lists!$H$4,$A$1:$Y$1,0))&amp;""),""))</f>
        <v/>
      </c>
      <c r="AG47" s="22">
        <f>IFERROR(TRIM(INDEX($A47:$Y47,MATCH(Lists!$H$3,$A$1:$Y$1,0))&amp;""),"")</f>
        <v/>
      </c>
      <c r="AH47" s="23">
        <f>IFERROR(IF(ISNUMBER(INDEX($A47:$Y47,MATCH(Lists!$H$5,$A$1:$Y$1,0))),IF(INDEX($A47:$Y47,MATCH(Lists!$H$5,$A$1:$Y$1,0))&gt;0,INT(INDEX($A47:$Y47,MATCH(Lists!$H$5,$A$1:$Y$1,0))),""),DATE(VALUE(LEFT(INDEX($A47:$Y47,MATCH(Lists!$H$5,$A$1:$Y$1,0)),4)),VALUE(MID(INDEX($A47:$Y47,MATCH(Lists!$H$5,$A$1:$Y$1,0)),6,2)),VALUE(MID(INDEX($A47:$Y47,MATCH(Lists!$H$5,$A$1:$Y$1,0)),9,2)))),"")</f>
        <v/>
      </c>
      <c r="AI47" s="23">
        <f>IFERROR(IF(ISNUMBER(INDEX($A47:$Y47,MATCH(Lists!$H$6,$A$1:$Y$1,0))),IF(INDEX($A47:$Y47,MATCH(Lists!$H$6,$A$1:$Y$1,0))&gt;0,INT(INDEX($A47:$Y47,MATCH(Lists!$H$6,$A$1:$Y$1,0))),""),DATE(VALUE(LEFT(INDEX($A47:$Y47,MATCH(Lists!$H$6,$A$1:$Y$1,0)),4)),VALUE(MID(INDEX($A47:$Y47,MATCH(Lists!$H$6,$A$1:$Y$1,0)),6,2)),VALUE(MID(INDEX($A47:$Y47,MATCH(Lists!$H$6,$A$1:$Y$1,0)),9,2)))),"")</f>
        <v/>
      </c>
      <c r="AJ47" s="22">
        <f>IF(AF47="","",IFERROR(VALUE(INDEX($A47:$Y47,MATCH(Lists!$H$7,$A$1:$Y$1,0))&amp;""),0))</f>
        <v/>
      </c>
      <c r="AK47" s="24">
        <f>IF(AH47="","",YEAR(AH47))</f>
        <v/>
      </c>
      <c r="AL47" s="22">
        <f>IF(AF47="","",IF(AA47="","Pending",AA47))</f>
        <v/>
      </c>
      <c r="AM47" s="22">
        <f>IFERROR(TRIM(INDEX($A47:$Y47,MATCH(Lists!$H$8,$A$1:$Y$1,0))&amp;""),"")</f>
        <v/>
      </c>
      <c r="AN47" s="22">
        <f>IF(AF47="","",IF(OR(Balances!$B$6="",AM47=Balances!$B$6),1,0))</f>
        <v/>
      </c>
    </row>
    <row r="48">
      <c r="Z48" s="19" t="n"/>
      <c r="AA48" s="25" t="n"/>
      <c r="AB48" s="25" t="n"/>
      <c r="AC48" s="26" t="n"/>
      <c r="AD48" s="25" t="n"/>
      <c r="AE48" s="19" t="n"/>
      <c r="AF48" s="22">
        <f>LOWER(IFERROR(TRIM(INDEX($A48:$Y48,MATCH(Lists!$H$4,$A$1:$Y$1,0))&amp;""),""))</f>
        <v/>
      </c>
      <c r="AG48" s="22">
        <f>IFERROR(TRIM(INDEX($A48:$Y48,MATCH(Lists!$H$3,$A$1:$Y$1,0))&amp;""),"")</f>
        <v/>
      </c>
      <c r="AH48" s="23">
        <f>IFERROR(IF(ISNUMBER(INDEX($A48:$Y48,MATCH(Lists!$H$5,$A$1:$Y$1,0))),IF(INDEX($A48:$Y48,MATCH(Lists!$H$5,$A$1:$Y$1,0))&gt;0,INT(INDEX($A48:$Y48,MATCH(Lists!$H$5,$A$1:$Y$1,0))),""),DATE(VALUE(LEFT(INDEX($A48:$Y48,MATCH(Lists!$H$5,$A$1:$Y$1,0)),4)),VALUE(MID(INDEX($A48:$Y48,MATCH(Lists!$H$5,$A$1:$Y$1,0)),6,2)),VALUE(MID(INDEX($A48:$Y48,MATCH(Lists!$H$5,$A$1:$Y$1,0)),9,2)))),"")</f>
        <v/>
      </c>
      <c r="AI48" s="23">
        <f>IFERROR(IF(ISNUMBER(INDEX($A48:$Y48,MATCH(Lists!$H$6,$A$1:$Y$1,0))),IF(INDEX($A48:$Y48,MATCH(Lists!$H$6,$A$1:$Y$1,0))&gt;0,INT(INDEX($A48:$Y48,MATCH(Lists!$H$6,$A$1:$Y$1,0))),""),DATE(VALUE(LEFT(INDEX($A48:$Y48,MATCH(Lists!$H$6,$A$1:$Y$1,0)),4)),VALUE(MID(INDEX($A48:$Y48,MATCH(Lists!$H$6,$A$1:$Y$1,0)),6,2)),VALUE(MID(INDEX($A48:$Y48,MATCH(Lists!$H$6,$A$1:$Y$1,0)),9,2)))),"")</f>
        <v/>
      </c>
      <c r="AJ48" s="22">
        <f>IF(AF48="","",IFERROR(VALUE(INDEX($A48:$Y48,MATCH(Lists!$H$7,$A$1:$Y$1,0))&amp;""),0))</f>
        <v/>
      </c>
      <c r="AK48" s="24">
        <f>IF(AH48="","",YEAR(AH48))</f>
        <v/>
      </c>
      <c r="AL48" s="22">
        <f>IF(AF48="","",IF(AA48="","Pending",AA48))</f>
        <v/>
      </c>
      <c r="AM48" s="22">
        <f>IFERROR(TRIM(INDEX($A48:$Y48,MATCH(Lists!$H$8,$A$1:$Y$1,0))&amp;""),"")</f>
        <v/>
      </c>
      <c r="AN48" s="22">
        <f>IF(AF48="","",IF(OR(Balances!$B$6="",AM48=Balances!$B$6),1,0))</f>
        <v/>
      </c>
    </row>
    <row r="49">
      <c r="Z49" s="19" t="n"/>
      <c r="AA49" s="25" t="n"/>
      <c r="AB49" s="25" t="n"/>
      <c r="AC49" s="26" t="n"/>
      <c r="AD49" s="25" t="n"/>
      <c r="AE49" s="19" t="n"/>
      <c r="AF49" s="22">
        <f>LOWER(IFERROR(TRIM(INDEX($A49:$Y49,MATCH(Lists!$H$4,$A$1:$Y$1,0))&amp;""),""))</f>
        <v/>
      </c>
      <c r="AG49" s="22">
        <f>IFERROR(TRIM(INDEX($A49:$Y49,MATCH(Lists!$H$3,$A$1:$Y$1,0))&amp;""),"")</f>
        <v/>
      </c>
      <c r="AH49" s="23">
        <f>IFERROR(IF(ISNUMBER(INDEX($A49:$Y49,MATCH(Lists!$H$5,$A$1:$Y$1,0))),IF(INDEX($A49:$Y49,MATCH(Lists!$H$5,$A$1:$Y$1,0))&gt;0,INT(INDEX($A49:$Y49,MATCH(Lists!$H$5,$A$1:$Y$1,0))),""),DATE(VALUE(LEFT(INDEX($A49:$Y49,MATCH(Lists!$H$5,$A$1:$Y$1,0)),4)),VALUE(MID(INDEX($A49:$Y49,MATCH(Lists!$H$5,$A$1:$Y$1,0)),6,2)),VALUE(MID(INDEX($A49:$Y49,MATCH(Lists!$H$5,$A$1:$Y$1,0)),9,2)))),"")</f>
        <v/>
      </c>
      <c r="AI49" s="23">
        <f>IFERROR(IF(ISNUMBER(INDEX($A49:$Y49,MATCH(Lists!$H$6,$A$1:$Y$1,0))),IF(INDEX($A49:$Y49,MATCH(Lists!$H$6,$A$1:$Y$1,0))&gt;0,INT(INDEX($A49:$Y49,MATCH(Lists!$H$6,$A$1:$Y$1,0))),""),DATE(VALUE(LEFT(INDEX($A49:$Y49,MATCH(Lists!$H$6,$A$1:$Y$1,0)),4)),VALUE(MID(INDEX($A49:$Y49,MATCH(Lists!$H$6,$A$1:$Y$1,0)),6,2)),VALUE(MID(INDEX($A49:$Y49,MATCH(Lists!$H$6,$A$1:$Y$1,0)),9,2)))),"")</f>
        <v/>
      </c>
      <c r="AJ49" s="22">
        <f>IF(AF49="","",IFERROR(VALUE(INDEX($A49:$Y49,MATCH(Lists!$H$7,$A$1:$Y$1,0))&amp;""),0))</f>
        <v/>
      </c>
      <c r="AK49" s="24">
        <f>IF(AH49="","",YEAR(AH49))</f>
        <v/>
      </c>
      <c r="AL49" s="22">
        <f>IF(AF49="","",IF(AA49="","Pending",AA49))</f>
        <v/>
      </c>
      <c r="AM49" s="22">
        <f>IFERROR(TRIM(INDEX($A49:$Y49,MATCH(Lists!$H$8,$A$1:$Y$1,0))&amp;""),"")</f>
        <v/>
      </c>
      <c r="AN49" s="22">
        <f>IF(AF49="","",IF(OR(Balances!$B$6="",AM49=Balances!$B$6),1,0))</f>
        <v/>
      </c>
    </row>
    <row r="50">
      <c r="Z50" s="19" t="n"/>
      <c r="AA50" s="25" t="n"/>
      <c r="AB50" s="25" t="n"/>
      <c r="AC50" s="26" t="n"/>
      <c r="AD50" s="25" t="n"/>
      <c r="AE50" s="19" t="n"/>
      <c r="AF50" s="22">
        <f>LOWER(IFERROR(TRIM(INDEX($A50:$Y50,MATCH(Lists!$H$4,$A$1:$Y$1,0))&amp;""),""))</f>
        <v/>
      </c>
      <c r="AG50" s="22">
        <f>IFERROR(TRIM(INDEX($A50:$Y50,MATCH(Lists!$H$3,$A$1:$Y$1,0))&amp;""),"")</f>
        <v/>
      </c>
      <c r="AH50" s="23">
        <f>IFERROR(IF(ISNUMBER(INDEX($A50:$Y50,MATCH(Lists!$H$5,$A$1:$Y$1,0))),IF(INDEX($A50:$Y50,MATCH(Lists!$H$5,$A$1:$Y$1,0))&gt;0,INT(INDEX($A50:$Y50,MATCH(Lists!$H$5,$A$1:$Y$1,0))),""),DATE(VALUE(LEFT(INDEX($A50:$Y50,MATCH(Lists!$H$5,$A$1:$Y$1,0)),4)),VALUE(MID(INDEX($A50:$Y50,MATCH(Lists!$H$5,$A$1:$Y$1,0)),6,2)),VALUE(MID(INDEX($A50:$Y50,MATCH(Lists!$H$5,$A$1:$Y$1,0)),9,2)))),"")</f>
        <v/>
      </c>
      <c r="AI50" s="23">
        <f>IFERROR(IF(ISNUMBER(INDEX($A50:$Y50,MATCH(Lists!$H$6,$A$1:$Y$1,0))),IF(INDEX($A50:$Y50,MATCH(Lists!$H$6,$A$1:$Y$1,0))&gt;0,INT(INDEX($A50:$Y50,MATCH(Lists!$H$6,$A$1:$Y$1,0))),""),DATE(VALUE(LEFT(INDEX($A50:$Y50,MATCH(Lists!$H$6,$A$1:$Y$1,0)),4)),VALUE(MID(INDEX($A50:$Y50,MATCH(Lists!$H$6,$A$1:$Y$1,0)),6,2)),VALUE(MID(INDEX($A50:$Y50,MATCH(Lists!$H$6,$A$1:$Y$1,0)),9,2)))),"")</f>
        <v/>
      </c>
      <c r="AJ50" s="22">
        <f>IF(AF50="","",IFERROR(VALUE(INDEX($A50:$Y50,MATCH(Lists!$H$7,$A$1:$Y$1,0))&amp;""),0))</f>
        <v/>
      </c>
      <c r="AK50" s="24">
        <f>IF(AH50="","",YEAR(AH50))</f>
        <v/>
      </c>
      <c r="AL50" s="22">
        <f>IF(AF50="","",IF(AA50="","Pending",AA50))</f>
        <v/>
      </c>
      <c r="AM50" s="22">
        <f>IFERROR(TRIM(INDEX($A50:$Y50,MATCH(Lists!$H$8,$A$1:$Y$1,0))&amp;""),"")</f>
        <v/>
      </c>
      <c r="AN50" s="22">
        <f>IF(AF50="","",IF(OR(Balances!$B$6="",AM50=Balances!$B$6),1,0))</f>
        <v/>
      </c>
    </row>
    <row r="51">
      <c r="Z51" s="19" t="n"/>
      <c r="AA51" s="25" t="n"/>
      <c r="AB51" s="25" t="n"/>
      <c r="AC51" s="26" t="n"/>
      <c r="AD51" s="25" t="n"/>
      <c r="AE51" s="19" t="n"/>
      <c r="AF51" s="22">
        <f>LOWER(IFERROR(TRIM(INDEX($A51:$Y51,MATCH(Lists!$H$4,$A$1:$Y$1,0))&amp;""),""))</f>
        <v/>
      </c>
      <c r="AG51" s="22">
        <f>IFERROR(TRIM(INDEX($A51:$Y51,MATCH(Lists!$H$3,$A$1:$Y$1,0))&amp;""),"")</f>
        <v/>
      </c>
      <c r="AH51" s="23">
        <f>IFERROR(IF(ISNUMBER(INDEX($A51:$Y51,MATCH(Lists!$H$5,$A$1:$Y$1,0))),IF(INDEX($A51:$Y51,MATCH(Lists!$H$5,$A$1:$Y$1,0))&gt;0,INT(INDEX($A51:$Y51,MATCH(Lists!$H$5,$A$1:$Y$1,0))),""),DATE(VALUE(LEFT(INDEX($A51:$Y51,MATCH(Lists!$H$5,$A$1:$Y$1,0)),4)),VALUE(MID(INDEX($A51:$Y51,MATCH(Lists!$H$5,$A$1:$Y$1,0)),6,2)),VALUE(MID(INDEX($A51:$Y51,MATCH(Lists!$H$5,$A$1:$Y$1,0)),9,2)))),"")</f>
        <v/>
      </c>
      <c r="AI51" s="23">
        <f>IFERROR(IF(ISNUMBER(INDEX($A51:$Y51,MATCH(Lists!$H$6,$A$1:$Y$1,0))),IF(INDEX($A51:$Y51,MATCH(Lists!$H$6,$A$1:$Y$1,0))&gt;0,INT(INDEX($A51:$Y51,MATCH(Lists!$H$6,$A$1:$Y$1,0))),""),DATE(VALUE(LEFT(INDEX($A51:$Y51,MATCH(Lists!$H$6,$A$1:$Y$1,0)),4)),VALUE(MID(INDEX($A51:$Y51,MATCH(Lists!$H$6,$A$1:$Y$1,0)),6,2)),VALUE(MID(INDEX($A51:$Y51,MATCH(Lists!$H$6,$A$1:$Y$1,0)),9,2)))),"")</f>
        <v/>
      </c>
      <c r="AJ51" s="22">
        <f>IF(AF51="","",IFERROR(VALUE(INDEX($A51:$Y51,MATCH(Lists!$H$7,$A$1:$Y$1,0))&amp;""),0))</f>
        <v/>
      </c>
      <c r="AK51" s="24">
        <f>IF(AH51="","",YEAR(AH51))</f>
        <v/>
      </c>
      <c r="AL51" s="22">
        <f>IF(AF51="","",IF(AA51="","Pending",AA51))</f>
        <v/>
      </c>
      <c r="AM51" s="22">
        <f>IFERROR(TRIM(INDEX($A51:$Y51,MATCH(Lists!$H$8,$A$1:$Y$1,0))&amp;""),"")</f>
        <v/>
      </c>
      <c r="AN51" s="22">
        <f>IF(AF51="","",IF(OR(Balances!$B$6="",AM51=Balances!$B$6),1,0))</f>
        <v/>
      </c>
    </row>
    <row r="52">
      <c r="Z52" s="19" t="n"/>
      <c r="AA52" s="25" t="n"/>
      <c r="AB52" s="25" t="n"/>
      <c r="AC52" s="26" t="n"/>
      <c r="AD52" s="25" t="n"/>
      <c r="AE52" s="19" t="n"/>
      <c r="AF52" s="22">
        <f>LOWER(IFERROR(TRIM(INDEX($A52:$Y52,MATCH(Lists!$H$4,$A$1:$Y$1,0))&amp;""),""))</f>
        <v/>
      </c>
      <c r="AG52" s="22">
        <f>IFERROR(TRIM(INDEX($A52:$Y52,MATCH(Lists!$H$3,$A$1:$Y$1,0))&amp;""),"")</f>
        <v/>
      </c>
      <c r="AH52" s="23">
        <f>IFERROR(IF(ISNUMBER(INDEX($A52:$Y52,MATCH(Lists!$H$5,$A$1:$Y$1,0))),IF(INDEX($A52:$Y52,MATCH(Lists!$H$5,$A$1:$Y$1,0))&gt;0,INT(INDEX($A52:$Y52,MATCH(Lists!$H$5,$A$1:$Y$1,0))),""),DATE(VALUE(LEFT(INDEX($A52:$Y52,MATCH(Lists!$H$5,$A$1:$Y$1,0)),4)),VALUE(MID(INDEX($A52:$Y52,MATCH(Lists!$H$5,$A$1:$Y$1,0)),6,2)),VALUE(MID(INDEX($A52:$Y52,MATCH(Lists!$H$5,$A$1:$Y$1,0)),9,2)))),"")</f>
        <v/>
      </c>
      <c r="AI52" s="23">
        <f>IFERROR(IF(ISNUMBER(INDEX($A52:$Y52,MATCH(Lists!$H$6,$A$1:$Y$1,0))),IF(INDEX($A52:$Y52,MATCH(Lists!$H$6,$A$1:$Y$1,0))&gt;0,INT(INDEX($A52:$Y52,MATCH(Lists!$H$6,$A$1:$Y$1,0))),""),DATE(VALUE(LEFT(INDEX($A52:$Y52,MATCH(Lists!$H$6,$A$1:$Y$1,0)),4)),VALUE(MID(INDEX($A52:$Y52,MATCH(Lists!$H$6,$A$1:$Y$1,0)),6,2)),VALUE(MID(INDEX($A52:$Y52,MATCH(Lists!$H$6,$A$1:$Y$1,0)),9,2)))),"")</f>
        <v/>
      </c>
      <c r="AJ52" s="22">
        <f>IF(AF52="","",IFERROR(VALUE(INDEX($A52:$Y52,MATCH(Lists!$H$7,$A$1:$Y$1,0))&amp;""),0))</f>
        <v/>
      </c>
      <c r="AK52" s="24">
        <f>IF(AH52="","",YEAR(AH52))</f>
        <v/>
      </c>
      <c r="AL52" s="22">
        <f>IF(AF52="","",IF(AA52="","Pending",AA52))</f>
        <v/>
      </c>
      <c r="AM52" s="22">
        <f>IFERROR(TRIM(INDEX($A52:$Y52,MATCH(Lists!$H$8,$A$1:$Y$1,0))&amp;""),"")</f>
        <v/>
      </c>
      <c r="AN52" s="22">
        <f>IF(AF52="","",IF(OR(Balances!$B$6="",AM52=Balances!$B$6),1,0))</f>
        <v/>
      </c>
    </row>
    <row r="53">
      <c r="Z53" s="19" t="n"/>
      <c r="AA53" s="25" t="n"/>
      <c r="AB53" s="25" t="n"/>
      <c r="AC53" s="26" t="n"/>
      <c r="AD53" s="25" t="n"/>
      <c r="AE53" s="19" t="n"/>
      <c r="AF53" s="22">
        <f>LOWER(IFERROR(TRIM(INDEX($A53:$Y53,MATCH(Lists!$H$4,$A$1:$Y$1,0))&amp;""),""))</f>
        <v/>
      </c>
      <c r="AG53" s="22">
        <f>IFERROR(TRIM(INDEX($A53:$Y53,MATCH(Lists!$H$3,$A$1:$Y$1,0))&amp;""),"")</f>
        <v/>
      </c>
      <c r="AH53" s="23">
        <f>IFERROR(IF(ISNUMBER(INDEX($A53:$Y53,MATCH(Lists!$H$5,$A$1:$Y$1,0))),IF(INDEX($A53:$Y53,MATCH(Lists!$H$5,$A$1:$Y$1,0))&gt;0,INT(INDEX($A53:$Y53,MATCH(Lists!$H$5,$A$1:$Y$1,0))),""),DATE(VALUE(LEFT(INDEX($A53:$Y53,MATCH(Lists!$H$5,$A$1:$Y$1,0)),4)),VALUE(MID(INDEX($A53:$Y53,MATCH(Lists!$H$5,$A$1:$Y$1,0)),6,2)),VALUE(MID(INDEX($A53:$Y53,MATCH(Lists!$H$5,$A$1:$Y$1,0)),9,2)))),"")</f>
        <v/>
      </c>
      <c r="AI53" s="23">
        <f>IFERROR(IF(ISNUMBER(INDEX($A53:$Y53,MATCH(Lists!$H$6,$A$1:$Y$1,0))),IF(INDEX($A53:$Y53,MATCH(Lists!$H$6,$A$1:$Y$1,0))&gt;0,INT(INDEX($A53:$Y53,MATCH(Lists!$H$6,$A$1:$Y$1,0))),""),DATE(VALUE(LEFT(INDEX($A53:$Y53,MATCH(Lists!$H$6,$A$1:$Y$1,0)),4)),VALUE(MID(INDEX($A53:$Y53,MATCH(Lists!$H$6,$A$1:$Y$1,0)),6,2)),VALUE(MID(INDEX($A53:$Y53,MATCH(Lists!$H$6,$A$1:$Y$1,0)),9,2)))),"")</f>
        <v/>
      </c>
      <c r="AJ53" s="22">
        <f>IF(AF53="","",IFERROR(VALUE(INDEX($A53:$Y53,MATCH(Lists!$H$7,$A$1:$Y$1,0))&amp;""),0))</f>
        <v/>
      </c>
      <c r="AK53" s="24">
        <f>IF(AH53="","",YEAR(AH53))</f>
        <v/>
      </c>
      <c r="AL53" s="22">
        <f>IF(AF53="","",IF(AA53="","Pending",AA53))</f>
        <v/>
      </c>
      <c r="AM53" s="22">
        <f>IFERROR(TRIM(INDEX($A53:$Y53,MATCH(Lists!$H$8,$A$1:$Y$1,0))&amp;""),"")</f>
        <v/>
      </c>
      <c r="AN53" s="22">
        <f>IF(AF53="","",IF(OR(Balances!$B$6="",AM53=Balances!$B$6),1,0))</f>
        <v/>
      </c>
    </row>
    <row r="54">
      <c r="Z54" s="19" t="n"/>
      <c r="AA54" s="25" t="n"/>
      <c r="AB54" s="25" t="n"/>
      <c r="AC54" s="26" t="n"/>
      <c r="AD54" s="25" t="n"/>
      <c r="AE54" s="19" t="n"/>
      <c r="AF54" s="22">
        <f>LOWER(IFERROR(TRIM(INDEX($A54:$Y54,MATCH(Lists!$H$4,$A$1:$Y$1,0))&amp;""),""))</f>
        <v/>
      </c>
      <c r="AG54" s="22">
        <f>IFERROR(TRIM(INDEX($A54:$Y54,MATCH(Lists!$H$3,$A$1:$Y$1,0))&amp;""),"")</f>
        <v/>
      </c>
      <c r="AH54" s="23">
        <f>IFERROR(IF(ISNUMBER(INDEX($A54:$Y54,MATCH(Lists!$H$5,$A$1:$Y$1,0))),IF(INDEX($A54:$Y54,MATCH(Lists!$H$5,$A$1:$Y$1,0))&gt;0,INT(INDEX($A54:$Y54,MATCH(Lists!$H$5,$A$1:$Y$1,0))),""),DATE(VALUE(LEFT(INDEX($A54:$Y54,MATCH(Lists!$H$5,$A$1:$Y$1,0)),4)),VALUE(MID(INDEX($A54:$Y54,MATCH(Lists!$H$5,$A$1:$Y$1,0)),6,2)),VALUE(MID(INDEX($A54:$Y54,MATCH(Lists!$H$5,$A$1:$Y$1,0)),9,2)))),"")</f>
        <v/>
      </c>
      <c r="AI54" s="23">
        <f>IFERROR(IF(ISNUMBER(INDEX($A54:$Y54,MATCH(Lists!$H$6,$A$1:$Y$1,0))),IF(INDEX($A54:$Y54,MATCH(Lists!$H$6,$A$1:$Y$1,0))&gt;0,INT(INDEX($A54:$Y54,MATCH(Lists!$H$6,$A$1:$Y$1,0))),""),DATE(VALUE(LEFT(INDEX($A54:$Y54,MATCH(Lists!$H$6,$A$1:$Y$1,0)),4)),VALUE(MID(INDEX($A54:$Y54,MATCH(Lists!$H$6,$A$1:$Y$1,0)),6,2)),VALUE(MID(INDEX($A54:$Y54,MATCH(Lists!$H$6,$A$1:$Y$1,0)),9,2)))),"")</f>
        <v/>
      </c>
      <c r="AJ54" s="22">
        <f>IF(AF54="","",IFERROR(VALUE(INDEX($A54:$Y54,MATCH(Lists!$H$7,$A$1:$Y$1,0))&amp;""),0))</f>
        <v/>
      </c>
      <c r="AK54" s="24">
        <f>IF(AH54="","",YEAR(AH54))</f>
        <v/>
      </c>
      <c r="AL54" s="22">
        <f>IF(AF54="","",IF(AA54="","Pending",AA54))</f>
        <v/>
      </c>
      <c r="AM54" s="22">
        <f>IFERROR(TRIM(INDEX($A54:$Y54,MATCH(Lists!$H$8,$A$1:$Y$1,0))&amp;""),"")</f>
        <v/>
      </c>
      <c r="AN54" s="22">
        <f>IF(AF54="","",IF(OR(Balances!$B$6="",AM54=Balances!$B$6),1,0))</f>
        <v/>
      </c>
    </row>
    <row r="55">
      <c r="Z55" s="19" t="n"/>
      <c r="AA55" s="25" t="n"/>
      <c r="AB55" s="25" t="n"/>
      <c r="AC55" s="26" t="n"/>
      <c r="AD55" s="25" t="n"/>
      <c r="AE55" s="19" t="n"/>
      <c r="AF55" s="22">
        <f>LOWER(IFERROR(TRIM(INDEX($A55:$Y55,MATCH(Lists!$H$4,$A$1:$Y$1,0))&amp;""),""))</f>
        <v/>
      </c>
      <c r="AG55" s="22">
        <f>IFERROR(TRIM(INDEX($A55:$Y55,MATCH(Lists!$H$3,$A$1:$Y$1,0))&amp;""),"")</f>
        <v/>
      </c>
      <c r="AH55" s="23">
        <f>IFERROR(IF(ISNUMBER(INDEX($A55:$Y55,MATCH(Lists!$H$5,$A$1:$Y$1,0))),IF(INDEX($A55:$Y55,MATCH(Lists!$H$5,$A$1:$Y$1,0))&gt;0,INT(INDEX($A55:$Y55,MATCH(Lists!$H$5,$A$1:$Y$1,0))),""),DATE(VALUE(LEFT(INDEX($A55:$Y55,MATCH(Lists!$H$5,$A$1:$Y$1,0)),4)),VALUE(MID(INDEX($A55:$Y55,MATCH(Lists!$H$5,$A$1:$Y$1,0)),6,2)),VALUE(MID(INDEX($A55:$Y55,MATCH(Lists!$H$5,$A$1:$Y$1,0)),9,2)))),"")</f>
        <v/>
      </c>
      <c r="AI55" s="23">
        <f>IFERROR(IF(ISNUMBER(INDEX($A55:$Y55,MATCH(Lists!$H$6,$A$1:$Y$1,0))),IF(INDEX($A55:$Y55,MATCH(Lists!$H$6,$A$1:$Y$1,0))&gt;0,INT(INDEX($A55:$Y55,MATCH(Lists!$H$6,$A$1:$Y$1,0))),""),DATE(VALUE(LEFT(INDEX($A55:$Y55,MATCH(Lists!$H$6,$A$1:$Y$1,0)),4)),VALUE(MID(INDEX($A55:$Y55,MATCH(Lists!$H$6,$A$1:$Y$1,0)),6,2)),VALUE(MID(INDEX($A55:$Y55,MATCH(Lists!$H$6,$A$1:$Y$1,0)),9,2)))),"")</f>
        <v/>
      </c>
      <c r="AJ55" s="22">
        <f>IF(AF55="","",IFERROR(VALUE(INDEX($A55:$Y55,MATCH(Lists!$H$7,$A$1:$Y$1,0))&amp;""),0))</f>
        <v/>
      </c>
      <c r="AK55" s="24">
        <f>IF(AH55="","",YEAR(AH55))</f>
        <v/>
      </c>
      <c r="AL55" s="22">
        <f>IF(AF55="","",IF(AA55="","Pending",AA55))</f>
        <v/>
      </c>
      <c r="AM55" s="22">
        <f>IFERROR(TRIM(INDEX($A55:$Y55,MATCH(Lists!$H$8,$A$1:$Y$1,0))&amp;""),"")</f>
        <v/>
      </c>
      <c r="AN55" s="22">
        <f>IF(AF55="","",IF(OR(Balances!$B$6="",AM55=Balances!$B$6),1,0))</f>
        <v/>
      </c>
    </row>
    <row r="56">
      <c r="Z56" s="19" t="n"/>
      <c r="AA56" s="25" t="n"/>
      <c r="AB56" s="25" t="n"/>
      <c r="AC56" s="26" t="n"/>
      <c r="AD56" s="25" t="n"/>
      <c r="AE56" s="19" t="n"/>
      <c r="AF56" s="22">
        <f>LOWER(IFERROR(TRIM(INDEX($A56:$Y56,MATCH(Lists!$H$4,$A$1:$Y$1,0))&amp;""),""))</f>
        <v/>
      </c>
      <c r="AG56" s="22">
        <f>IFERROR(TRIM(INDEX($A56:$Y56,MATCH(Lists!$H$3,$A$1:$Y$1,0))&amp;""),"")</f>
        <v/>
      </c>
      <c r="AH56" s="23">
        <f>IFERROR(IF(ISNUMBER(INDEX($A56:$Y56,MATCH(Lists!$H$5,$A$1:$Y$1,0))),IF(INDEX($A56:$Y56,MATCH(Lists!$H$5,$A$1:$Y$1,0))&gt;0,INT(INDEX($A56:$Y56,MATCH(Lists!$H$5,$A$1:$Y$1,0))),""),DATE(VALUE(LEFT(INDEX($A56:$Y56,MATCH(Lists!$H$5,$A$1:$Y$1,0)),4)),VALUE(MID(INDEX($A56:$Y56,MATCH(Lists!$H$5,$A$1:$Y$1,0)),6,2)),VALUE(MID(INDEX($A56:$Y56,MATCH(Lists!$H$5,$A$1:$Y$1,0)),9,2)))),"")</f>
        <v/>
      </c>
      <c r="AI56" s="23">
        <f>IFERROR(IF(ISNUMBER(INDEX($A56:$Y56,MATCH(Lists!$H$6,$A$1:$Y$1,0))),IF(INDEX($A56:$Y56,MATCH(Lists!$H$6,$A$1:$Y$1,0))&gt;0,INT(INDEX($A56:$Y56,MATCH(Lists!$H$6,$A$1:$Y$1,0))),""),DATE(VALUE(LEFT(INDEX($A56:$Y56,MATCH(Lists!$H$6,$A$1:$Y$1,0)),4)),VALUE(MID(INDEX($A56:$Y56,MATCH(Lists!$H$6,$A$1:$Y$1,0)),6,2)),VALUE(MID(INDEX($A56:$Y56,MATCH(Lists!$H$6,$A$1:$Y$1,0)),9,2)))),"")</f>
        <v/>
      </c>
      <c r="AJ56" s="22">
        <f>IF(AF56="","",IFERROR(VALUE(INDEX($A56:$Y56,MATCH(Lists!$H$7,$A$1:$Y$1,0))&amp;""),0))</f>
        <v/>
      </c>
      <c r="AK56" s="24">
        <f>IF(AH56="","",YEAR(AH56))</f>
        <v/>
      </c>
      <c r="AL56" s="22">
        <f>IF(AF56="","",IF(AA56="","Pending",AA56))</f>
        <v/>
      </c>
      <c r="AM56" s="22">
        <f>IFERROR(TRIM(INDEX($A56:$Y56,MATCH(Lists!$H$8,$A$1:$Y$1,0))&amp;""),"")</f>
        <v/>
      </c>
      <c r="AN56" s="22">
        <f>IF(AF56="","",IF(OR(Balances!$B$6="",AM56=Balances!$B$6),1,0))</f>
        <v/>
      </c>
    </row>
    <row r="57">
      <c r="Z57" s="19" t="n"/>
      <c r="AA57" s="25" t="n"/>
      <c r="AB57" s="25" t="n"/>
      <c r="AC57" s="26" t="n"/>
      <c r="AD57" s="25" t="n"/>
      <c r="AE57" s="19" t="n"/>
      <c r="AF57" s="22">
        <f>LOWER(IFERROR(TRIM(INDEX($A57:$Y57,MATCH(Lists!$H$4,$A$1:$Y$1,0))&amp;""),""))</f>
        <v/>
      </c>
      <c r="AG57" s="22">
        <f>IFERROR(TRIM(INDEX($A57:$Y57,MATCH(Lists!$H$3,$A$1:$Y$1,0))&amp;""),"")</f>
        <v/>
      </c>
      <c r="AH57" s="23">
        <f>IFERROR(IF(ISNUMBER(INDEX($A57:$Y57,MATCH(Lists!$H$5,$A$1:$Y$1,0))),IF(INDEX($A57:$Y57,MATCH(Lists!$H$5,$A$1:$Y$1,0))&gt;0,INT(INDEX($A57:$Y57,MATCH(Lists!$H$5,$A$1:$Y$1,0))),""),DATE(VALUE(LEFT(INDEX($A57:$Y57,MATCH(Lists!$H$5,$A$1:$Y$1,0)),4)),VALUE(MID(INDEX($A57:$Y57,MATCH(Lists!$H$5,$A$1:$Y$1,0)),6,2)),VALUE(MID(INDEX($A57:$Y57,MATCH(Lists!$H$5,$A$1:$Y$1,0)),9,2)))),"")</f>
        <v/>
      </c>
      <c r="AI57" s="23">
        <f>IFERROR(IF(ISNUMBER(INDEX($A57:$Y57,MATCH(Lists!$H$6,$A$1:$Y$1,0))),IF(INDEX($A57:$Y57,MATCH(Lists!$H$6,$A$1:$Y$1,0))&gt;0,INT(INDEX($A57:$Y57,MATCH(Lists!$H$6,$A$1:$Y$1,0))),""),DATE(VALUE(LEFT(INDEX($A57:$Y57,MATCH(Lists!$H$6,$A$1:$Y$1,0)),4)),VALUE(MID(INDEX($A57:$Y57,MATCH(Lists!$H$6,$A$1:$Y$1,0)),6,2)),VALUE(MID(INDEX($A57:$Y57,MATCH(Lists!$H$6,$A$1:$Y$1,0)),9,2)))),"")</f>
        <v/>
      </c>
      <c r="AJ57" s="22">
        <f>IF(AF57="","",IFERROR(VALUE(INDEX($A57:$Y57,MATCH(Lists!$H$7,$A$1:$Y$1,0))&amp;""),0))</f>
        <v/>
      </c>
      <c r="AK57" s="24">
        <f>IF(AH57="","",YEAR(AH57))</f>
        <v/>
      </c>
      <c r="AL57" s="22">
        <f>IF(AF57="","",IF(AA57="","Pending",AA57))</f>
        <v/>
      </c>
      <c r="AM57" s="22">
        <f>IFERROR(TRIM(INDEX($A57:$Y57,MATCH(Lists!$H$8,$A$1:$Y$1,0))&amp;""),"")</f>
        <v/>
      </c>
      <c r="AN57" s="22">
        <f>IF(AF57="","",IF(OR(Balances!$B$6="",AM57=Balances!$B$6),1,0))</f>
        <v/>
      </c>
    </row>
    <row r="58">
      <c r="Z58" s="19" t="n"/>
      <c r="AA58" s="25" t="n"/>
      <c r="AB58" s="25" t="n"/>
      <c r="AC58" s="26" t="n"/>
      <c r="AD58" s="25" t="n"/>
      <c r="AE58" s="19" t="n"/>
      <c r="AF58" s="22">
        <f>LOWER(IFERROR(TRIM(INDEX($A58:$Y58,MATCH(Lists!$H$4,$A$1:$Y$1,0))&amp;""),""))</f>
        <v/>
      </c>
      <c r="AG58" s="22">
        <f>IFERROR(TRIM(INDEX($A58:$Y58,MATCH(Lists!$H$3,$A$1:$Y$1,0))&amp;""),"")</f>
        <v/>
      </c>
      <c r="AH58" s="23">
        <f>IFERROR(IF(ISNUMBER(INDEX($A58:$Y58,MATCH(Lists!$H$5,$A$1:$Y$1,0))),IF(INDEX($A58:$Y58,MATCH(Lists!$H$5,$A$1:$Y$1,0))&gt;0,INT(INDEX($A58:$Y58,MATCH(Lists!$H$5,$A$1:$Y$1,0))),""),DATE(VALUE(LEFT(INDEX($A58:$Y58,MATCH(Lists!$H$5,$A$1:$Y$1,0)),4)),VALUE(MID(INDEX($A58:$Y58,MATCH(Lists!$H$5,$A$1:$Y$1,0)),6,2)),VALUE(MID(INDEX($A58:$Y58,MATCH(Lists!$H$5,$A$1:$Y$1,0)),9,2)))),"")</f>
        <v/>
      </c>
      <c r="AI58" s="23">
        <f>IFERROR(IF(ISNUMBER(INDEX($A58:$Y58,MATCH(Lists!$H$6,$A$1:$Y$1,0))),IF(INDEX($A58:$Y58,MATCH(Lists!$H$6,$A$1:$Y$1,0))&gt;0,INT(INDEX($A58:$Y58,MATCH(Lists!$H$6,$A$1:$Y$1,0))),""),DATE(VALUE(LEFT(INDEX($A58:$Y58,MATCH(Lists!$H$6,$A$1:$Y$1,0)),4)),VALUE(MID(INDEX($A58:$Y58,MATCH(Lists!$H$6,$A$1:$Y$1,0)),6,2)),VALUE(MID(INDEX($A58:$Y58,MATCH(Lists!$H$6,$A$1:$Y$1,0)),9,2)))),"")</f>
        <v/>
      </c>
      <c r="AJ58" s="22">
        <f>IF(AF58="","",IFERROR(VALUE(INDEX($A58:$Y58,MATCH(Lists!$H$7,$A$1:$Y$1,0))&amp;""),0))</f>
        <v/>
      </c>
      <c r="AK58" s="24">
        <f>IF(AH58="","",YEAR(AH58))</f>
        <v/>
      </c>
      <c r="AL58" s="22">
        <f>IF(AF58="","",IF(AA58="","Pending",AA58))</f>
        <v/>
      </c>
      <c r="AM58" s="22">
        <f>IFERROR(TRIM(INDEX($A58:$Y58,MATCH(Lists!$H$8,$A$1:$Y$1,0))&amp;""),"")</f>
        <v/>
      </c>
      <c r="AN58" s="22">
        <f>IF(AF58="","",IF(OR(Balances!$B$6="",AM58=Balances!$B$6),1,0))</f>
        <v/>
      </c>
    </row>
    <row r="59">
      <c r="Z59" s="19" t="n"/>
      <c r="AA59" s="25" t="n"/>
      <c r="AB59" s="25" t="n"/>
      <c r="AC59" s="26" t="n"/>
      <c r="AD59" s="25" t="n"/>
      <c r="AE59" s="19" t="n"/>
      <c r="AF59" s="22">
        <f>LOWER(IFERROR(TRIM(INDEX($A59:$Y59,MATCH(Lists!$H$4,$A$1:$Y$1,0))&amp;""),""))</f>
        <v/>
      </c>
      <c r="AG59" s="22">
        <f>IFERROR(TRIM(INDEX($A59:$Y59,MATCH(Lists!$H$3,$A$1:$Y$1,0))&amp;""),"")</f>
        <v/>
      </c>
      <c r="AH59" s="23">
        <f>IFERROR(IF(ISNUMBER(INDEX($A59:$Y59,MATCH(Lists!$H$5,$A$1:$Y$1,0))),IF(INDEX($A59:$Y59,MATCH(Lists!$H$5,$A$1:$Y$1,0))&gt;0,INT(INDEX($A59:$Y59,MATCH(Lists!$H$5,$A$1:$Y$1,0))),""),DATE(VALUE(LEFT(INDEX($A59:$Y59,MATCH(Lists!$H$5,$A$1:$Y$1,0)),4)),VALUE(MID(INDEX($A59:$Y59,MATCH(Lists!$H$5,$A$1:$Y$1,0)),6,2)),VALUE(MID(INDEX($A59:$Y59,MATCH(Lists!$H$5,$A$1:$Y$1,0)),9,2)))),"")</f>
        <v/>
      </c>
      <c r="AI59" s="23">
        <f>IFERROR(IF(ISNUMBER(INDEX($A59:$Y59,MATCH(Lists!$H$6,$A$1:$Y$1,0))),IF(INDEX($A59:$Y59,MATCH(Lists!$H$6,$A$1:$Y$1,0))&gt;0,INT(INDEX($A59:$Y59,MATCH(Lists!$H$6,$A$1:$Y$1,0))),""),DATE(VALUE(LEFT(INDEX($A59:$Y59,MATCH(Lists!$H$6,$A$1:$Y$1,0)),4)),VALUE(MID(INDEX($A59:$Y59,MATCH(Lists!$H$6,$A$1:$Y$1,0)),6,2)),VALUE(MID(INDEX($A59:$Y59,MATCH(Lists!$H$6,$A$1:$Y$1,0)),9,2)))),"")</f>
        <v/>
      </c>
      <c r="AJ59" s="22">
        <f>IF(AF59="","",IFERROR(VALUE(INDEX($A59:$Y59,MATCH(Lists!$H$7,$A$1:$Y$1,0))&amp;""),0))</f>
        <v/>
      </c>
      <c r="AK59" s="24">
        <f>IF(AH59="","",YEAR(AH59))</f>
        <v/>
      </c>
      <c r="AL59" s="22">
        <f>IF(AF59="","",IF(AA59="","Pending",AA59))</f>
        <v/>
      </c>
      <c r="AM59" s="22">
        <f>IFERROR(TRIM(INDEX($A59:$Y59,MATCH(Lists!$H$8,$A$1:$Y$1,0))&amp;""),"")</f>
        <v/>
      </c>
      <c r="AN59" s="22">
        <f>IF(AF59="","",IF(OR(Balances!$B$6="",AM59=Balances!$B$6),1,0))</f>
        <v/>
      </c>
    </row>
    <row r="60">
      <c r="Z60" s="19" t="n"/>
      <c r="AA60" s="25" t="n"/>
      <c r="AB60" s="25" t="n"/>
      <c r="AC60" s="26" t="n"/>
      <c r="AD60" s="25" t="n"/>
      <c r="AE60" s="19" t="n"/>
      <c r="AF60" s="22">
        <f>LOWER(IFERROR(TRIM(INDEX($A60:$Y60,MATCH(Lists!$H$4,$A$1:$Y$1,0))&amp;""),""))</f>
        <v/>
      </c>
      <c r="AG60" s="22">
        <f>IFERROR(TRIM(INDEX($A60:$Y60,MATCH(Lists!$H$3,$A$1:$Y$1,0))&amp;""),"")</f>
        <v/>
      </c>
      <c r="AH60" s="23">
        <f>IFERROR(IF(ISNUMBER(INDEX($A60:$Y60,MATCH(Lists!$H$5,$A$1:$Y$1,0))),IF(INDEX($A60:$Y60,MATCH(Lists!$H$5,$A$1:$Y$1,0))&gt;0,INT(INDEX($A60:$Y60,MATCH(Lists!$H$5,$A$1:$Y$1,0))),""),DATE(VALUE(LEFT(INDEX($A60:$Y60,MATCH(Lists!$H$5,$A$1:$Y$1,0)),4)),VALUE(MID(INDEX($A60:$Y60,MATCH(Lists!$H$5,$A$1:$Y$1,0)),6,2)),VALUE(MID(INDEX($A60:$Y60,MATCH(Lists!$H$5,$A$1:$Y$1,0)),9,2)))),"")</f>
        <v/>
      </c>
      <c r="AI60" s="23">
        <f>IFERROR(IF(ISNUMBER(INDEX($A60:$Y60,MATCH(Lists!$H$6,$A$1:$Y$1,0))),IF(INDEX($A60:$Y60,MATCH(Lists!$H$6,$A$1:$Y$1,0))&gt;0,INT(INDEX($A60:$Y60,MATCH(Lists!$H$6,$A$1:$Y$1,0))),""),DATE(VALUE(LEFT(INDEX($A60:$Y60,MATCH(Lists!$H$6,$A$1:$Y$1,0)),4)),VALUE(MID(INDEX($A60:$Y60,MATCH(Lists!$H$6,$A$1:$Y$1,0)),6,2)),VALUE(MID(INDEX($A60:$Y60,MATCH(Lists!$H$6,$A$1:$Y$1,0)),9,2)))),"")</f>
        <v/>
      </c>
      <c r="AJ60" s="22">
        <f>IF(AF60="","",IFERROR(VALUE(INDEX($A60:$Y60,MATCH(Lists!$H$7,$A$1:$Y$1,0))&amp;""),0))</f>
        <v/>
      </c>
      <c r="AK60" s="24">
        <f>IF(AH60="","",YEAR(AH60))</f>
        <v/>
      </c>
      <c r="AL60" s="22">
        <f>IF(AF60="","",IF(AA60="","Pending",AA60))</f>
        <v/>
      </c>
      <c r="AM60" s="22">
        <f>IFERROR(TRIM(INDEX($A60:$Y60,MATCH(Lists!$H$8,$A$1:$Y$1,0))&amp;""),"")</f>
        <v/>
      </c>
      <c r="AN60" s="22">
        <f>IF(AF60="","",IF(OR(Balances!$B$6="",AM60=Balances!$B$6),1,0))</f>
        <v/>
      </c>
    </row>
    <row r="61">
      <c r="Z61" s="19" t="n"/>
      <c r="AA61" s="25" t="n"/>
      <c r="AB61" s="25" t="n"/>
      <c r="AC61" s="26" t="n"/>
      <c r="AD61" s="25" t="n"/>
      <c r="AE61" s="19" t="n"/>
      <c r="AF61" s="22">
        <f>LOWER(IFERROR(TRIM(INDEX($A61:$Y61,MATCH(Lists!$H$4,$A$1:$Y$1,0))&amp;""),""))</f>
        <v/>
      </c>
      <c r="AG61" s="22">
        <f>IFERROR(TRIM(INDEX($A61:$Y61,MATCH(Lists!$H$3,$A$1:$Y$1,0))&amp;""),"")</f>
        <v/>
      </c>
      <c r="AH61" s="23">
        <f>IFERROR(IF(ISNUMBER(INDEX($A61:$Y61,MATCH(Lists!$H$5,$A$1:$Y$1,0))),IF(INDEX($A61:$Y61,MATCH(Lists!$H$5,$A$1:$Y$1,0))&gt;0,INT(INDEX($A61:$Y61,MATCH(Lists!$H$5,$A$1:$Y$1,0))),""),DATE(VALUE(LEFT(INDEX($A61:$Y61,MATCH(Lists!$H$5,$A$1:$Y$1,0)),4)),VALUE(MID(INDEX($A61:$Y61,MATCH(Lists!$H$5,$A$1:$Y$1,0)),6,2)),VALUE(MID(INDEX($A61:$Y61,MATCH(Lists!$H$5,$A$1:$Y$1,0)),9,2)))),"")</f>
        <v/>
      </c>
      <c r="AI61" s="23">
        <f>IFERROR(IF(ISNUMBER(INDEX($A61:$Y61,MATCH(Lists!$H$6,$A$1:$Y$1,0))),IF(INDEX($A61:$Y61,MATCH(Lists!$H$6,$A$1:$Y$1,0))&gt;0,INT(INDEX($A61:$Y61,MATCH(Lists!$H$6,$A$1:$Y$1,0))),""),DATE(VALUE(LEFT(INDEX($A61:$Y61,MATCH(Lists!$H$6,$A$1:$Y$1,0)),4)),VALUE(MID(INDEX($A61:$Y61,MATCH(Lists!$H$6,$A$1:$Y$1,0)),6,2)),VALUE(MID(INDEX($A61:$Y61,MATCH(Lists!$H$6,$A$1:$Y$1,0)),9,2)))),"")</f>
        <v/>
      </c>
      <c r="AJ61" s="22">
        <f>IF(AF61="","",IFERROR(VALUE(INDEX($A61:$Y61,MATCH(Lists!$H$7,$A$1:$Y$1,0))&amp;""),0))</f>
        <v/>
      </c>
      <c r="AK61" s="24">
        <f>IF(AH61="","",YEAR(AH61))</f>
        <v/>
      </c>
      <c r="AL61" s="22">
        <f>IF(AF61="","",IF(AA61="","Pending",AA61))</f>
        <v/>
      </c>
      <c r="AM61" s="22">
        <f>IFERROR(TRIM(INDEX($A61:$Y61,MATCH(Lists!$H$8,$A$1:$Y$1,0))&amp;""),"")</f>
        <v/>
      </c>
      <c r="AN61" s="22">
        <f>IF(AF61="","",IF(OR(Balances!$B$6="",AM61=Balances!$B$6),1,0))</f>
        <v/>
      </c>
    </row>
    <row r="62">
      <c r="Z62" s="19" t="n"/>
      <c r="AA62" s="25" t="n"/>
      <c r="AB62" s="25" t="n"/>
      <c r="AC62" s="26" t="n"/>
      <c r="AD62" s="25" t="n"/>
      <c r="AE62" s="19" t="n"/>
      <c r="AF62" s="22">
        <f>LOWER(IFERROR(TRIM(INDEX($A62:$Y62,MATCH(Lists!$H$4,$A$1:$Y$1,0))&amp;""),""))</f>
        <v/>
      </c>
      <c r="AG62" s="22">
        <f>IFERROR(TRIM(INDEX($A62:$Y62,MATCH(Lists!$H$3,$A$1:$Y$1,0))&amp;""),"")</f>
        <v/>
      </c>
      <c r="AH62" s="23">
        <f>IFERROR(IF(ISNUMBER(INDEX($A62:$Y62,MATCH(Lists!$H$5,$A$1:$Y$1,0))),IF(INDEX($A62:$Y62,MATCH(Lists!$H$5,$A$1:$Y$1,0))&gt;0,INT(INDEX($A62:$Y62,MATCH(Lists!$H$5,$A$1:$Y$1,0))),""),DATE(VALUE(LEFT(INDEX($A62:$Y62,MATCH(Lists!$H$5,$A$1:$Y$1,0)),4)),VALUE(MID(INDEX($A62:$Y62,MATCH(Lists!$H$5,$A$1:$Y$1,0)),6,2)),VALUE(MID(INDEX($A62:$Y62,MATCH(Lists!$H$5,$A$1:$Y$1,0)),9,2)))),"")</f>
        <v/>
      </c>
      <c r="AI62" s="23">
        <f>IFERROR(IF(ISNUMBER(INDEX($A62:$Y62,MATCH(Lists!$H$6,$A$1:$Y$1,0))),IF(INDEX($A62:$Y62,MATCH(Lists!$H$6,$A$1:$Y$1,0))&gt;0,INT(INDEX($A62:$Y62,MATCH(Lists!$H$6,$A$1:$Y$1,0))),""),DATE(VALUE(LEFT(INDEX($A62:$Y62,MATCH(Lists!$H$6,$A$1:$Y$1,0)),4)),VALUE(MID(INDEX($A62:$Y62,MATCH(Lists!$H$6,$A$1:$Y$1,0)),6,2)),VALUE(MID(INDEX($A62:$Y62,MATCH(Lists!$H$6,$A$1:$Y$1,0)),9,2)))),"")</f>
        <v/>
      </c>
      <c r="AJ62" s="22">
        <f>IF(AF62="","",IFERROR(VALUE(INDEX($A62:$Y62,MATCH(Lists!$H$7,$A$1:$Y$1,0))&amp;""),0))</f>
        <v/>
      </c>
      <c r="AK62" s="24">
        <f>IF(AH62="","",YEAR(AH62))</f>
        <v/>
      </c>
      <c r="AL62" s="22">
        <f>IF(AF62="","",IF(AA62="","Pending",AA62))</f>
        <v/>
      </c>
      <c r="AM62" s="22">
        <f>IFERROR(TRIM(INDEX($A62:$Y62,MATCH(Lists!$H$8,$A$1:$Y$1,0))&amp;""),"")</f>
        <v/>
      </c>
      <c r="AN62" s="22">
        <f>IF(AF62="","",IF(OR(Balances!$B$6="",AM62=Balances!$B$6),1,0))</f>
        <v/>
      </c>
    </row>
    <row r="63">
      <c r="Z63" s="19" t="n"/>
      <c r="AA63" s="25" t="n"/>
      <c r="AB63" s="25" t="n"/>
      <c r="AC63" s="26" t="n"/>
      <c r="AD63" s="25" t="n"/>
      <c r="AE63" s="19" t="n"/>
      <c r="AF63" s="22">
        <f>LOWER(IFERROR(TRIM(INDEX($A63:$Y63,MATCH(Lists!$H$4,$A$1:$Y$1,0))&amp;""),""))</f>
        <v/>
      </c>
      <c r="AG63" s="22">
        <f>IFERROR(TRIM(INDEX($A63:$Y63,MATCH(Lists!$H$3,$A$1:$Y$1,0))&amp;""),"")</f>
        <v/>
      </c>
      <c r="AH63" s="23">
        <f>IFERROR(IF(ISNUMBER(INDEX($A63:$Y63,MATCH(Lists!$H$5,$A$1:$Y$1,0))),IF(INDEX($A63:$Y63,MATCH(Lists!$H$5,$A$1:$Y$1,0))&gt;0,INT(INDEX($A63:$Y63,MATCH(Lists!$H$5,$A$1:$Y$1,0))),""),DATE(VALUE(LEFT(INDEX($A63:$Y63,MATCH(Lists!$H$5,$A$1:$Y$1,0)),4)),VALUE(MID(INDEX($A63:$Y63,MATCH(Lists!$H$5,$A$1:$Y$1,0)),6,2)),VALUE(MID(INDEX($A63:$Y63,MATCH(Lists!$H$5,$A$1:$Y$1,0)),9,2)))),"")</f>
        <v/>
      </c>
      <c r="AI63" s="23">
        <f>IFERROR(IF(ISNUMBER(INDEX($A63:$Y63,MATCH(Lists!$H$6,$A$1:$Y$1,0))),IF(INDEX($A63:$Y63,MATCH(Lists!$H$6,$A$1:$Y$1,0))&gt;0,INT(INDEX($A63:$Y63,MATCH(Lists!$H$6,$A$1:$Y$1,0))),""),DATE(VALUE(LEFT(INDEX($A63:$Y63,MATCH(Lists!$H$6,$A$1:$Y$1,0)),4)),VALUE(MID(INDEX($A63:$Y63,MATCH(Lists!$H$6,$A$1:$Y$1,0)),6,2)),VALUE(MID(INDEX($A63:$Y63,MATCH(Lists!$H$6,$A$1:$Y$1,0)),9,2)))),"")</f>
        <v/>
      </c>
      <c r="AJ63" s="22">
        <f>IF(AF63="","",IFERROR(VALUE(INDEX($A63:$Y63,MATCH(Lists!$H$7,$A$1:$Y$1,0))&amp;""),0))</f>
        <v/>
      </c>
      <c r="AK63" s="24">
        <f>IF(AH63="","",YEAR(AH63))</f>
        <v/>
      </c>
      <c r="AL63" s="22">
        <f>IF(AF63="","",IF(AA63="","Pending",AA63))</f>
        <v/>
      </c>
      <c r="AM63" s="22">
        <f>IFERROR(TRIM(INDEX($A63:$Y63,MATCH(Lists!$H$8,$A$1:$Y$1,0))&amp;""),"")</f>
        <v/>
      </c>
      <c r="AN63" s="22">
        <f>IF(AF63="","",IF(OR(Balances!$B$6="",AM63=Balances!$B$6),1,0))</f>
        <v/>
      </c>
    </row>
    <row r="64">
      <c r="Z64" s="19" t="n"/>
      <c r="AA64" s="25" t="n"/>
      <c r="AB64" s="25" t="n"/>
      <c r="AC64" s="26" t="n"/>
      <c r="AD64" s="25" t="n"/>
      <c r="AE64" s="19" t="n"/>
      <c r="AF64" s="22">
        <f>LOWER(IFERROR(TRIM(INDEX($A64:$Y64,MATCH(Lists!$H$4,$A$1:$Y$1,0))&amp;""),""))</f>
        <v/>
      </c>
      <c r="AG64" s="22">
        <f>IFERROR(TRIM(INDEX($A64:$Y64,MATCH(Lists!$H$3,$A$1:$Y$1,0))&amp;""),"")</f>
        <v/>
      </c>
      <c r="AH64" s="23">
        <f>IFERROR(IF(ISNUMBER(INDEX($A64:$Y64,MATCH(Lists!$H$5,$A$1:$Y$1,0))),IF(INDEX($A64:$Y64,MATCH(Lists!$H$5,$A$1:$Y$1,0))&gt;0,INT(INDEX($A64:$Y64,MATCH(Lists!$H$5,$A$1:$Y$1,0))),""),DATE(VALUE(LEFT(INDEX($A64:$Y64,MATCH(Lists!$H$5,$A$1:$Y$1,0)),4)),VALUE(MID(INDEX($A64:$Y64,MATCH(Lists!$H$5,$A$1:$Y$1,0)),6,2)),VALUE(MID(INDEX($A64:$Y64,MATCH(Lists!$H$5,$A$1:$Y$1,0)),9,2)))),"")</f>
        <v/>
      </c>
      <c r="AI64" s="23">
        <f>IFERROR(IF(ISNUMBER(INDEX($A64:$Y64,MATCH(Lists!$H$6,$A$1:$Y$1,0))),IF(INDEX($A64:$Y64,MATCH(Lists!$H$6,$A$1:$Y$1,0))&gt;0,INT(INDEX($A64:$Y64,MATCH(Lists!$H$6,$A$1:$Y$1,0))),""),DATE(VALUE(LEFT(INDEX($A64:$Y64,MATCH(Lists!$H$6,$A$1:$Y$1,0)),4)),VALUE(MID(INDEX($A64:$Y64,MATCH(Lists!$H$6,$A$1:$Y$1,0)),6,2)),VALUE(MID(INDEX($A64:$Y64,MATCH(Lists!$H$6,$A$1:$Y$1,0)),9,2)))),"")</f>
        <v/>
      </c>
      <c r="AJ64" s="22">
        <f>IF(AF64="","",IFERROR(VALUE(INDEX($A64:$Y64,MATCH(Lists!$H$7,$A$1:$Y$1,0))&amp;""),0))</f>
        <v/>
      </c>
      <c r="AK64" s="24">
        <f>IF(AH64="","",YEAR(AH64))</f>
        <v/>
      </c>
      <c r="AL64" s="22">
        <f>IF(AF64="","",IF(AA64="","Pending",AA64))</f>
        <v/>
      </c>
      <c r="AM64" s="22">
        <f>IFERROR(TRIM(INDEX($A64:$Y64,MATCH(Lists!$H$8,$A$1:$Y$1,0))&amp;""),"")</f>
        <v/>
      </c>
      <c r="AN64" s="22">
        <f>IF(AF64="","",IF(OR(Balances!$B$6="",AM64=Balances!$B$6),1,0))</f>
        <v/>
      </c>
    </row>
    <row r="65">
      <c r="Z65" s="19" t="n"/>
      <c r="AA65" s="25" t="n"/>
      <c r="AB65" s="25" t="n"/>
      <c r="AC65" s="26" t="n"/>
      <c r="AD65" s="25" t="n"/>
      <c r="AE65" s="19" t="n"/>
      <c r="AF65" s="22">
        <f>LOWER(IFERROR(TRIM(INDEX($A65:$Y65,MATCH(Lists!$H$4,$A$1:$Y$1,0))&amp;""),""))</f>
        <v/>
      </c>
      <c r="AG65" s="22">
        <f>IFERROR(TRIM(INDEX($A65:$Y65,MATCH(Lists!$H$3,$A$1:$Y$1,0))&amp;""),"")</f>
        <v/>
      </c>
      <c r="AH65" s="23">
        <f>IFERROR(IF(ISNUMBER(INDEX($A65:$Y65,MATCH(Lists!$H$5,$A$1:$Y$1,0))),IF(INDEX($A65:$Y65,MATCH(Lists!$H$5,$A$1:$Y$1,0))&gt;0,INT(INDEX($A65:$Y65,MATCH(Lists!$H$5,$A$1:$Y$1,0))),""),DATE(VALUE(LEFT(INDEX($A65:$Y65,MATCH(Lists!$H$5,$A$1:$Y$1,0)),4)),VALUE(MID(INDEX($A65:$Y65,MATCH(Lists!$H$5,$A$1:$Y$1,0)),6,2)),VALUE(MID(INDEX($A65:$Y65,MATCH(Lists!$H$5,$A$1:$Y$1,0)),9,2)))),"")</f>
        <v/>
      </c>
      <c r="AI65" s="23">
        <f>IFERROR(IF(ISNUMBER(INDEX($A65:$Y65,MATCH(Lists!$H$6,$A$1:$Y$1,0))),IF(INDEX($A65:$Y65,MATCH(Lists!$H$6,$A$1:$Y$1,0))&gt;0,INT(INDEX($A65:$Y65,MATCH(Lists!$H$6,$A$1:$Y$1,0))),""),DATE(VALUE(LEFT(INDEX($A65:$Y65,MATCH(Lists!$H$6,$A$1:$Y$1,0)),4)),VALUE(MID(INDEX($A65:$Y65,MATCH(Lists!$H$6,$A$1:$Y$1,0)),6,2)),VALUE(MID(INDEX($A65:$Y65,MATCH(Lists!$H$6,$A$1:$Y$1,0)),9,2)))),"")</f>
        <v/>
      </c>
      <c r="AJ65" s="22">
        <f>IF(AF65="","",IFERROR(VALUE(INDEX($A65:$Y65,MATCH(Lists!$H$7,$A$1:$Y$1,0))&amp;""),0))</f>
        <v/>
      </c>
      <c r="AK65" s="24">
        <f>IF(AH65="","",YEAR(AH65))</f>
        <v/>
      </c>
      <c r="AL65" s="22">
        <f>IF(AF65="","",IF(AA65="","Pending",AA65))</f>
        <v/>
      </c>
      <c r="AM65" s="22">
        <f>IFERROR(TRIM(INDEX($A65:$Y65,MATCH(Lists!$H$8,$A$1:$Y$1,0))&amp;""),"")</f>
        <v/>
      </c>
      <c r="AN65" s="22">
        <f>IF(AF65="","",IF(OR(Balances!$B$6="",AM65=Balances!$B$6),1,0))</f>
        <v/>
      </c>
    </row>
    <row r="66">
      <c r="Z66" s="19" t="n"/>
      <c r="AA66" s="25" t="n"/>
      <c r="AB66" s="25" t="n"/>
      <c r="AC66" s="26" t="n"/>
      <c r="AD66" s="25" t="n"/>
      <c r="AE66" s="19" t="n"/>
      <c r="AF66" s="22">
        <f>LOWER(IFERROR(TRIM(INDEX($A66:$Y66,MATCH(Lists!$H$4,$A$1:$Y$1,0))&amp;""),""))</f>
        <v/>
      </c>
      <c r="AG66" s="22">
        <f>IFERROR(TRIM(INDEX($A66:$Y66,MATCH(Lists!$H$3,$A$1:$Y$1,0))&amp;""),"")</f>
        <v/>
      </c>
      <c r="AH66" s="23">
        <f>IFERROR(IF(ISNUMBER(INDEX($A66:$Y66,MATCH(Lists!$H$5,$A$1:$Y$1,0))),IF(INDEX($A66:$Y66,MATCH(Lists!$H$5,$A$1:$Y$1,0))&gt;0,INT(INDEX($A66:$Y66,MATCH(Lists!$H$5,$A$1:$Y$1,0))),""),DATE(VALUE(LEFT(INDEX($A66:$Y66,MATCH(Lists!$H$5,$A$1:$Y$1,0)),4)),VALUE(MID(INDEX($A66:$Y66,MATCH(Lists!$H$5,$A$1:$Y$1,0)),6,2)),VALUE(MID(INDEX($A66:$Y66,MATCH(Lists!$H$5,$A$1:$Y$1,0)),9,2)))),"")</f>
        <v/>
      </c>
      <c r="AI66" s="23">
        <f>IFERROR(IF(ISNUMBER(INDEX($A66:$Y66,MATCH(Lists!$H$6,$A$1:$Y$1,0))),IF(INDEX($A66:$Y66,MATCH(Lists!$H$6,$A$1:$Y$1,0))&gt;0,INT(INDEX($A66:$Y66,MATCH(Lists!$H$6,$A$1:$Y$1,0))),""),DATE(VALUE(LEFT(INDEX($A66:$Y66,MATCH(Lists!$H$6,$A$1:$Y$1,0)),4)),VALUE(MID(INDEX($A66:$Y66,MATCH(Lists!$H$6,$A$1:$Y$1,0)),6,2)),VALUE(MID(INDEX($A66:$Y66,MATCH(Lists!$H$6,$A$1:$Y$1,0)),9,2)))),"")</f>
        <v/>
      </c>
      <c r="AJ66" s="22">
        <f>IF(AF66="","",IFERROR(VALUE(INDEX($A66:$Y66,MATCH(Lists!$H$7,$A$1:$Y$1,0))&amp;""),0))</f>
        <v/>
      </c>
      <c r="AK66" s="24">
        <f>IF(AH66="","",YEAR(AH66))</f>
        <v/>
      </c>
      <c r="AL66" s="22">
        <f>IF(AF66="","",IF(AA66="","Pending",AA66))</f>
        <v/>
      </c>
      <c r="AM66" s="22">
        <f>IFERROR(TRIM(INDEX($A66:$Y66,MATCH(Lists!$H$8,$A$1:$Y$1,0))&amp;""),"")</f>
        <v/>
      </c>
      <c r="AN66" s="22">
        <f>IF(AF66="","",IF(OR(Balances!$B$6="",AM66=Balances!$B$6),1,0))</f>
        <v/>
      </c>
    </row>
    <row r="67">
      <c r="Z67" s="19" t="n"/>
      <c r="AA67" s="25" t="n"/>
      <c r="AB67" s="25" t="n"/>
      <c r="AC67" s="26" t="n"/>
      <c r="AD67" s="25" t="n"/>
      <c r="AE67" s="19" t="n"/>
      <c r="AF67" s="22">
        <f>LOWER(IFERROR(TRIM(INDEX($A67:$Y67,MATCH(Lists!$H$4,$A$1:$Y$1,0))&amp;""),""))</f>
        <v/>
      </c>
      <c r="AG67" s="22">
        <f>IFERROR(TRIM(INDEX($A67:$Y67,MATCH(Lists!$H$3,$A$1:$Y$1,0))&amp;""),"")</f>
        <v/>
      </c>
      <c r="AH67" s="23">
        <f>IFERROR(IF(ISNUMBER(INDEX($A67:$Y67,MATCH(Lists!$H$5,$A$1:$Y$1,0))),IF(INDEX($A67:$Y67,MATCH(Lists!$H$5,$A$1:$Y$1,0))&gt;0,INT(INDEX($A67:$Y67,MATCH(Lists!$H$5,$A$1:$Y$1,0))),""),DATE(VALUE(LEFT(INDEX($A67:$Y67,MATCH(Lists!$H$5,$A$1:$Y$1,0)),4)),VALUE(MID(INDEX($A67:$Y67,MATCH(Lists!$H$5,$A$1:$Y$1,0)),6,2)),VALUE(MID(INDEX($A67:$Y67,MATCH(Lists!$H$5,$A$1:$Y$1,0)),9,2)))),"")</f>
        <v/>
      </c>
      <c r="AI67" s="23">
        <f>IFERROR(IF(ISNUMBER(INDEX($A67:$Y67,MATCH(Lists!$H$6,$A$1:$Y$1,0))),IF(INDEX($A67:$Y67,MATCH(Lists!$H$6,$A$1:$Y$1,0))&gt;0,INT(INDEX($A67:$Y67,MATCH(Lists!$H$6,$A$1:$Y$1,0))),""),DATE(VALUE(LEFT(INDEX($A67:$Y67,MATCH(Lists!$H$6,$A$1:$Y$1,0)),4)),VALUE(MID(INDEX($A67:$Y67,MATCH(Lists!$H$6,$A$1:$Y$1,0)),6,2)),VALUE(MID(INDEX($A67:$Y67,MATCH(Lists!$H$6,$A$1:$Y$1,0)),9,2)))),"")</f>
        <v/>
      </c>
      <c r="AJ67" s="22">
        <f>IF(AF67="","",IFERROR(VALUE(INDEX($A67:$Y67,MATCH(Lists!$H$7,$A$1:$Y$1,0))&amp;""),0))</f>
        <v/>
      </c>
      <c r="AK67" s="24">
        <f>IF(AH67="","",YEAR(AH67))</f>
        <v/>
      </c>
      <c r="AL67" s="22">
        <f>IF(AF67="","",IF(AA67="","Pending",AA67))</f>
        <v/>
      </c>
      <c r="AM67" s="22">
        <f>IFERROR(TRIM(INDEX($A67:$Y67,MATCH(Lists!$H$8,$A$1:$Y$1,0))&amp;""),"")</f>
        <v/>
      </c>
      <c r="AN67" s="22">
        <f>IF(AF67="","",IF(OR(Balances!$B$6="",AM67=Balances!$B$6),1,0))</f>
        <v/>
      </c>
    </row>
    <row r="68">
      <c r="Z68" s="19" t="n"/>
      <c r="AA68" s="25" t="n"/>
      <c r="AB68" s="25" t="n"/>
      <c r="AC68" s="26" t="n"/>
      <c r="AD68" s="25" t="n"/>
      <c r="AE68" s="19" t="n"/>
      <c r="AF68" s="22">
        <f>LOWER(IFERROR(TRIM(INDEX($A68:$Y68,MATCH(Lists!$H$4,$A$1:$Y$1,0))&amp;""),""))</f>
        <v/>
      </c>
      <c r="AG68" s="22">
        <f>IFERROR(TRIM(INDEX($A68:$Y68,MATCH(Lists!$H$3,$A$1:$Y$1,0))&amp;""),"")</f>
        <v/>
      </c>
      <c r="AH68" s="23">
        <f>IFERROR(IF(ISNUMBER(INDEX($A68:$Y68,MATCH(Lists!$H$5,$A$1:$Y$1,0))),IF(INDEX($A68:$Y68,MATCH(Lists!$H$5,$A$1:$Y$1,0))&gt;0,INT(INDEX($A68:$Y68,MATCH(Lists!$H$5,$A$1:$Y$1,0))),""),DATE(VALUE(LEFT(INDEX($A68:$Y68,MATCH(Lists!$H$5,$A$1:$Y$1,0)),4)),VALUE(MID(INDEX($A68:$Y68,MATCH(Lists!$H$5,$A$1:$Y$1,0)),6,2)),VALUE(MID(INDEX($A68:$Y68,MATCH(Lists!$H$5,$A$1:$Y$1,0)),9,2)))),"")</f>
        <v/>
      </c>
      <c r="AI68" s="23">
        <f>IFERROR(IF(ISNUMBER(INDEX($A68:$Y68,MATCH(Lists!$H$6,$A$1:$Y$1,0))),IF(INDEX($A68:$Y68,MATCH(Lists!$H$6,$A$1:$Y$1,0))&gt;0,INT(INDEX($A68:$Y68,MATCH(Lists!$H$6,$A$1:$Y$1,0))),""),DATE(VALUE(LEFT(INDEX($A68:$Y68,MATCH(Lists!$H$6,$A$1:$Y$1,0)),4)),VALUE(MID(INDEX($A68:$Y68,MATCH(Lists!$H$6,$A$1:$Y$1,0)),6,2)),VALUE(MID(INDEX($A68:$Y68,MATCH(Lists!$H$6,$A$1:$Y$1,0)),9,2)))),"")</f>
        <v/>
      </c>
      <c r="AJ68" s="22">
        <f>IF(AF68="","",IFERROR(VALUE(INDEX($A68:$Y68,MATCH(Lists!$H$7,$A$1:$Y$1,0))&amp;""),0))</f>
        <v/>
      </c>
      <c r="AK68" s="24">
        <f>IF(AH68="","",YEAR(AH68))</f>
        <v/>
      </c>
      <c r="AL68" s="22">
        <f>IF(AF68="","",IF(AA68="","Pending",AA68))</f>
        <v/>
      </c>
      <c r="AM68" s="22">
        <f>IFERROR(TRIM(INDEX($A68:$Y68,MATCH(Lists!$H$8,$A$1:$Y$1,0))&amp;""),"")</f>
        <v/>
      </c>
      <c r="AN68" s="22">
        <f>IF(AF68="","",IF(OR(Balances!$B$6="",AM68=Balances!$B$6),1,0))</f>
        <v/>
      </c>
    </row>
    <row r="69">
      <c r="Z69" s="19" t="n"/>
      <c r="AA69" s="25" t="n"/>
      <c r="AB69" s="25" t="n"/>
      <c r="AC69" s="26" t="n"/>
      <c r="AD69" s="25" t="n"/>
      <c r="AE69" s="19" t="n"/>
      <c r="AF69" s="22">
        <f>LOWER(IFERROR(TRIM(INDEX($A69:$Y69,MATCH(Lists!$H$4,$A$1:$Y$1,0))&amp;""),""))</f>
        <v/>
      </c>
      <c r="AG69" s="22">
        <f>IFERROR(TRIM(INDEX($A69:$Y69,MATCH(Lists!$H$3,$A$1:$Y$1,0))&amp;""),"")</f>
        <v/>
      </c>
      <c r="AH69" s="23">
        <f>IFERROR(IF(ISNUMBER(INDEX($A69:$Y69,MATCH(Lists!$H$5,$A$1:$Y$1,0))),IF(INDEX($A69:$Y69,MATCH(Lists!$H$5,$A$1:$Y$1,0))&gt;0,INT(INDEX($A69:$Y69,MATCH(Lists!$H$5,$A$1:$Y$1,0))),""),DATE(VALUE(LEFT(INDEX($A69:$Y69,MATCH(Lists!$H$5,$A$1:$Y$1,0)),4)),VALUE(MID(INDEX($A69:$Y69,MATCH(Lists!$H$5,$A$1:$Y$1,0)),6,2)),VALUE(MID(INDEX($A69:$Y69,MATCH(Lists!$H$5,$A$1:$Y$1,0)),9,2)))),"")</f>
        <v/>
      </c>
      <c r="AI69" s="23">
        <f>IFERROR(IF(ISNUMBER(INDEX($A69:$Y69,MATCH(Lists!$H$6,$A$1:$Y$1,0))),IF(INDEX($A69:$Y69,MATCH(Lists!$H$6,$A$1:$Y$1,0))&gt;0,INT(INDEX($A69:$Y69,MATCH(Lists!$H$6,$A$1:$Y$1,0))),""),DATE(VALUE(LEFT(INDEX($A69:$Y69,MATCH(Lists!$H$6,$A$1:$Y$1,0)),4)),VALUE(MID(INDEX($A69:$Y69,MATCH(Lists!$H$6,$A$1:$Y$1,0)),6,2)),VALUE(MID(INDEX($A69:$Y69,MATCH(Lists!$H$6,$A$1:$Y$1,0)),9,2)))),"")</f>
        <v/>
      </c>
      <c r="AJ69" s="22">
        <f>IF(AF69="","",IFERROR(VALUE(INDEX($A69:$Y69,MATCH(Lists!$H$7,$A$1:$Y$1,0))&amp;""),0))</f>
        <v/>
      </c>
      <c r="AK69" s="24">
        <f>IF(AH69="","",YEAR(AH69))</f>
        <v/>
      </c>
      <c r="AL69" s="22">
        <f>IF(AF69="","",IF(AA69="","Pending",AA69))</f>
        <v/>
      </c>
      <c r="AM69" s="22">
        <f>IFERROR(TRIM(INDEX($A69:$Y69,MATCH(Lists!$H$8,$A$1:$Y$1,0))&amp;""),"")</f>
        <v/>
      </c>
      <c r="AN69" s="22">
        <f>IF(AF69="","",IF(OR(Balances!$B$6="",AM69=Balances!$B$6),1,0))</f>
        <v/>
      </c>
    </row>
    <row r="70">
      <c r="Z70" s="19" t="n"/>
      <c r="AA70" s="25" t="n"/>
      <c r="AB70" s="25" t="n"/>
      <c r="AC70" s="26" t="n"/>
      <c r="AD70" s="25" t="n"/>
      <c r="AE70" s="19" t="n"/>
      <c r="AF70" s="22">
        <f>LOWER(IFERROR(TRIM(INDEX($A70:$Y70,MATCH(Lists!$H$4,$A$1:$Y$1,0))&amp;""),""))</f>
        <v/>
      </c>
      <c r="AG70" s="22">
        <f>IFERROR(TRIM(INDEX($A70:$Y70,MATCH(Lists!$H$3,$A$1:$Y$1,0))&amp;""),"")</f>
        <v/>
      </c>
      <c r="AH70" s="23">
        <f>IFERROR(IF(ISNUMBER(INDEX($A70:$Y70,MATCH(Lists!$H$5,$A$1:$Y$1,0))),IF(INDEX($A70:$Y70,MATCH(Lists!$H$5,$A$1:$Y$1,0))&gt;0,INT(INDEX($A70:$Y70,MATCH(Lists!$H$5,$A$1:$Y$1,0))),""),DATE(VALUE(LEFT(INDEX($A70:$Y70,MATCH(Lists!$H$5,$A$1:$Y$1,0)),4)),VALUE(MID(INDEX($A70:$Y70,MATCH(Lists!$H$5,$A$1:$Y$1,0)),6,2)),VALUE(MID(INDEX($A70:$Y70,MATCH(Lists!$H$5,$A$1:$Y$1,0)),9,2)))),"")</f>
        <v/>
      </c>
      <c r="AI70" s="23">
        <f>IFERROR(IF(ISNUMBER(INDEX($A70:$Y70,MATCH(Lists!$H$6,$A$1:$Y$1,0))),IF(INDEX($A70:$Y70,MATCH(Lists!$H$6,$A$1:$Y$1,0))&gt;0,INT(INDEX($A70:$Y70,MATCH(Lists!$H$6,$A$1:$Y$1,0))),""),DATE(VALUE(LEFT(INDEX($A70:$Y70,MATCH(Lists!$H$6,$A$1:$Y$1,0)),4)),VALUE(MID(INDEX($A70:$Y70,MATCH(Lists!$H$6,$A$1:$Y$1,0)),6,2)),VALUE(MID(INDEX($A70:$Y70,MATCH(Lists!$H$6,$A$1:$Y$1,0)),9,2)))),"")</f>
        <v/>
      </c>
      <c r="AJ70" s="22">
        <f>IF(AF70="","",IFERROR(VALUE(INDEX($A70:$Y70,MATCH(Lists!$H$7,$A$1:$Y$1,0))&amp;""),0))</f>
        <v/>
      </c>
      <c r="AK70" s="24">
        <f>IF(AH70="","",YEAR(AH70))</f>
        <v/>
      </c>
      <c r="AL70" s="22">
        <f>IF(AF70="","",IF(AA70="","Pending",AA70))</f>
        <v/>
      </c>
      <c r="AM70" s="22">
        <f>IFERROR(TRIM(INDEX($A70:$Y70,MATCH(Lists!$H$8,$A$1:$Y$1,0))&amp;""),"")</f>
        <v/>
      </c>
      <c r="AN70" s="22">
        <f>IF(AF70="","",IF(OR(Balances!$B$6="",AM70=Balances!$B$6),1,0))</f>
        <v/>
      </c>
    </row>
    <row r="71">
      <c r="Z71" s="19" t="n"/>
      <c r="AA71" s="25" t="n"/>
      <c r="AB71" s="25" t="n"/>
      <c r="AC71" s="26" t="n"/>
      <c r="AD71" s="25" t="n"/>
      <c r="AE71" s="19" t="n"/>
      <c r="AF71" s="22">
        <f>LOWER(IFERROR(TRIM(INDEX($A71:$Y71,MATCH(Lists!$H$4,$A$1:$Y$1,0))&amp;""),""))</f>
        <v/>
      </c>
      <c r="AG71" s="22">
        <f>IFERROR(TRIM(INDEX($A71:$Y71,MATCH(Lists!$H$3,$A$1:$Y$1,0))&amp;""),"")</f>
        <v/>
      </c>
      <c r="AH71" s="23">
        <f>IFERROR(IF(ISNUMBER(INDEX($A71:$Y71,MATCH(Lists!$H$5,$A$1:$Y$1,0))),IF(INDEX($A71:$Y71,MATCH(Lists!$H$5,$A$1:$Y$1,0))&gt;0,INT(INDEX($A71:$Y71,MATCH(Lists!$H$5,$A$1:$Y$1,0))),""),DATE(VALUE(LEFT(INDEX($A71:$Y71,MATCH(Lists!$H$5,$A$1:$Y$1,0)),4)),VALUE(MID(INDEX($A71:$Y71,MATCH(Lists!$H$5,$A$1:$Y$1,0)),6,2)),VALUE(MID(INDEX($A71:$Y71,MATCH(Lists!$H$5,$A$1:$Y$1,0)),9,2)))),"")</f>
        <v/>
      </c>
      <c r="AI71" s="23">
        <f>IFERROR(IF(ISNUMBER(INDEX($A71:$Y71,MATCH(Lists!$H$6,$A$1:$Y$1,0))),IF(INDEX($A71:$Y71,MATCH(Lists!$H$6,$A$1:$Y$1,0))&gt;0,INT(INDEX($A71:$Y71,MATCH(Lists!$H$6,$A$1:$Y$1,0))),""),DATE(VALUE(LEFT(INDEX($A71:$Y71,MATCH(Lists!$H$6,$A$1:$Y$1,0)),4)),VALUE(MID(INDEX($A71:$Y71,MATCH(Lists!$H$6,$A$1:$Y$1,0)),6,2)),VALUE(MID(INDEX($A71:$Y71,MATCH(Lists!$H$6,$A$1:$Y$1,0)),9,2)))),"")</f>
        <v/>
      </c>
      <c r="AJ71" s="22">
        <f>IF(AF71="","",IFERROR(VALUE(INDEX($A71:$Y71,MATCH(Lists!$H$7,$A$1:$Y$1,0))&amp;""),0))</f>
        <v/>
      </c>
      <c r="AK71" s="24">
        <f>IF(AH71="","",YEAR(AH71))</f>
        <v/>
      </c>
      <c r="AL71" s="22">
        <f>IF(AF71="","",IF(AA71="","Pending",AA71))</f>
        <v/>
      </c>
      <c r="AM71" s="22">
        <f>IFERROR(TRIM(INDEX($A71:$Y71,MATCH(Lists!$H$8,$A$1:$Y$1,0))&amp;""),"")</f>
        <v/>
      </c>
      <c r="AN71" s="22">
        <f>IF(AF71="","",IF(OR(Balances!$B$6="",AM71=Balances!$B$6),1,0))</f>
        <v/>
      </c>
    </row>
    <row r="72">
      <c r="Z72" s="19" t="n"/>
      <c r="AA72" s="25" t="n"/>
      <c r="AB72" s="25" t="n"/>
      <c r="AC72" s="26" t="n"/>
      <c r="AD72" s="25" t="n"/>
      <c r="AE72" s="19" t="n"/>
      <c r="AF72" s="22">
        <f>LOWER(IFERROR(TRIM(INDEX($A72:$Y72,MATCH(Lists!$H$4,$A$1:$Y$1,0))&amp;""),""))</f>
        <v/>
      </c>
      <c r="AG72" s="22">
        <f>IFERROR(TRIM(INDEX($A72:$Y72,MATCH(Lists!$H$3,$A$1:$Y$1,0))&amp;""),"")</f>
        <v/>
      </c>
      <c r="AH72" s="23">
        <f>IFERROR(IF(ISNUMBER(INDEX($A72:$Y72,MATCH(Lists!$H$5,$A$1:$Y$1,0))),IF(INDEX($A72:$Y72,MATCH(Lists!$H$5,$A$1:$Y$1,0))&gt;0,INT(INDEX($A72:$Y72,MATCH(Lists!$H$5,$A$1:$Y$1,0))),""),DATE(VALUE(LEFT(INDEX($A72:$Y72,MATCH(Lists!$H$5,$A$1:$Y$1,0)),4)),VALUE(MID(INDEX($A72:$Y72,MATCH(Lists!$H$5,$A$1:$Y$1,0)),6,2)),VALUE(MID(INDEX($A72:$Y72,MATCH(Lists!$H$5,$A$1:$Y$1,0)),9,2)))),"")</f>
        <v/>
      </c>
      <c r="AI72" s="23">
        <f>IFERROR(IF(ISNUMBER(INDEX($A72:$Y72,MATCH(Lists!$H$6,$A$1:$Y$1,0))),IF(INDEX($A72:$Y72,MATCH(Lists!$H$6,$A$1:$Y$1,0))&gt;0,INT(INDEX($A72:$Y72,MATCH(Lists!$H$6,$A$1:$Y$1,0))),""),DATE(VALUE(LEFT(INDEX($A72:$Y72,MATCH(Lists!$H$6,$A$1:$Y$1,0)),4)),VALUE(MID(INDEX($A72:$Y72,MATCH(Lists!$H$6,$A$1:$Y$1,0)),6,2)),VALUE(MID(INDEX($A72:$Y72,MATCH(Lists!$H$6,$A$1:$Y$1,0)),9,2)))),"")</f>
        <v/>
      </c>
      <c r="AJ72" s="22">
        <f>IF(AF72="","",IFERROR(VALUE(INDEX($A72:$Y72,MATCH(Lists!$H$7,$A$1:$Y$1,0))&amp;""),0))</f>
        <v/>
      </c>
      <c r="AK72" s="24">
        <f>IF(AH72="","",YEAR(AH72))</f>
        <v/>
      </c>
      <c r="AL72" s="22">
        <f>IF(AF72="","",IF(AA72="","Pending",AA72))</f>
        <v/>
      </c>
      <c r="AM72" s="22">
        <f>IFERROR(TRIM(INDEX($A72:$Y72,MATCH(Lists!$H$8,$A$1:$Y$1,0))&amp;""),"")</f>
        <v/>
      </c>
      <c r="AN72" s="22">
        <f>IF(AF72="","",IF(OR(Balances!$B$6="",AM72=Balances!$B$6),1,0))</f>
        <v/>
      </c>
    </row>
    <row r="73">
      <c r="Z73" s="19" t="n"/>
      <c r="AA73" s="25" t="n"/>
      <c r="AB73" s="25" t="n"/>
      <c r="AC73" s="26" t="n"/>
      <c r="AD73" s="25" t="n"/>
      <c r="AE73" s="19" t="n"/>
      <c r="AF73" s="22">
        <f>LOWER(IFERROR(TRIM(INDEX($A73:$Y73,MATCH(Lists!$H$4,$A$1:$Y$1,0))&amp;""),""))</f>
        <v/>
      </c>
      <c r="AG73" s="22">
        <f>IFERROR(TRIM(INDEX($A73:$Y73,MATCH(Lists!$H$3,$A$1:$Y$1,0))&amp;""),"")</f>
        <v/>
      </c>
      <c r="AH73" s="23">
        <f>IFERROR(IF(ISNUMBER(INDEX($A73:$Y73,MATCH(Lists!$H$5,$A$1:$Y$1,0))),IF(INDEX($A73:$Y73,MATCH(Lists!$H$5,$A$1:$Y$1,0))&gt;0,INT(INDEX($A73:$Y73,MATCH(Lists!$H$5,$A$1:$Y$1,0))),""),DATE(VALUE(LEFT(INDEX($A73:$Y73,MATCH(Lists!$H$5,$A$1:$Y$1,0)),4)),VALUE(MID(INDEX($A73:$Y73,MATCH(Lists!$H$5,$A$1:$Y$1,0)),6,2)),VALUE(MID(INDEX($A73:$Y73,MATCH(Lists!$H$5,$A$1:$Y$1,0)),9,2)))),"")</f>
        <v/>
      </c>
      <c r="AI73" s="23">
        <f>IFERROR(IF(ISNUMBER(INDEX($A73:$Y73,MATCH(Lists!$H$6,$A$1:$Y$1,0))),IF(INDEX($A73:$Y73,MATCH(Lists!$H$6,$A$1:$Y$1,0))&gt;0,INT(INDEX($A73:$Y73,MATCH(Lists!$H$6,$A$1:$Y$1,0))),""),DATE(VALUE(LEFT(INDEX($A73:$Y73,MATCH(Lists!$H$6,$A$1:$Y$1,0)),4)),VALUE(MID(INDEX($A73:$Y73,MATCH(Lists!$H$6,$A$1:$Y$1,0)),6,2)),VALUE(MID(INDEX($A73:$Y73,MATCH(Lists!$H$6,$A$1:$Y$1,0)),9,2)))),"")</f>
        <v/>
      </c>
      <c r="AJ73" s="22">
        <f>IF(AF73="","",IFERROR(VALUE(INDEX($A73:$Y73,MATCH(Lists!$H$7,$A$1:$Y$1,0))&amp;""),0))</f>
        <v/>
      </c>
      <c r="AK73" s="24">
        <f>IF(AH73="","",YEAR(AH73))</f>
        <v/>
      </c>
      <c r="AL73" s="22">
        <f>IF(AF73="","",IF(AA73="","Pending",AA73))</f>
        <v/>
      </c>
      <c r="AM73" s="22">
        <f>IFERROR(TRIM(INDEX($A73:$Y73,MATCH(Lists!$H$8,$A$1:$Y$1,0))&amp;""),"")</f>
        <v/>
      </c>
      <c r="AN73" s="22">
        <f>IF(AF73="","",IF(OR(Balances!$B$6="",AM73=Balances!$B$6),1,0))</f>
        <v/>
      </c>
    </row>
    <row r="74">
      <c r="Z74" s="19" t="n"/>
      <c r="AA74" s="25" t="n"/>
      <c r="AB74" s="25" t="n"/>
      <c r="AC74" s="26" t="n"/>
      <c r="AD74" s="25" t="n"/>
      <c r="AE74" s="19" t="n"/>
      <c r="AF74" s="22">
        <f>LOWER(IFERROR(TRIM(INDEX($A74:$Y74,MATCH(Lists!$H$4,$A$1:$Y$1,0))&amp;""),""))</f>
        <v/>
      </c>
      <c r="AG74" s="22">
        <f>IFERROR(TRIM(INDEX($A74:$Y74,MATCH(Lists!$H$3,$A$1:$Y$1,0))&amp;""),"")</f>
        <v/>
      </c>
      <c r="AH74" s="23">
        <f>IFERROR(IF(ISNUMBER(INDEX($A74:$Y74,MATCH(Lists!$H$5,$A$1:$Y$1,0))),IF(INDEX($A74:$Y74,MATCH(Lists!$H$5,$A$1:$Y$1,0))&gt;0,INT(INDEX($A74:$Y74,MATCH(Lists!$H$5,$A$1:$Y$1,0))),""),DATE(VALUE(LEFT(INDEX($A74:$Y74,MATCH(Lists!$H$5,$A$1:$Y$1,0)),4)),VALUE(MID(INDEX($A74:$Y74,MATCH(Lists!$H$5,$A$1:$Y$1,0)),6,2)),VALUE(MID(INDEX($A74:$Y74,MATCH(Lists!$H$5,$A$1:$Y$1,0)),9,2)))),"")</f>
        <v/>
      </c>
      <c r="AI74" s="23">
        <f>IFERROR(IF(ISNUMBER(INDEX($A74:$Y74,MATCH(Lists!$H$6,$A$1:$Y$1,0))),IF(INDEX($A74:$Y74,MATCH(Lists!$H$6,$A$1:$Y$1,0))&gt;0,INT(INDEX($A74:$Y74,MATCH(Lists!$H$6,$A$1:$Y$1,0))),""),DATE(VALUE(LEFT(INDEX($A74:$Y74,MATCH(Lists!$H$6,$A$1:$Y$1,0)),4)),VALUE(MID(INDEX($A74:$Y74,MATCH(Lists!$H$6,$A$1:$Y$1,0)),6,2)),VALUE(MID(INDEX($A74:$Y74,MATCH(Lists!$H$6,$A$1:$Y$1,0)),9,2)))),"")</f>
        <v/>
      </c>
      <c r="AJ74" s="22">
        <f>IF(AF74="","",IFERROR(VALUE(INDEX($A74:$Y74,MATCH(Lists!$H$7,$A$1:$Y$1,0))&amp;""),0))</f>
        <v/>
      </c>
      <c r="AK74" s="24">
        <f>IF(AH74="","",YEAR(AH74))</f>
        <v/>
      </c>
      <c r="AL74" s="22">
        <f>IF(AF74="","",IF(AA74="","Pending",AA74))</f>
        <v/>
      </c>
      <c r="AM74" s="22">
        <f>IFERROR(TRIM(INDEX($A74:$Y74,MATCH(Lists!$H$8,$A$1:$Y$1,0))&amp;""),"")</f>
        <v/>
      </c>
      <c r="AN74" s="22">
        <f>IF(AF74="","",IF(OR(Balances!$B$6="",AM74=Balances!$B$6),1,0))</f>
        <v/>
      </c>
    </row>
    <row r="75">
      <c r="Z75" s="19" t="n"/>
      <c r="AA75" s="25" t="n"/>
      <c r="AB75" s="25" t="n"/>
      <c r="AC75" s="26" t="n"/>
      <c r="AD75" s="25" t="n"/>
      <c r="AE75" s="19" t="n"/>
      <c r="AF75" s="22">
        <f>LOWER(IFERROR(TRIM(INDEX($A75:$Y75,MATCH(Lists!$H$4,$A$1:$Y$1,0))&amp;""),""))</f>
        <v/>
      </c>
      <c r="AG75" s="22">
        <f>IFERROR(TRIM(INDEX($A75:$Y75,MATCH(Lists!$H$3,$A$1:$Y$1,0))&amp;""),"")</f>
        <v/>
      </c>
      <c r="AH75" s="23">
        <f>IFERROR(IF(ISNUMBER(INDEX($A75:$Y75,MATCH(Lists!$H$5,$A$1:$Y$1,0))),IF(INDEX($A75:$Y75,MATCH(Lists!$H$5,$A$1:$Y$1,0))&gt;0,INT(INDEX($A75:$Y75,MATCH(Lists!$H$5,$A$1:$Y$1,0))),""),DATE(VALUE(LEFT(INDEX($A75:$Y75,MATCH(Lists!$H$5,$A$1:$Y$1,0)),4)),VALUE(MID(INDEX($A75:$Y75,MATCH(Lists!$H$5,$A$1:$Y$1,0)),6,2)),VALUE(MID(INDEX($A75:$Y75,MATCH(Lists!$H$5,$A$1:$Y$1,0)),9,2)))),"")</f>
        <v/>
      </c>
      <c r="AI75" s="23">
        <f>IFERROR(IF(ISNUMBER(INDEX($A75:$Y75,MATCH(Lists!$H$6,$A$1:$Y$1,0))),IF(INDEX($A75:$Y75,MATCH(Lists!$H$6,$A$1:$Y$1,0))&gt;0,INT(INDEX($A75:$Y75,MATCH(Lists!$H$6,$A$1:$Y$1,0))),""),DATE(VALUE(LEFT(INDEX($A75:$Y75,MATCH(Lists!$H$6,$A$1:$Y$1,0)),4)),VALUE(MID(INDEX($A75:$Y75,MATCH(Lists!$H$6,$A$1:$Y$1,0)),6,2)),VALUE(MID(INDEX($A75:$Y75,MATCH(Lists!$H$6,$A$1:$Y$1,0)),9,2)))),"")</f>
        <v/>
      </c>
      <c r="AJ75" s="22">
        <f>IF(AF75="","",IFERROR(VALUE(INDEX($A75:$Y75,MATCH(Lists!$H$7,$A$1:$Y$1,0))&amp;""),0))</f>
        <v/>
      </c>
      <c r="AK75" s="24">
        <f>IF(AH75="","",YEAR(AH75))</f>
        <v/>
      </c>
      <c r="AL75" s="22">
        <f>IF(AF75="","",IF(AA75="","Pending",AA75))</f>
        <v/>
      </c>
      <c r="AM75" s="22">
        <f>IFERROR(TRIM(INDEX($A75:$Y75,MATCH(Lists!$H$8,$A$1:$Y$1,0))&amp;""),"")</f>
        <v/>
      </c>
      <c r="AN75" s="22">
        <f>IF(AF75="","",IF(OR(Balances!$B$6="",AM75=Balances!$B$6),1,0))</f>
        <v/>
      </c>
    </row>
    <row r="76">
      <c r="Z76" s="19" t="n"/>
      <c r="AA76" s="25" t="n"/>
      <c r="AB76" s="25" t="n"/>
      <c r="AC76" s="26" t="n"/>
      <c r="AD76" s="25" t="n"/>
      <c r="AE76" s="19" t="n"/>
      <c r="AF76" s="22">
        <f>LOWER(IFERROR(TRIM(INDEX($A76:$Y76,MATCH(Lists!$H$4,$A$1:$Y$1,0))&amp;""),""))</f>
        <v/>
      </c>
      <c r="AG76" s="22">
        <f>IFERROR(TRIM(INDEX($A76:$Y76,MATCH(Lists!$H$3,$A$1:$Y$1,0))&amp;""),"")</f>
        <v/>
      </c>
      <c r="AH76" s="23">
        <f>IFERROR(IF(ISNUMBER(INDEX($A76:$Y76,MATCH(Lists!$H$5,$A$1:$Y$1,0))),IF(INDEX($A76:$Y76,MATCH(Lists!$H$5,$A$1:$Y$1,0))&gt;0,INT(INDEX($A76:$Y76,MATCH(Lists!$H$5,$A$1:$Y$1,0))),""),DATE(VALUE(LEFT(INDEX($A76:$Y76,MATCH(Lists!$H$5,$A$1:$Y$1,0)),4)),VALUE(MID(INDEX($A76:$Y76,MATCH(Lists!$H$5,$A$1:$Y$1,0)),6,2)),VALUE(MID(INDEX($A76:$Y76,MATCH(Lists!$H$5,$A$1:$Y$1,0)),9,2)))),"")</f>
        <v/>
      </c>
      <c r="AI76" s="23">
        <f>IFERROR(IF(ISNUMBER(INDEX($A76:$Y76,MATCH(Lists!$H$6,$A$1:$Y$1,0))),IF(INDEX($A76:$Y76,MATCH(Lists!$H$6,$A$1:$Y$1,0))&gt;0,INT(INDEX($A76:$Y76,MATCH(Lists!$H$6,$A$1:$Y$1,0))),""),DATE(VALUE(LEFT(INDEX($A76:$Y76,MATCH(Lists!$H$6,$A$1:$Y$1,0)),4)),VALUE(MID(INDEX($A76:$Y76,MATCH(Lists!$H$6,$A$1:$Y$1,0)),6,2)),VALUE(MID(INDEX($A76:$Y76,MATCH(Lists!$H$6,$A$1:$Y$1,0)),9,2)))),"")</f>
        <v/>
      </c>
      <c r="AJ76" s="22">
        <f>IF(AF76="","",IFERROR(VALUE(INDEX($A76:$Y76,MATCH(Lists!$H$7,$A$1:$Y$1,0))&amp;""),0))</f>
        <v/>
      </c>
      <c r="AK76" s="24">
        <f>IF(AH76="","",YEAR(AH76))</f>
        <v/>
      </c>
      <c r="AL76" s="22">
        <f>IF(AF76="","",IF(AA76="","Pending",AA76))</f>
        <v/>
      </c>
      <c r="AM76" s="22">
        <f>IFERROR(TRIM(INDEX($A76:$Y76,MATCH(Lists!$H$8,$A$1:$Y$1,0))&amp;""),"")</f>
        <v/>
      </c>
      <c r="AN76" s="22">
        <f>IF(AF76="","",IF(OR(Balances!$B$6="",AM76=Balances!$B$6),1,0))</f>
        <v/>
      </c>
    </row>
    <row r="77">
      <c r="Z77" s="19" t="n"/>
      <c r="AA77" s="25" t="n"/>
      <c r="AB77" s="25" t="n"/>
      <c r="AC77" s="26" t="n"/>
      <c r="AD77" s="25" t="n"/>
      <c r="AE77" s="19" t="n"/>
      <c r="AF77" s="22">
        <f>LOWER(IFERROR(TRIM(INDEX($A77:$Y77,MATCH(Lists!$H$4,$A$1:$Y$1,0))&amp;""),""))</f>
        <v/>
      </c>
      <c r="AG77" s="22">
        <f>IFERROR(TRIM(INDEX($A77:$Y77,MATCH(Lists!$H$3,$A$1:$Y$1,0))&amp;""),"")</f>
        <v/>
      </c>
      <c r="AH77" s="23">
        <f>IFERROR(IF(ISNUMBER(INDEX($A77:$Y77,MATCH(Lists!$H$5,$A$1:$Y$1,0))),IF(INDEX($A77:$Y77,MATCH(Lists!$H$5,$A$1:$Y$1,0))&gt;0,INT(INDEX($A77:$Y77,MATCH(Lists!$H$5,$A$1:$Y$1,0))),""),DATE(VALUE(LEFT(INDEX($A77:$Y77,MATCH(Lists!$H$5,$A$1:$Y$1,0)),4)),VALUE(MID(INDEX($A77:$Y77,MATCH(Lists!$H$5,$A$1:$Y$1,0)),6,2)),VALUE(MID(INDEX($A77:$Y77,MATCH(Lists!$H$5,$A$1:$Y$1,0)),9,2)))),"")</f>
        <v/>
      </c>
      <c r="AI77" s="23">
        <f>IFERROR(IF(ISNUMBER(INDEX($A77:$Y77,MATCH(Lists!$H$6,$A$1:$Y$1,0))),IF(INDEX($A77:$Y77,MATCH(Lists!$H$6,$A$1:$Y$1,0))&gt;0,INT(INDEX($A77:$Y77,MATCH(Lists!$H$6,$A$1:$Y$1,0))),""),DATE(VALUE(LEFT(INDEX($A77:$Y77,MATCH(Lists!$H$6,$A$1:$Y$1,0)),4)),VALUE(MID(INDEX($A77:$Y77,MATCH(Lists!$H$6,$A$1:$Y$1,0)),6,2)),VALUE(MID(INDEX($A77:$Y77,MATCH(Lists!$H$6,$A$1:$Y$1,0)),9,2)))),"")</f>
        <v/>
      </c>
      <c r="AJ77" s="22">
        <f>IF(AF77="","",IFERROR(VALUE(INDEX($A77:$Y77,MATCH(Lists!$H$7,$A$1:$Y$1,0))&amp;""),0))</f>
        <v/>
      </c>
      <c r="AK77" s="24">
        <f>IF(AH77="","",YEAR(AH77))</f>
        <v/>
      </c>
      <c r="AL77" s="22">
        <f>IF(AF77="","",IF(AA77="","Pending",AA77))</f>
        <v/>
      </c>
      <c r="AM77" s="22">
        <f>IFERROR(TRIM(INDEX($A77:$Y77,MATCH(Lists!$H$8,$A$1:$Y$1,0))&amp;""),"")</f>
        <v/>
      </c>
      <c r="AN77" s="22">
        <f>IF(AF77="","",IF(OR(Balances!$B$6="",AM77=Balances!$B$6),1,0))</f>
        <v/>
      </c>
    </row>
    <row r="78">
      <c r="Z78" s="19" t="n"/>
      <c r="AA78" s="25" t="n"/>
      <c r="AB78" s="25" t="n"/>
      <c r="AC78" s="26" t="n"/>
      <c r="AD78" s="25" t="n"/>
      <c r="AE78" s="19" t="n"/>
      <c r="AF78" s="22">
        <f>LOWER(IFERROR(TRIM(INDEX($A78:$Y78,MATCH(Lists!$H$4,$A$1:$Y$1,0))&amp;""),""))</f>
        <v/>
      </c>
      <c r="AG78" s="22">
        <f>IFERROR(TRIM(INDEX($A78:$Y78,MATCH(Lists!$H$3,$A$1:$Y$1,0))&amp;""),"")</f>
        <v/>
      </c>
      <c r="AH78" s="23">
        <f>IFERROR(IF(ISNUMBER(INDEX($A78:$Y78,MATCH(Lists!$H$5,$A$1:$Y$1,0))),IF(INDEX($A78:$Y78,MATCH(Lists!$H$5,$A$1:$Y$1,0))&gt;0,INT(INDEX($A78:$Y78,MATCH(Lists!$H$5,$A$1:$Y$1,0))),""),DATE(VALUE(LEFT(INDEX($A78:$Y78,MATCH(Lists!$H$5,$A$1:$Y$1,0)),4)),VALUE(MID(INDEX($A78:$Y78,MATCH(Lists!$H$5,$A$1:$Y$1,0)),6,2)),VALUE(MID(INDEX($A78:$Y78,MATCH(Lists!$H$5,$A$1:$Y$1,0)),9,2)))),"")</f>
        <v/>
      </c>
      <c r="AI78" s="23">
        <f>IFERROR(IF(ISNUMBER(INDEX($A78:$Y78,MATCH(Lists!$H$6,$A$1:$Y$1,0))),IF(INDEX($A78:$Y78,MATCH(Lists!$H$6,$A$1:$Y$1,0))&gt;0,INT(INDEX($A78:$Y78,MATCH(Lists!$H$6,$A$1:$Y$1,0))),""),DATE(VALUE(LEFT(INDEX($A78:$Y78,MATCH(Lists!$H$6,$A$1:$Y$1,0)),4)),VALUE(MID(INDEX($A78:$Y78,MATCH(Lists!$H$6,$A$1:$Y$1,0)),6,2)),VALUE(MID(INDEX($A78:$Y78,MATCH(Lists!$H$6,$A$1:$Y$1,0)),9,2)))),"")</f>
        <v/>
      </c>
      <c r="AJ78" s="22">
        <f>IF(AF78="","",IFERROR(VALUE(INDEX($A78:$Y78,MATCH(Lists!$H$7,$A$1:$Y$1,0))&amp;""),0))</f>
        <v/>
      </c>
      <c r="AK78" s="24">
        <f>IF(AH78="","",YEAR(AH78))</f>
        <v/>
      </c>
      <c r="AL78" s="22">
        <f>IF(AF78="","",IF(AA78="","Pending",AA78))</f>
        <v/>
      </c>
      <c r="AM78" s="22">
        <f>IFERROR(TRIM(INDEX($A78:$Y78,MATCH(Lists!$H$8,$A$1:$Y$1,0))&amp;""),"")</f>
        <v/>
      </c>
      <c r="AN78" s="22">
        <f>IF(AF78="","",IF(OR(Balances!$B$6="",AM78=Balances!$B$6),1,0))</f>
        <v/>
      </c>
    </row>
    <row r="79">
      <c r="Z79" s="19" t="n"/>
      <c r="AA79" s="25" t="n"/>
      <c r="AB79" s="25" t="n"/>
      <c r="AC79" s="26" t="n"/>
      <c r="AD79" s="25" t="n"/>
      <c r="AE79" s="19" t="n"/>
      <c r="AF79" s="22">
        <f>LOWER(IFERROR(TRIM(INDEX($A79:$Y79,MATCH(Lists!$H$4,$A$1:$Y$1,0))&amp;""),""))</f>
        <v/>
      </c>
      <c r="AG79" s="22">
        <f>IFERROR(TRIM(INDEX($A79:$Y79,MATCH(Lists!$H$3,$A$1:$Y$1,0))&amp;""),"")</f>
        <v/>
      </c>
      <c r="AH79" s="23">
        <f>IFERROR(IF(ISNUMBER(INDEX($A79:$Y79,MATCH(Lists!$H$5,$A$1:$Y$1,0))),IF(INDEX($A79:$Y79,MATCH(Lists!$H$5,$A$1:$Y$1,0))&gt;0,INT(INDEX($A79:$Y79,MATCH(Lists!$H$5,$A$1:$Y$1,0))),""),DATE(VALUE(LEFT(INDEX($A79:$Y79,MATCH(Lists!$H$5,$A$1:$Y$1,0)),4)),VALUE(MID(INDEX($A79:$Y79,MATCH(Lists!$H$5,$A$1:$Y$1,0)),6,2)),VALUE(MID(INDEX($A79:$Y79,MATCH(Lists!$H$5,$A$1:$Y$1,0)),9,2)))),"")</f>
        <v/>
      </c>
      <c r="AI79" s="23">
        <f>IFERROR(IF(ISNUMBER(INDEX($A79:$Y79,MATCH(Lists!$H$6,$A$1:$Y$1,0))),IF(INDEX($A79:$Y79,MATCH(Lists!$H$6,$A$1:$Y$1,0))&gt;0,INT(INDEX($A79:$Y79,MATCH(Lists!$H$6,$A$1:$Y$1,0))),""),DATE(VALUE(LEFT(INDEX($A79:$Y79,MATCH(Lists!$H$6,$A$1:$Y$1,0)),4)),VALUE(MID(INDEX($A79:$Y79,MATCH(Lists!$H$6,$A$1:$Y$1,0)),6,2)),VALUE(MID(INDEX($A79:$Y79,MATCH(Lists!$H$6,$A$1:$Y$1,0)),9,2)))),"")</f>
        <v/>
      </c>
      <c r="AJ79" s="22">
        <f>IF(AF79="","",IFERROR(VALUE(INDEX($A79:$Y79,MATCH(Lists!$H$7,$A$1:$Y$1,0))&amp;""),0))</f>
        <v/>
      </c>
      <c r="AK79" s="24">
        <f>IF(AH79="","",YEAR(AH79))</f>
        <v/>
      </c>
      <c r="AL79" s="22">
        <f>IF(AF79="","",IF(AA79="","Pending",AA79))</f>
        <v/>
      </c>
      <c r="AM79" s="22">
        <f>IFERROR(TRIM(INDEX($A79:$Y79,MATCH(Lists!$H$8,$A$1:$Y$1,0))&amp;""),"")</f>
        <v/>
      </c>
      <c r="AN79" s="22">
        <f>IF(AF79="","",IF(OR(Balances!$B$6="",AM79=Balances!$B$6),1,0))</f>
        <v/>
      </c>
    </row>
    <row r="80">
      <c r="Z80" s="19" t="n"/>
      <c r="AA80" s="25" t="n"/>
      <c r="AB80" s="25" t="n"/>
      <c r="AC80" s="26" t="n"/>
      <c r="AD80" s="25" t="n"/>
      <c r="AE80" s="19" t="n"/>
      <c r="AF80" s="22">
        <f>LOWER(IFERROR(TRIM(INDEX($A80:$Y80,MATCH(Lists!$H$4,$A$1:$Y$1,0))&amp;""),""))</f>
        <v/>
      </c>
      <c r="AG80" s="22">
        <f>IFERROR(TRIM(INDEX($A80:$Y80,MATCH(Lists!$H$3,$A$1:$Y$1,0))&amp;""),"")</f>
        <v/>
      </c>
      <c r="AH80" s="23">
        <f>IFERROR(IF(ISNUMBER(INDEX($A80:$Y80,MATCH(Lists!$H$5,$A$1:$Y$1,0))),IF(INDEX($A80:$Y80,MATCH(Lists!$H$5,$A$1:$Y$1,0))&gt;0,INT(INDEX($A80:$Y80,MATCH(Lists!$H$5,$A$1:$Y$1,0))),""),DATE(VALUE(LEFT(INDEX($A80:$Y80,MATCH(Lists!$H$5,$A$1:$Y$1,0)),4)),VALUE(MID(INDEX($A80:$Y80,MATCH(Lists!$H$5,$A$1:$Y$1,0)),6,2)),VALUE(MID(INDEX($A80:$Y80,MATCH(Lists!$H$5,$A$1:$Y$1,0)),9,2)))),"")</f>
        <v/>
      </c>
      <c r="AI80" s="23">
        <f>IFERROR(IF(ISNUMBER(INDEX($A80:$Y80,MATCH(Lists!$H$6,$A$1:$Y$1,0))),IF(INDEX($A80:$Y80,MATCH(Lists!$H$6,$A$1:$Y$1,0))&gt;0,INT(INDEX($A80:$Y80,MATCH(Lists!$H$6,$A$1:$Y$1,0))),""),DATE(VALUE(LEFT(INDEX($A80:$Y80,MATCH(Lists!$H$6,$A$1:$Y$1,0)),4)),VALUE(MID(INDEX($A80:$Y80,MATCH(Lists!$H$6,$A$1:$Y$1,0)),6,2)),VALUE(MID(INDEX($A80:$Y80,MATCH(Lists!$H$6,$A$1:$Y$1,0)),9,2)))),"")</f>
        <v/>
      </c>
      <c r="AJ80" s="22">
        <f>IF(AF80="","",IFERROR(VALUE(INDEX($A80:$Y80,MATCH(Lists!$H$7,$A$1:$Y$1,0))&amp;""),0))</f>
        <v/>
      </c>
      <c r="AK80" s="24">
        <f>IF(AH80="","",YEAR(AH80))</f>
        <v/>
      </c>
      <c r="AL80" s="22">
        <f>IF(AF80="","",IF(AA80="","Pending",AA80))</f>
        <v/>
      </c>
      <c r="AM80" s="22">
        <f>IFERROR(TRIM(INDEX($A80:$Y80,MATCH(Lists!$H$8,$A$1:$Y$1,0))&amp;""),"")</f>
        <v/>
      </c>
      <c r="AN80" s="22">
        <f>IF(AF80="","",IF(OR(Balances!$B$6="",AM80=Balances!$B$6),1,0))</f>
        <v/>
      </c>
    </row>
    <row r="81">
      <c r="Z81" s="19" t="n"/>
      <c r="AA81" s="25" t="n"/>
      <c r="AB81" s="25" t="n"/>
      <c r="AC81" s="26" t="n"/>
      <c r="AD81" s="25" t="n"/>
      <c r="AE81" s="19" t="n"/>
      <c r="AF81" s="22">
        <f>LOWER(IFERROR(TRIM(INDEX($A81:$Y81,MATCH(Lists!$H$4,$A$1:$Y$1,0))&amp;""),""))</f>
        <v/>
      </c>
      <c r="AG81" s="22">
        <f>IFERROR(TRIM(INDEX($A81:$Y81,MATCH(Lists!$H$3,$A$1:$Y$1,0))&amp;""),"")</f>
        <v/>
      </c>
      <c r="AH81" s="23">
        <f>IFERROR(IF(ISNUMBER(INDEX($A81:$Y81,MATCH(Lists!$H$5,$A$1:$Y$1,0))),IF(INDEX($A81:$Y81,MATCH(Lists!$H$5,$A$1:$Y$1,0))&gt;0,INT(INDEX($A81:$Y81,MATCH(Lists!$H$5,$A$1:$Y$1,0))),""),DATE(VALUE(LEFT(INDEX($A81:$Y81,MATCH(Lists!$H$5,$A$1:$Y$1,0)),4)),VALUE(MID(INDEX($A81:$Y81,MATCH(Lists!$H$5,$A$1:$Y$1,0)),6,2)),VALUE(MID(INDEX($A81:$Y81,MATCH(Lists!$H$5,$A$1:$Y$1,0)),9,2)))),"")</f>
        <v/>
      </c>
      <c r="AI81" s="23">
        <f>IFERROR(IF(ISNUMBER(INDEX($A81:$Y81,MATCH(Lists!$H$6,$A$1:$Y$1,0))),IF(INDEX($A81:$Y81,MATCH(Lists!$H$6,$A$1:$Y$1,0))&gt;0,INT(INDEX($A81:$Y81,MATCH(Lists!$H$6,$A$1:$Y$1,0))),""),DATE(VALUE(LEFT(INDEX($A81:$Y81,MATCH(Lists!$H$6,$A$1:$Y$1,0)),4)),VALUE(MID(INDEX($A81:$Y81,MATCH(Lists!$H$6,$A$1:$Y$1,0)),6,2)),VALUE(MID(INDEX($A81:$Y81,MATCH(Lists!$H$6,$A$1:$Y$1,0)),9,2)))),"")</f>
        <v/>
      </c>
      <c r="AJ81" s="22">
        <f>IF(AF81="","",IFERROR(VALUE(INDEX($A81:$Y81,MATCH(Lists!$H$7,$A$1:$Y$1,0))&amp;""),0))</f>
        <v/>
      </c>
      <c r="AK81" s="24">
        <f>IF(AH81="","",YEAR(AH81))</f>
        <v/>
      </c>
      <c r="AL81" s="22">
        <f>IF(AF81="","",IF(AA81="","Pending",AA81))</f>
        <v/>
      </c>
      <c r="AM81" s="22">
        <f>IFERROR(TRIM(INDEX($A81:$Y81,MATCH(Lists!$H$8,$A$1:$Y$1,0))&amp;""),"")</f>
        <v/>
      </c>
      <c r="AN81" s="22">
        <f>IF(AF81="","",IF(OR(Balances!$B$6="",AM81=Balances!$B$6),1,0))</f>
        <v/>
      </c>
    </row>
    <row r="82">
      <c r="Z82" s="19" t="n"/>
      <c r="AA82" s="25" t="n"/>
      <c r="AB82" s="25" t="n"/>
      <c r="AC82" s="26" t="n"/>
      <c r="AD82" s="25" t="n"/>
      <c r="AE82" s="19" t="n"/>
      <c r="AF82" s="22">
        <f>LOWER(IFERROR(TRIM(INDEX($A82:$Y82,MATCH(Lists!$H$4,$A$1:$Y$1,0))&amp;""),""))</f>
        <v/>
      </c>
      <c r="AG82" s="22">
        <f>IFERROR(TRIM(INDEX($A82:$Y82,MATCH(Lists!$H$3,$A$1:$Y$1,0))&amp;""),"")</f>
        <v/>
      </c>
      <c r="AH82" s="23">
        <f>IFERROR(IF(ISNUMBER(INDEX($A82:$Y82,MATCH(Lists!$H$5,$A$1:$Y$1,0))),IF(INDEX($A82:$Y82,MATCH(Lists!$H$5,$A$1:$Y$1,0))&gt;0,INT(INDEX($A82:$Y82,MATCH(Lists!$H$5,$A$1:$Y$1,0))),""),DATE(VALUE(LEFT(INDEX($A82:$Y82,MATCH(Lists!$H$5,$A$1:$Y$1,0)),4)),VALUE(MID(INDEX($A82:$Y82,MATCH(Lists!$H$5,$A$1:$Y$1,0)),6,2)),VALUE(MID(INDEX($A82:$Y82,MATCH(Lists!$H$5,$A$1:$Y$1,0)),9,2)))),"")</f>
        <v/>
      </c>
      <c r="AI82" s="23">
        <f>IFERROR(IF(ISNUMBER(INDEX($A82:$Y82,MATCH(Lists!$H$6,$A$1:$Y$1,0))),IF(INDEX($A82:$Y82,MATCH(Lists!$H$6,$A$1:$Y$1,0))&gt;0,INT(INDEX($A82:$Y82,MATCH(Lists!$H$6,$A$1:$Y$1,0))),""),DATE(VALUE(LEFT(INDEX($A82:$Y82,MATCH(Lists!$H$6,$A$1:$Y$1,0)),4)),VALUE(MID(INDEX($A82:$Y82,MATCH(Lists!$H$6,$A$1:$Y$1,0)),6,2)),VALUE(MID(INDEX($A82:$Y82,MATCH(Lists!$H$6,$A$1:$Y$1,0)),9,2)))),"")</f>
        <v/>
      </c>
      <c r="AJ82" s="22">
        <f>IF(AF82="","",IFERROR(VALUE(INDEX($A82:$Y82,MATCH(Lists!$H$7,$A$1:$Y$1,0))&amp;""),0))</f>
        <v/>
      </c>
      <c r="AK82" s="24">
        <f>IF(AH82="","",YEAR(AH82))</f>
        <v/>
      </c>
      <c r="AL82" s="22">
        <f>IF(AF82="","",IF(AA82="","Pending",AA82))</f>
        <v/>
      </c>
      <c r="AM82" s="22">
        <f>IFERROR(TRIM(INDEX($A82:$Y82,MATCH(Lists!$H$8,$A$1:$Y$1,0))&amp;""),"")</f>
        <v/>
      </c>
      <c r="AN82" s="22">
        <f>IF(AF82="","",IF(OR(Balances!$B$6="",AM82=Balances!$B$6),1,0))</f>
        <v/>
      </c>
    </row>
    <row r="83">
      <c r="Z83" s="19" t="n"/>
      <c r="AA83" s="25" t="n"/>
      <c r="AB83" s="25" t="n"/>
      <c r="AC83" s="26" t="n"/>
      <c r="AD83" s="25" t="n"/>
      <c r="AE83" s="19" t="n"/>
      <c r="AF83" s="22">
        <f>LOWER(IFERROR(TRIM(INDEX($A83:$Y83,MATCH(Lists!$H$4,$A$1:$Y$1,0))&amp;""),""))</f>
        <v/>
      </c>
      <c r="AG83" s="22">
        <f>IFERROR(TRIM(INDEX($A83:$Y83,MATCH(Lists!$H$3,$A$1:$Y$1,0))&amp;""),"")</f>
        <v/>
      </c>
      <c r="AH83" s="23">
        <f>IFERROR(IF(ISNUMBER(INDEX($A83:$Y83,MATCH(Lists!$H$5,$A$1:$Y$1,0))),IF(INDEX($A83:$Y83,MATCH(Lists!$H$5,$A$1:$Y$1,0))&gt;0,INT(INDEX($A83:$Y83,MATCH(Lists!$H$5,$A$1:$Y$1,0))),""),DATE(VALUE(LEFT(INDEX($A83:$Y83,MATCH(Lists!$H$5,$A$1:$Y$1,0)),4)),VALUE(MID(INDEX($A83:$Y83,MATCH(Lists!$H$5,$A$1:$Y$1,0)),6,2)),VALUE(MID(INDEX($A83:$Y83,MATCH(Lists!$H$5,$A$1:$Y$1,0)),9,2)))),"")</f>
        <v/>
      </c>
      <c r="AI83" s="23">
        <f>IFERROR(IF(ISNUMBER(INDEX($A83:$Y83,MATCH(Lists!$H$6,$A$1:$Y$1,0))),IF(INDEX($A83:$Y83,MATCH(Lists!$H$6,$A$1:$Y$1,0))&gt;0,INT(INDEX($A83:$Y83,MATCH(Lists!$H$6,$A$1:$Y$1,0))),""),DATE(VALUE(LEFT(INDEX($A83:$Y83,MATCH(Lists!$H$6,$A$1:$Y$1,0)),4)),VALUE(MID(INDEX($A83:$Y83,MATCH(Lists!$H$6,$A$1:$Y$1,0)),6,2)),VALUE(MID(INDEX($A83:$Y83,MATCH(Lists!$H$6,$A$1:$Y$1,0)),9,2)))),"")</f>
        <v/>
      </c>
      <c r="AJ83" s="22">
        <f>IF(AF83="","",IFERROR(VALUE(INDEX($A83:$Y83,MATCH(Lists!$H$7,$A$1:$Y$1,0))&amp;""),0))</f>
        <v/>
      </c>
      <c r="AK83" s="24">
        <f>IF(AH83="","",YEAR(AH83))</f>
        <v/>
      </c>
      <c r="AL83" s="22">
        <f>IF(AF83="","",IF(AA83="","Pending",AA83))</f>
        <v/>
      </c>
      <c r="AM83" s="22">
        <f>IFERROR(TRIM(INDEX($A83:$Y83,MATCH(Lists!$H$8,$A$1:$Y$1,0))&amp;""),"")</f>
        <v/>
      </c>
      <c r="AN83" s="22">
        <f>IF(AF83="","",IF(OR(Balances!$B$6="",AM83=Balances!$B$6),1,0))</f>
        <v/>
      </c>
    </row>
    <row r="84">
      <c r="Z84" s="19" t="n"/>
      <c r="AA84" s="25" t="n"/>
      <c r="AB84" s="25" t="n"/>
      <c r="AC84" s="26" t="n"/>
      <c r="AD84" s="25" t="n"/>
      <c r="AE84" s="19" t="n"/>
      <c r="AF84" s="22">
        <f>LOWER(IFERROR(TRIM(INDEX($A84:$Y84,MATCH(Lists!$H$4,$A$1:$Y$1,0))&amp;""),""))</f>
        <v/>
      </c>
      <c r="AG84" s="22">
        <f>IFERROR(TRIM(INDEX($A84:$Y84,MATCH(Lists!$H$3,$A$1:$Y$1,0))&amp;""),"")</f>
        <v/>
      </c>
      <c r="AH84" s="23">
        <f>IFERROR(IF(ISNUMBER(INDEX($A84:$Y84,MATCH(Lists!$H$5,$A$1:$Y$1,0))),IF(INDEX($A84:$Y84,MATCH(Lists!$H$5,$A$1:$Y$1,0))&gt;0,INT(INDEX($A84:$Y84,MATCH(Lists!$H$5,$A$1:$Y$1,0))),""),DATE(VALUE(LEFT(INDEX($A84:$Y84,MATCH(Lists!$H$5,$A$1:$Y$1,0)),4)),VALUE(MID(INDEX($A84:$Y84,MATCH(Lists!$H$5,$A$1:$Y$1,0)),6,2)),VALUE(MID(INDEX($A84:$Y84,MATCH(Lists!$H$5,$A$1:$Y$1,0)),9,2)))),"")</f>
        <v/>
      </c>
      <c r="AI84" s="23">
        <f>IFERROR(IF(ISNUMBER(INDEX($A84:$Y84,MATCH(Lists!$H$6,$A$1:$Y$1,0))),IF(INDEX($A84:$Y84,MATCH(Lists!$H$6,$A$1:$Y$1,0))&gt;0,INT(INDEX($A84:$Y84,MATCH(Lists!$H$6,$A$1:$Y$1,0))),""),DATE(VALUE(LEFT(INDEX($A84:$Y84,MATCH(Lists!$H$6,$A$1:$Y$1,0)),4)),VALUE(MID(INDEX($A84:$Y84,MATCH(Lists!$H$6,$A$1:$Y$1,0)),6,2)),VALUE(MID(INDEX($A84:$Y84,MATCH(Lists!$H$6,$A$1:$Y$1,0)),9,2)))),"")</f>
        <v/>
      </c>
      <c r="AJ84" s="22">
        <f>IF(AF84="","",IFERROR(VALUE(INDEX($A84:$Y84,MATCH(Lists!$H$7,$A$1:$Y$1,0))&amp;""),0))</f>
        <v/>
      </c>
      <c r="AK84" s="24">
        <f>IF(AH84="","",YEAR(AH84))</f>
        <v/>
      </c>
      <c r="AL84" s="22">
        <f>IF(AF84="","",IF(AA84="","Pending",AA84))</f>
        <v/>
      </c>
      <c r="AM84" s="22">
        <f>IFERROR(TRIM(INDEX($A84:$Y84,MATCH(Lists!$H$8,$A$1:$Y$1,0))&amp;""),"")</f>
        <v/>
      </c>
      <c r="AN84" s="22">
        <f>IF(AF84="","",IF(OR(Balances!$B$6="",AM84=Balances!$B$6),1,0))</f>
        <v/>
      </c>
    </row>
    <row r="85">
      <c r="Z85" s="19" t="n"/>
      <c r="AA85" s="25" t="n"/>
      <c r="AB85" s="25" t="n"/>
      <c r="AC85" s="26" t="n"/>
      <c r="AD85" s="25" t="n"/>
      <c r="AE85" s="19" t="n"/>
      <c r="AF85" s="22">
        <f>LOWER(IFERROR(TRIM(INDEX($A85:$Y85,MATCH(Lists!$H$4,$A$1:$Y$1,0))&amp;""),""))</f>
        <v/>
      </c>
      <c r="AG85" s="22">
        <f>IFERROR(TRIM(INDEX($A85:$Y85,MATCH(Lists!$H$3,$A$1:$Y$1,0))&amp;""),"")</f>
        <v/>
      </c>
      <c r="AH85" s="23">
        <f>IFERROR(IF(ISNUMBER(INDEX($A85:$Y85,MATCH(Lists!$H$5,$A$1:$Y$1,0))),IF(INDEX($A85:$Y85,MATCH(Lists!$H$5,$A$1:$Y$1,0))&gt;0,INT(INDEX($A85:$Y85,MATCH(Lists!$H$5,$A$1:$Y$1,0))),""),DATE(VALUE(LEFT(INDEX($A85:$Y85,MATCH(Lists!$H$5,$A$1:$Y$1,0)),4)),VALUE(MID(INDEX($A85:$Y85,MATCH(Lists!$H$5,$A$1:$Y$1,0)),6,2)),VALUE(MID(INDEX($A85:$Y85,MATCH(Lists!$H$5,$A$1:$Y$1,0)),9,2)))),"")</f>
        <v/>
      </c>
      <c r="AI85" s="23">
        <f>IFERROR(IF(ISNUMBER(INDEX($A85:$Y85,MATCH(Lists!$H$6,$A$1:$Y$1,0))),IF(INDEX($A85:$Y85,MATCH(Lists!$H$6,$A$1:$Y$1,0))&gt;0,INT(INDEX($A85:$Y85,MATCH(Lists!$H$6,$A$1:$Y$1,0))),""),DATE(VALUE(LEFT(INDEX($A85:$Y85,MATCH(Lists!$H$6,$A$1:$Y$1,0)),4)),VALUE(MID(INDEX($A85:$Y85,MATCH(Lists!$H$6,$A$1:$Y$1,0)),6,2)),VALUE(MID(INDEX($A85:$Y85,MATCH(Lists!$H$6,$A$1:$Y$1,0)),9,2)))),"")</f>
        <v/>
      </c>
      <c r="AJ85" s="22">
        <f>IF(AF85="","",IFERROR(VALUE(INDEX($A85:$Y85,MATCH(Lists!$H$7,$A$1:$Y$1,0))&amp;""),0))</f>
        <v/>
      </c>
      <c r="AK85" s="24">
        <f>IF(AH85="","",YEAR(AH85))</f>
        <v/>
      </c>
      <c r="AL85" s="22">
        <f>IF(AF85="","",IF(AA85="","Pending",AA85))</f>
        <v/>
      </c>
      <c r="AM85" s="22">
        <f>IFERROR(TRIM(INDEX($A85:$Y85,MATCH(Lists!$H$8,$A$1:$Y$1,0))&amp;""),"")</f>
        <v/>
      </c>
      <c r="AN85" s="22">
        <f>IF(AF85="","",IF(OR(Balances!$B$6="",AM85=Balances!$B$6),1,0))</f>
        <v/>
      </c>
    </row>
    <row r="86">
      <c r="Z86" s="19" t="n"/>
      <c r="AA86" s="25" t="n"/>
      <c r="AB86" s="25" t="n"/>
      <c r="AC86" s="26" t="n"/>
      <c r="AD86" s="25" t="n"/>
      <c r="AE86" s="19" t="n"/>
      <c r="AF86" s="22">
        <f>LOWER(IFERROR(TRIM(INDEX($A86:$Y86,MATCH(Lists!$H$4,$A$1:$Y$1,0))&amp;""),""))</f>
        <v/>
      </c>
      <c r="AG86" s="22">
        <f>IFERROR(TRIM(INDEX($A86:$Y86,MATCH(Lists!$H$3,$A$1:$Y$1,0))&amp;""),"")</f>
        <v/>
      </c>
      <c r="AH86" s="23">
        <f>IFERROR(IF(ISNUMBER(INDEX($A86:$Y86,MATCH(Lists!$H$5,$A$1:$Y$1,0))),IF(INDEX($A86:$Y86,MATCH(Lists!$H$5,$A$1:$Y$1,0))&gt;0,INT(INDEX($A86:$Y86,MATCH(Lists!$H$5,$A$1:$Y$1,0))),""),DATE(VALUE(LEFT(INDEX($A86:$Y86,MATCH(Lists!$H$5,$A$1:$Y$1,0)),4)),VALUE(MID(INDEX($A86:$Y86,MATCH(Lists!$H$5,$A$1:$Y$1,0)),6,2)),VALUE(MID(INDEX($A86:$Y86,MATCH(Lists!$H$5,$A$1:$Y$1,0)),9,2)))),"")</f>
        <v/>
      </c>
      <c r="AI86" s="23">
        <f>IFERROR(IF(ISNUMBER(INDEX($A86:$Y86,MATCH(Lists!$H$6,$A$1:$Y$1,0))),IF(INDEX($A86:$Y86,MATCH(Lists!$H$6,$A$1:$Y$1,0))&gt;0,INT(INDEX($A86:$Y86,MATCH(Lists!$H$6,$A$1:$Y$1,0))),""),DATE(VALUE(LEFT(INDEX($A86:$Y86,MATCH(Lists!$H$6,$A$1:$Y$1,0)),4)),VALUE(MID(INDEX($A86:$Y86,MATCH(Lists!$H$6,$A$1:$Y$1,0)),6,2)),VALUE(MID(INDEX($A86:$Y86,MATCH(Lists!$H$6,$A$1:$Y$1,0)),9,2)))),"")</f>
        <v/>
      </c>
      <c r="AJ86" s="22">
        <f>IF(AF86="","",IFERROR(VALUE(INDEX($A86:$Y86,MATCH(Lists!$H$7,$A$1:$Y$1,0))&amp;""),0))</f>
        <v/>
      </c>
      <c r="AK86" s="24">
        <f>IF(AH86="","",YEAR(AH86))</f>
        <v/>
      </c>
      <c r="AL86" s="22">
        <f>IF(AF86="","",IF(AA86="","Pending",AA86))</f>
        <v/>
      </c>
      <c r="AM86" s="22">
        <f>IFERROR(TRIM(INDEX($A86:$Y86,MATCH(Lists!$H$8,$A$1:$Y$1,0))&amp;""),"")</f>
        <v/>
      </c>
      <c r="AN86" s="22">
        <f>IF(AF86="","",IF(OR(Balances!$B$6="",AM86=Balances!$B$6),1,0))</f>
        <v/>
      </c>
    </row>
    <row r="87">
      <c r="Z87" s="19" t="n"/>
      <c r="AA87" s="25" t="n"/>
      <c r="AB87" s="25" t="n"/>
      <c r="AC87" s="26" t="n"/>
      <c r="AD87" s="25" t="n"/>
      <c r="AE87" s="19" t="n"/>
      <c r="AF87" s="22">
        <f>LOWER(IFERROR(TRIM(INDEX($A87:$Y87,MATCH(Lists!$H$4,$A$1:$Y$1,0))&amp;""),""))</f>
        <v/>
      </c>
      <c r="AG87" s="22">
        <f>IFERROR(TRIM(INDEX($A87:$Y87,MATCH(Lists!$H$3,$A$1:$Y$1,0))&amp;""),"")</f>
        <v/>
      </c>
      <c r="AH87" s="23">
        <f>IFERROR(IF(ISNUMBER(INDEX($A87:$Y87,MATCH(Lists!$H$5,$A$1:$Y$1,0))),IF(INDEX($A87:$Y87,MATCH(Lists!$H$5,$A$1:$Y$1,0))&gt;0,INT(INDEX($A87:$Y87,MATCH(Lists!$H$5,$A$1:$Y$1,0))),""),DATE(VALUE(LEFT(INDEX($A87:$Y87,MATCH(Lists!$H$5,$A$1:$Y$1,0)),4)),VALUE(MID(INDEX($A87:$Y87,MATCH(Lists!$H$5,$A$1:$Y$1,0)),6,2)),VALUE(MID(INDEX($A87:$Y87,MATCH(Lists!$H$5,$A$1:$Y$1,0)),9,2)))),"")</f>
        <v/>
      </c>
      <c r="AI87" s="23">
        <f>IFERROR(IF(ISNUMBER(INDEX($A87:$Y87,MATCH(Lists!$H$6,$A$1:$Y$1,0))),IF(INDEX($A87:$Y87,MATCH(Lists!$H$6,$A$1:$Y$1,0))&gt;0,INT(INDEX($A87:$Y87,MATCH(Lists!$H$6,$A$1:$Y$1,0))),""),DATE(VALUE(LEFT(INDEX($A87:$Y87,MATCH(Lists!$H$6,$A$1:$Y$1,0)),4)),VALUE(MID(INDEX($A87:$Y87,MATCH(Lists!$H$6,$A$1:$Y$1,0)),6,2)),VALUE(MID(INDEX($A87:$Y87,MATCH(Lists!$H$6,$A$1:$Y$1,0)),9,2)))),"")</f>
        <v/>
      </c>
      <c r="AJ87" s="22">
        <f>IF(AF87="","",IFERROR(VALUE(INDEX($A87:$Y87,MATCH(Lists!$H$7,$A$1:$Y$1,0))&amp;""),0))</f>
        <v/>
      </c>
      <c r="AK87" s="24">
        <f>IF(AH87="","",YEAR(AH87))</f>
        <v/>
      </c>
      <c r="AL87" s="22">
        <f>IF(AF87="","",IF(AA87="","Pending",AA87))</f>
        <v/>
      </c>
      <c r="AM87" s="22">
        <f>IFERROR(TRIM(INDEX($A87:$Y87,MATCH(Lists!$H$8,$A$1:$Y$1,0))&amp;""),"")</f>
        <v/>
      </c>
      <c r="AN87" s="22">
        <f>IF(AF87="","",IF(OR(Balances!$B$6="",AM87=Balances!$B$6),1,0))</f>
        <v/>
      </c>
    </row>
    <row r="88">
      <c r="Z88" s="19" t="n"/>
      <c r="AA88" s="25" t="n"/>
      <c r="AB88" s="25" t="n"/>
      <c r="AC88" s="26" t="n"/>
      <c r="AD88" s="25" t="n"/>
      <c r="AE88" s="19" t="n"/>
      <c r="AF88" s="22">
        <f>LOWER(IFERROR(TRIM(INDEX($A88:$Y88,MATCH(Lists!$H$4,$A$1:$Y$1,0))&amp;""),""))</f>
        <v/>
      </c>
      <c r="AG88" s="22">
        <f>IFERROR(TRIM(INDEX($A88:$Y88,MATCH(Lists!$H$3,$A$1:$Y$1,0))&amp;""),"")</f>
        <v/>
      </c>
      <c r="AH88" s="23">
        <f>IFERROR(IF(ISNUMBER(INDEX($A88:$Y88,MATCH(Lists!$H$5,$A$1:$Y$1,0))),IF(INDEX($A88:$Y88,MATCH(Lists!$H$5,$A$1:$Y$1,0))&gt;0,INT(INDEX($A88:$Y88,MATCH(Lists!$H$5,$A$1:$Y$1,0))),""),DATE(VALUE(LEFT(INDEX($A88:$Y88,MATCH(Lists!$H$5,$A$1:$Y$1,0)),4)),VALUE(MID(INDEX($A88:$Y88,MATCH(Lists!$H$5,$A$1:$Y$1,0)),6,2)),VALUE(MID(INDEX($A88:$Y88,MATCH(Lists!$H$5,$A$1:$Y$1,0)),9,2)))),"")</f>
        <v/>
      </c>
      <c r="AI88" s="23">
        <f>IFERROR(IF(ISNUMBER(INDEX($A88:$Y88,MATCH(Lists!$H$6,$A$1:$Y$1,0))),IF(INDEX($A88:$Y88,MATCH(Lists!$H$6,$A$1:$Y$1,0))&gt;0,INT(INDEX($A88:$Y88,MATCH(Lists!$H$6,$A$1:$Y$1,0))),""),DATE(VALUE(LEFT(INDEX($A88:$Y88,MATCH(Lists!$H$6,$A$1:$Y$1,0)),4)),VALUE(MID(INDEX($A88:$Y88,MATCH(Lists!$H$6,$A$1:$Y$1,0)),6,2)),VALUE(MID(INDEX($A88:$Y88,MATCH(Lists!$H$6,$A$1:$Y$1,0)),9,2)))),"")</f>
        <v/>
      </c>
      <c r="AJ88" s="22">
        <f>IF(AF88="","",IFERROR(VALUE(INDEX($A88:$Y88,MATCH(Lists!$H$7,$A$1:$Y$1,0))&amp;""),0))</f>
        <v/>
      </c>
      <c r="AK88" s="24">
        <f>IF(AH88="","",YEAR(AH88))</f>
        <v/>
      </c>
      <c r="AL88" s="22">
        <f>IF(AF88="","",IF(AA88="","Pending",AA88))</f>
        <v/>
      </c>
      <c r="AM88" s="22">
        <f>IFERROR(TRIM(INDEX($A88:$Y88,MATCH(Lists!$H$8,$A$1:$Y$1,0))&amp;""),"")</f>
        <v/>
      </c>
      <c r="AN88" s="22">
        <f>IF(AF88="","",IF(OR(Balances!$B$6="",AM88=Balances!$B$6),1,0))</f>
        <v/>
      </c>
    </row>
    <row r="89">
      <c r="Z89" s="19" t="n"/>
      <c r="AA89" s="25" t="n"/>
      <c r="AB89" s="25" t="n"/>
      <c r="AC89" s="26" t="n"/>
      <c r="AD89" s="25" t="n"/>
      <c r="AE89" s="19" t="n"/>
      <c r="AF89" s="22">
        <f>LOWER(IFERROR(TRIM(INDEX($A89:$Y89,MATCH(Lists!$H$4,$A$1:$Y$1,0))&amp;""),""))</f>
        <v/>
      </c>
      <c r="AG89" s="22">
        <f>IFERROR(TRIM(INDEX($A89:$Y89,MATCH(Lists!$H$3,$A$1:$Y$1,0))&amp;""),"")</f>
        <v/>
      </c>
      <c r="AH89" s="23">
        <f>IFERROR(IF(ISNUMBER(INDEX($A89:$Y89,MATCH(Lists!$H$5,$A$1:$Y$1,0))),IF(INDEX($A89:$Y89,MATCH(Lists!$H$5,$A$1:$Y$1,0))&gt;0,INT(INDEX($A89:$Y89,MATCH(Lists!$H$5,$A$1:$Y$1,0))),""),DATE(VALUE(LEFT(INDEX($A89:$Y89,MATCH(Lists!$H$5,$A$1:$Y$1,0)),4)),VALUE(MID(INDEX($A89:$Y89,MATCH(Lists!$H$5,$A$1:$Y$1,0)),6,2)),VALUE(MID(INDEX($A89:$Y89,MATCH(Lists!$H$5,$A$1:$Y$1,0)),9,2)))),"")</f>
        <v/>
      </c>
      <c r="AI89" s="23">
        <f>IFERROR(IF(ISNUMBER(INDEX($A89:$Y89,MATCH(Lists!$H$6,$A$1:$Y$1,0))),IF(INDEX($A89:$Y89,MATCH(Lists!$H$6,$A$1:$Y$1,0))&gt;0,INT(INDEX($A89:$Y89,MATCH(Lists!$H$6,$A$1:$Y$1,0))),""),DATE(VALUE(LEFT(INDEX($A89:$Y89,MATCH(Lists!$H$6,$A$1:$Y$1,0)),4)),VALUE(MID(INDEX($A89:$Y89,MATCH(Lists!$H$6,$A$1:$Y$1,0)),6,2)),VALUE(MID(INDEX($A89:$Y89,MATCH(Lists!$H$6,$A$1:$Y$1,0)),9,2)))),"")</f>
        <v/>
      </c>
      <c r="AJ89" s="22">
        <f>IF(AF89="","",IFERROR(VALUE(INDEX($A89:$Y89,MATCH(Lists!$H$7,$A$1:$Y$1,0))&amp;""),0))</f>
        <v/>
      </c>
      <c r="AK89" s="24">
        <f>IF(AH89="","",YEAR(AH89))</f>
        <v/>
      </c>
      <c r="AL89" s="22">
        <f>IF(AF89="","",IF(AA89="","Pending",AA89))</f>
        <v/>
      </c>
      <c r="AM89" s="22">
        <f>IFERROR(TRIM(INDEX($A89:$Y89,MATCH(Lists!$H$8,$A$1:$Y$1,0))&amp;""),"")</f>
        <v/>
      </c>
      <c r="AN89" s="22">
        <f>IF(AF89="","",IF(OR(Balances!$B$6="",AM89=Balances!$B$6),1,0))</f>
        <v/>
      </c>
    </row>
    <row r="90">
      <c r="Z90" s="19" t="n"/>
      <c r="AA90" s="25" t="n"/>
      <c r="AB90" s="25" t="n"/>
      <c r="AC90" s="26" t="n"/>
      <c r="AD90" s="25" t="n"/>
      <c r="AE90" s="19" t="n"/>
      <c r="AF90" s="22">
        <f>LOWER(IFERROR(TRIM(INDEX($A90:$Y90,MATCH(Lists!$H$4,$A$1:$Y$1,0))&amp;""),""))</f>
        <v/>
      </c>
      <c r="AG90" s="22">
        <f>IFERROR(TRIM(INDEX($A90:$Y90,MATCH(Lists!$H$3,$A$1:$Y$1,0))&amp;""),"")</f>
        <v/>
      </c>
      <c r="AH90" s="23">
        <f>IFERROR(IF(ISNUMBER(INDEX($A90:$Y90,MATCH(Lists!$H$5,$A$1:$Y$1,0))),IF(INDEX($A90:$Y90,MATCH(Lists!$H$5,$A$1:$Y$1,0))&gt;0,INT(INDEX($A90:$Y90,MATCH(Lists!$H$5,$A$1:$Y$1,0))),""),DATE(VALUE(LEFT(INDEX($A90:$Y90,MATCH(Lists!$H$5,$A$1:$Y$1,0)),4)),VALUE(MID(INDEX($A90:$Y90,MATCH(Lists!$H$5,$A$1:$Y$1,0)),6,2)),VALUE(MID(INDEX($A90:$Y90,MATCH(Lists!$H$5,$A$1:$Y$1,0)),9,2)))),"")</f>
        <v/>
      </c>
      <c r="AI90" s="23">
        <f>IFERROR(IF(ISNUMBER(INDEX($A90:$Y90,MATCH(Lists!$H$6,$A$1:$Y$1,0))),IF(INDEX($A90:$Y90,MATCH(Lists!$H$6,$A$1:$Y$1,0))&gt;0,INT(INDEX($A90:$Y90,MATCH(Lists!$H$6,$A$1:$Y$1,0))),""),DATE(VALUE(LEFT(INDEX($A90:$Y90,MATCH(Lists!$H$6,$A$1:$Y$1,0)),4)),VALUE(MID(INDEX($A90:$Y90,MATCH(Lists!$H$6,$A$1:$Y$1,0)),6,2)),VALUE(MID(INDEX($A90:$Y90,MATCH(Lists!$H$6,$A$1:$Y$1,0)),9,2)))),"")</f>
        <v/>
      </c>
      <c r="AJ90" s="22">
        <f>IF(AF90="","",IFERROR(VALUE(INDEX($A90:$Y90,MATCH(Lists!$H$7,$A$1:$Y$1,0))&amp;""),0))</f>
        <v/>
      </c>
      <c r="AK90" s="24">
        <f>IF(AH90="","",YEAR(AH90))</f>
        <v/>
      </c>
      <c r="AL90" s="22">
        <f>IF(AF90="","",IF(AA90="","Pending",AA90))</f>
        <v/>
      </c>
      <c r="AM90" s="22">
        <f>IFERROR(TRIM(INDEX($A90:$Y90,MATCH(Lists!$H$8,$A$1:$Y$1,0))&amp;""),"")</f>
        <v/>
      </c>
      <c r="AN90" s="22">
        <f>IF(AF90="","",IF(OR(Balances!$B$6="",AM90=Balances!$B$6),1,0))</f>
        <v/>
      </c>
    </row>
    <row r="91">
      <c r="Z91" s="19" t="n"/>
      <c r="AA91" s="25" t="n"/>
      <c r="AB91" s="25" t="n"/>
      <c r="AC91" s="26" t="n"/>
      <c r="AD91" s="25" t="n"/>
      <c r="AE91" s="19" t="n"/>
      <c r="AF91" s="22">
        <f>LOWER(IFERROR(TRIM(INDEX($A91:$Y91,MATCH(Lists!$H$4,$A$1:$Y$1,0))&amp;""),""))</f>
        <v/>
      </c>
      <c r="AG91" s="22">
        <f>IFERROR(TRIM(INDEX($A91:$Y91,MATCH(Lists!$H$3,$A$1:$Y$1,0))&amp;""),"")</f>
        <v/>
      </c>
      <c r="AH91" s="23">
        <f>IFERROR(IF(ISNUMBER(INDEX($A91:$Y91,MATCH(Lists!$H$5,$A$1:$Y$1,0))),IF(INDEX($A91:$Y91,MATCH(Lists!$H$5,$A$1:$Y$1,0))&gt;0,INT(INDEX($A91:$Y91,MATCH(Lists!$H$5,$A$1:$Y$1,0))),""),DATE(VALUE(LEFT(INDEX($A91:$Y91,MATCH(Lists!$H$5,$A$1:$Y$1,0)),4)),VALUE(MID(INDEX($A91:$Y91,MATCH(Lists!$H$5,$A$1:$Y$1,0)),6,2)),VALUE(MID(INDEX($A91:$Y91,MATCH(Lists!$H$5,$A$1:$Y$1,0)),9,2)))),"")</f>
        <v/>
      </c>
      <c r="AI91" s="23">
        <f>IFERROR(IF(ISNUMBER(INDEX($A91:$Y91,MATCH(Lists!$H$6,$A$1:$Y$1,0))),IF(INDEX($A91:$Y91,MATCH(Lists!$H$6,$A$1:$Y$1,0))&gt;0,INT(INDEX($A91:$Y91,MATCH(Lists!$H$6,$A$1:$Y$1,0))),""),DATE(VALUE(LEFT(INDEX($A91:$Y91,MATCH(Lists!$H$6,$A$1:$Y$1,0)),4)),VALUE(MID(INDEX($A91:$Y91,MATCH(Lists!$H$6,$A$1:$Y$1,0)),6,2)),VALUE(MID(INDEX($A91:$Y91,MATCH(Lists!$H$6,$A$1:$Y$1,0)),9,2)))),"")</f>
        <v/>
      </c>
      <c r="AJ91" s="22">
        <f>IF(AF91="","",IFERROR(VALUE(INDEX($A91:$Y91,MATCH(Lists!$H$7,$A$1:$Y$1,0))&amp;""),0))</f>
        <v/>
      </c>
      <c r="AK91" s="24">
        <f>IF(AH91="","",YEAR(AH91))</f>
        <v/>
      </c>
      <c r="AL91" s="22">
        <f>IF(AF91="","",IF(AA91="","Pending",AA91))</f>
        <v/>
      </c>
      <c r="AM91" s="22">
        <f>IFERROR(TRIM(INDEX($A91:$Y91,MATCH(Lists!$H$8,$A$1:$Y$1,0))&amp;""),"")</f>
        <v/>
      </c>
      <c r="AN91" s="22">
        <f>IF(AF91="","",IF(OR(Balances!$B$6="",AM91=Balances!$B$6),1,0))</f>
        <v/>
      </c>
    </row>
    <row r="92">
      <c r="Z92" s="19" t="n"/>
      <c r="AA92" s="25" t="n"/>
      <c r="AB92" s="25" t="n"/>
      <c r="AC92" s="26" t="n"/>
      <c r="AD92" s="25" t="n"/>
      <c r="AE92" s="19" t="n"/>
      <c r="AF92" s="22">
        <f>LOWER(IFERROR(TRIM(INDEX($A92:$Y92,MATCH(Lists!$H$4,$A$1:$Y$1,0))&amp;""),""))</f>
        <v/>
      </c>
      <c r="AG92" s="22">
        <f>IFERROR(TRIM(INDEX($A92:$Y92,MATCH(Lists!$H$3,$A$1:$Y$1,0))&amp;""),"")</f>
        <v/>
      </c>
      <c r="AH92" s="23">
        <f>IFERROR(IF(ISNUMBER(INDEX($A92:$Y92,MATCH(Lists!$H$5,$A$1:$Y$1,0))),IF(INDEX($A92:$Y92,MATCH(Lists!$H$5,$A$1:$Y$1,0))&gt;0,INT(INDEX($A92:$Y92,MATCH(Lists!$H$5,$A$1:$Y$1,0))),""),DATE(VALUE(LEFT(INDEX($A92:$Y92,MATCH(Lists!$H$5,$A$1:$Y$1,0)),4)),VALUE(MID(INDEX($A92:$Y92,MATCH(Lists!$H$5,$A$1:$Y$1,0)),6,2)),VALUE(MID(INDEX($A92:$Y92,MATCH(Lists!$H$5,$A$1:$Y$1,0)),9,2)))),"")</f>
        <v/>
      </c>
      <c r="AI92" s="23">
        <f>IFERROR(IF(ISNUMBER(INDEX($A92:$Y92,MATCH(Lists!$H$6,$A$1:$Y$1,0))),IF(INDEX($A92:$Y92,MATCH(Lists!$H$6,$A$1:$Y$1,0))&gt;0,INT(INDEX($A92:$Y92,MATCH(Lists!$H$6,$A$1:$Y$1,0))),""),DATE(VALUE(LEFT(INDEX($A92:$Y92,MATCH(Lists!$H$6,$A$1:$Y$1,0)),4)),VALUE(MID(INDEX($A92:$Y92,MATCH(Lists!$H$6,$A$1:$Y$1,0)),6,2)),VALUE(MID(INDEX($A92:$Y92,MATCH(Lists!$H$6,$A$1:$Y$1,0)),9,2)))),"")</f>
        <v/>
      </c>
      <c r="AJ92" s="22">
        <f>IF(AF92="","",IFERROR(VALUE(INDEX($A92:$Y92,MATCH(Lists!$H$7,$A$1:$Y$1,0))&amp;""),0))</f>
        <v/>
      </c>
      <c r="AK92" s="24">
        <f>IF(AH92="","",YEAR(AH92))</f>
        <v/>
      </c>
      <c r="AL92" s="22">
        <f>IF(AF92="","",IF(AA92="","Pending",AA92))</f>
        <v/>
      </c>
      <c r="AM92" s="22">
        <f>IFERROR(TRIM(INDEX($A92:$Y92,MATCH(Lists!$H$8,$A$1:$Y$1,0))&amp;""),"")</f>
        <v/>
      </c>
      <c r="AN92" s="22">
        <f>IF(AF92="","",IF(OR(Balances!$B$6="",AM92=Balances!$B$6),1,0))</f>
        <v/>
      </c>
    </row>
    <row r="93">
      <c r="Z93" s="19" t="n"/>
      <c r="AA93" s="25" t="n"/>
      <c r="AB93" s="25" t="n"/>
      <c r="AC93" s="26" t="n"/>
      <c r="AD93" s="25" t="n"/>
      <c r="AE93" s="19" t="n"/>
      <c r="AF93" s="22">
        <f>LOWER(IFERROR(TRIM(INDEX($A93:$Y93,MATCH(Lists!$H$4,$A$1:$Y$1,0))&amp;""),""))</f>
        <v/>
      </c>
      <c r="AG93" s="22">
        <f>IFERROR(TRIM(INDEX($A93:$Y93,MATCH(Lists!$H$3,$A$1:$Y$1,0))&amp;""),"")</f>
        <v/>
      </c>
      <c r="AH93" s="23">
        <f>IFERROR(IF(ISNUMBER(INDEX($A93:$Y93,MATCH(Lists!$H$5,$A$1:$Y$1,0))),IF(INDEX($A93:$Y93,MATCH(Lists!$H$5,$A$1:$Y$1,0))&gt;0,INT(INDEX($A93:$Y93,MATCH(Lists!$H$5,$A$1:$Y$1,0))),""),DATE(VALUE(LEFT(INDEX($A93:$Y93,MATCH(Lists!$H$5,$A$1:$Y$1,0)),4)),VALUE(MID(INDEX($A93:$Y93,MATCH(Lists!$H$5,$A$1:$Y$1,0)),6,2)),VALUE(MID(INDEX($A93:$Y93,MATCH(Lists!$H$5,$A$1:$Y$1,0)),9,2)))),"")</f>
        <v/>
      </c>
      <c r="AI93" s="23">
        <f>IFERROR(IF(ISNUMBER(INDEX($A93:$Y93,MATCH(Lists!$H$6,$A$1:$Y$1,0))),IF(INDEX($A93:$Y93,MATCH(Lists!$H$6,$A$1:$Y$1,0))&gt;0,INT(INDEX($A93:$Y93,MATCH(Lists!$H$6,$A$1:$Y$1,0))),""),DATE(VALUE(LEFT(INDEX($A93:$Y93,MATCH(Lists!$H$6,$A$1:$Y$1,0)),4)),VALUE(MID(INDEX($A93:$Y93,MATCH(Lists!$H$6,$A$1:$Y$1,0)),6,2)),VALUE(MID(INDEX($A93:$Y93,MATCH(Lists!$H$6,$A$1:$Y$1,0)),9,2)))),"")</f>
        <v/>
      </c>
      <c r="AJ93" s="22">
        <f>IF(AF93="","",IFERROR(VALUE(INDEX($A93:$Y93,MATCH(Lists!$H$7,$A$1:$Y$1,0))&amp;""),0))</f>
        <v/>
      </c>
      <c r="AK93" s="24">
        <f>IF(AH93="","",YEAR(AH93))</f>
        <v/>
      </c>
      <c r="AL93" s="22">
        <f>IF(AF93="","",IF(AA93="","Pending",AA93))</f>
        <v/>
      </c>
      <c r="AM93" s="22">
        <f>IFERROR(TRIM(INDEX($A93:$Y93,MATCH(Lists!$H$8,$A$1:$Y$1,0))&amp;""),"")</f>
        <v/>
      </c>
      <c r="AN93" s="22">
        <f>IF(AF93="","",IF(OR(Balances!$B$6="",AM93=Balances!$B$6),1,0))</f>
        <v/>
      </c>
    </row>
    <row r="94">
      <c r="Z94" s="19" t="n"/>
      <c r="AA94" s="25" t="n"/>
      <c r="AB94" s="25" t="n"/>
      <c r="AC94" s="26" t="n"/>
      <c r="AD94" s="25" t="n"/>
      <c r="AE94" s="19" t="n"/>
      <c r="AF94" s="22">
        <f>LOWER(IFERROR(TRIM(INDEX($A94:$Y94,MATCH(Lists!$H$4,$A$1:$Y$1,0))&amp;""),""))</f>
        <v/>
      </c>
      <c r="AG94" s="22">
        <f>IFERROR(TRIM(INDEX($A94:$Y94,MATCH(Lists!$H$3,$A$1:$Y$1,0))&amp;""),"")</f>
        <v/>
      </c>
      <c r="AH94" s="23">
        <f>IFERROR(IF(ISNUMBER(INDEX($A94:$Y94,MATCH(Lists!$H$5,$A$1:$Y$1,0))),IF(INDEX($A94:$Y94,MATCH(Lists!$H$5,$A$1:$Y$1,0))&gt;0,INT(INDEX($A94:$Y94,MATCH(Lists!$H$5,$A$1:$Y$1,0))),""),DATE(VALUE(LEFT(INDEX($A94:$Y94,MATCH(Lists!$H$5,$A$1:$Y$1,0)),4)),VALUE(MID(INDEX($A94:$Y94,MATCH(Lists!$H$5,$A$1:$Y$1,0)),6,2)),VALUE(MID(INDEX($A94:$Y94,MATCH(Lists!$H$5,$A$1:$Y$1,0)),9,2)))),"")</f>
        <v/>
      </c>
      <c r="AI94" s="23">
        <f>IFERROR(IF(ISNUMBER(INDEX($A94:$Y94,MATCH(Lists!$H$6,$A$1:$Y$1,0))),IF(INDEX($A94:$Y94,MATCH(Lists!$H$6,$A$1:$Y$1,0))&gt;0,INT(INDEX($A94:$Y94,MATCH(Lists!$H$6,$A$1:$Y$1,0))),""),DATE(VALUE(LEFT(INDEX($A94:$Y94,MATCH(Lists!$H$6,$A$1:$Y$1,0)),4)),VALUE(MID(INDEX($A94:$Y94,MATCH(Lists!$H$6,$A$1:$Y$1,0)),6,2)),VALUE(MID(INDEX($A94:$Y94,MATCH(Lists!$H$6,$A$1:$Y$1,0)),9,2)))),"")</f>
        <v/>
      </c>
      <c r="AJ94" s="22">
        <f>IF(AF94="","",IFERROR(VALUE(INDEX($A94:$Y94,MATCH(Lists!$H$7,$A$1:$Y$1,0))&amp;""),0))</f>
        <v/>
      </c>
      <c r="AK94" s="24">
        <f>IF(AH94="","",YEAR(AH94))</f>
        <v/>
      </c>
      <c r="AL94" s="22">
        <f>IF(AF94="","",IF(AA94="","Pending",AA94))</f>
        <v/>
      </c>
      <c r="AM94" s="22">
        <f>IFERROR(TRIM(INDEX($A94:$Y94,MATCH(Lists!$H$8,$A$1:$Y$1,0))&amp;""),"")</f>
        <v/>
      </c>
      <c r="AN94" s="22">
        <f>IF(AF94="","",IF(OR(Balances!$B$6="",AM94=Balances!$B$6),1,0))</f>
        <v/>
      </c>
    </row>
    <row r="95">
      <c r="Z95" s="19" t="n"/>
      <c r="AA95" s="25" t="n"/>
      <c r="AB95" s="25" t="n"/>
      <c r="AC95" s="26" t="n"/>
      <c r="AD95" s="25" t="n"/>
      <c r="AE95" s="19" t="n"/>
      <c r="AF95" s="22">
        <f>LOWER(IFERROR(TRIM(INDEX($A95:$Y95,MATCH(Lists!$H$4,$A$1:$Y$1,0))&amp;""),""))</f>
        <v/>
      </c>
      <c r="AG95" s="22">
        <f>IFERROR(TRIM(INDEX($A95:$Y95,MATCH(Lists!$H$3,$A$1:$Y$1,0))&amp;""),"")</f>
        <v/>
      </c>
      <c r="AH95" s="23">
        <f>IFERROR(IF(ISNUMBER(INDEX($A95:$Y95,MATCH(Lists!$H$5,$A$1:$Y$1,0))),IF(INDEX($A95:$Y95,MATCH(Lists!$H$5,$A$1:$Y$1,0))&gt;0,INT(INDEX($A95:$Y95,MATCH(Lists!$H$5,$A$1:$Y$1,0))),""),DATE(VALUE(LEFT(INDEX($A95:$Y95,MATCH(Lists!$H$5,$A$1:$Y$1,0)),4)),VALUE(MID(INDEX($A95:$Y95,MATCH(Lists!$H$5,$A$1:$Y$1,0)),6,2)),VALUE(MID(INDEX($A95:$Y95,MATCH(Lists!$H$5,$A$1:$Y$1,0)),9,2)))),"")</f>
        <v/>
      </c>
      <c r="AI95" s="23">
        <f>IFERROR(IF(ISNUMBER(INDEX($A95:$Y95,MATCH(Lists!$H$6,$A$1:$Y$1,0))),IF(INDEX($A95:$Y95,MATCH(Lists!$H$6,$A$1:$Y$1,0))&gt;0,INT(INDEX($A95:$Y95,MATCH(Lists!$H$6,$A$1:$Y$1,0))),""),DATE(VALUE(LEFT(INDEX($A95:$Y95,MATCH(Lists!$H$6,$A$1:$Y$1,0)),4)),VALUE(MID(INDEX($A95:$Y95,MATCH(Lists!$H$6,$A$1:$Y$1,0)),6,2)),VALUE(MID(INDEX($A95:$Y95,MATCH(Lists!$H$6,$A$1:$Y$1,0)),9,2)))),"")</f>
        <v/>
      </c>
      <c r="AJ95" s="22">
        <f>IF(AF95="","",IFERROR(VALUE(INDEX($A95:$Y95,MATCH(Lists!$H$7,$A$1:$Y$1,0))&amp;""),0))</f>
        <v/>
      </c>
      <c r="AK95" s="24">
        <f>IF(AH95="","",YEAR(AH95))</f>
        <v/>
      </c>
      <c r="AL95" s="22">
        <f>IF(AF95="","",IF(AA95="","Pending",AA95))</f>
        <v/>
      </c>
      <c r="AM95" s="22">
        <f>IFERROR(TRIM(INDEX($A95:$Y95,MATCH(Lists!$H$8,$A$1:$Y$1,0))&amp;""),"")</f>
        <v/>
      </c>
      <c r="AN95" s="22">
        <f>IF(AF95="","",IF(OR(Balances!$B$6="",AM95=Balances!$B$6),1,0))</f>
        <v/>
      </c>
    </row>
    <row r="96">
      <c r="Z96" s="19" t="n"/>
      <c r="AA96" s="25" t="n"/>
      <c r="AB96" s="25" t="n"/>
      <c r="AC96" s="26" t="n"/>
      <c r="AD96" s="25" t="n"/>
      <c r="AE96" s="19" t="n"/>
      <c r="AF96" s="22">
        <f>LOWER(IFERROR(TRIM(INDEX($A96:$Y96,MATCH(Lists!$H$4,$A$1:$Y$1,0))&amp;""),""))</f>
        <v/>
      </c>
      <c r="AG96" s="22">
        <f>IFERROR(TRIM(INDEX($A96:$Y96,MATCH(Lists!$H$3,$A$1:$Y$1,0))&amp;""),"")</f>
        <v/>
      </c>
      <c r="AH96" s="23">
        <f>IFERROR(IF(ISNUMBER(INDEX($A96:$Y96,MATCH(Lists!$H$5,$A$1:$Y$1,0))),IF(INDEX($A96:$Y96,MATCH(Lists!$H$5,$A$1:$Y$1,0))&gt;0,INT(INDEX($A96:$Y96,MATCH(Lists!$H$5,$A$1:$Y$1,0))),""),DATE(VALUE(LEFT(INDEX($A96:$Y96,MATCH(Lists!$H$5,$A$1:$Y$1,0)),4)),VALUE(MID(INDEX($A96:$Y96,MATCH(Lists!$H$5,$A$1:$Y$1,0)),6,2)),VALUE(MID(INDEX($A96:$Y96,MATCH(Lists!$H$5,$A$1:$Y$1,0)),9,2)))),"")</f>
        <v/>
      </c>
      <c r="AI96" s="23">
        <f>IFERROR(IF(ISNUMBER(INDEX($A96:$Y96,MATCH(Lists!$H$6,$A$1:$Y$1,0))),IF(INDEX($A96:$Y96,MATCH(Lists!$H$6,$A$1:$Y$1,0))&gt;0,INT(INDEX($A96:$Y96,MATCH(Lists!$H$6,$A$1:$Y$1,0))),""),DATE(VALUE(LEFT(INDEX($A96:$Y96,MATCH(Lists!$H$6,$A$1:$Y$1,0)),4)),VALUE(MID(INDEX($A96:$Y96,MATCH(Lists!$H$6,$A$1:$Y$1,0)),6,2)),VALUE(MID(INDEX($A96:$Y96,MATCH(Lists!$H$6,$A$1:$Y$1,0)),9,2)))),"")</f>
        <v/>
      </c>
      <c r="AJ96" s="22">
        <f>IF(AF96="","",IFERROR(VALUE(INDEX($A96:$Y96,MATCH(Lists!$H$7,$A$1:$Y$1,0))&amp;""),0))</f>
        <v/>
      </c>
      <c r="AK96" s="24">
        <f>IF(AH96="","",YEAR(AH96))</f>
        <v/>
      </c>
      <c r="AL96" s="22">
        <f>IF(AF96="","",IF(AA96="","Pending",AA96))</f>
        <v/>
      </c>
      <c r="AM96" s="22">
        <f>IFERROR(TRIM(INDEX($A96:$Y96,MATCH(Lists!$H$8,$A$1:$Y$1,0))&amp;""),"")</f>
        <v/>
      </c>
      <c r="AN96" s="22">
        <f>IF(AF96="","",IF(OR(Balances!$B$6="",AM96=Balances!$B$6),1,0))</f>
        <v/>
      </c>
    </row>
    <row r="97">
      <c r="Z97" s="19" t="n"/>
      <c r="AA97" s="25" t="n"/>
      <c r="AB97" s="25" t="n"/>
      <c r="AC97" s="26" t="n"/>
      <c r="AD97" s="25" t="n"/>
      <c r="AE97" s="19" t="n"/>
      <c r="AF97" s="22">
        <f>LOWER(IFERROR(TRIM(INDEX($A97:$Y97,MATCH(Lists!$H$4,$A$1:$Y$1,0))&amp;""),""))</f>
        <v/>
      </c>
      <c r="AG97" s="22">
        <f>IFERROR(TRIM(INDEX($A97:$Y97,MATCH(Lists!$H$3,$A$1:$Y$1,0))&amp;""),"")</f>
        <v/>
      </c>
      <c r="AH97" s="23">
        <f>IFERROR(IF(ISNUMBER(INDEX($A97:$Y97,MATCH(Lists!$H$5,$A$1:$Y$1,0))),IF(INDEX($A97:$Y97,MATCH(Lists!$H$5,$A$1:$Y$1,0))&gt;0,INT(INDEX($A97:$Y97,MATCH(Lists!$H$5,$A$1:$Y$1,0))),""),DATE(VALUE(LEFT(INDEX($A97:$Y97,MATCH(Lists!$H$5,$A$1:$Y$1,0)),4)),VALUE(MID(INDEX($A97:$Y97,MATCH(Lists!$H$5,$A$1:$Y$1,0)),6,2)),VALUE(MID(INDEX($A97:$Y97,MATCH(Lists!$H$5,$A$1:$Y$1,0)),9,2)))),"")</f>
        <v/>
      </c>
      <c r="AI97" s="23">
        <f>IFERROR(IF(ISNUMBER(INDEX($A97:$Y97,MATCH(Lists!$H$6,$A$1:$Y$1,0))),IF(INDEX($A97:$Y97,MATCH(Lists!$H$6,$A$1:$Y$1,0))&gt;0,INT(INDEX($A97:$Y97,MATCH(Lists!$H$6,$A$1:$Y$1,0))),""),DATE(VALUE(LEFT(INDEX($A97:$Y97,MATCH(Lists!$H$6,$A$1:$Y$1,0)),4)),VALUE(MID(INDEX($A97:$Y97,MATCH(Lists!$H$6,$A$1:$Y$1,0)),6,2)),VALUE(MID(INDEX($A97:$Y97,MATCH(Lists!$H$6,$A$1:$Y$1,0)),9,2)))),"")</f>
        <v/>
      </c>
      <c r="AJ97" s="22">
        <f>IF(AF97="","",IFERROR(VALUE(INDEX($A97:$Y97,MATCH(Lists!$H$7,$A$1:$Y$1,0))&amp;""),0))</f>
        <v/>
      </c>
      <c r="AK97" s="24">
        <f>IF(AH97="","",YEAR(AH97))</f>
        <v/>
      </c>
      <c r="AL97" s="22">
        <f>IF(AF97="","",IF(AA97="","Pending",AA97))</f>
        <v/>
      </c>
      <c r="AM97" s="22">
        <f>IFERROR(TRIM(INDEX($A97:$Y97,MATCH(Lists!$H$8,$A$1:$Y$1,0))&amp;""),"")</f>
        <v/>
      </c>
      <c r="AN97" s="22">
        <f>IF(AF97="","",IF(OR(Balances!$B$6="",AM97=Balances!$B$6),1,0))</f>
        <v/>
      </c>
    </row>
    <row r="98">
      <c r="Z98" s="19" t="n"/>
      <c r="AA98" s="25" t="n"/>
      <c r="AB98" s="25" t="n"/>
      <c r="AC98" s="26" t="n"/>
      <c r="AD98" s="25" t="n"/>
      <c r="AE98" s="19" t="n"/>
      <c r="AF98" s="22">
        <f>LOWER(IFERROR(TRIM(INDEX($A98:$Y98,MATCH(Lists!$H$4,$A$1:$Y$1,0))&amp;""),""))</f>
        <v/>
      </c>
      <c r="AG98" s="22">
        <f>IFERROR(TRIM(INDEX($A98:$Y98,MATCH(Lists!$H$3,$A$1:$Y$1,0))&amp;""),"")</f>
        <v/>
      </c>
      <c r="AH98" s="23">
        <f>IFERROR(IF(ISNUMBER(INDEX($A98:$Y98,MATCH(Lists!$H$5,$A$1:$Y$1,0))),IF(INDEX($A98:$Y98,MATCH(Lists!$H$5,$A$1:$Y$1,0))&gt;0,INT(INDEX($A98:$Y98,MATCH(Lists!$H$5,$A$1:$Y$1,0))),""),DATE(VALUE(LEFT(INDEX($A98:$Y98,MATCH(Lists!$H$5,$A$1:$Y$1,0)),4)),VALUE(MID(INDEX($A98:$Y98,MATCH(Lists!$H$5,$A$1:$Y$1,0)),6,2)),VALUE(MID(INDEX($A98:$Y98,MATCH(Lists!$H$5,$A$1:$Y$1,0)),9,2)))),"")</f>
        <v/>
      </c>
      <c r="AI98" s="23">
        <f>IFERROR(IF(ISNUMBER(INDEX($A98:$Y98,MATCH(Lists!$H$6,$A$1:$Y$1,0))),IF(INDEX($A98:$Y98,MATCH(Lists!$H$6,$A$1:$Y$1,0))&gt;0,INT(INDEX($A98:$Y98,MATCH(Lists!$H$6,$A$1:$Y$1,0))),""),DATE(VALUE(LEFT(INDEX($A98:$Y98,MATCH(Lists!$H$6,$A$1:$Y$1,0)),4)),VALUE(MID(INDEX($A98:$Y98,MATCH(Lists!$H$6,$A$1:$Y$1,0)),6,2)),VALUE(MID(INDEX($A98:$Y98,MATCH(Lists!$H$6,$A$1:$Y$1,0)),9,2)))),"")</f>
        <v/>
      </c>
      <c r="AJ98" s="22">
        <f>IF(AF98="","",IFERROR(VALUE(INDEX($A98:$Y98,MATCH(Lists!$H$7,$A$1:$Y$1,0))&amp;""),0))</f>
        <v/>
      </c>
      <c r="AK98" s="24">
        <f>IF(AH98="","",YEAR(AH98))</f>
        <v/>
      </c>
      <c r="AL98" s="22">
        <f>IF(AF98="","",IF(AA98="","Pending",AA98))</f>
        <v/>
      </c>
      <c r="AM98" s="22">
        <f>IFERROR(TRIM(INDEX($A98:$Y98,MATCH(Lists!$H$8,$A$1:$Y$1,0))&amp;""),"")</f>
        <v/>
      </c>
      <c r="AN98" s="22">
        <f>IF(AF98="","",IF(OR(Balances!$B$6="",AM98=Balances!$B$6),1,0))</f>
        <v/>
      </c>
    </row>
    <row r="99">
      <c r="Z99" s="19" t="n"/>
      <c r="AA99" s="25" t="n"/>
      <c r="AB99" s="25" t="n"/>
      <c r="AC99" s="26" t="n"/>
      <c r="AD99" s="25" t="n"/>
      <c r="AE99" s="19" t="n"/>
      <c r="AF99" s="22">
        <f>LOWER(IFERROR(TRIM(INDEX($A99:$Y99,MATCH(Lists!$H$4,$A$1:$Y$1,0))&amp;""),""))</f>
        <v/>
      </c>
      <c r="AG99" s="22">
        <f>IFERROR(TRIM(INDEX($A99:$Y99,MATCH(Lists!$H$3,$A$1:$Y$1,0))&amp;""),"")</f>
        <v/>
      </c>
      <c r="AH99" s="23">
        <f>IFERROR(IF(ISNUMBER(INDEX($A99:$Y99,MATCH(Lists!$H$5,$A$1:$Y$1,0))),IF(INDEX($A99:$Y99,MATCH(Lists!$H$5,$A$1:$Y$1,0))&gt;0,INT(INDEX($A99:$Y99,MATCH(Lists!$H$5,$A$1:$Y$1,0))),""),DATE(VALUE(LEFT(INDEX($A99:$Y99,MATCH(Lists!$H$5,$A$1:$Y$1,0)),4)),VALUE(MID(INDEX($A99:$Y99,MATCH(Lists!$H$5,$A$1:$Y$1,0)),6,2)),VALUE(MID(INDEX($A99:$Y99,MATCH(Lists!$H$5,$A$1:$Y$1,0)),9,2)))),"")</f>
        <v/>
      </c>
      <c r="AI99" s="23">
        <f>IFERROR(IF(ISNUMBER(INDEX($A99:$Y99,MATCH(Lists!$H$6,$A$1:$Y$1,0))),IF(INDEX($A99:$Y99,MATCH(Lists!$H$6,$A$1:$Y$1,0))&gt;0,INT(INDEX($A99:$Y99,MATCH(Lists!$H$6,$A$1:$Y$1,0))),""),DATE(VALUE(LEFT(INDEX($A99:$Y99,MATCH(Lists!$H$6,$A$1:$Y$1,0)),4)),VALUE(MID(INDEX($A99:$Y99,MATCH(Lists!$H$6,$A$1:$Y$1,0)),6,2)),VALUE(MID(INDEX($A99:$Y99,MATCH(Lists!$H$6,$A$1:$Y$1,0)),9,2)))),"")</f>
        <v/>
      </c>
      <c r="AJ99" s="22">
        <f>IF(AF99="","",IFERROR(VALUE(INDEX($A99:$Y99,MATCH(Lists!$H$7,$A$1:$Y$1,0))&amp;""),0))</f>
        <v/>
      </c>
      <c r="AK99" s="24">
        <f>IF(AH99="","",YEAR(AH99))</f>
        <v/>
      </c>
      <c r="AL99" s="22">
        <f>IF(AF99="","",IF(AA99="","Pending",AA99))</f>
        <v/>
      </c>
      <c r="AM99" s="22">
        <f>IFERROR(TRIM(INDEX($A99:$Y99,MATCH(Lists!$H$8,$A$1:$Y$1,0))&amp;""),"")</f>
        <v/>
      </c>
      <c r="AN99" s="22">
        <f>IF(AF99="","",IF(OR(Balances!$B$6="",AM99=Balances!$B$6),1,0))</f>
        <v/>
      </c>
    </row>
    <row r="100">
      <c r="Z100" s="19" t="n"/>
      <c r="AA100" s="25" t="n"/>
      <c r="AB100" s="25" t="n"/>
      <c r="AC100" s="26" t="n"/>
      <c r="AD100" s="25" t="n"/>
      <c r="AE100" s="19" t="n"/>
      <c r="AF100" s="22">
        <f>LOWER(IFERROR(TRIM(INDEX($A100:$Y100,MATCH(Lists!$H$4,$A$1:$Y$1,0))&amp;""),""))</f>
        <v/>
      </c>
      <c r="AG100" s="22">
        <f>IFERROR(TRIM(INDEX($A100:$Y100,MATCH(Lists!$H$3,$A$1:$Y$1,0))&amp;""),"")</f>
        <v/>
      </c>
      <c r="AH100" s="23">
        <f>IFERROR(IF(ISNUMBER(INDEX($A100:$Y100,MATCH(Lists!$H$5,$A$1:$Y$1,0))),IF(INDEX($A100:$Y100,MATCH(Lists!$H$5,$A$1:$Y$1,0))&gt;0,INT(INDEX($A100:$Y100,MATCH(Lists!$H$5,$A$1:$Y$1,0))),""),DATE(VALUE(LEFT(INDEX($A100:$Y100,MATCH(Lists!$H$5,$A$1:$Y$1,0)),4)),VALUE(MID(INDEX($A100:$Y100,MATCH(Lists!$H$5,$A$1:$Y$1,0)),6,2)),VALUE(MID(INDEX($A100:$Y100,MATCH(Lists!$H$5,$A$1:$Y$1,0)),9,2)))),"")</f>
        <v/>
      </c>
      <c r="AI100" s="23">
        <f>IFERROR(IF(ISNUMBER(INDEX($A100:$Y100,MATCH(Lists!$H$6,$A$1:$Y$1,0))),IF(INDEX($A100:$Y100,MATCH(Lists!$H$6,$A$1:$Y$1,0))&gt;0,INT(INDEX($A100:$Y100,MATCH(Lists!$H$6,$A$1:$Y$1,0))),""),DATE(VALUE(LEFT(INDEX($A100:$Y100,MATCH(Lists!$H$6,$A$1:$Y$1,0)),4)),VALUE(MID(INDEX($A100:$Y100,MATCH(Lists!$H$6,$A$1:$Y$1,0)),6,2)),VALUE(MID(INDEX($A100:$Y100,MATCH(Lists!$H$6,$A$1:$Y$1,0)),9,2)))),"")</f>
        <v/>
      </c>
      <c r="AJ100" s="22">
        <f>IF(AF100="","",IFERROR(VALUE(INDEX($A100:$Y100,MATCH(Lists!$H$7,$A$1:$Y$1,0))&amp;""),0))</f>
        <v/>
      </c>
      <c r="AK100" s="24">
        <f>IF(AH100="","",YEAR(AH100))</f>
        <v/>
      </c>
      <c r="AL100" s="22">
        <f>IF(AF100="","",IF(AA100="","Pending",AA100))</f>
        <v/>
      </c>
      <c r="AM100" s="22">
        <f>IFERROR(TRIM(INDEX($A100:$Y100,MATCH(Lists!$H$8,$A$1:$Y$1,0))&amp;""),"")</f>
        <v/>
      </c>
      <c r="AN100" s="22">
        <f>IF(AF100="","",IF(OR(Balances!$B$6="",AM100=Balances!$B$6),1,0))</f>
        <v/>
      </c>
    </row>
    <row r="101">
      <c r="Z101" s="19" t="n"/>
      <c r="AA101" s="25" t="n"/>
      <c r="AB101" s="25" t="n"/>
      <c r="AC101" s="26" t="n"/>
      <c r="AD101" s="25" t="n"/>
      <c r="AE101" s="19" t="n"/>
      <c r="AF101" s="22">
        <f>LOWER(IFERROR(TRIM(INDEX($A101:$Y101,MATCH(Lists!$H$4,$A$1:$Y$1,0))&amp;""),""))</f>
        <v/>
      </c>
      <c r="AG101" s="22">
        <f>IFERROR(TRIM(INDEX($A101:$Y101,MATCH(Lists!$H$3,$A$1:$Y$1,0))&amp;""),"")</f>
        <v/>
      </c>
      <c r="AH101" s="23">
        <f>IFERROR(IF(ISNUMBER(INDEX($A101:$Y101,MATCH(Lists!$H$5,$A$1:$Y$1,0))),IF(INDEX($A101:$Y101,MATCH(Lists!$H$5,$A$1:$Y$1,0))&gt;0,INT(INDEX($A101:$Y101,MATCH(Lists!$H$5,$A$1:$Y$1,0))),""),DATE(VALUE(LEFT(INDEX($A101:$Y101,MATCH(Lists!$H$5,$A$1:$Y$1,0)),4)),VALUE(MID(INDEX($A101:$Y101,MATCH(Lists!$H$5,$A$1:$Y$1,0)),6,2)),VALUE(MID(INDEX($A101:$Y101,MATCH(Lists!$H$5,$A$1:$Y$1,0)),9,2)))),"")</f>
        <v/>
      </c>
      <c r="AI101" s="23">
        <f>IFERROR(IF(ISNUMBER(INDEX($A101:$Y101,MATCH(Lists!$H$6,$A$1:$Y$1,0))),IF(INDEX($A101:$Y101,MATCH(Lists!$H$6,$A$1:$Y$1,0))&gt;0,INT(INDEX($A101:$Y101,MATCH(Lists!$H$6,$A$1:$Y$1,0))),""),DATE(VALUE(LEFT(INDEX($A101:$Y101,MATCH(Lists!$H$6,$A$1:$Y$1,0)),4)),VALUE(MID(INDEX($A101:$Y101,MATCH(Lists!$H$6,$A$1:$Y$1,0)),6,2)),VALUE(MID(INDEX($A101:$Y101,MATCH(Lists!$H$6,$A$1:$Y$1,0)),9,2)))),"")</f>
        <v/>
      </c>
      <c r="AJ101" s="22">
        <f>IF(AF101="","",IFERROR(VALUE(INDEX($A101:$Y101,MATCH(Lists!$H$7,$A$1:$Y$1,0))&amp;""),0))</f>
        <v/>
      </c>
      <c r="AK101" s="24">
        <f>IF(AH101="","",YEAR(AH101))</f>
        <v/>
      </c>
      <c r="AL101" s="22">
        <f>IF(AF101="","",IF(AA101="","Pending",AA101))</f>
        <v/>
      </c>
      <c r="AM101" s="22">
        <f>IFERROR(TRIM(INDEX($A101:$Y101,MATCH(Lists!$H$8,$A$1:$Y$1,0))&amp;""),"")</f>
        <v/>
      </c>
      <c r="AN101" s="22">
        <f>IF(AF101="","",IF(OR(Balances!$B$6="",AM101=Balances!$B$6),1,0))</f>
        <v/>
      </c>
    </row>
    <row r="102">
      <c r="Z102" s="19" t="n"/>
      <c r="AA102" s="25" t="n"/>
      <c r="AB102" s="25" t="n"/>
      <c r="AC102" s="26" t="n"/>
      <c r="AD102" s="25" t="n"/>
      <c r="AE102" s="19" t="n"/>
      <c r="AF102" s="22">
        <f>LOWER(IFERROR(TRIM(INDEX($A102:$Y102,MATCH(Lists!$H$4,$A$1:$Y$1,0))&amp;""),""))</f>
        <v/>
      </c>
      <c r="AG102" s="22">
        <f>IFERROR(TRIM(INDEX($A102:$Y102,MATCH(Lists!$H$3,$A$1:$Y$1,0))&amp;""),"")</f>
        <v/>
      </c>
      <c r="AH102" s="23">
        <f>IFERROR(IF(ISNUMBER(INDEX($A102:$Y102,MATCH(Lists!$H$5,$A$1:$Y$1,0))),IF(INDEX($A102:$Y102,MATCH(Lists!$H$5,$A$1:$Y$1,0))&gt;0,INT(INDEX($A102:$Y102,MATCH(Lists!$H$5,$A$1:$Y$1,0))),""),DATE(VALUE(LEFT(INDEX($A102:$Y102,MATCH(Lists!$H$5,$A$1:$Y$1,0)),4)),VALUE(MID(INDEX($A102:$Y102,MATCH(Lists!$H$5,$A$1:$Y$1,0)),6,2)),VALUE(MID(INDEX($A102:$Y102,MATCH(Lists!$H$5,$A$1:$Y$1,0)),9,2)))),"")</f>
        <v/>
      </c>
      <c r="AI102" s="23">
        <f>IFERROR(IF(ISNUMBER(INDEX($A102:$Y102,MATCH(Lists!$H$6,$A$1:$Y$1,0))),IF(INDEX($A102:$Y102,MATCH(Lists!$H$6,$A$1:$Y$1,0))&gt;0,INT(INDEX($A102:$Y102,MATCH(Lists!$H$6,$A$1:$Y$1,0))),""),DATE(VALUE(LEFT(INDEX($A102:$Y102,MATCH(Lists!$H$6,$A$1:$Y$1,0)),4)),VALUE(MID(INDEX($A102:$Y102,MATCH(Lists!$H$6,$A$1:$Y$1,0)),6,2)),VALUE(MID(INDEX($A102:$Y102,MATCH(Lists!$H$6,$A$1:$Y$1,0)),9,2)))),"")</f>
        <v/>
      </c>
      <c r="AJ102" s="22">
        <f>IF(AF102="","",IFERROR(VALUE(INDEX($A102:$Y102,MATCH(Lists!$H$7,$A$1:$Y$1,0))&amp;""),0))</f>
        <v/>
      </c>
      <c r="AK102" s="24">
        <f>IF(AH102="","",YEAR(AH102))</f>
        <v/>
      </c>
      <c r="AL102" s="22">
        <f>IF(AF102="","",IF(AA102="","Pending",AA102))</f>
        <v/>
      </c>
      <c r="AM102" s="22">
        <f>IFERROR(TRIM(INDEX($A102:$Y102,MATCH(Lists!$H$8,$A$1:$Y$1,0))&amp;""),"")</f>
        <v/>
      </c>
      <c r="AN102" s="22">
        <f>IF(AF102="","",IF(OR(Balances!$B$6="",AM102=Balances!$B$6),1,0))</f>
        <v/>
      </c>
    </row>
    <row r="103">
      <c r="Z103" s="19" t="n"/>
      <c r="AA103" s="25" t="n"/>
      <c r="AB103" s="25" t="n"/>
      <c r="AC103" s="26" t="n"/>
      <c r="AD103" s="25" t="n"/>
      <c r="AE103" s="19" t="n"/>
      <c r="AF103" s="22">
        <f>LOWER(IFERROR(TRIM(INDEX($A103:$Y103,MATCH(Lists!$H$4,$A$1:$Y$1,0))&amp;""),""))</f>
        <v/>
      </c>
      <c r="AG103" s="22">
        <f>IFERROR(TRIM(INDEX($A103:$Y103,MATCH(Lists!$H$3,$A$1:$Y$1,0))&amp;""),"")</f>
        <v/>
      </c>
      <c r="AH103" s="23">
        <f>IFERROR(IF(ISNUMBER(INDEX($A103:$Y103,MATCH(Lists!$H$5,$A$1:$Y$1,0))),IF(INDEX($A103:$Y103,MATCH(Lists!$H$5,$A$1:$Y$1,0))&gt;0,INT(INDEX($A103:$Y103,MATCH(Lists!$H$5,$A$1:$Y$1,0))),""),DATE(VALUE(LEFT(INDEX($A103:$Y103,MATCH(Lists!$H$5,$A$1:$Y$1,0)),4)),VALUE(MID(INDEX($A103:$Y103,MATCH(Lists!$H$5,$A$1:$Y$1,0)),6,2)),VALUE(MID(INDEX($A103:$Y103,MATCH(Lists!$H$5,$A$1:$Y$1,0)),9,2)))),"")</f>
        <v/>
      </c>
      <c r="AI103" s="23">
        <f>IFERROR(IF(ISNUMBER(INDEX($A103:$Y103,MATCH(Lists!$H$6,$A$1:$Y$1,0))),IF(INDEX($A103:$Y103,MATCH(Lists!$H$6,$A$1:$Y$1,0))&gt;0,INT(INDEX($A103:$Y103,MATCH(Lists!$H$6,$A$1:$Y$1,0))),""),DATE(VALUE(LEFT(INDEX($A103:$Y103,MATCH(Lists!$H$6,$A$1:$Y$1,0)),4)),VALUE(MID(INDEX($A103:$Y103,MATCH(Lists!$H$6,$A$1:$Y$1,0)),6,2)),VALUE(MID(INDEX($A103:$Y103,MATCH(Lists!$H$6,$A$1:$Y$1,0)),9,2)))),"")</f>
        <v/>
      </c>
      <c r="AJ103" s="22">
        <f>IF(AF103="","",IFERROR(VALUE(INDEX($A103:$Y103,MATCH(Lists!$H$7,$A$1:$Y$1,0))&amp;""),0))</f>
        <v/>
      </c>
      <c r="AK103" s="24">
        <f>IF(AH103="","",YEAR(AH103))</f>
        <v/>
      </c>
      <c r="AL103" s="22">
        <f>IF(AF103="","",IF(AA103="","Pending",AA103))</f>
        <v/>
      </c>
      <c r="AM103" s="22">
        <f>IFERROR(TRIM(INDEX($A103:$Y103,MATCH(Lists!$H$8,$A$1:$Y$1,0))&amp;""),"")</f>
        <v/>
      </c>
      <c r="AN103" s="22">
        <f>IF(AF103="","",IF(OR(Balances!$B$6="",AM103=Balances!$B$6),1,0))</f>
        <v/>
      </c>
    </row>
    <row r="104">
      <c r="Z104" s="19" t="n"/>
      <c r="AA104" s="25" t="n"/>
      <c r="AB104" s="25" t="n"/>
      <c r="AC104" s="26" t="n"/>
      <c r="AD104" s="25" t="n"/>
      <c r="AE104" s="19" t="n"/>
      <c r="AF104" s="22">
        <f>LOWER(IFERROR(TRIM(INDEX($A104:$Y104,MATCH(Lists!$H$4,$A$1:$Y$1,0))&amp;""),""))</f>
        <v/>
      </c>
      <c r="AG104" s="22">
        <f>IFERROR(TRIM(INDEX($A104:$Y104,MATCH(Lists!$H$3,$A$1:$Y$1,0))&amp;""),"")</f>
        <v/>
      </c>
      <c r="AH104" s="23">
        <f>IFERROR(IF(ISNUMBER(INDEX($A104:$Y104,MATCH(Lists!$H$5,$A$1:$Y$1,0))),IF(INDEX($A104:$Y104,MATCH(Lists!$H$5,$A$1:$Y$1,0))&gt;0,INT(INDEX($A104:$Y104,MATCH(Lists!$H$5,$A$1:$Y$1,0))),""),DATE(VALUE(LEFT(INDEX($A104:$Y104,MATCH(Lists!$H$5,$A$1:$Y$1,0)),4)),VALUE(MID(INDEX($A104:$Y104,MATCH(Lists!$H$5,$A$1:$Y$1,0)),6,2)),VALUE(MID(INDEX($A104:$Y104,MATCH(Lists!$H$5,$A$1:$Y$1,0)),9,2)))),"")</f>
        <v/>
      </c>
      <c r="AI104" s="23">
        <f>IFERROR(IF(ISNUMBER(INDEX($A104:$Y104,MATCH(Lists!$H$6,$A$1:$Y$1,0))),IF(INDEX($A104:$Y104,MATCH(Lists!$H$6,$A$1:$Y$1,0))&gt;0,INT(INDEX($A104:$Y104,MATCH(Lists!$H$6,$A$1:$Y$1,0))),""),DATE(VALUE(LEFT(INDEX($A104:$Y104,MATCH(Lists!$H$6,$A$1:$Y$1,0)),4)),VALUE(MID(INDEX($A104:$Y104,MATCH(Lists!$H$6,$A$1:$Y$1,0)),6,2)),VALUE(MID(INDEX($A104:$Y104,MATCH(Lists!$H$6,$A$1:$Y$1,0)),9,2)))),"")</f>
        <v/>
      </c>
      <c r="AJ104" s="22">
        <f>IF(AF104="","",IFERROR(VALUE(INDEX($A104:$Y104,MATCH(Lists!$H$7,$A$1:$Y$1,0))&amp;""),0))</f>
        <v/>
      </c>
      <c r="AK104" s="24">
        <f>IF(AH104="","",YEAR(AH104))</f>
        <v/>
      </c>
      <c r="AL104" s="22">
        <f>IF(AF104="","",IF(AA104="","Pending",AA104))</f>
        <v/>
      </c>
      <c r="AM104" s="22">
        <f>IFERROR(TRIM(INDEX($A104:$Y104,MATCH(Lists!$H$8,$A$1:$Y$1,0))&amp;""),"")</f>
        <v/>
      </c>
      <c r="AN104" s="22">
        <f>IF(AF104="","",IF(OR(Balances!$B$6="",AM104=Balances!$B$6),1,0))</f>
        <v/>
      </c>
    </row>
    <row r="105">
      <c r="Z105" s="19" t="n"/>
      <c r="AA105" s="25" t="n"/>
      <c r="AB105" s="25" t="n"/>
      <c r="AC105" s="26" t="n"/>
      <c r="AD105" s="25" t="n"/>
      <c r="AE105" s="19" t="n"/>
      <c r="AF105" s="22">
        <f>LOWER(IFERROR(TRIM(INDEX($A105:$Y105,MATCH(Lists!$H$4,$A$1:$Y$1,0))&amp;""),""))</f>
        <v/>
      </c>
      <c r="AG105" s="22">
        <f>IFERROR(TRIM(INDEX($A105:$Y105,MATCH(Lists!$H$3,$A$1:$Y$1,0))&amp;""),"")</f>
        <v/>
      </c>
      <c r="AH105" s="23">
        <f>IFERROR(IF(ISNUMBER(INDEX($A105:$Y105,MATCH(Lists!$H$5,$A$1:$Y$1,0))),IF(INDEX($A105:$Y105,MATCH(Lists!$H$5,$A$1:$Y$1,0))&gt;0,INT(INDEX($A105:$Y105,MATCH(Lists!$H$5,$A$1:$Y$1,0))),""),DATE(VALUE(LEFT(INDEX($A105:$Y105,MATCH(Lists!$H$5,$A$1:$Y$1,0)),4)),VALUE(MID(INDEX($A105:$Y105,MATCH(Lists!$H$5,$A$1:$Y$1,0)),6,2)),VALUE(MID(INDEX($A105:$Y105,MATCH(Lists!$H$5,$A$1:$Y$1,0)),9,2)))),"")</f>
        <v/>
      </c>
      <c r="AI105" s="23">
        <f>IFERROR(IF(ISNUMBER(INDEX($A105:$Y105,MATCH(Lists!$H$6,$A$1:$Y$1,0))),IF(INDEX($A105:$Y105,MATCH(Lists!$H$6,$A$1:$Y$1,0))&gt;0,INT(INDEX($A105:$Y105,MATCH(Lists!$H$6,$A$1:$Y$1,0))),""),DATE(VALUE(LEFT(INDEX($A105:$Y105,MATCH(Lists!$H$6,$A$1:$Y$1,0)),4)),VALUE(MID(INDEX($A105:$Y105,MATCH(Lists!$H$6,$A$1:$Y$1,0)),6,2)),VALUE(MID(INDEX($A105:$Y105,MATCH(Lists!$H$6,$A$1:$Y$1,0)),9,2)))),"")</f>
        <v/>
      </c>
      <c r="AJ105" s="22">
        <f>IF(AF105="","",IFERROR(VALUE(INDEX($A105:$Y105,MATCH(Lists!$H$7,$A$1:$Y$1,0))&amp;""),0))</f>
        <v/>
      </c>
      <c r="AK105" s="24">
        <f>IF(AH105="","",YEAR(AH105))</f>
        <v/>
      </c>
      <c r="AL105" s="22">
        <f>IF(AF105="","",IF(AA105="","Pending",AA105))</f>
        <v/>
      </c>
      <c r="AM105" s="22">
        <f>IFERROR(TRIM(INDEX($A105:$Y105,MATCH(Lists!$H$8,$A$1:$Y$1,0))&amp;""),"")</f>
        <v/>
      </c>
      <c r="AN105" s="22">
        <f>IF(AF105="","",IF(OR(Balances!$B$6="",AM105=Balances!$B$6),1,0))</f>
        <v/>
      </c>
    </row>
    <row r="106">
      <c r="Z106" s="19" t="n"/>
      <c r="AA106" s="25" t="n"/>
      <c r="AB106" s="25" t="n"/>
      <c r="AC106" s="26" t="n"/>
      <c r="AD106" s="25" t="n"/>
      <c r="AE106" s="19" t="n"/>
      <c r="AF106" s="22">
        <f>LOWER(IFERROR(TRIM(INDEX($A106:$Y106,MATCH(Lists!$H$4,$A$1:$Y$1,0))&amp;""),""))</f>
        <v/>
      </c>
      <c r="AG106" s="22">
        <f>IFERROR(TRIM(INDEX($A106:$Y106,MATCH(Lists!$H$3,$A$1:$Y$1,0))&amp;""),"")</f>
        <v/>
      </c>
      <c r="AH106" s="23">
        <f>IFERROR(IF(ISNUMBER(INDEX($A106:$Y106,MATCH(Lists!$H$5,$A$1:$Y$1,0))),IF(INDEX($A106:$Y106,MATCH(Lists!$H$5,$A$1:$Y$1,0))&gt;0,INT(INDEX($A106:$Y106,MATCH(Lists!$H$5,$A$1:$Y$1,0))),""),DATE(VALUE(LEFT(INDEX($A106:$Y106,MATCH(Lists!$H$5,$A$1:$Y$1,0)),4)),VALUE(MID(INDEX($A106:$Y106,MATCH(Lists!$H$5,$A$1:$Y$1,0)),6,2)),VALUE(MID(INDEX($A106:$Y106,MATCH(Lists!$H$5,$A$1:$Y$1,0)),9,2)))),"")</f>
        <v/>
      </c>
      <c r="AI106" s="23">
        <f>IFERROR(IF(ISNUMBER(INDEX($A106:$Y106,MATCH(Lists!$H$6,$A$1:$Y$1,0))),IF(INDEX($A106:$Y106,MATCH(Lists!$H$6,$A$1:$Y$1,0))&gt;0,INT(INDEX($A106:$Y106,MATCH(Lists!$H$6,$A$1:$Y$1,0))),""),DATE(VALUE(LEFT(INDEX($A106:$Y106,MATCH(Lists!$H$6,$A$1:$Y$1,0)),4)),VALUE(MID(INDEX($A106:$Y106,MATCH(Lists!$H$6,$A$1:$Y$1,0)),6,2)),VALUE(MID(INDEX($A106:$Y106,MATCH(Lists!$H$6,$A$1:$Y$1,0)),9,2)))),"")</f>
        <v/>
      </c>
      <c r="AJ106" s="22">
        <f>IF(AF106="","",IFERROR(VALUE(INDEX($A106:$Y106,MATCH(Lists!$H$7,$A$1:$Y$1,0))&amp;""),0))</f>
        <v/>
      </c>
      <c r="AK106" s="24">
        <f>IF(AH106="","",YEAR(AH106))</f>
        <v/>
      </c>
      <c r="AL106" s="22">
        <f>IF(AF106="","",IF(AA106="","Pending",AA106))</f>
        <v/>
      </c>
      <c r="AM106" s="22">
        <f>IFERROR(TRIM(INDEX($A106:$Y106,MATCH(Lists!$H$8,$A$1:$Y$1,0))&amp;""),"")</f>
        <v/>
      </c>
      <c r="AN106" s="22">
        <f>IF(AF106="","",IF(OR(Balances!$B$6="",AM106=Balances!$B$6),1,0))</f>
        <v/>
      </c>
    </row>
    <row r="107">
      <c r="Z107" s="19" t="n"/>
      <c r="AA107" s="25" t="n"/>
      <c r="AB107" s="25" t="n"/>
      <c r="AC107" s="26" t="n"/>
      <c r="AD107" s="25" t="n"/>
      <c r="AE107" s="19" t="n"/>
      <c r="AF107" s="22">
        <f>LOWER(IFERROR(TRIM(INDEX($A107:$Y107,MATCH(Lists!$H$4,$A$1:$Y$1,0))&amp;""),""))</f>
        <v/>
      </c>
      <c r="AG107" s="22">
        <f>IFERROR(TRIM(INDEX($A107:$Y107,MATCH(Lists!$H$3,$A$1:$Y$1,0))&amp;""),"")</f>
        <v/>
      </c>
      <c r="AH107" s="23">
        <f>IFERROR(IF(ISNUMBER(INDEX($A107:$Y107,MATCH(Lists!$H$5,$A$1:$Y$1,0))),IF(INDEX($A107:$Y107,MATCH(Lists!$H$5,$A$1:$Y$1,0))&gt;0,INT(INDEX($A107:$Y107,MATCH(Lists!$H$5,$A$1:$Y$1,0))),""),DATE(VALUE(LEFT(INDEX($A107:$Y107,MATCH(Lists!$H$5,$A$1:$Y$1,0)),4)),VALUE(MID(INDEX($A107:$Y107,MATCH(Lists!$H$5,$A$1:$Y$1,0)),6,2)),VALUE(MID(INDEX($A107:$Y107,MATCH(Lists!$H$5,$A$1:$Y$1,0)),9,2)))),"")</f>
        <v/>
      </c>
      <c r="AI107" s="23">
        <f>IFERROR(IF(ISNUMBER(INDEX($A107:$Y107,MATCH(Lists!$H$6,$A$1:$Y$1,0))),IF(INDEX($A107:$Y107,MATCH(Lists!$H$6,$A$1:$Y$1,0))&gt;0,INT(INDEX($A107:$Y107,MATCH(Lists!$H$6,$A$1:$Y$1,0))),""),DATE(VALUE(LEFT(INDEX($A107:$Y107,MATCH(Lists!$H$6,$A$1:$Y$1,0)),4)),VALUE(MID(INDEX($A107:$Y107,MATCH(Lists!$H$6,$A$1:$Y$1,0)),6,2)),VALUE(MID(INDEX($A107:$Y107,MATCH(Lists!$H$6,$A$1:$Y$1,0)),9,2)))),"")</f>
        <v/>
      </c>
      <c r="AJ107" s="22">
        <f>IF(AF107="","",IFERROR(VALUE(INDEX($A107:$Y107,MATCH(Lists!$H$7,$A$1:$Y$1,0))&amp;""),0))</f>
        <v/>
      </c>
      <c r="AK107" s="24">
        <f>IF(AH107="","",YEAR(AH107))</f>
        <v/>
      </c>
      <c r="AL107" s="22">
        <f>IF(AF107="","",IF(AA107="","Pending",AA107))</f>
        <v/>
      </c>
      <c r="AM107" s="22">
        <f>IFERROR(TRIM(INDEX($A107:$Y107,MATCH(Lists!$H$8,$A$1:$Y$1,0))&amp;""),"")</f>
        <v/>
      </c>
      <c r="AN107" s="22">
        <f>IF(AF107="","",IF(OR(Balances!$B$6="",AM107=Balances!$B$6),1,0))</f>
        <v/>
      </c>
    </row>
    <row r="108">
      <c r="Z108" s="19" t="n"/>
      <c r="AA108" s="25" t="n"/>
      <c r="AB108" s="25" t="n"/>
      <c r="AC108" s="26" t="n"/>
      <c r="AD108" s="25" t="n"/>
      <c r="AE108" s="19" t="n"/>
      <c r="AF108" s="22">
        <f>LOWER(IFERROR(TRIM(INDEX($A108:$Y108,MATCH(Lists!$H$4,$A$1:$Y$1,0))&amp;""),""))</f>
        <v/>
      </c>
      <c r="AG108" s="22">
        <f>IFERROR(TRIM(INDEX($A108:$Y108,MATCH(Lists!$H$3,$A$1:$Y$1,0))&amp;""),"")</f>
        <v/>
      </c>
      <c r="AH108" s="23">
        <f>IFERROR(IF(ISNUMBER(INDEX($A108:$Y108,MATCH(Lists!$H$5,$A$1:$Y$1,0))),IF(INDEX($A108:$Y108,MATCH(Lists!$H$5,$A$1:$Y$1,0))&gt;0,INT(INDEX($A108:$Y108,MATCH(Lists!$H$5,$A$1:$Y$1,0))),""),DATE(VALUE(LEFT(INDEX($A108:$Y108,MATCH(Lists!$H$5,$A$1:$Y$1,0)),4)),VALUE(MID(INDEX($A108:$Y108,MATCH(Lists!$H$5,$A$1:$Y$1,0)),6,2)),VALUE(MID(INDEX($A108:$Y108,MATCH(Lists!$H$5,$A$1:$Y$1,0)),9,2)))),"")</f>
        <v/>
      </c>
      <c r="AI108" s="23">
        <f>IFERROR(IF(ISNUMBER(INDEX($A108:$Y108,MATCH(Lists!$H$6,$A$1:$Y$1,0))),IF(INDEX($A108:$Y108,MATCH(Lists!$H$6,$A$1:$Y$1,0))&gt;0,INT(INDEX($A108:$Y108,MATCH(Lists!$H$6,$A$1:$Y$1,0))),""),DATE(VALUE(LEFT(INDEX($A108:$Y108,MATCH(Lists!$H$6,$A$1:$Y$1,0)),4)),VALUE(MID(INDEX($A108:$Y108,MATCH(Lists!$H$6,$A$1:$Y$1,0)),6,2)),VALUE(MID(INDEX($A108:$Y108,MATCH(Lists!$H$6,$A$1:$Y$1,0)),9,2)))),"")</f>
        <v/>
      </c>
      <c r="AJ108" s="22">
        <f>IF(AF108="","",IFERROR(VALUE(INDEX($A108:$Y108,MATCH(Lists!$H$7,$A$1:$Y$1,0))&amp;""),0))</f>
        <v/>
      </c>
      <c r="AK108" s="24">
        <f>IF(AH108="","",YEAR(AH108))</f>
        <v/>
      </c>
      <c r="AL108" s="22">
        <f>IF(AF108="","",IF(AA108="","Pending",AA108))</f>
        <v/>
      </c>
      <c r="AM108" s="22">
        <f>IFERROR(TRIM(INDEX($A108:$Y108,MATCH(Lists!$H$8,$A$1:$Y$1,0))&amp;""),"")</f>
        <v/>
      </c>
      <c r="AN108" s="22">
        <f>IF(AF108="","",IF(OR(Balances!$B$6="",AM108=Balances!$B$6),1,0))</f>
        <v/>
      </c>
    </row>
    <row r="109">
      <c r="Z109" s="19" t="n"/>
      <c r="AA109" s="25" t="n"/>
      <c r="AB109" s="25" t="n"/>
      <c r="AC109" s="26" t="n"/>
      <c r="AD109" s="25" t="n"/>
      <c r="AE109" s="19" t="n"/>
      <c r="AF109" s="22">
        <f>LOWER(IFERROR(TRIM(INDEX($A109:$Y109,MATCH(Lists!$H$4,$A$1:$Y$1,0))&amp;""),""))</f>
        <v/>
      </c>
      <c r="AG109" s="22">
        <f>IFERROR(TRIM(INDEX($A109:$Y109,MATCH(Lists!$H$3,$A$1:$Y$1,0))&amp;""),"")</f>
        <v/>
      </c>
      <c r="AH109" s="23">
        <f>IFERROR(IF(ISNUMBER(INDEX($A109:$Y109,MATCH(Lists!$H$5,$A$1:$Y$1,0))),IF(INDEX($A109:$Y109,MATCH(Lists!$H$5,$A$1:$Y$1,0))&gt;0,INT(INDEX($A109:$Y109,MATCH(Lists!$H$5,$A$1:$Y$1,0))),""),DATE(VALUE(LEFT(INDEX($A109:$Y109,MATCH(Lists!$H$5,$A$1:$Y$1,0)),4)),VALUE(MID(INDEX($A109:$Y109,MATCH(Lists!$H$5,$A$1:$Y$1,0)),6,2)),VALUE(MID(INDEX($A109:$Y109,MATCH(Lists!$H$5,$A$1:$Y$1,0)),9,2)))),"")</f>
        <v/>
      </c>
      <c r="AI109" s="23">
        <f>IFERROR(IF(ISNUMBER(INDEX($A109:$Y109,MATCH(Lists!$H$6,$A$1:$Y$1,0))),IF(INDEX($A109:$Y109,MATCH(Lists!$H$6,$A$1:$Y$1,0))&gt;0,INT(INDEX($A109:$Y109,MATCH(Lists!$H$6,$A$1:$Y$1,0))),""),DATE(VALUE(LEFT(INDEX($A109:$Y109,MATCH(Lists!$H$6,$A$1:$Y$1,0)),4)),VALUE(MID(INDEX($A109:$Y109,MATCH(Lists!$H$6,$A$1:$Y$1,0)),6,2)),VALUE(MID(INDEX($A109:$Y109,MATCH(Lists!$H$6,$A$1:$Y$1,0)),9,2)))),"")</f>
        <v/>
      </c>
      <c r="AJ109" s="22">
        <f>IF(AF109="","",IFERROR(VALUE(INDEX($A109:$Y109,MATCH(Lists!$H$7,$A$1:$Y$1,0))&amp;""),0))</f>
        <v/>
      </c>
      <c r="AK109" s="24">
        <f>IF(AH109="","",YEAR(AH109))</f>
        <v/>
      </c>
      <c r="AL109" s="22">
        <f>IF(AF109="","",IF(AA109="","Pending",AA109))</f>
        <v/>
      </c>
      <c r="AM109" s="22">
        <f>IFERROR(TRIM(INDEX($A109:$Y109,MATCH(Lists!$H$8,$A$1:$Y$1,0))&amp;""),"")</f>
        <v/>
      </c>
      <c r="AN109" s="22">
        <f>IF(AF109="","",IF(OR(Balances!$B$6="",AM109=Balances!$B$6),1,0))</f>
        <v/>
      </c>
    </row>
    <row r="110">
      <c r="Z110" s="19" t="n"/>
      <c r="AA110" s="25" t="n"/>
      <c r="AB110" s="25" t="n"/>
      <c r="AC110" s="26" t="n"/>
      <c r="AD110" s="25" t="n"/>
      <c r="AE110" s="19" t="n"/>
      <c r="AF110" s="22">
        <f>LOWER(IFERROR(TRIM(INDEX($A110:$Y110,MATCH(Lists!$H$4,$A$1:$Y$1,0))&amp;""),""))</f>
        <v/>
      </c>
      <c r="AG110" s="22">
        <f>IFERROR(TRIM(INDEX($A110:$Y110,MATCH(Lists!$H$3,$A$1:$Y$1,0))&amp;""),"")</f>
        <v/>
      </c>
      <c r="AH110" s="23">
        <f>IFERROR(IF(ISNUMBER(INDEX($A110:$Y110,MATCH(Lists!$H$5,$A$1:$Y$1,0))),IF(INDEX($A110:$Y110,MATCH(Lists!$H$5,$A$1:$Y$1,0))&gt;0,INT(INDEX($A110:$Y110,MATCH(Lists!$H$5,$A$1:$Y$1,0))),""),DATE(VALUE(LEFT(INDEX($A110:$Y110,MATCH(Lists!$H$5,$A$1:$Y$1,0)),4)),VALUE(MID(INDEX($A110:$Y110,MATCH(Lists!$H$5,$A$1:$Y$1,0)),6,2)),VALUE(MID(INDEX($A110:$Y110,MATCH(Lists!$H$5,$A$1:$Y$1,0)),9,2)))),"")</f>
        <v/>
      </c>
      <c r="AI110" s="23">
        <f>IFERROR(IF(ISNUMBER(INDEX($A110:$Y110,MATCH(Lists!$H$6,$A$1:$Y$1,0))),IF(INDEX($A110:$Y110,MATCH(Lists!$H$6,$A$1:$Y$1,0))&gt;0,INT(INDEX($A110:$Y110,MATCH(Lists!$H$6,$A$1:$Y$1,0))),""),DATE(VALUE(LEFT(INDEX($A110:$Y110,MATCH(Lists!$H$6,$A$1:$Y$1,0)),4)),VALUE(MID(INDEX($A110:$Y110,MATCH(Lists!$H$6,$A$1:$Y$1,0)),6,2)),VALUE(MID(INDEX($A110:$Y110,MATCH(Lists!$H$6,$A$1:$Y$1,0)),9,2)))),"")</f>
        <v/>
      </c>
      <c r="AJ110" s="22">
        <f>IF(AF110="","",IFERROR(VALUE(INDEX($A110:$Y110,MATCH(Lists!$H$7,$A$1:$Y$1,0))&amp;""),0))</f>
        <v/>
      </c>
      <c r="AK110" s="24">
        <f>IF(AH110="","",YEAR(AH110))</f>
        <v/>
      </c>
      <c r="AL110" s="22">
        <f>IF(AF110="","",IF(AA110="","Pending",AA110))</f>
        <v/>
      </c>
      <c r="AM110" s="22">
        <f>IFERROR(TRIM(INDEX($A110:$Y110,MATCH(Lists!$H$8,$A$1:$Y$1,0))&amp;""),"")</f>
        <v/>
      </c>
      <c r="AN110" s="22">
        <f>IF(AF110="","",IF(OR(Balances!$B$6="",AM110=Balances!$B$6),1,0))</f>
        <v/>
      </c>
    </row>
    <row r="111">
      <c r="Z111" s="19" t="n"/>
      <c r="AA111" s="25" t="n"/>
      <c r="AB111" s="25" t="n"/>
      <c r="AC111" s="26" t="n"/>
      <c r="AD111" s="25" t="n"/>
      <c r="AE111" s="19" t="n"/>
      <c r="AF111" s="22">
        <f>LOWER(IFERROR(TRIM(INDEX($A111:$Y111,MATCH(Lists!$H$4,$A$1:$Y$1,0))&amp;""),""))</f>
        <v/>
      </c>
      <c r="AG111" s="22">
        <f>IFERROR(TRIM(INDEX($A111:$Y111,MATCH(Lists!$H$3,$A$1:$Y$1,0))&amp;""),"")</f>
        <v/>
      </c>
      <c r="AH111" s="23">
        <f>IFERROR(IF(ISNUMBER(INDEX($A111:$Y111,MATCH(Lists!$H$5,$A$1:$Y$1,0))),IF(INDEX($A111:$Y111,MATCH(Lists!$H$5,$A$1:$Y$1,0))&gt;0,INT(INDEX($A111:$Y111,MATCH(Lists!$H$5,$A$1:$Y$1,0))),""),DATE(VALUE(LEFT(INDEX($A111:$Y111,MATCH(Lists!$H$5,$A$1:$Y$1,0)),4)),VALUE(MID(INDEX($A111:$Y111,MATCH(Lists!$H$5,$A$1:$Y$1,0)),6,2)),VALUE(MID(INDEX($A111:$Y111,MATCH(Lists!$H$5,$A$1:$Y$1,0)),9,2)))),"")</f>
        <v/>
      </c>
      <c r="AI111" s="23">
        <f>IFERROR(IF(ISNUMBER(INDEX($A111:$Y111,MATCH(Lists!$H$6,$A$1:$Y$1,0))),IF(INDEX($A111:$Y111,MATCH(Lists!$H$6,$A$1:$Y$1,0))&gt;0,INT(INDEX($A111:$Y111,MATCH(Lists!$H$6,$A$1:$Y$1,0))),""),DATE(VALUE(LEFT(INDEX($A111:$Y111,MATCH(Lists!$H$6,$A$1:$Y$1,0)),4)),VALUE(MID(INDEX($A111:$Y111,MATCH(Lists!$H$6,$A$1:$Y$1,0)),6,2)),VALUE(MID(INDEX($A111:$Y111,MATCH(Lists!$H$6,$A$1:$Y$1,0)),9,2)))),"")</f>
        <v/>
      </c>
      <c r="AJ111" s="22">
        <f>IF(AF111="","",IFERROR(VALUE(INDEX($A111:$Y111,MATCH(Lists!$H$7,$A$1:$Y$1,0))&amp;""),0))</f>
        <v/>
      </c>
      <c r="AK111" s="24">
        <f>IF(AH111="","",YEAR(AH111))</f>
        <v/>
      </c>
      <c r="AL111" s="22">
        <f>IF(AF111="","",IF(AA111="","Pending",AA111))</f>
        <v/>
      </c>
      <c r="AM111" s="22">
        <f>IFERROR(TRIM(INDEX($A111:$Y111,MATCH(Lists!$H$8,$A$1:$Y$1,0))&amp;""),"")</f>
        <v/>
      </c>
      <c r="AN111" s="22">
        <f>IF(AF111="","",IF(OR(Balances!$B$6="",AM111=Balances!$B$6),1,0))</f>
        <v/>
      </c>
    </row>
    <row r="112">
      <c r="Z112" s="19" t="n"/>
      <c r="AA112" s="25" t="n"/>
      <c r="AB112" s="25" t="n"/>
      <c r="AC112" s="26" t="n"/>
      <c r="AD112" s="25" t="n"/>
      <c r="AE112" s="19" t="n"/>
      <c r="AF112" s="22">
        <f>LOWER(IFERROR(TRIM(INDEX($A112:$Y112,MATCH(Lists!$H$4,$A$1:$Y$1,0))&amp;""),""))</f>
        <v/>
      </c>
      <c r="AG112" s="22">
        <f>IFERROR(TRIM(INDEX($A112:$Y112,MATCH(Lists!$H$3,$A$1:$Y$1,0))&amp;""),"")</f>
        <v/>
      </c>
      <c r="AH112" s="23">
        <f>IFERROR(IF(ISNUMBER(INDEX($A112:$Y112,MATCH(Lists!$H$5,$A$1:$Y$1,0))),IF(INDEX($A112:$Y112,MATCH(Lists!$H$5,$A$1:$Y$1,0))&gt;0,INT(INDEX($A112:$Y112,MATCH(Lists!$H$5,$A$1:$Y$1,0))),""),DATE(VALUE(LEFT(INDEX($A112:$Y112,MATCH(Lists!$H$5,$A$1:$Y$1,0)),4)),VALUE(MID(INDEX($A112:$Y112,MATCH(Lists!$H$5,$A$1:$Y$1,0)),6,2)),VALUE(MID(INDEX($A112:$Y112,MATCH(Lists!$H$5,$A$1:$Y$1,0)),9,2)))),"")</f>
        <v/>
      </c>
      <c r="AI112" s="23">
        <f>IFERROR(IF(ISNUMBER(INDEX($A112:$Y112,MATCH(Lists!$H$6,$A$1:$Y$1,0))),IF(INDEX($A112:$Y112,MATCH(Lists!$H$6,$A$1:$Y$1,0))&gt;0,INT(INDEX($A112:$Y112,MATCH(Lists!$H$6,$A$1:$Y$1,0))),""),DATE(VALUE(LEFT(INDEX($A112:$Y112,MATCH(Lists!$H$6,$A$1:$Y$1,0)),4)),VALUE(MID(INDEX($A112:$Y112,MATCH(Lists!$H$6,$A$1:$Y$1,0)),6,2)),VALUE(MID(INDEX($A112:$Y112,MATCH(Lists!$H$6,$A$1:$Y$1,0)),9,2)))),"")</f>
        <v/>
      </c>
      <c r="AJ112" s="22">
        <f>IF(AF112="","",IFERROR(VALUE(INDEX($A112:$Y112,MATCH(Lists!$H$7,$A$1:$Y$1,0))&amp;""),0))</f>
        <v/>
      </c>
      <c r="AK112" s="24">
        <f>IF(AH112="","",YEAR(AH112))</f>
        <v/>
      </c>
      <c r="AL112" s="22">
        <f>IF(AF112="","",IF(AA112="","Pending",AA112))</f>
        <v/>
      </c>
      <c r="AM112" s="22">
        <f>IFERROR(TRIM(INDEX($A112:$Y112,MATCH(Lists!$H$8,$A$1:$Y$1,0))&amp;""),"")</f>
        <v/>
      </c>
      <c r="AN112" s="22">
        <f>IF(AF112="","",IF(OR(Balances!$B$6="",AM112=Balances!$B$6),1,0))</f>
        <v/>
      </c>
    </row>
    <row r="113">
      <c r="Z113" s="19" t="n"/>
      <c r="AA113" s="25" t="n"/>
      <c r="AB113" s="25" t="n"/>
      <c r="AC113" s="26" t="n"/>
      <c r="AD113" s="25" t="n"/>
      <c r="AE113" s="19" t="n"/>
      <c r="AF113" s="22">
        <f>LOWER(IFERROR(TRIM(INDEX($A113:$Y113,MATCH(Lists!$H$4,$A$1:$Y$1,0))&amp;""),""))</f>
        <v/>
      </c>
      <c r="AG113" s="22">
        <f>IFERROR(TRIM(INDEX($A113:$Y113,MATCH(Lists!$H$3,$A$1:$Y$1,0))&amp;""),"")</f>
        <v/>
      </c>
      <c r="AH113" s="23">
        <f>IFERROR(IF(ISNUMBER(INDEX($A113:$Y113,MATCH(Lists!$H$5,$A$1:$Y$1,0))),IF(INDEX($A113:$Y113,MATCH(Lists!$H$5,$A$1:$Y$1,0))&gt;0,INT(INDEX($A113:$Y113,MATCH(Lists!$H$5,$A$1:$Y$1,0))),""),DATE(VALUE(LEFT(INDEX($A113:$Y113,MATCH(Lists!$H$5,$A$1:$Y$1,0)),4)),VALUE(MID(INDEX($A113:$Y113,MATCH(Lists!$H$5,$A$1:$Y$1,0)),6,2)),VALUE(MID(INDEX($A113:$Y113,MATCH(Lists!$H$5,$A$1:$Y$1,0)),9,2)))),"")</f>
        <v/>
      </c>
      <c r="AI113" s="23">
        <f>IFERROR(IF(ISNUMBER(INDEX($A113:$Y113,MATCH(Lists!$H$6,$A$1:$Y$1,0))),IF(INDEX($A113:$Y113,MATCH(Lists!$H$6,$A$1:$Y$1,0))&gt;0,INT(INDEX($A113:$Y113,MATCH(Lists!$H$6,$A$1:$Y$1,0))),""),DATE(VALUE(LEFT(INDEX($A113:$Y113,MATCH(Lists!$H$6,$A$1:$Y$1,0)),4)),VALUE(MID(INDEX($A113:$Y113,MATCH(Lists!$H$6,$A$1:$Y$1,0)),6,2)),VALUE(MID(INDEX($A113:$Y113,MATCH(Lists!$H$6,$A$1:$Y$1,0)),9,2)))),"")</f>
        <v/>
      </c>
      <c r="AJ113" s="22">
        <f>IF(AF113="","",IFERROR(VALUE(INDEX($A113:$Y113,MATCH(Lists!$H$7,$A$1:$Y$1,0))&amp;""),0))</f>
        <v/>
      </c>
      <c r="AK113" s="24">
        <f>IF(AH113="","",YEAR(AH113))</f>
        <v/>
      </c>
      <c r="AL113" s="22">
        <f>IF(AF113="","",IF(AA113="","Pending",AA113))</f>
        <v/>
      </c>
      <c r="AM113" s="22">
        <f>IFERROR(TRIM(INDEX($A113:$Y113,MATCH(Lists!$H$8,$A$1:$Y$1,0))&amp;""),"")</f>
        <v/>
      </c>
      <c r="AN113" s="22">
        <f>IF(AF113="","",IF(OR(Balances!$B$6="",AM113=Balances!$B$6),1,0))</f>
        <v/>
      </c>
    </row>
    <row r="114">
      <c r="Z114" s="19" t="n"/>
      <c r="AA114" s="25" t="n"/>
      <c r="AB114" s="25" t="n"/>
      <c r="AC114" s="26" t="n"/>
      <c r="AD114" s="25" t="n"/>
      <c r="AE114" s="19" t="n"/>
      <c r="AF114" s="22">
        <f>LOWER(IFERROR(TRIM(INDEX($A114:$Y114,MATCH(Lists!$H$4,$A$1:$Y$1,0))&amp;""),""))</f>
        <v/>
      </c>
      <c r="AG114" s="22">
        <f>IFERROR(TRIM(INDEX($A114:$Y114,MATCH(Lists!$H$3,$A$1:$Y$1,0))&amp;""),"")</f>
        <v/>
      </c>
      <c r="AH114" s="23">
        <f>IFERROR(IF(ISNUMBER(INDEX($A114:$Y114,MATCH(Lists!$H$5,$A$1:$Y$1,0))),IF(INDEX($A114:$Y114,MATCH(Lists!$H$5,$A$1:$Y$1,0))&gt;0,INT(INDEX($A114:$Y114,MATCH(Lists!$H$5,$A$1:$Y$1,0))),""),DATE(VALUE(LEFT(INDEX($A114:$Y114,MATCH(Lists!$H$5,$A$1:$Y$1,0)),4)),VALUE(MID(INDEX($A114:$Y114,MATCH(Lists!$H$5,$A$1:$Y$1,0)),6,2)),VALUE(MID(INDEX($A114:$Y114,MATCH(Lists!$H$5,$A$1:$Y$1,0)),9,2)))),"")</f>
        <v/>
      </c>
      <c r="AI114" s="23">
        <f>IFERROR(IF(ISNUMBER(INDEX($A114:$Y114,MATCH(Lists!$H$6,$A$1:$Y$1,0))),IF(INDEX($A114:$Y114,MATCH(Lists!$H$6,$A$1:$Y$1,0))&gt;0,INT(INDEX($A114:$Y114,MATCH(Lists!$H$6,$A$1:$Y$1,0))),""),DATE(VALUE(LEFT(INDEX($A114:$Y114,MATCH(Lists!$H$6,$A$1:$Y$1,0)),4)),VALUE(MID(INDEX($A114:$Y114,MATCH(Lists!$H$6,$A$1:$Y$1,0)),6,2)),VALUE(MID(INDEX($A114:$Y114,MATCH(Lists!$H$6,$A$1:$Y$1,0)),9,2)))),"")</f>
        <v/>
      </c>
      <c r="AJ114" s="22">
        <f>IF(AF114="","",IFERROR(VALUE(INDEX($A114:$Y114,MATCH(Lists!$H$7,$A$1:$Y$1,0))&amp;""),0))</f>
        <v/>
      </c>
      <c r="AK114" s="24">
        <f>IF(AH114="","",YEAR(AH114))</f>
        <v/>
      </c>
      <c r="AL114" s="22">
        <f>IF(AF114="","",IF(AA114="","Pending",AA114))</f>
        <v/>
      </c>
      <c r="AM114" s="22">
        <f>IFERROR(TRIM(INDEX($A114:$Y114,MATCH(Lists!$H$8,$A$1:$Y$1,0))&amp;""),"")</f>
        <v/>
      </c>
      <c r="AN114" s="22">
        <f>IF(AF114="","",IF(OR(Balances!$B$6="",AM114=Balances!$B$6),1,0))</f>
        <v/>
      </c>
    </row>
    <row r="115">
      <c r="Z115" s="19" t="n"/>
      <c r="AA115" s="25" t="n"/>
      <c r="AB115" s="25" t="n"/>
      <c r="AC115" s="26" t="n"/>
      <c r="AD115" s="25" t="n"/>
      <c r="AE115" s="19" t="n"/>
      <c r="AF115" s="22">
        <f>LOWER(IFERROR(TRIM(INDEX($A115:$Y115,MATCH(Lists!$H$4,$A$1:$Y$1,0))&amp;""),""))</f>
        <v/>
      </c>
      <c r="AG115" s="22">
        <f>IFERROR(TRIM(INDEX($A115:$Y115,MATCH(Lists!$H$3,$A$1:$Y$1,0))&amp;""),"")</f>
        <v/>
      </c>
      <c r="AH115" s="23">
        <f>IFERROR(IF(ISNUMBER(INDEX($A115:$Y115,MATCH(Lists!$H$5,$A$1:$Y$1,0))),IF(INDEX($A115:$Y115,MATCH(Lists!$H$5,$A$1:$Y$1,0))&gt;0,INT(INDEX($A115:$Y115,MATCH(Lists!$H$5,$A$1:$Y$1,0))),""),DATE(VALUE(LEFT(INDEX($A115:$Y115,MATCH(Lists!$H$5,$A$1:$Y$1,0)),4)),VALUE(MID(INDEX($A115:$Y115,MATCH(Lists!$H$5,$A$1:$Y$1,0)),6,2)),VALUE(MID(INDEX($A115:$Y115,MATCH(Lists!$H$5,$A$1:$Y$1,0)),9,2)))),"")</f>
        <v/>
      </c>
      <c r="AI115" s="23">
        <f>IFERROR(IF(ISNUMBER(INDEX($A115:$Y115,MATCH(Lists!$H$6,$A$1:$Y$1,0))),IF(INDEX($A115:$Y115,MATCH(Lists!$H$6,$A$1:$Y$1,0))&gt;0,INT(INDEX($A115:$Y115,MATCH(Lists!$H$6,$A$1:$Y$1,0))),""),DATE(VALUE(LEFT(INDEX($A115:$Y115,MATCH(Lists!$H$6,$A$1:$Y$1,0)),4)),VALUE(MID(INDEX($A115:$Y115,MATCH(Lists!$H$6,$A$1:$Y$1,0)),6,2)),VALUE(MID(INDEX($A115:$Y115,MATCH(Lists!$H$6,$A$1:$Y$1,0)),9,2)))),"")</f>
        <v/>
      </c>
      <c r="AJ115" s="22">
        <f>IF(AF115="","",IFERROR(VALUE(INDEX($A115:$Y115,MATCH(Lists!$H$7,$A$1:$Y$1,0))&amp;""),0))</f>
        <v/>
      </c>
      <c r="AK115" s="24">
        <f>IF(AH115="","",YEAR(AH115))</f>
        <v/>
      </c>
      <c r="AL115" s="22">
        <f>IF(AF115="","",IF(AA115="","Pending",AA115))</f>
        <v/>
      </c>
      <c r="AM115" s="22">
        <f>IFERROR(TRIM(INDEX($A115:$Y115,MATCH(Lists!$H$8,$A$1:$Y$1,0))&amp;""),"")</f>
        <v/>
      </c>
      <c r="AN115" s="22">
        <f>IF(AF115="","",IF(OR(Balances!$B$6="",AM115=Balances!$B$6),1,0))</f>
        <v/>
      </c>
    </row>
    <row r="116">
      <c r="Z116" s="19" t="n"/>
      <c r="AA116" s="25" t="n"/>
      <c r="AB116" s="25" t="n"/>
      <c r="AC116" s="26" t="n"/>
      <c r="AD116" s="25" t="n"/>
      <c r="AE116" s="19" t="n"/>
      <c r="AF116" s="22">
        <f>LOWER(IFERROR(TRIM(INDEX($A116:$Y116,MATCH(Lists!$H$4,$A$1:$Y$1,0))&amp;""),""))</f>
        <v/>
      </c>
      <c r="AG116" s="22">
        <f>IFERROR(TRIM(INDEX($A116:$Y116,MATCH(Lists!$H$3,$A$1:$Y$1,0))&amp;""),"")</f>
        <v/>
      </c>
      <c r="AH116" s="23">
        <f>IFERROR(IF(ISNUMBER(INDEX($A116:$Y116,MATCH(Lists!$H$5,$A$1:$Y$1,0))),IF(INDEX($A116:$Y116,MATCH(Lists!$H$5,$A$1:$Y$1,0))&gt;0,INT(INDEX($A116:$Y116,MATCH(Lists!$H$5,$A$1:$Y$1,0))),""),DATE(VALUE(LEFT(INDEX($A116:$Y116,MATCH(Lists!$H$5,$A$1:$Y$1,0)),4)),VALUE(MID(INDEX($A116:$Y116,MATCH(Lists!$H$5,$A$1:$Y$1,0)),6,2)),VALUE(MID(INDEX($A116:$Y116,MATCH(Lists!$H$5,$A$1:$Y$1,0)),9,2)))),"")</f>
        <v/>
      </c>
      <c r="AI116" s="23">
        <f>IFERROR(IF(ISNUMBER(INDEX($A116:$Y116,MATCH(Lists!$H$6,$A$1:$Y$1,0))),IF(INDEX($A116:$Y116,MATCH(Lists!$H$6,$A$1:$Y$1,0))&gt;0,INT(INDEX($A116:$Y116,MATCH(Lists!$H$6,$A$1:$Y$1,0))),""),DATE(VALUE(LEFT(INDEX($A116:$Y116,MATCH(Lists!$H$6,$A$1:$Y$1,0)),4)),VALUE(MID(INDEX($A116:$Y116,MATCH(Lists!$H$6,$A$1:$Y$1,0)),6,2)),VALUE(MID(INDEX($A116:$Y116,MATCH(Lists!$H$6,$A$1:$Y$1,0)),9,2)))),"")</f>
        <v/>
      </c>
      <c r="AJ116" s="22">
        <f>IF(AF116="","",IFERROR(VALUE(INDEX($A116:$Y116,MATCH(Lists!$H$7,$A$1:$Y$1,0))&amp;""),0))</f>
        <v/>
      </c>
      <c r="AK116" s="24">
        <f>IF(AH116="","",YEAR(AH116))</f>
        <v/>
      </c>
      <c r="AL116" s="22">
        <f>IF(AF116="","",IF(AA116="","Pending",AA116))</f>
        <v/>
      </c>
      <c r="AM116" s="22">
        <f>IFERROR(TRIM(INDEX($A116:$Y116,MATCH(Lists!$H$8,$A$1:$Y$1,0))&amp;""),"")</f>
        <v/>
      </c>
      <c r="AN116" s="22">
        <f>IF(AF116="","",IF(OR(Balances!$B$6="",AM116=Balances!$B$6),1,0))</f>
        <v/>
      </c>
    </row>
    <row r="117">
      <c r="Z117" s="19" t="n"/>
      <c r="AA117" s="25" t="n"/>
      <c r="AB117" s="25" t="n"/>
      <c r="AC117" s="26" t="n"/>
      <c r="AD117" s="25" t="n"/>
      <c r="AE117" s="19" t="n"/>
      <c r="AF117" s="22">
        <f>LOWER(IFERROR(TRIM(INDEX($A117:$Y117,MATCH(Lists!$H$4,$A$1:$Y$1,0))&amp;""),""))</f>
        <v/>
      </c>
      <c r="AG117" s="22">
        <f>IFERROR(TRIM(INDEX($A117:$Y117,MATCH(Lists!$H$3,$A$1:$Y$1,0))&amp;""),"")</f>
        <v/>
      </c>
      <c r="AH117" s="23">
        <f>IFERROR(IF(ISNUMBER(INDEX($A117:$Y117,MATCH(Lists!$H$5,$A$1:$Y$1,0))),IF(INDEX($A117:$Y117,MATCH(Lists!$H$5,$A$1:$Y$1,0))&gt;0,INT(INDEX($A117:$Y117,MATCH(Lists!$H$5,$A$1:$Y$1,0))),""),DATE(VALUE(LEFT(INDEX($A117:$Y117,MATCH(Lists!$H$5,$A$1:$Y$1,0)),4)),VALUE(MID(INDEX($A117:$Y117,MATCH(Lists!$H$5,$A$1:$Y$1,0)),6,2)),VALUE(MID(INDEX($A117:$Y117,MATCH(Lists!$H$5,$A$1:$Y$1,0)),9,2)))),"")</f>
        <v/>
      </c>
      <c r="AI117" s="23">
        <f>IFERROR(IF(ISNUMBER(INDEX($A117:$Y117,MATCH(Lists!$H$6,$A$1:$Y$1,0))),IF(INDEX($A117:$Y117,MATCH(Lists!$H$6,$A$1:$Y$1,0))&gt;0,INT(INDEX($A117:$Y117,MATCH(Lists!$H$6,$A$1:$Y$1,0))),""),DATE(VALUE(LEFT(INDEX($A117:$Y117,MATCH(Lists!$H$6,$A$1:$Y$1,0)),4)),VALUE(MID(INDEX($A117:$Y117,MATCH(Lists!$H$6,$A$1:$Y$1,0)),6,2)),VALUE(MID(INDEX($A117:$Y117,MATCH(Lists!$H$6,$A$1:$Y$1,0)),9,2)))),"")</f>
        <v/>
      </c>
      <c r="AJ117" s="22">
        <f>IF(AF117="","",IFERROR(VALUE(INDEX($A117:$Y117,MATCH(Lists!$H$7,$A$1:$Y$1,0))&amp;""),0))</f>
        <v/>
      </c>
      <c r="AK117" s="24">
        <f>IF(AH117="","",YEAR(AH117))</f>
        <v/>
      </c>
      <c r="AL117" s="22">
        <f>IF(AF117="","",IF(AA117="","Pending",AA117))</f>
        <v/>
      </c>
      <c r="AM117" s="22">
        <f>IFERROR(TRIM(INDEX($A117:$Y117,MATCH(Lists!$H$8,$A$1:$Y$1,0))&amp;""),"")</f>
        <v/>
      </c>
      <c r="AN117" s="22">
        <f>IF(AF117="","",IF(OR(Balances!$B$6="",AM117=Balances!$B$6),1,0))</f>
        <v/>
      </c>
    </row>
    <row r="118">
      <c r="Z118" s="19" t="n"/>
      <c r="AA118" s="25" t="n"/>
      <c r="AB118" s="25" t="n"/>
      <c r="AC118" s="26" t="n"/>
      <c r="AD118" s="25" t="n"/>
      <c r="AE118" s="19" t="n"/>
      <c r="AF118" s="22">
        <f>LOWER(IFERROR(TRIM(INDEX($A118:$Y118,MATCH(Lists!$H$4,$A$1:$Y$1,0))&amp;""),""))</f>
        <v/>
      </c>
      <c r="AG118" s="22">
        <f>IFERROR(TRIM(INDEX($A118:$Y118,MATCH(Lists!$H$3,$A$1:$Y$1,0))&amp;""),"")</f>
        <v/>
      </c>
      <c r="AH118" s="23">
        <f>IFERROR(IF(ISNUMBER(INDEX($A118:$Y118,MATCH(Lists!$H$5,$A$1:$Y$1,0))),IF(INDEX($A118:$Y118,MATCH(Lists!$H$5,$A$1:$Y$1,0))&gt;0,INT(INDEX($A118:$Y118,MATCH(Lists!$H$5,$A$1:$Y$1,0))),""),DATE(VALUE(LEFT(INDEX($A118:$Y118,MATCH(Lists!$H$5,$A$1:$Y$1,0)),4)),VALUE(MID(INDEX($A118:$Y118,MATCH(Lists!$H$5,$A$1:$Y$1,0)),6,2)),VALUE(MID(INDEX($A118:$Y118,MATCH(Lists!$H$5,$A$1:$Y$1,0)),9,2)))),"")</f>
        <v/>
      </c>
      <c r="AI118" s="23">
        <f>IFERROR(IF(ISNUMBER(INDEX($A118:$Y118,MATCH(Lists!$H$6,$A$1:$Y$1,0))),IF(INDEX($A118:$Y118,MATCH(Lists!$H$6,$A$1:$Y$1,0))&gt;0,INT(INDEX($A118:$Y118,MATCH(Lists!$H$6,$A$1:$Y$1,0))),""),DATE(VALUE(LEFT(INDEX($A118:$Y118,MATCH(Lists!$H$6,$A$1:$Y$1,0)),4)),VALUE(MID(INDEX($A118:$Y118,MATCH(Lists!$H$6,$A$1:$Y$1,0)),6,2)),VALUE(MID(INDEX($A118:$Y118,MATCH(Lists!$H$6,$A$1:$Y$1,0)),9,2)))),"")</f>
        <v/>
      </c>
      <c r="AJ118" s="22">
        <f>IF(AF118="","",IFERROR(VALUE(INDEX($A118:$Y118,MATCH(Lists!$H$7,$A$1:$Y$1,0))&amp;""),0))</f>
        <v/>
      </c>
      <c r="AK118" s="24">
        <f>IF(AH118="","",YEAR(AH118))</f>
        <v/>
      </c>
      <c r="AL118" s="22">
        <f>IF(AF118="","",IF(AA118="","Pending",AA118))</f>
        <v/>
      </c>
      <c r="AM118" s="22">
        <f>IFERROR(TRIM(INDEX($A118:$Y118,MATCH(Lists!$H$8,$A$1:$Y$1,0))&amp;""),"")</f>
        <v/>
      </c>
      <c r="AN118" s="22">
        <f>IF(AF118="","",IF(OR(Balances!$B$6="",AM118=Balances!$B$6),1,0))</f>
        <v/>
      </c>
    </row>
    <row r="119">
      <c r="Z119" s="19" t="n"/>
      <c r="AA119" s="25" t="n"/>
      <c r="AB119" s="25" t="n"/>
      <c r="AC119" s="26" t="n"/>
      <c r="AD119" s="25" t="n"/>
      <c r="AE119" s="19" t="n"/>
      <c r="AF119" s="22">
        <f>LOWER(IFERROR(TRIM(INDEX($A119:$Y119,MATCH(Lists!$H$4,$A$1:$Y$1,0))&amp;""),""))</f>
        <v/>
      </c>
      <c r="AG119" s="22">
        <f>IFERROR(TRIM(INDEX($A119:$Y119,MATCH(Lists!$H$3,$A$1:$Y$1,0))&amp;""),"")</f>
        <v/>
      </c>
      <c r="AH119" s="23">
        <f>IFERROR(IF(ISNUMBER(INDEX($A119:$Y119,MATCH(Lists!$H$5,$A$1:$Y$1,0))),IF(INDEX($A119:$Y119,MATCH(Lists!$H$5,$A$1:$Y$1,0))&gt;0,INT(INDEX($A119:$Y119,MATCH(Lists!$H$5,$A$1:$Y$1,0))),""),DATE(VALUE(LEFT(INDEX($A119:$Y119,MATCH(Lists!$H$5,$A$1:$Y$1,0)),4)),VALUE(MID(INDEX($A119:$Y119,MATCH(Lists!$H$5,$A$1:$Y$1,0)),6,2)),VALUE(MID(INDEX($A119:$Y119,MATCH(Lists!$H$5,$A$1:$Y$1,0)),9,2)))),"")</f>
        <v/>
      </c>
      <c r="AI119" s="23">
        <f>IFERROR(IF(ISNUMBER(INDEX($A119:$Y119,MATCH(Lists!$H$6,$A$1:$Y$1,0))),IF(INDEX($A119:$Y119,MATCH(Lists!$H$6,$A$1:$Y$1,0))&gt;0,INT(INDEX($A119:$Y119,MATCH(Lists!$H$6,$A$1:$Y$1,0))),""),DATE(VALUE(LEFT(INDEX($A119:$Y119,MATCH(Lists!$H$6,$A$1:$Y$1,0)),4)),VALUE(MID(INDEX($A119:$Y119,MATCH(Lists!$H$6,$A$1:$Y$1,0)),6,2)),VALUE(MID(INDEX($A119:$Y119,MATCH(Lists!$H$6,$A$1:$Y$1,0)),9,2)))),"")</f>
        <v/>
      </c>
      <c r="AJ119" s="22">
        <f>IF(AF119="","",IFERROR(VALUE(INDEX($A119:$Y119,MATCH(Lists!$H$7,$A$1:$Y$1,0))&amp;""),0))</f>
        <v/>
      </c>
      <c r="AK119" s="24">
        <f>IF(AH119="","",YEAR(AH119))</f>
        <v/>
      </c>
      <c r="AL119" s="22">
        <f>IF(AF119="","",IF(AA119="","Pending",AA119))</f>
        <v/>
      </c>
      <c r="AM119" s="22">
        <f>IFERROR(TRIM(INDEX($A119:$Y119,MATCH(Lists!$H$8,$A$1:$Y$1,0))&amp;""),"")</f>
        <v/>
      </c>
      <c r="AN119" s="22">
        <f>IF(AF119="","",IF(OR(Balances!$B$6="",AM119=Balances!$B$6),1,0))</f>
        <v/>
      </c>
    </row>
    <row r="120">
      <c r="Z120" s="19" t="n"/>
      <c r="AA120" s="25" t="n"/>
      <c r="AB120" s="25" t="n"/>
      <c r="AC120" s="26" t="n"/>
      <c r="AD120" s="25" t="n"/>
      <c r="AE120" s="19" t="n"/>
      <c r="AF120" s="22">
        <f>LOWER(IFERROR(TRIM(INDEX($A120:$Y120,MATCH(Lists!$H$4,$A$1:$Y$1,0))&amp;""),""))</f>
        <v/>
      </c>
      <c r="AG120" s="22">
        <f>IFERROR(TRIM(INDEX($A120:$Y120,MATCH(Lists!$H$3,$A$1:$Y$1,0))&amp;""),"")</f>
        <v/>
      </c>
      <c r="AH120" s="23">
        <f>IFERROR(IF(ISNUMBER(INDEX($A120:$Y120,MATCH(Lists!$H$5,$A$1:$Y$1,0))),IF(INDEX($A120:$Y120,MATCH(Lists!$H$5,$A$1:$Y$1,0))&gt;0,INT(INDEX($A120:$Y120,MATCH(Lists!$H$5,$A$1:$Y$1,0))),""),DATE(VALUE(LEFT(INDEX($A120:$Y120,MATCH(Lists!$H$5,$A$1:$Y$1,0)),4)),VALUE(MID(INDEX($A120:$Y120,MATCH(Lists!$H$5,$A$1:$Y$1,0)),6,2)),VALUE(MID(INDEX($A120:$Y120,MATCH(Lists!$H$5,$A$1:$Y$1,0)),9,2)))),"")</f>
        <v/>
      </c>
      <c r="AI120" s="23">
        <f>IFERROR(IF(ISNUMBER(INDEX($A120:$Y120,MATCH(Lists!$H$6,$A$1:$Y$1,0))),IF(INDEX($A120:$Y120,MATCH(Lists!$H$6,$A$1:$Y$1,0))&gt;0,INT(INDEX($A120:$Y120,MATCH(Lists!$H$6,$A$1:$Y$1,0))),""),DATE(VALUE(LEFT(INDEX($A120:$Y120,MATCH(Lists!$H$6,$A$1:$Y$1,0)),4)),VALUE(MID(INDEX($A120:$Y120,MATCH(Lists!$H$6,$A$1:$Y$1,0)),6,2)),VALUE(MID(INDEX($A120:$Y120,MATCH(Lists!$H$6,$A$1:$Y$1,0)),9,2)))),"")</f>
        <v/>
      </c>
      <c r="AJ120" s="22">
        <f>IF(AF120="","",IFERROR(VALUE(INDEX($A120:$Y120,MATCH(Lists!$H$7,$A$1:$Y$1,0))&amp;""),0))</f>
        <v/>
      </c>
      <c r="AK120" s="24">
        <f>IF(AH120="","",YEAR(AH120))</f>
        <v/>
      </c>
      <c r="AL120" s="22">
        <f>IF(AF120="","",IF(AA120="","Pending",AA120))</f>
        <v/>
      </c>
      <c r="AM120" s="22">
        <f>IFERROR(TRIM(INDEX($A120:$Y120,MATCH(Lists!$H$8,$A$1:$Y$1,0))&amp;""),"")</f>
        <v/>
      </c>
      <c r="AN120" s="22">
        <f>IF(AF120="","",IF(OR(Balances!$B$6="",AM120=Balances!$B$6),1,0))</f>
        <v/>
      </c>
    </row>
    <row r="121">
      <c r="Z121" s="19" t="n"/>
      <c r="AA121" s="25" t="n"/>
      <c r="AB121" s="25" t="n"/>
      <c r="AC121" s="26" t="n"/>
      <c r="AD121" s="25" t="n"/>
      <c r="AE121" s="19" t="n"/>
      <c r="AF121" s="22">
        <f>LOWER(IFERROR(TRIM(INDEX($A121:$Y121,MATCH(Lists!$H$4,$A$1:$Y$1,0))&amp;""),""))</f>
        <v/>
      </c>
      <c r="AG121" s="22">
        <f>IFERROR(TRIM(INDEX($A121:$Y121,MATCH(Lists!$H$3,$A$1:$Y$1,0))&amp;""),"")</f>
        <v/>
      </c>
      <c r="AH121" s="23">
        <f>IFERROR(IF(ISNUMBER(INDEX($A121:$Y121,MATCH(Lists!$H$5,$A$1:$Y$1,0))),IF(INDEX($A121:$Y121,MATCH(Lists!$H$5,$A$1:$Y$1,0))&gt;0,INT(INDEX($A121:$Y121,MATCH(Lists!$H$5,$A$1:$Y$1,0))),""),DATE(VALUE(LEFT(INDEX($A121:$Y121,MATCH(Lists!$H$5,$A$1:$Y$1,0)),4)),VALUE(MID(INDEX($A121:$Y121,MATCH(Lists!$H$5,$A$1:$Y$1,0)),6,2)),VALUE(MID(INDEX($A121:$Y121,MATCH(Lists!$H$5,$A$1:$Y$1,0)),9,2)))),"")</f>
        <v/>
      </c>
      <c r="AI121" s="23">
        <f>IFERROR(IF(ISNUMBER(INDEX($A121:$Y121,MATCH(Lists!$H$6,$A$1:$Y$1,0))),IF(INDEX($A121:$Y121,MATCH(Lists!$H$6,$A$1:$Y$1,0))&gt;0,INT(INDEX($A121:$Y121,MATCH(Lists!$H$6,$A$1:$Y$1,0))),""),DATE(VALUE(LEFT(INDEX($A121:$Y121,MATCH(Lists!$H$6,$A$1:$Y$1,0)),4)),VALUE(MID(INDEX($A121:$Y121,MATCH(Lists!$H$6,$A$1:$Y$1,0)),6,2)),VALUE(MID(INDEX($A121:$Y121,MATCH(Lists!$H$6,$A$1:$Y$1,0)),9,2)))),"")</f>
        <v/>
      </c>
      <c r="AJ121" s="22">
        <f>IF(AF121="","",IFERROR(VALUE(INDEX($A121:$Y121,MATCH(Lists!$H$7,$A$1:$Y$1,0))&amp;""),0))</f>
        <v/>
      </c>
      <c r="AK121" s="24">
        <f>IF(AH121="","",YEAR(AH121))</f>
        <v/>
      </c>
      <c r="AL121" s="22">
        <f>IF(AF121="","",IF(AA121="","Pending",AA121))</f>
        <v/>
      </c>
      <c r="AM121" s="22">
        <f>IFERROR(TRIM(INDEX($A121:$Y121,MATCH(Lists!$H$8,$A$1:$Y$1,0))&amp;""),"")</f>
        <v/>
      </c>
      <c r="AN121" s="22">
        <f>IF(AF121="","",IF(OR(Balances!$B$6="",AM121=Balances!$B$6),1,0))</f>
        <v/>
      </c>
    </row>
    <row r="122">
      <c r="Z122" s="19" t="n"/>
      <c r="AA122" s="25" t="n"/>
      <c r="AB122" s="25" t="n"/>
      <c r="AC122" s="26" t="n"/>
      <c r="AD122" s="25" t="n"/>
      <c r="AE122" s="19" t="n"/>
      <c r="AF122" s="22">
        <f>LOWER(IFERROR(TRIM(INDEX($A122:$Y122,MATCH(Lists!$H$4,$A$1:$Y$1,0))&amp;""),""))</f>
        <v/>
      </c>
      <c r="AG122" s="22">
        <f>IFERROR(TRIM(INDEX($A122:$Y122,MATCH(Lists!$H$3,$A$1:$Y$1,0))&amp;""),"")</f>
        <v/>
      </c>
      <c r="AH122" s="23">
        <f>IFERROR(IF(ISNUMBER(INDEX($A122:$Y122,MATCH(Lists!$H$5,$A$1:$Y$1,0))),IF(INDEX($A122:$Y122,MATCH(Lists!$H$5,$A$1:$Y$1,0))&gt;0,INT(INDEX($A122:$Y122,MATCH(Lists!$H$5,$A$1:$Y$1,0))),""),DATE(VALUE(LEFT(INDEX($A122:$Y122,MATCH(Lists!$H$5,$A$1:$Y$1,0)),4)),VALUE(MID(INDEX($A122:$Y122,MATCH(Lists!$H$5,$A$1:$Y$1,0)),6,2)),VALUE(MID(INDEX($A122:$Y122,MATCH(Lists!$H$5,$A$1:$Y$1,0)),9,2)))),"")</f>
        <v/>
      </c>
      <c r="AI122" s="23">
        <f>IFERROR(IF(ISNUMBER(INDEX($A122:$Y122,MATCH(Lists!$H$6,$A$1:$Y$1,0))),IF(INDEX($A122:$Y122,MATCH(Lists!$H$6,$A$1:$Y$1,0))&gt;0,INT(INDEX($A122:$Y122,MATCH(Lists!$H$6,$A$1:$Y$1,0))),""),DATE(VALUE(LEFT(INDEX($A122:$Y122,MATCH(Lists!$H$6,$A$1:$Y$1,0)),4)),VALUE(MID(INDEX($A122:$Y122,MATCH(Lists!$H$6,$A$1:$Y$1,0)),6,2)),VALUE(MID(INDEX($A122:$Y122,MATCH(Lists!$H$6,$A$1:$Y$1,0)),9,2)))),"")</f>
        <v/>
      </c>
      <c r="AJ122" s="22">
        <f>IF(AF122="","",IFERROR(VALUE(INDEX($A122:$Y122,MATCH(Lists!$H$7,$A$1:$Y$1,0))&amp;""),0))</f>
        <v/>
      </c>
      <c r="AK122" s="24">
        <f>IF(AH122="","",YEAR(AH122))</f>
        <v/>
      </c>
      <c r="AL122" s="22">
        <f>IF(AF122="","",IF(AA122="","Pending",AA122))</f>
        <v/>
      </c>
      <c r="AM122" s="22">
        <f>IFERROR(TRIM(INDEX($A122:$Y122,MATCH(Lists!$H$8,$A$1:$Y$1,0))&amp;""),"")</f>
        <v/>
      </c>
      <c r="AN122" s="22">
        <f>IF(AF122="","",IF(OR(Balances!$B$6="",AM122=Balances!$B$6),1,0))</f>
        <v/>
      </c>
    </row>
    <row r="123">
      <c r="Z123" s="19" t="n"/>
      <c r="AA123" s="25" t="n"/>
      <c r="AB123" s="25" t="n"/>
      <c r="AC123" s="26" t="n"/>
      <c r="AD123" s="25" t="n"/>
      <c r="AE123" s="19" t="n"/>
      <c r="AF123" s="22">
        <f>LOWER(IFERROR(TRIM(INDEX($A123:$Y123,MATCH(Lists!$H$4,$A$1:$Y$1,0))&amp;""),""))</f>
        <v/>
      </c>
      <c r="AG123" s="22">
        <f>IFERROR(TRIM(INDEX($A123:$Y123,MATCH(Lists!$H$3,$A$1:$Y$1,0))&amp;""),"")</f>
        <v/>
      </c>
      <c r="AH123" s="23">
        <f>IFERROR(IF(ISNUMBER(INDEX($A123:$Y123,MATCH(Lists!$H$5,$A$1:$Y$1,0))),IF(INDEX($A123:$Y123,MATCH(Lists!$H$5,$A$1:$Y$1,0))&gt;0,INT(INDEX($A123:$Y123,MATCH(Lists!$H$5,$A$1:$Y$1,0))),""),DATE(VALUE(LEFT(INDEX($A123:$Y123,MATCH(Lists!$H$5,$A$1:$Y$1,0)),4)),VALUE(MID(INDEX($A123:$Y123,MATCH(Lists!$H$5,$A$1:$Y$1,0)),6,2)),VALUE(MID(INDEX($A123:$Y123,MATCH(Lists!$H$5,$A$1:$Y$1,0)),9,2)))),"")</f>
        <v/>
      </c>
      <c r="AI123" s="23">
        <f>IFERROR(IF(ISNUMBER(INDEX($A123:$Y123,MATCH(Lists!$H$6,$A$1:$Y$1,0))),IF(INDEX($A123:$Y123,MATCH(Lists!$H$6,$A$1:$Y$1,0))&gt;0,INT(INDEX($A123:$Y123,MATCH(Lists!$H$6,$A$1:$Y$1,0))),""),DATE(VALUE(LEFT(INDEX($A123:$Y123,MATCH(Lists!$H$6,$A$1:$Y$1,0)),4)),VALUE(MID(INDEX($A123:$Y123,MATCH(Lists!$H$6,$A$1:$Y$1,0)),6,2)),VALUE(MID(INDEX($A123:$Y123,MATCH(Lists!$H$6,$A$1:$Y$1,0)),9,2)))),"")</f>
        <v/>
      </c>
      <c r="AJ123" s="22">
        <f>IF(AF123="","",IFERROR(VALUE(INDEX($A123:$Y123,MATCH(Lists!$H$7,$A$1:$Y$1,0))&amp;""),0))</f>
        <v/>
      </c>
      <c r="AK123" s="24">
        <f>IF(AH123="","",YEAR(AH123))</f>
        <v/>
      </c>
      <c r="AL123" s="22">
        <f>IF(AF123="","",IF(AA123="","Pending",AA123))</f>
        <v/>
      </c>
      <c r="AM123" s="22">
        <f>IFERROR(TRIM(INDEX($A123:$Y123,MATCH(Lists!$H$8,$A$1:$Y$1,0))&amp;""),"")</f>
        <v/>
      </c>
      <c r="AN123" s="22">
        <f>IF(AF123="","",IF(OR(Balances!$B$6="",AM123=Balances!$B$6),1,0))</f>
        <v/>
      </c>
    </row>
    <row r="124">
      <c r="Z124" s="19" t="n"/>
      <c r="AA124" s="25" t="n"/>
      <c r="AB124" s="25" t="n"/>
      <c r="AC124" s="26" t="n"/>
      <c r="AD124" s="25" t="n"/>
      <c r="AE124" s="19" t="n"/>
      <c r="AF124" s="22">
        <f>LOWER(IFERROR(TRIM(INDEX($A124:$Y124,MATCH(Lists!$H$4,$A$1:$Y$1,0))&amp;""),""))</f>
        <v/>
      </c>
      <c r="AG124" s="22">
        <f>IFERROR(TRIM(INDEX($A124:$Y124,MATCH(Lists!$H$3,$A$1:$Y$1,0))&amp;""),"")</f>
        <v/>
      </c>
      <c r="AH124" s="23">
        <f>IFERROR(IF(ISNUMBER(INDEX($A124:$Y124,MATCH(Lists!$H$5,$A$1:$Y$1,0))),IF(INDEX($A124:$Y124,MATCH(Lists!$H$5,$A$1:$Y$1,0))&gt;0,INT(INDEX($A124:$Y124,MATCH(Lists!$H$5,$A$1:$Y$1,0))),""),DATE(VALUE(LEFT(INDEX($A124:$Y124,MATCH(Lists!$H$5,$A$1:$Y$1,0)),4)),VALUE(MID(INDEX($A124:$Y124,MATCH(Lists!$H$5,$A$1:$Y$1,0)),6,2)),VALUE(MID(INDEX($A124:$Y124,MATCH(Lists!$H$5,$A$1:$Y$1,0)),9,2)))),"")</f>
        <v/>
      </c>
      <c r="AI124" s="23">
        <f>IFERROR(IF(ISNUMBER(INDEX($A124:$Y124,MATCH(Lists!$H$6,$A$1:$Y$1,0))),IF(INDEX($A124:$Y124,MATCH(Lists!$H$6,$A$1:$Y$1,0))&gt;0,INT(INDEX($A124:$Y124,MATCH(Lists!$H$6,$A$1:$Y$1,0))),""),DATE(VALUE(LEFT(INDEX($A124:$Y124,MATCH(Lists!$H$6,$A$1:$Y$1,0)),4)),VALUE(MID(INDEX($A124:$Y124,MATCH(Lists!$H$6,$A$1:$Y$1,0)),6,2)),VALUE(MID(INDEX($A124:$Y124,MATCH(Lists!$H$6,$A$1:$Y$1,0)),9,2)))),"")</f>
        <v/>
      </c>
      <c r="AJ124" s="22">
        <f>IF(AF124="","",IFERROR(VALUE(INDEX($A124:$Y124,MATCH(Lists!$H$7,$A$1:$Y$1,0))&amp;""),0))</f>
        <v/>
      </c>
      <c r="AK124" s="24">
        <f>IF(AH124="","",YEAR(AH124))</f>
        <v/>
      </c>
      <c r="AL124" s="22">
        <f>IF(AF124="","",IF(AA124="","Pending",AA124))</f>
        <v/>
      </c>
      <c r="AM124" s="22">
        <f>IFERROR(TRIM(INDEX($A124:$Y124,MATCH(Lists!$H$8,$A$1:$Y$1,0))&amp;""),"")</f>
        <v/>
      </c>
      <c r="AN124" s="22">
        <f>IF(AF124="","",IF(OR(Balances!$B$6="",AM124=Balances!$B$6),1,0))</f>
        <v/>
      </c>
    </row>
    <row r="125">
      <c r="Z125" s="19" t="n"/>
      <c r="AA125" s="25" t="n"/>
      <c r="AB125" s="25" t="n"/>
      <c r="AC125" s="26" t="n"/>
      <c r="AD125" s="25" t="n"/>
      <c r="AE125" s="19" t="n"/>
      <c r="AF125" s="22">
        <f>LOWER(IFERROR(TRIM(INDEX($A125:$Y125,MATCH(Lists!$H$4,$A$1:$Y$1,0))&amp;""),""))</f>
        <v/>
      </c>
      <c r="AG125" s="22">
        <f>IFERROR(TRIM(INDEX($A125:$Y125,MATCH(Lists!$H$3,$A$1:$Y$1,0))&amp;""),"")</f>
        <v/>
      </c>
      <c r="AH125" s="23">
        <f>IFERROR(IF(ISNUMBER(INDEX($A125:$Y125,MATCH(Lists!$H$5,$A$1:$Y$1,0))),IF(INDEX($A125:$Y125,MATCH(Lists!$H$5,$A$1:$Y$1,0))&gt;0,INT(INDEX($A125:$Y125,MATCH(Lists!$H$5,$A$1:$Y$1,0))),""),DATE(VALUE(LEFT(INDEX($A125:$Y125,MATCH(Lists!$H$5,$A$1:$Y$1,0)),4)),VALUE(MID(INDEX($A125:$Y125,MATCH(Lists!$H$5,$A$1:$Y$1,0)),6,2)),VALUE(MID(INDEX($A125:$Y125,MATCH(Lists!$H$5,$A$1:$Y$1,0)),9,2)))),"")</f>
        <v/>
      </c>
      <c r="AI125" s="23">
        <f>IFERROR(IF(ISNUMBER(INDEX($A125:$Y125,MATCH(Lists!$H$6,$A$1:$Y$1,0))),IF(INDEX($A125:$Y125,MATCH(Lists!$H$6,$A$1:$Y$1,0))&gt;0,INT(INDEX($A125:$Y125,MATCH(Lists!$H$6,$A$1:$Y$1,0))),""),DATE(VALUE(LEFT(INDEX($A125:$Y125,MATCH(Lists!$H$6,$A$1:$Y$1,0)),4)),VALUE(MID(INDEX($A125:$Y125,MATCH(Lists!$H$6,$A$1:$Y$1,0)),6,2)),VALUE(MID(INDEX($A125:$Y125,MATCH(Lists!$H$6,$A$1:$Y$1,0)),9,2)))),"")</f>
        <v/>
      </c>
      <c r="AJ125" s="22">
        <f>IF(AF125="","",IFERROR(VALUE(INDEX($A125:$Y125,MATCH(Lists!$H$7,$A$1:$Y$1,0))&amp;""),0))</f>
        <v/>
      </c>
      <c r="AK125" s="24">
        <f>IF(AH125="","",YEAR(AH125))</f>
        <v/>
      </c>
      <c r="AL125" s="22">
        <f>IF(AF125="","",IF(AA125="","Pending",AA125))</f>
        <v/>
      </c>
      <c r="AM125" s="22">
        <f>IFERROR(TRIM(INDEX($A125:$Y125,MATCH(Lists!$H$8,$A$1:$Y$1,0))&amp;""),"")</f>
        <v/>
      </c>
      <c r="AN125" s="22">
        <f>IF(AF125="","",IF(OR(Balances!$B$6="",AM125=Balances!$B$6),1,0))</f>
        <v/>
      </c>
    </row>
    <row r="126">
      <c r="Z126" s="19" t="n"/>
      <c r="AA126" s="25" t="n"/>
      <c r="AB126" s="25" t="n"/>
      <c r="AC126" s="26" t="n"/>
      <c r="AD126" s="25" t="n"/>
      <c r="AE126" s="19" t="n"/>
      <c r="AF126" s="22">
        <f>LOWER(IFERROR(TRIM(INDEX($A126:$Y126,MATCH(Lists!$H$4,$A$1:$Y$1,0))&amp;""),""))</f>
        <v/>
      </c>
      <c r="AG126" s="22">
        <f>IFERROR(TRIM(INDEX($A126:$Y126,MATCH(Lists!$H$3,$A$1:$Y$1,0))&amp;""),"")</f>
        <v/>
      </c>
      <c r="AH126" s="23">
        <f>IFERROR(IF(ISNUMBER(INDEX($A126:$Y126,MATCH(Lists!$H$5,$A$1:$Y$1,0))),IF(INDEX($A126:$Y126,MATCH(Lists!$H$5,$A$1:$Y$1,0))&gt;0,INT(INDEX($A126:$Y126,MATCH(Lists!$H$5,$A$1:$Y$1,0))),""),DATE(VALUE(LEFT(INDEX($A126:$Y126,MATCH(Lists!$H$5,$A$1:$Y$1,0)),4)),VALUE(MID(INDEX($A126:$Y126,MATCH(Lists!$H$5,$A$1:$Y$1,0)),6,2)),VALUE(MID(INDEX($A126:$Y126,MATCH(Lists!$H$5,$A$1:$Y$1,0)),9,2)))),"")</f>
        <v/>
      </c>
      <c r="AI126" s="23">
        <f>IFERROR(IF(ISNUMBER(INDEX($A126:$Y126,MATCH(Lists!$H$6,$A$1:$Y$1,0))),IF(INDEX($A126:$Y126,MATCH(Lists!$H$6,$A$1:$Y$1,0))&gt;0,INT(INDEX($A126:$Y126,MATCH(Lists!$H$6,$A$1:$Y$1,0))),""),DATE(VALUE(LEFT(INDEX($A126:$Y126,MATCH(Lists!$H$6,$A$1:$Y$1,0)),4)),VALUE(MID(INDEX($A126:$Y126,MATCH(Lists!$H$6,$A$1:$Y$1,0)),6,2)),VALUE(MID(INDEX($A126:$Y126,MATCH(Lists!$H$6,$A$1:$Y$1,0)),9,2)))),"")</f>
        <v/>
      </c>
      <c r="AJ126" s="22">
        <f>IF(AF126="","",IFERROR(VALUE(INDEX($A126:$Y126,MATCH(Lists!$H$7,$A$1:$Y$1,0))&amp;""),0))</f>
        <v/>
      </c>
      <c r="AK126" s="24">
        <f>IF(AH126="","",YEAR(AH126))</f>
        <v/>
      </c>
      <c r="AL126" s="22">
        <f>IF(AF126="","",IF(AA126="","Pending",AA126))</f>
        <v/>
      </c>
      <c r="AM126" s="22">
        <f>IFERROR(TRIM(INDEX($A126:$Y126,MATCH(Lists!$H$8,$A$1:$Y$1,0))&amp;""),"")</f>
        <v/>
      </c>
      <c r="AN126" s="22">
        <f>IF(AF126="","",IF(OR(Balances!$B$6="",AM126=Balances!$B$6),1,0))</f>
        <v/>
      </c>
    </row>
    <row r="127">
      <c r="Z127" s="19" t="n"/>
      <c r="AA127" s="25" t="n"/>
      <c r="AB127" s="25" t="n"/>
      <c r="AC127" s="26" t="n"/>
      <c r="AD127" s="25" t="n"/>
      <c r="AE127" s="19" t="n"/>
      <c r="AF127" s="22">
        <f>LOWER(IFERROR(TRIM(INDEX($A127:$Y127,MATCH(Lists!$H$4,$A$1:$Y$1,0))&amp;""),""))</f>
        <v/>
      </c>
      <c r="AG127" s="22">
        <f>IFERROR(TRIM(INDEX($A127:$Y127,MATCH(Lists!$H$3,$A$1:$Y$1,0))&amp;""),"")</f>
        <v/>
      </c>
      <c r="AH127" s="23">
        <f>IFERROR(IF(ISNUMBER(INDEX($A127:$Y127,MATCH(Lists!$H$5,$A$1:$Y$1,0))),IF(INDEX($A127:$Y127,MATCH(Lists!$H$5,$A$1:$Y$1,0))&gt;0,INT(INDEX($A127:$Y127,MATCH(Lists!$H$5,$A$1:$Y$1,0))),""),DATE(VALUE(LEFT(INDEX($A127:$Y127,MATCH(Lists!$H$5,$A$1:$Y$1,0)),4)),VALUE(MID(INDEX($A127:$Y127,MATCH(Lists!$H$5,$A$1:$Y$1,0)),6,2)),VALUE(MID(INDEX($A127:$Y127,MATCH(Lists!$H$5,$A$1:$Y$1,0)),9,2)))),"")</f>
        <v/>
      </c>
      <c r="AI127" s="23">
        <f>IFERROR(IF(ISNUMBER(INDEX($A127:$Y127,MATCH(Lists!$H$6,$A$1:$Y$1,0))),IF(INDEX($A127:$Y127,MATCH(Lists!$H$6,$A$1:$Y$1,0))&gt;0,INT(INDEX($A127:$Y127,MATCH(Lists!$H$6,$A$1:$Y$1,0))),""),DATE(VALUE(LEFT(INDEX($A127:$Y127,MATCH(Lists!$H$6,$A$1:$Y$1,0)),4)),VALUE(MID(INDEX($A127:$Y127,MATCH(Lists!$H$6,$A$1:$Y$1,0)),6,2)),VALUE(MID(INDEX($A127:$Y127,MATCH(Lists!$H$6,$A$1:$Y$1,0)),9,2)))),"")</f>
        <v/>
      </c>
      <c r="AJ127" s="22">
        <f>IF(AF127="","",IFERROR(VALUE(INDEX($A127:$Y127,MATCH(Lists!$H$7,$A$1:$Y$1,0))&amp;""),0))</f>
        <v/>
      </c>
      <c r="AK127" s="24">
        <f>IF(AH127="","",YEAR(AH127))</f>
        <v/>
      </c>
      <c r="AL127" s="22">
        <f>IF(AF127="","",IF(AA127="","Pending",AA127))</f>
        <v/>
      </c>
      <c r="AM127" s="22">
        <f>IFERROR(TRIM(INDEX($A127:$Y127,MATCH(Lists!$H$8,$A$1:$Y$1,0))&amp;""),"")</f>
        <v/>
      </c>
      <c r="AN127" s="22">
        <f>IF(AF127="","",IF(OR(Balances!$B$6="",AM127=Balances!$B$6),1,0))</f>
        <v/>
      </c>
    </row>
    <row r="128">
      <c r="Z128" s="19" t="n"/>
      <c r="AA128" s="25" t="n"/>
      <c r="AB128" s="25" t="n"/>
      <c r="AC128" s="26" t="n"/>
      <c r="AD128" s="25" t="n"/>
      <c r="AE128" s="19" t="n"/>
      <c r="AF128" s="22">
        <f>LOWER(IFERROR(TRIM(INDEX($A128:$Y128,MATCH(Lists!$H$4,$A$1:$Y$1,0))&amp;""),""))</f>
        <v/>
      </c>
      <c r="AG128" s="22">
        <f>IFERROR(TRIM(INDEX($A128:$Y128,MATCH(Lists!$H$3,$A$1:$Y$1,0))&amp;""),"")</f>
        <v/>
      </c>
      <c r="AH128" s="23">
        <f>IFERROR(IF(ISNUMBER(INDEX($A128:$Y128,MATCH(Lists!$H$5,$A$1:$Y$1,0))),IF(INDEX($A128:$Y128,MATCH(Lists!$H$5,$A$1:$Y$1,0))&gt;0,INT(INDEX($A128:$Y128,MATCH(Lists!$H$5,$A$1:$Y$1,0))),""),DATE(VALUE(LEFT(INDEX($A128:$Y128,MATCH(Lists!$H$5,$A$1:$Y$1,0)),4)),VALUE(MID(INDEX($A128:$Y128,MATCH(Lists!$H$5,$A$1:$Y$1,0)),6,2)),VALUE(MID(INDEX($A128:$Y128,MATCH(Lists!$H$5,$A$1:$Y$1,0)),9,2)))),"")</f>
        <v/>
      </c>
      <c r="AI128" s="23">
        <f>IFERROR(IF(ISNUMBER(INDEX($A128:$Y128,MATCH(Lists!$H$6,$A$1:$Y$1,0))),IF(INDEX($A128:$Y128,MATCH(Lists!$H$6,$A$1:$Y$1,0))&gt;0,INT(INDEX($A128:$Y128,MATCH(Lists!$H$6,$A$1:$Y$1,0))),""),DATE(VALUE(LEFT(INDEX($A128:$Y128,MATCH(Lists!$H$6,$A$1:$Y$1,0)),4)),VALUE(MID(INDEX($A128:$Y128,MATCH(Lists!$H$6,$A$1:$Y$1,0)),6,2)),VALUE(MID(INDEX($A128:$Y128,MATCH(Lists!$H$6,$A$1:$Y$1,0)),9,2)))),"")</f>
        <v/>
      </c>
      <c r="AJ128" s="22">
        <f>IF(AF128="","",IFERROR(VALUE(INDEX($A128:$Y128,MATCH(Lists!$H$7,$A$1:$Y$1,0))&amp;""),0))</f>
        <v/>
      </c>
      <c r="AK128" s="24">
        <f>IF(AH128="","",YEAR(AH128))</f>
        <v/>
      </c>
      <c r="AL128" s="22">
        <f>IF(AF128="","",IF(AA128="","Pending",AA128))</f>
        <v/>
      </c>
      <c r="AM128" s="22">
        <f>IFERROR(TRIM(INDEX($A128:$Y128,MATCH(Lists!$H$8,$A$1:$Y$1,0))&amp;""),"")</f>
        <v/>
      </c>
      <c r="AN128" s="22">
        <f>IF(AF128="","",IF(OR(Balances!$B$6="",AM128=Balances!$B$6),1,0))</f>
        <v/>
      </c>
    </row>
    <row r="129">
      <c r="Z129" s="19" t="n"/>
      <c r="AA129" s="25" t="n"/>
      <c r="AB129" s="25" t="n"/>
      <c r="AC129" s="26" t="n"/>
      <c r="AD129" s="25" t="n"/>
      <c r="AE129" s="19" t="n"/>
      <c r="AF129" s="22">
        <f>LOWER(IFERROR(TRIM(INDEX($A129:$Y129,MATCH(Lists!$H$4,$A$1:$Y$1,0))&amp;""),""))</f>
        <v/>
      </c>
      <c r="AG129" s="22">
        <f>IFERROR(TRIM(INDEX($A129:$Y129,MATCH(Lists!$H$3,$A$1:$Y$1,0))&amp;""),"")</f>
        <v/>
      </c>
      <c r="AH129" s="23">
        <f>IFERROR(IF(ISNUMBER(INDEX($A129:$Y129,MATCH(Lists!$H$5,$A$1:$Y$1,0))),IF(INDEX($A129:$Y129,MATCH(Lists!$H$5,$A$1:$Y$1,0))&gt;0,INT(INDEX($A129:$Y129,MATCH(Lists!$H$5,$A$1:$Y$1,0))),""),DATE(VALUE(LEFT(INDEX($A129:$Y129,MATCH(Lists!$H$5,$A$1:$Y$1,0)),4)),VALUE(MID(INDEX($A129:$Y129,MATCH(Lists!$H$5,$A$1:$Y$1,0)),6,2)),VALUE(MID(INDEX($A129:$Y129,MATCH(Lists!$H$5,$A$1:$Y$1,0)),9,2)))),"")</f>
        <v/>
      </c>
      <c r="AI129" s="23">
        <f>IFERROR(IF(ISNUMBER(INDEX($A129:$Y129,MATCH(Lists!$H$6,$A$1:$Y$1,0))),IF(INDEX($A129:$Y129,MATCH(Lists!$H$6,$A$1:$Y$1,0))&gt;0,INT(INDEX($A129:$Y129,MATCH(Lists!$H$6,$A$1:$Y$1,0))),""),DATE(VALUE(LEFT(INDEX($A129:$Y129,MATCH(Lists!$H$6,$A$1:$Y$1,0)),4)),VALUE(MID(INDEX($A129:$Y129,MATCH(Lists!$H$6,$A$1:$Y$1,0)),6,2)),VALUE(MID(INDEX($A129:$Y129,MATCH(Lists!$H$6,$A$1:$Y$1,0)),9,2)))),"")</f>
        <v/>
      </c>
      <c r="AJ129" s="22">
        <f>IF(AF129="","",IFERROR(VALUE(INDEX($A129:$Y129,MATCH(Lists!$H$7,$A$1:$Y$1,0))&amp;""),0))</f>
        <v/>
      </c>
      <c r="AK129" s="24">
        <f>IF(AH129="","",YEAR(AH129))</f>
        <v/>
      </c>
      <c r="AL129" s="22">
        <f>IF(AF129="","",IF(AA129="","Pending",AA129))</f>
        <v/>
      </c>
      <c r="AM129" s="22">
        <f>IFERROR(TRIM(INDEX($A129:$Y129,MATCH(Lists!$H$8,$A$1:$Y$1,0))&amp;""),"")</f>
        <v/>
      </c>
      <c r="AN129" s="22">
        <f>IF(AF129="","",IF(OR(Balances!$B$6="",AM129=Balances!$B$6),1,0))</f>
        <v/>
      </c>
    </row>
    <row r="130">
      <c r="Z130" s="19" t="n"/>
      <c r="AA130" s="25" t="n"/>
      <c r="AB130" s="25" t="n"/>
      <c r="AC130" s="26" t="n"/>
      <c r="AD130" s="25" t="n"/>
      <c r="AE130" s="19" t="n"/>
      <c r="AF130" s="22">
        <f>LOWER(IFERROR(TRIM(INDEX($A130:$Y130,MATCH(Lists!$H$4,$A$1:$Y$1,0))&amp;""),""))</f>
        <v/>
      </c>
      <c r="AG130" s="22">
        <f>IFERROR(TRIM(INDEX($A130:$Y130,MATCH(Lists!$H$3,$A$1:$Y$1,0))&amp;""),"")</f>
        <v/>
      </c>
      <c r="AH130" s="23">
        <f>IFERROR(IF(ISNUMBER(INDEX($A130:$Y130,MATCH(Lists!$H$5,$A$1:$Y$1,0))),IF(INDEX($A130:$Y130,MATCH(Lists!$H$5,$A$1:$Y$1,0))&gt;0,INT(INDEX($A130:$Y130,MATCH(Lists!$H$5,$A$1:$Y$1,0))),""),DATE(VALUE(LEFT(INDEX($A130:$Y130,MATCH(Lists!$H$5,$A$1:$Y$1,0)),4)),VALUE(MID(INDEX($A130:$Y130,MATCH(Lists!$H$5,$A$1:$Y$1,0)),6,2)),VALUE(MID(INDEX($A130:$Y130,MATCH(Lists!$H$5,$A$1:$Y$1,0)),9,2)))),"")</f>
        <v/>
      </c>
      <c r="AI130" s="23">
        <f>IFERROR(IF(ISNUMBER(INDEX($A130:$Y130,MATCH(Lists!$H$6,$A$1:$Y$1,0))),IF(INDEX($A130:$Y130,MATCH(Lists!$H$6,$A$1:$Y$1,0))&gt;0,INT(INDEX($A130:$Y130,MATCH(Lists!$H$6,$A$1:$Y$1,0))),""),DATE(VALUE(LEFT(INDEX($A130:$Y130,MATCH(Lists!$H$6,$A$1:$Y$1,0)),4)),VALUE(MID(INDEX($A130:$Y130,MATCH(Lists!$H$6,$A$1:$Y$1,0)),6,2)),VALUE(MID(INDEX($A130:$Y130,MATCH(Lists!$H$6,$A$1:$Y$1,0)),9,2)))),"")</f>
        <v/>
      </c>
      <c r="AJ130" s="22">
        <f>IF(AF130="","",IFERROR(VALUE(INDEX($A130:$Y130,MATCH(Lists!$H$7,$A$1:$Y$1,0))&amp;""),0))</f>
        <v/>
      </c>
      <c r="AK130" s="24">
        <f>IF(AH130="","",YEAR(AH130))</f>
        <v/>
      </c>
      <c r="AL130" s="22">
        <f>IF(AF130="","",IF(AA130="","Pending",AA130))</f>
        <v/>
      </c>
      <c r="AM130" s="22">
        <f>IFERROR(TRIM(INDEX($A130:$Y130,MATCH(Lists!$H$8,$A$1:$Y$1,0))&amp;""),"")</f>
        <v/>
      </c>
      <c r="AN130" s="22">
        <f>IF(AF130="","",IF(OR(Balances!$B$6="",AM130=Balances!$B$6),1,0))</f>
        <v/>
      </c>
    </row>
    <row r="131">
      <c r="Z131" s="19" t="n"/>
      <c r="AA131" s="25" t="n"/>
      <c r="AB131" s="25" t="n"/>
      <c r="AC131" s="26" t="n"/>
      <c r="AD131" s="25" t="n"/>
      <c r="AE131" s="19" t="n"/>
      <c r="AF131" s="22">
        <f>LOWER(IFERROR(TRIM(INDEX($A131:$Y131,MATCH(Lists!$H$4,$A$1:$Y$1,0))&amp;""),""))</f>
        <v/>
      </c>
      <c r="AG131" s="22">
        <f>IFERROR(TRIM(INDEX($A131:$Y131,MATCH(Lists!$H$3,$A$1:$Y$1,0))&amp;""),"")</f>
        <v/>
      </c>
      <c r="AH131" s="23">
        <f>IFERROR(IF(ISNUMBER(INDEX($A131:$Y131,MATCH(Lists!$H$5,$A$1:$Y$1,0))),IF(INDEX($A131:$Y131,MATCH(Lists!$H$5,$A$1:$Y$1,0))&gt;0,INT(INDEX($A131:$Y131,MATCH(Lists!$H$5,$A$1:$Y$1,0))),""),DATE(VALUE(LEFT(INDEX($A131:$Y131,MATCH(Lists!$H$5,$A$1:$Y$1,0)),4)),VALUE(MID(INDEX($A131:$Y131,MATCH(Lists!$H$5,$A$1:$Y$1,0)),6,2)),VALUE(MID(INDEX($A131:$Y131,MATCH(Lists!$H$5,$A$1:$Y$1,0)),9,2)))),"")</f>
        <v/>
      </c>
      <c r="AI131" s="23">
        <f>IFERROR(IF(ISNUMBER(INDEX($A131:$Y131,MATCH(Lists!$H$6,$A$1:$Y$1,0))),IF(INDEX($A131:$Y131,MATCH(Lists!$H$6,$A$1:$Y$1,0))&gt;0,INT(INDEX($A131:$Y131,MATCH(Lists!$H$6,$A$1:$Y$1,0))),""),DATE(VALUE(LEFT(INDEX($A131:$Y131,MATCH(Lists!$H$6,$A$1:$Y$1,0)),4)),VALUE(MID(INDEX($A131:$Y131,MATCH(Lists!$H$6,$A$1:$Y$1,0)),6,2)),VALUE(MID(INDEX($A131:$Y131,MATCH(Lists!$H$6,$A$1:$Y$1,0)),9,2)))),"")</f>
        <v/>
      </c>
      <c r="AJ131" s="22">
        <f>IF(AF131="","",IFERROR(VALUE(INDEX($A131:$Y131,MATCH(Lists!$H$7,$A$1:$Y$1,0))&amp;""),0))</f>
        <v/>
      </c>
      <c r="AK131" s="24">
        <f>IF(AH131="","",YEAR(AH131))</f>
        <v/>
      </c>
      <c r="AL131" s="22">
        <f>IF(AF131="","",IF(AA131="","Pending",AA131))</f>
        <v/>
      </c>
      <c r="AM131" s="22">
        <f>IFERROR(TRIM(INDEX($A131:$Y131,MATCH(Lists!$H$8,$A$1:$Y$1,0))&amp;""),"")</f>
        <v/>
      </c>
      <c r="AN131" s="22">
        <f>IF(AF131="","",IF(OR(Balances!$B$6="",AM131=Balances!$B$6),1,0))</f>
        <v/>
      </c>
    </row>
    <row r="132">
      <c r="Z132" s="19" t="n"/>
      <c r="AA132" s="25" t="n"/>
      <c r="AB132" s="25" t="n"/>
      <c r="AC132" s="26" t="n"/>
      <c r="AD132" s="25" t="n"/>
      <c r="AE132" s="19" t="n"/>
      <c r="AF132" s="22">
        <f>LOWER(IFERROR(TRIM(INDEX($A132:$Y132,MATCH(Lists!$H$4,$A$1:$Y$1,0))&amp;""),""))</f>
        <v/>
      </c>
      <c r="AG132" s="22">
        <f>IFERROR(TRIM(INDEX($A132:$Y132,MATCH(Lists!$H$3,$A$1:$Y$1,0))&amp;""),"")</f>
        <v/>
      </c>
      <c r="AH132" s="23">
        <f>IFERROR(IF(ISNUMBER(INDEX($A132:$Y132,MATCH(Lists!$H$5,$A$1:$Y$1,0))),IF(INDEX($A132:$Y132,MATCH(Lists!$H$5,$A$1:$Y$1,0))&gt;0,INT(INDEX($A132:$Y132,MATCH(Lists!$H$5,$A$1:$Y$1,0))),""),DATE(VALUE(LEFT(INDEX($A132:$Y132,MATCH(Lists!$H$5,$A$1:$Y$1,0)),4)),VALUE(MID(INDEX($A132:$Y132,MATCH(Lists!$H$5,$A$1:$Y$1,0)),6,2)),VALUE(MID(INDEX($A132:$Y132,MATCH(Lists!$H$5,$A$1:$Y$1,0)),9,2)))),"")</f>
        <v/>
      </c>
      <c r="AI132" s="23">
        <f>IFERROR(IF(ISNUMBER(INDEX($A132:$Y132,MATCH(Lists!$H$6,$A$1:$Y$1,0))),IF(INDEX($A132:$Y132,MATCH(Lists!$H$6,$A$1:$Y$1,0))&gt;0,INT(INDEX($A132:$Y132,MATCH(Lists!$H$6,$A$1:$Y$1,0))),""),DATE(VALUE(LEFT(INDEX($A132:$Y132,MATCH(Lists!$H$6,$A$1:$Y$1,0)),4)),VALUE(MID(INDEX($A132:$Y132,MATCH(Lists!$H$6,$A$1:$Y$1,0)),6,2)),VALUE(MID(INDEX($A132:$Y132,MATCH(Lists!$H$6,$A$1:$Y$1,0)),9,2)))),"")</f>
        <v/>
      </c>
      <c r="AJ132" s="22">
        <f>IF(AF132="","",IFERROR(VALUE(INDEX($A132:$Y132,MATCH(Lists!$H$7,$A$1:$Y$1,0))&amp;""),0))</f>
        <v/>
      </c>
      <c r="AK132" s="24">
        <f>IF(AH132="","",YEAR(AH132))</f>
        <v/>
      </c>
      <c r="AL132" s="22">
        <f>IF(AF132="","",IF(AA132="","Pending",AA132))</f>
        <v/>
      </c>
      <c r="AM132" s="22">
        <f>IFERROR(TRIM(INDEX($A132:$Y132,MATCH(Lists!$H$8,$A$1:$Y$1,0))&amp;""),"")</f>
        <v/>
      </c>
      <c r="AN132" s="22">
        <f>IF(AF132="","",IF(OR(Balances!$B$6="",AM132=Balances!$B$6),1,0))</f>
        <v/>
      </c>
    </row>
    <row r="133">
      <c r="Z133" s="19" t="n"/>
      <c r="AA133" s="25" t="n"/>
      <c r="AB133" s="25" t="n"/>
      <c r="AC133" s="26" t="n"/>
      <c r="AD133" s="25" t="n"/>
      <c r="AE133" s="19" t="n"/>
      <c r="AF133" s="22">
        <f>LOWER(IFERROR(TRIM(INDEX($A133:$Y133,MATCH(Lists!$H$4,$A$1:$Y$1,0))&amp;""),""))</f>
        <v/>
      </c>
      <c r="AG133" s="22">
        <f>IFERROR(TRIM(INDEX($A133:$Y133,MATCH(Lists!$H$3,$A$1:$Y$1,0))&amp;""),"")</f>
        <v/>
      </c>
      <c r="AH133" s="23">
        <f>IFERROR(IF(ISNUMBER(INDEX($A133:$Y133,MATCH(Lists!$H$5,$A$1:$Y$1,0))),IF(INDEX($A133:$Y133,MATCH(Lists!$H$5,$A$1:$Y$1,0))&gt;0,INT(INDEX($A133:$Y133,MATCH(Lists!$H$5,$A$1:$Y$1,0))),""),DATE(VALUE(LEFT(INDEX($A133:$Y133,MATCH(Lists!$H$5,$A$1:$Y$1,0)),4)),VALUE(MID(INDEX($A133:$Y133,MATCH(Lists!$H$5,$A$1:$Y$1,0)),6,2)),VALUE(MID(INDEX($A133:$Y133,MATCH(Lists!$H$5,$A$1:$Y$1,0)),9,2)))),"")</f>
        <v/>
      </c>
      <c r="AI133" s="23">
        <f>IFERROR(IF(ISNUMBER(INDEX($A133:$Y133,MATCH(Lists!$H$6,$A$1:$Y$1,0))),IF(INDEX($A133:$Y133,MATCH(Lists!$H$6,$A$1:$Y$1,0))&gt;0,INT(INDEX($A133:$Y133,MATCH(Lists!$H$6,$A$1:$Y$1,0))),""),DATE(VALUE(LEFT(INDEX($A133:$Y133,MATCH(Lists!$H$6,$A$1:$Y$1,0)),4)),VALUE(MID(INDEX($A133:$Y133,MATCH(Lists!$H$6,$A$1:$Y$1,0)),6,2)),VALUE(MID(INDEX($A133:$Y133,MATCH(Lists!$H$6,$A$1:$Y$1,0)),9,2)))),"")</f>
        <v/>
      </c>
      <c r="AJ133" s="22">
        <f>IF(AF133="","",IFERROR(VALUE(INDEX($A133:$Y133,MATCH(Lists!$H$7,$A$1:$Y$1,0))&amp;""),0))</f>
        <v/>
      </c>
      <c r="AK133" s="24">
        <f>IF(AH133="","",YEAR(AH133))</f>
        <v/>
      </c>
      <c r="AL133" s="22">
        <f>IF(AF133="","",IF(AA133="","Pending",AA133))</f>
        <v/>
      </c>
      <c r="AM133" s="22">
        <f>IFERROR(TRIM(INDEX($A133:$Y133,MATCH(Lists!$H$8,$A$1:$Y$1,0))&amp;""),"")</f>
        <v/>
      </c>
      <c r="AN133" s="22">
        <f>IF(AF133="","",IF(OR(Balances!$B$6="",AM133=Balances!$B$6),1,0))</f>
        <v/>
      </c>
    </row>
    <row r="134">
      <c r="Z134" s="19" t="n"/>
      <c r="AA134" s="25" t="n"/>
      <c r="AB134" s="25" t="n"/>
      <c r="AC134" s="26" t="n"/>
      <c r="AD134" s="25" t="n"/>
      <c r="AE134" s="19" t="n"/>
      <c r="AF134" s="22">
        <f>LOWER(IFERROR(TRIM(INDEX($A134:$Y134,MATCH(Lists!$H$4,$A$1:$Y$1,0))&amp;""),""))</f>
        <v/>
      </c>
      <c r="AG134" s="22">
        <f>IFERROR(TRIM(INDEX($A134:$Y134,MATCH(Lists!$H$3,$A$1:$Y$1,0))&amp;""),"")</f>
        <v/>
      </c>
      <c r="AH134" s="23">
        <f>IFERROR(IF(ISNUMBER(INDEX($A134:$Y134,MATCH(Lists!$H$5,$A$1:$Y$1,0))),IF(INDEX($A134:$Y134,MATCH(Lists!$H$5,$A$1:$Y$1,0))&gt;0,INT(INDEX($A134:$Y134,MATCH(Lists!$H$5,$A$1:$Y$1,0))),""),DATE(VALUE(LEFT(INDEX($A134:$Y134,MATCH(Lists!$H$5,$A$1:$Y$1,0)),4)),VALUE(MID(INDEX($A134:$Y134,MATCH(Lists!$H$5,$A$1:$Y$1,0)),6,2)),VALUE(MID(INDEX($A134:$Y134,MATCH(Lists!$H$5,$A$1:$Y$1,0)),9,2)))),"")</f>
        <v/>
      </c>
      <c r="AI134" s="23">
        <f>IFERROR(IF(ISNUMBER(INDEX($A134:$Y134,MATCH(Lists!$H$6,$A$1:$Y$1,0))),IF(INDEX($A134:$Y134,MATCH(Lists!$H$6,$A$1:$Y$1,0))&gt;0,INT(INDEX($A134:$Y134,MATCH(Lists!$H$6,$A$1:$Y$1,0))),""),DATE(VALUE(LEFT(INDEX($A134:$Y134,MATCH(Lists!$H$6,$A$1:$Y$1,0)),4)),VALUE(MID(INDEX($A134:$Y134,MATCH(Lists!$H$6,$A$1:$Y$1,0)),6,2)),VALUE(MID(INDEX($A134:$Y134,MATCH(Lists!$H$6,$A$1:$Y$1,0)),9,2)))),"")</f>
        <v/>
      </c>
      <c r="AJ134" s="22">
        <f>IF(AF134="","",IFERROR(VALUE(INDEX($A134:$Y134,MATCH(Lists!$H$7,$A$1:$Y$1,0))&amp;""),0))</f>
        <v/>
      </c>
      <c r="AK134" s="24">
        <f>IF(AH134="","",YEAR(AH134))</f>
        <v/>
      </c>
      <c r="AL134" s="22">
        <f>IF(AF134="","",IF(AA134="","Pending",AA134))</f>
        <v/>
      </c>
      <c r="AM134" s="22">
        <f>IFERROR(TRIM(INDEX($A134:$Y134,MATCH(Lists!$H$8,$A$1:$Y$1,0))&amp;""),"")</f>
        <v/>
      </c>
      <c r="AN134" s="22">
        <f>IF(AF134="","",IF(OR(Balances!$B$6="",AM134=Balances!$B$6),1,0))</f>
        <v/>
      </c>
    </row>
    <row r="135">
      <c r="Z135" s="19" t="n"/>
      <c r="AA135" s="25" t="n"/>
      <c r="AB135" s="25" t="n"/>
      <c r="AC135" s="26" t="n"/>
      <c r="AD135" s="25" t="n"/>
      <c r="AE135" s="19" t="n"/>
      <c r="AF135" s="22">
        <f>LOWER(IFERROR(TRIM(INDEX($A135:$Y135,MATCH(Lists!$H$4,$A$1:$Y$1,0))&amp;""),""))</f>
        <v/>
      </c>
      <c r="AG135" s="22">
        <f>IFERROR(TRIM(INDEX($A135:$Y135,MATCH(Lists!$H$3,$A$1:$Y$1,0))&amp;""),"")</f>
        <v/>
      </c>
      <c r="AH135" s="23">
        <f>IFERROR(IF(ISNUMBER(INDEX($A135:$Y135,MATCH(Lists!$H$5,$A$1:$Y$1,0))),IF(INDEX($A135:$Y135,MATCH(Lists!$H$5,$A$1:$Y$1,0))&gt;0,INT(INDEX($A135:$Y135,MATCH(Lists!$H$5,$A$1:$Y$1,0))),""),DATE(VALUE(LEFT(INDEX($A135:$Y135,MATCH(Lists!$H$5,$A$1:$Y$1,0)),4)),VALUE(MID(INDEX($A135:$Y135,MATCH(Lists!$H$5,$A$1:$Y$1,0)),6,2)),VALUE(MID(INDEX($A135:$Y135,MATCH(Lists!$H$5,$A$1:$Y$1,0)),9,2)))),"")</f>
        <v/>
      </c>
      <c r="AI135" s="23">
        <f>IFERROR(IF(ISNUMBER(INDEX($A135:$Y135,MATCH(Lists!$H$6,$A$1:$Y$1,0))),IF(INDEX($A135:$Y135,MATCH(Lists!$H$6,$A$1:$Y$1,0))&gt;0,INT(INDEX($A135:$Y135,MATCH(Lists!$H$6,$A$1:$Y$1,0))),""),DATE(VALUE(LEFT(INDEX($A135:$Y135,MATCH(Lists!$H$6,$A$1:$Y$1,0)),4)),VALUE(MID(INDEX($A135:$Y135,MATCH(Lists!$H$6,$A$1:$Y$1,0)),6,2)),VALUE(MID(INDEX($A135:$Y135,MATCH(Lists!$H$6,$A$1:$Y$1,0)),9,2)))),"")</f>
        <v/>
      </c>
      <c r="AJ135" s="22">
        <f>IF(AF135="","",IFERROR(VALUE(INDEX($A135:$Y135,MATCH(Lists!$H$7,$A$1:$Y$1,0))&amp;""),0))</f>
        <v/>
      </c>
      <c r="AK135" s="24">
        <f>IF(AH135="","",YEAR(AH135))</f>
        <v/>
      </c>
      <c r="AL135" s="22">
        <f>IF(AF135="","",IF(AA135="","Pending",AA135))</f>
        <v/>
      </c>
      <c r="AM135" s="22">
        <f>IFERROR(TRIM(INDEX($A135:$Y135,MATCH(Lists!$H$8,$A$1:$Y$1,0))&amp;""),"")</f>
        <v/>
      </c>
      <c r="AN135" s="22">
        <f>IF(AF135="","",IF(OR(Balances!$B$6="",AM135=Balances!$B$6),1,0))</f>
        <v/>
      </c>
    </row>
    <row r="136">
      <c r="Z136" s="19" t="n"/>
      <c r="AA136" s="25" t="n"/>
      <c r="AB136" s="25" t="n"/>
      <c r="AC136" s="26" t="n"/>
      <c r="AD136" s="25" t="n"/>
      <c r="AE136" s="19" t="n"/>
      <c r="AF136" s="22">
        <f>LOWER(IFERROR(TRIM(INDEX($A136:$Y136,MATCH(Lists!$H$4,$A$1:$Y$1,0))&amp;""),""))</f>
        <v/>
      </c>
      <c r="AG136" s="22">
        <f>IFERROR(TRIM(INDEX($A136:$Y136,MATCH(Lists!$H$3,$A$1:$Y$1,0))&amp;""),"")</f>
        <v/>
      </c>
      <c r="AH136" s="23">
        <f>IFERROR(IF(ISNUMBER(INDEX($A136:$Y136,MATCH(Lists!$H$5,$A$1:$Y$1,0))),IF(INDEX($A136:$Y136,MATCH(Lists!$H$5,$A$1:$Y$1,0))&gt;0,INT(INDEX($A136:$Y136,MATCH(Lists!$H$5,$A$1:$Y$1,0))),""),DATE(VALUE(LEFT(INDEX($A136:$Y136,MATCH(Lists!$H$5,$A$1:$Y$1,0)),4)),VALUE(MID(INDEX($A136:$Y136,MATCH(Lists!$H$5,$A$1:$Y$1,0)),6,2)),VALUE(MID(INDEX($A136:$Y136,MATCH(Lists!$H$5,$A$1:$Y$1,0)),9,2)))),"")</f>
        <v/>
      </c>
      <c r="AI136" s="23">
        <f>IFERROR(IF(ISNUMBER(INDEX($A136:$Y136,MATCH(Lists!$H$6,$A$1:$Y$1,0))),IF(INDEX($A136:$Y136,MATCH(Lists!$H$6,$A$1:$Y$1,0))&gt;0,INT(INDEX($A136:$Y136,MATCH(Lists!$H$6,$A$1:$Y$1,0))),""),DATE(VALUE(LEFT(INDEX($A136:$Y136,MATCH(Lists!$H$6,$A$1:$Y$1,0)),4)),VALUE(MID(INDEX($A136:$Y136,MATCH(Lists!$H$6,$A$1:$Y$1,0)),6,2)),VALUE(MID(INDEX($A136:$Y136,MATCH(Lists!$H$6,$A$1:$Y$1,0)),9,2)))),"")</f>
        <v/>
      </c>
      <c r="AJ136" s="22">
        <f>IF(AF136="","",IFERROR(VALUE(INDEX($A136:$Y136,MATCH(Lists!$H$7,$A$1:$Y$1,0))&amp;""),0))</f>
        <v/>
      </c>
      <c r="AK136" s="24">
        <f>IF(AH136="","",YEAR(AH136))</f>
        <v/>
      </c>
      <c r="AL136" s="22">
        <f>IF(AF136="","",IF(AA136="","Pending",AA136))</f>
        <v/>
      </c>
      <c r="AM136" s="22">
        <f>IFERROR(TRIM(INDEX($A136:$Y136,MATCH(Lists!$H$8,$A$1:$Y$1,0))&amp;""),"")</f>
        <v/>
      </c>
      <c r="AN136" s="22">
        <f>IF(AF136="","",IF(OR(Balances!$B$6="",AM136=Balances!$B$6),1,0))</f>
        <v/>
      </c>
    </row>
    <row r="137">
      <c r="Z137" s="19" t="n"/>
      <c r="AA137" s="25" t="n"/>
      <c r="AB137" s="25" t="n"/>
      <c r="AC137" s="26" t="n"/>
      <c r="AD137" s="25" t="n"/>
      <c r="AE137" s="19" t="n"/>
      <c r="AF137" s="22">
        <f>LOWER(IFERROR(TRIM(INDEX($A137:$Y137,MATCH(Lists!$H$4,$A$1:$Y$1,0))&amp;""),""))</f>
        <v/>
      </c>
      <c r="AG137" s="22">
        <f>IFERROR(TRIM(INDEX($A137:$Y137,MATCH(Lists!$H$3,$A$1:$Y$1,0))&amp;""),"")</f>
        <v/>
      </c>
      <c r="AH137" s="23">
        <f>IFERROR(IF(ISNUMBER(INDEX($A137:$Y137,MATCH(Lists!$H$5,$A$1:$Y$1,0))),IF(INDEX($A137:$Y137,MATCH(Lists!$H$5,$A$1:$Y$1,0))&gt;0,INT(INDEX($A137:$Y137,MATCH(Lists!$H$5,$A$1:$Y$1,0))),""),DATE(VALUE(LEFT(INDEX($A137:$Y137,MATCH(Lists!$H$5,$A$1:$Y$1,0)),4)),VALUE(MID(INDEX($A137:$Y137,MATCH(Lists!$H$5,$A$1:$Y$1,0)),6,2)),VALUE(MID(INDEX($A137:$Y137,MATCH(Lists!$H$5,$A$1:$Y$1,0)),9,2)))),"")</f>
        <v/>
      </c>
      <c r="AI137" s="23">
        <f>IFERROR(IF(ISNUMBER(INDEX($A137:$Y137,MATCH(Lists!$H$6,$A$1:$Y$1,0))),IF(INDEX($A137:$Y137,MATCH(Lists!$H$6,$A$1:$Y$1,0))&gt;0,INT(INDEX($A137:$Y137,MATCH(Lists!$H$6,$A$1:$Y$1,0))),""),DATE(VALUE(LEFT(INDEX($A137:$Y137,MATCH(Lists!$H$6,$A$1:$Y$1,0)),4)),VALUE(MID(INDEX($A137:$Y137,MATCH(Lists!$H$6,$A$1:$Y$1,0)),6,2)),VALUE(MID(INDEX($A137:$Y137,MATCH(Lists!$H$6,$A$1:$Y$1,0)),9,2)))),"")</f>
        <v/>
      </c>
      <c r="AJ137" s="22">
        <f>IF(AF137="","",IFERROR(VALUE(INDEX($A137:$Y137,MATCH(Lists!$H$7,$A$1:$Y$1,0))&amp;""),0))</f>
        <v/>
      </c>
      <c r="AK137" s="24">
        <f>IF(AH137="","",YEAR(AH137))</f>
        <v/>
      </c>
      <c r="AL137" s="22">
        <f>IF(AF137="","",IF(AA137="","Pending",AA137))</f>
        <v/>
      </c>
      <c r="AM137" s="22">
        <f>IFERROR(TRIM(INDEX($A137:$Y137,MATCH(Lists!$H$8,$A$1:$Y$1,0))&amp;""),"")</f>
        <v/>
      </c>
      <c r="AN137" s="22">
        <f>IF(AF137="","",IF(OR(Balances!$B$6="",AM137=Balances!$B$6),1,0))</f>
        <v/>
      </c>
    </row>
    <row r="138">
      <c r="Z138" s="19" t="n"/>
      <c r="AA138" s="25" t="n"/>
      <c r="AB138" s="25" t="n"/>
      <c r="AC138" s="26" t="n"/>
      <c r="AD138" s="25" t="n"/>
      <c r="AE138" s="19" t="n"/>
      <c r="AF138" s="22">
        <f>LOWER(IFERROR(TRIM(INDEX($A138:$Y138,MATCH(Lists!$H$4,$A$1:$Y$1,0))&amp;""),""))</f>
        <v/>
      </c>
      <c r="AG138" s="22">
        <f>IFERROR(TRIM(INDEX($A138:$Y138,MATCH(Lists!$H$3,$A$1:$Y$1,0))&amp;""),"")</f>
        <v/>
      </c>
      <c r="AH138" s="23">
        <f>IFERROR(IF(ISNUMBER(INDEX($A138:$Y138,MATCH(Lists!$H$5,$A$1:$Y$1,0))),IF(INDEX($A138:$Y138,MATCH(Lists!$H$5,$A$1:$Y$1,0))&gt;0,INT(INDEX($A138:$Y138,MATCH(Lists!$H$5,$A$1:$Y$1,0))),""),DATE(VALUE(LEFT(INDEX($A138:$Y138,MATCH(Lists!$H$5,$A$1:$Y$1,0)),4)),VALUE(MID(INDEX($A138:$Y138,MATCH(Lists!$H$5,$A$1:$Y$1,0)),6,2)),VALUE(MID(INDEX($A138:$Y138,MATCH(Lists!$H$5,$A$1:$Y$1,0)),9,2)))),"")</f>
        <v/>
      </c>
      <c r="AI138" s="23">
        <f>IFERROR(IF(ISNUMBER(INDEX($A138:$Y138,MATCH(Lists!$H$6,$A$1:$Y$1,0))),IF(INDEX($A138:$Y138,MATCH(Lists!$H$6,$A$1:$Y$1,0))&gt;0,INT(INDEX($A138:$Y138,MATCH(Lists!$H$6,$A$1:$Y$1,0))),""),DATE(VALUE(LEFT(INDEX($A138:$Y138,MATCH(Lists!$H$6,$A$1:$Y$1,0)),4)),VALUE(MID(INDEX($A138:$Y138,MATCH(Lists!$H$6,$A$1:$Y$1,0)),6,2)),VALUE(MID(INDEX($A138:$Y138,MATCH(Lists!$H$6,$A$1:$Y$1,0)),9,2)))),"")</f>
        <v/>
      </c>
      <c r="AJ138" s="22">
        <f>IF(AF138="","",IFERROR(VALUE(INDEX($A138:$Y138,MATCH(Lists!$H$7,$A$1:$Y$1,0))&amp;""),0))</f>
        <v/>
      </c>
      <c r="AK138" s="24">
        <f>IF(AH138="","",YEAR(AH138))</f>
        <v/>
      </c>
      <c r="AL138" s="22">
        <f>IF(AF138="","",IF(AA138="","Pending",AA138))</f>
        <v/>
      </c>
      <c r="AM138" s="22">
        <f>IFERROR(TRIM(INDEX($A138:$Y138,MATCH(Lists!$H$8,$A$1:$Y$1,0))&amp;""),"")</f>
        <v/>
      </c>
      <c r="AN138" s="22">
        <f>IF(AF138="","",IF(OR(Balances!$B$6="",AM138=Balances!$B$6),1,0))</f>
        <v/>
      </c>
    </row>
    <row r="139">
      <c r="Z139" s="19" t="n"/>
      <c r="AA139" s="25" t="n"/>
      <c r="AB139" s="25" t="n"/>
      <c r="AC139" s="26" t="n"/>
      <c r="AD139" s="25" t="n"/>
      <c r="AE139" s="19" t="n"/>
      <c r="AF139" s="22">
        <f>LOWER(IFERROR(TRIM(INDEX($A139:$Y139,MATCH(Lists!$H$4,$A$1:$Y$1,0))&amp;""),""))</f>
        <v/>
      </c>
      <c r="AG139" s="22">
        <f>IFERROR(TRIM(INDEX($A139:$Y139,MATCH(Lists!$H$3,$A$1:$Y$1,0))&amp;""),"")</f>
        <v/>
      </c>
      <c r="AH139" s="23">
        <f>IFERROR(IF(ISNUMBER(INDEX($A139:$Y139,MATCH(Lists!$H$5,$A$1:$Y$1,0))),IF(INDEX($A139:$Y139,MATCH(Lists!$H$5,$A$1:$Y$1,0))&gt;0,INT(INDEX($A139:$Y139,MATCH(Lists!$H$5,$A$1:$Y$1,0))),""),DATE(VALUE(LEFT(INDEX($A139:$Y139,MATCH(Lists!$H$5,$A$1:$Y$1,0)),4)),VALUE(MID(INDEX($A139:$Y139,MATCH(Lists!$H$5,$A$1:$Y$1,0)),6,2)),VALUE(MID(INDEX($A139:$Y139,MATCH(Lists!$H$5,$A$1:$Y$1,0)),9,2)))),"")</f>
        <v/>
      </c>
      <c r="AI139" s="23">
        <f>IFERROR(IF(ISNUMBER(INDEX($A139:$Y139,MATCH(Lists!$H$6,$A$1:$Y$1,0))),IF(INDEX($A139:$Y139,MATCH(Lists!$H$6,$A$1:$Y$1,0))&gt;0,INT(INDEX($A139:$Y139,MATCH(Lists!$H$6,$A$1:$Y$1,0))),""),DATE(VALUE(LEFT(INDEX($A139:$Y139,MATCH(Lists!$H$6,$A$1:$Y$1,0)),4)),VALUE(MID(INDEX($A139:$Y139,MATCH(Lists!$H$6,$A$1:$Y$1,0)),6,2)),VALUE(MID(INDEX($A139:$Y139,MATCH(Lists!$H$6,$A$1:$Y$1,0)),9,2)))),"")</f>
        <v/>
      </c>
      <c r="AJ139" s="22">
        <f>IF(AF139="","",IFERROR(VALUE(INDEX($A139:$Y139,MATCH(Lists!$H$7,$A$1:$Y$1,0))&amp;""),0))</f>
        <v/>
      </c>
      <c r="AK139" s="24">
        <f>IF(AH139="","",YEAR(AH139))</f>
        <v/>
      </c>
      <c r="AL139" s="22">
        <f>IF(AF139="","",IF(AA139="","Pending",AA139))</f>
        <v/>
      </c>
      <c r="AM139" s="22">
        <f>IFERROR(TRIM(INDEX($A139:$Y139,MATCH(Lists!$H$8,$A$1:$Y$1,0))&amp;""),"")</f>
        <v/>
      </c>
      <c r="AN139" s="22">
        <f>IF(AF139="","",IF(OR(Balances!$B$6="",AM139=Balances!$B$6),1,0))</f>
        <v/>
      </c>
    </row>
    <row r="140">
      <c r="Z140" s="19" t="n"/>
      <c r="AA140" s="25" t="n"/>
      <c r="AB140" s="25" t="n"/>
      <c r="AC140" s="26" t="n"/>
      <c r="AD140" s="25" t="n"/>
      <c r="AE140" s="19" t="n"/>
      <c r="AF140" s="22">
        <f>LOWER(IFERROR(TRIM(INDEX($A140:$Y140,MATCH(Lists!$H$4,$A$1:$Y$1,0))&amp;""),""))</f>
        <v/>
      </c>
      <c r="AG140" s="22">
        <f>IFERROR(TRIM(INDEX($A140:$Y140,MATCH(Lists!$H$3,$A$1:$Y$1,0))&amp;""),"")</f>
        <v/>
      </c>
      <c r="AH140" s="23">
        <f>IFERROR(IF(ISNUMBER(INDEX($A140:$Y140,MATCH(Lists!$H$5,$A$1:$Y$1,0))),IF(INDEX($A140:$Y140,MATCH(Lists!$H$5,$A$1:$Y$1,0))&gt;0,INT(INDEX($A140:$Y140,MATCH(Lists!$H$5,$A$1:$Y$1,0))),""),DATE(VALUE(LEFT(INDEX($A140:$Y140,MATCH(Lists!$H$5,$A$1:$Y$1,0)),4)),VALUE(MID(INDEX($A140:$Y140,MATCH(Lists!$H$5,$A$1:$Y$1,0)),6,2)),VALUE(MID(INDEX($A140:$Y140,MATCH(Lists!$H$5,$A$1:$Y$1,0)),9,2)))),"")</f>
        <v/>
      </c>
      <c r="AI140" s="23">
        <f>IFERROR(IF(ISNUMBER(INDEX($A140:$Y140,MATCH(Lists!$H$6,$A$1:$Y$1,0))),IF(INDEX($A140:$Y140,MATCH(Lists!$H$6,$A$1:$Y$1,0))&gt;0,INT(INDEX($A140:$Y140,MATCH(Lists!$H$6,$A$1:$Y$1,0))),""),DATE(VALUE(LEFT(INDEX($A140:$Y140,MATCH(Lists!$H$6,$A$1:$Y$1,0)),4)),VALUE(MID(INDEX($A140:$Y140,MATCH(Lists!$H$6,$A$1:$Y$1,0)),6,2)),VALUE(MID(INDEX($A140:$Y140,MATCH(Lists!$H$6,$A$1:$Y$1,0)),9,2)))),"")</f>
        <v/>
      </c>
      <c r="AJ140" s="22">
        <f>IF(AF140="","",IFERROR(VALUE(INDEX($A140:$Y140,MATCH(Lists!$H$7,$A$1:$Y$1,0))&amp;""),0))</f>
        <v/>
      </c>
      <c r="AK140" s="24">
        <f>IF(AH140="","",YEAR(AH140))</f>
        <v/>
      </c>
      <c r="AL140" s="22">
        <f>IF(AF140="","",IF(AA140="","Pending",AA140))</f>
        <v/>
      </c>
      <c r="AM140" s="22">
        <f>IFERROR(TRIM(INDEX($A140:$Y140,MATCH(Lists!$H$8,$A$1:$Y$1,0))&amp;""),"")</f>
        <v/>
      </c>
      <c r="AN140" s="22">
        <f>IF(AF140="","",IF(OR(Balances!$B$6="",AM140=Balances!$B$6),1,0))</f>
        <v/>
      </c>
    </row>
    <row r="141">
      <c r="Z141" s="19" t="n"/>
      <c r="AA141" s="25" t="n"/>
      <c r="AB141" s="25" t="n"/>
      <c r="AC141" s="26" t="n"/>
      <c r="AD141" s="25" t="n"/>
      <c r="AE141" s="19" t="n"/>
      <c r="AF141" s="22">
        <f>LOWER(IFERROR(TRIM(INDEX($A141:$Y141,MATCH(Lists!$H$4,$A$1:$Y$1,0))&amp;""),""))</f>
        <v/>
      </c>
      <c r="AG141" s="22">
        <f>IFERROR(TRIM(INDEX($A141:$Y141,MATCH(Lists!$H$3,$A$1:$Y$1,0))&amp;""),"")</f>
        <v/>
      </c>
      <c r="AH141" s="23">
        <f>IFERROR(IF(ISNUMBER(INDEX($A141:$Y141,MATCH(Lists!$H$5,$A$1:$Y$1,0))),IF(INDEX($A141:$Y141,MATCH(Lists!$H$5,$A$1:$Y$1,0))&gt;0,INT(INDEX($A141:$Y141,MATCH(Lists!$H$5,$A$1:$Y$1,0))),""),DATE(VALUE(LEFT(INDEX($A141:$Y141,MATCH(Lists!$H$5,$A$1:$Y$1,0)),4)),VALUE(MID(INDEX($A141:$Y141,MATCH(Lists!$H$5,$A$1:$Y$1,0)),6,2)),VALUE(MID(INDEX($A141:$Y141,MATCH(Lists!$H$5,$A$1:$Y$1,0)),9,2)))),"")</f>
        <v/>
      </c>
      <c r="AI141" s="23">
        <f>IFERROR(IF(ISNUMBER(INDEX($A141:$Y141,MATCH(Lists!$H$6,$A$1:$Y$1,0))),IF(INDEX($A141:$Y141,MATCH(Lists!$H$6,$A$1:$Y$1,0))&gt;0,INT(INDEX($A141:$Y141,MATCH(Lists!$H$6,$A$1:$Y$1,0))),""),DATE(VALUE(LEFT(INDEX($A141:$Y141,MATCH(Lists!$H$6,$A$1:$Y$1,0)),4)),VALUE(MID(INDEX($A141:$Y141,MATCH(Lists!$H$6,$A$1:$Y$1,0)),6,2)),VALUE(MID(INDEX($A141:$Y141,MATCH(Lists!$H$6,$A$1:$Y$1,0)),9,2)))),"")</f>
        <v/>
      </c>
      <c r="AJ141" s="22">
        <f>IF(AF141="","",IFERROR(VALUE(INDEX($A141:$Y141,MATCH(Lists!$H$7,$A$1:$Y$1,0))&amp;""),0))</f>
        <v/>
      </c>
      <c r="AK141" s="24">
        <f>IF(AH141="","",YEAR(AH141))</f>
        <v/>
      </c>
      <c r="AL141" s="22">
        <f>IF(AF141="","",IF(AA141="","Pending",AA141))</f>
        <v/>
      </c>
      <c r="AM141" s="22">
        <f>IFERROR(TRIM(INDEX($A141:$Y141,MATCH(Lists!$H$8,$A$1:$Y$1,0))&amp;""),"")</f>
        <v/>
      </c>
      <c r="AN141" s="22">
        <f>IF(AF141="","",IF(OR(Balances!$B$6="",AM141=Balances!$B$6),1,0))</f>
        <v/>
      </c>
    </row>
    <row r="142">
      <c r="Z142" s="19" t="n"/>
      <c r="AA142" s="25" t="n"/>
      <c r="AB142" s="25" t="n"/>
      <c r="AC142" s="26" t="n"/>
      <c r="AD142" s="25" t="n"/>
      <c r="AE142" s="19" t="n"/>
      <c r="AF142" s="22">
        <f>LOWER(IFERROR(TRIM(INDEX($A142:$Y142,MATCH(Lists!$H$4,$A$1:$Y$1,0))&amp;""),""))</f>
        <v/>
      </c>
      <c r="AG142" s="22">
        <f>IFERROR(TRIM(INDEX($A142:$Y142,MATCH(Lists!$H$3,$A$1:$Y$1,0))&amp;""),"")</f>
        <v/>
      </c>
      <c r="AH142" s="23">
        <f>IFERROR(IF(ISNUMBER(INDEX($A142:$Y142,MATCH(Lists!$H$5,$A$1:$Y$1,0))),IF(INDEX($A142:$Y142,MATCH(Lists!$H$5,$A$1:$Y$1,0))&gt;0,INT(INDEX($A142:$Y142,MATCH(Lists!$H$5,$A$1:$Y$1,0))),""),DATE(VALUE(LEFT(INDEX($A142:$Y142,MATCH(Lists!$H$5,$A$1:$Y$1,0)),4)),VALUE(MID(INDEX($A142:$Y142,MATCH(Lists!$H$5,$A$1:$Y$1,0)),6,2)),VALUE(MID(INDEX($A142:$Y142,MATCH(Lists!$H$5,$A$1:$Y$1,0)),9,2)))),"")</f>
        <v/>
      </c>
      <c r="AI142" s="23">
        <f>IFERROR(IF(ISNUMBER(INDEX($A142:$Y142,MATCH(Lists!$H$6,$A$1:$Y$1,0))),IF(INDEX($A142:$Y142,MATCH(Lists!$H$6,$A$1:$Y$1,0))&gt;0,INT(INDEX($A142:$Y142,MATCH(Lists!$H$6,$A$1:$Y$1,0))),""),DATE(VALUE(LEFT(INDEX($A142:$Y142,MATCH(Lists!$H$6,$A$1:$Y$1,0)),4)),VALUE(MID(INDEX($A142:$Y142,MATCH(Lists!$H$6,$A$1:$Y$1,0)),6,2)),VALUE(MID(INDEX($A142:$Y142,MATCH(Lists!$H$6,$A$1:$Y$1,0)),9,2)))),"")</f>
        <v/>
      </c>
      <c r="AJ142" s="22">
        <f>IF(AF142="","",IFERROR(VALUE(INDEX($A142:$Y142,MATCH(Lists!$H$7,$A$1:$Y$1,0))&amp;""),0))</f>
        <v/>
      </c>
      <c r="AK142" s="24">
        <f>IF(AH142="","",YEAR(AH142))</f>
        <v/>
      </c>
      <c r="AL142" s="22">
        <f>IF(AF142="","",IF(AA142="","Pending",AA142))</f>
        <v/>
      </c>
      <c r="AM142" s="22">
        <f>IFERROR(TRIM(INDEX($A142:$Y142,MATCH(Lists!$H$8,$A$1:$Y$1,0))&amp;""),"")</f>
        <v/>
      </c>
      <c r="AN142" s="22">
        <f>IF(AF142="","",IF(OR(Balances!$B$6="",AM142=Balances!$B$6),1,0))</f>
        <v/>
      </c>
    </row>
    <row r="143">
      <c r="Z143" s="19" t="n"/>
      <c r="AA143" s="25" t="n"/>
      <c r="AB143" s="25" t="n"/>
      <c r="AC143" s="26" t="n"/>
      <c r="AD143" s="25" t="n"/>
      <c r="AE143" s="19" t="n"/>
      <c r="AF143" s="22">
        <f>LOWER(IFERROR(TRIM(INDEX($A143:$Y143,MATCH(Lists!$H$4,$A$1:$Y$1,0))&amp;""),""))</f>
        <v/>
      </c>
      <c r="AG143" s="22">
        <f>IFERROR(TRIM(INDEX($A143:$Y143,MATCH(Lists!$H$3,$A$1:$Y$1,0))&amp;""),"")</f>
        <v/>
      </c>
      <c r="AH143" s="23">
        <f>IFERROR(IF(ISNUMBER(INDEX($A143:$Y143,MATCH(Lists!$H$5,$A$1:$Y$1,0))),IF(INDEX($A143:$Y143,MATCH(Lists!$H$5,$A$1:$Y$1,0))&gt;0,INT(INDEX($A143:$Y143,MATCH(Lists!$H$5,$A$1:$Y$1,0))),""),DATE(VALUE(LEFT(INDEX($A143:$Y143,MATCH(Lists!$H$5,$A$1:$Y$1,0)),4)),VALUE(MID(INDEX($A143:$Y143,MATCH(Lists!$H$5,$A$1:$Y$1,0)),6,2)),VALUE(MID(INDEX($A143:$Y143,MATCH(Lists!$H$5,$A$1:$Y$1,0)),9,2)))),"")</f>
        <v/>
      </c>
      <c r="AI143" s="23">
        <f>IFERROR(IF(ISNUMBER(INDEX($A143:$Y143,MATCH(Lists!$H$6,$A$1:$Y$1,0))),IF(INDEX($A143:$Y143,MATCH(Lists!$H$6,$A$1:$Y$1,0))&gt;0,INT(INDEX($A143:$Y143,MATCH(Lists!$H$6,$A$1:$Y$1,0))),""),DATE(VALUE(LEFT(INDEX($A143:$Y143,MATCH(Lists!$H$6,$A$1:$Y$1,0)),4)),VALUE(MID(INDEX($A143:$Y143,MATCH(Lists!$H$6,$A$1:$Y$1,0)),6,2)),VALUE(MID(INDEX($A143:$Y143,MATCH(Lists!$H$6,$A$1:$Y$1,0)),9,2)))),"")</f>
        <v/>
      </c>
      <c r="AJ143" s="22">
        <f>IF(AF143="","",IFERROR(VALUE(INDEX($A143:$Y143,MATCH(Lists!$H$7,$A$1:$Y$1,0))&amp;""),0))</f>
        <v/>
      </c>
      <c r="AK143" s="24">
        <f>IF(AH143="","",YEAR(AH143))</f>
        <v/>
      </c>
      <c r="AL143" s="22">
        <f>IF(AF143="","",IF(AA143="","Pending",AA143))</f>
        <v/>
      </c>
      <c r="AM143" s="22">
        <f>IFERROR(TRIM(INDEX($A143:$Y143,MATCH(Lists!$H$8,$A$1:$Y$1,0))&amp;""),"")</f>
        <v/>
      </c>
      <c r="AN143" s="22">
        <f>IF(AF143="","",IF(OR(Balances!$B$6="",AM143=Balances!$B$6),1,0))</f>
        <v/>
      </c>
    </row>
    <row r="144">
      <c r="Z144" s="19" t="n"/>
      <c r="AA144" s="25" t="n"/>
      <c r="AB144" s="25" t="n"/>
      <c r="AC144" s="26" t="n"/>
      <c r="AD144" s="25" t="n"/>
      <c r="AE144" s="19" t="n"/>
      <c r="AF144" s="22">
        <f>LOWER(IFERROR(TRIM(INDEX($A144:$Y144,MATCH(Lists!$H$4,$A$1:$Y$1,0))&amp;""),""))</f>
        <v/>
      </c>
      <c r="AG144" s="22">
        <f>IFERROR(TRIM(INDEX($A144:$Y144,MATCH(Lists!$H$3,$A$1:$Y$1,0))&amp;""),"")</f>
        <v/>
      </c>
      <c r="AH144" s="23">
        <f>IFERROR(IF(ISNUMBER(INDEX($A144:$Y144,MATCH(Lists!$H$5,$A$1:$Y$1,0))),IF(INDEX($A144:$Y144,MATCH(Lists!$H$5,$A$1:$Y$1,0))&gt;0,INT(INDEX($A144:$Y144,MATCH(Lists!$H$5,$A$1:$Y$1,0))),""),DATE(VALUE(LEFT(INDEX($A144:$Y144,MATCH(Lists!$H$5,$A$1:$Y$1,0)),4)),VALUE(MID(INDEX($A144:$Y144,MATCH(Lists!$H$5,$A$1:$Y$1,0)),6,2)),VALUE(MID(INDEX($A144:$Y144,MATCH(Lists!$H$5,$A$1:$Y$1,0)),9,2)))),"")</f>
        <v/>
      </c>
      <c r="AI144" s="23">
        <f>IFERROR(IF(ISNUMBER(INDEX($A144:$Y144,MATCH(Lists!$H$6,$A$1:$Y$1,0))),IF(INDEX($A144:$Y144,MATCH(Lists!$H$6,$A$1:$Y$1,0))&gt;0,INT(INDEX($A144:$Y144,MATCH(Lists!$H$6,$A$1:$Y$1,0))),""),DATE(VALUE(LEFT(INDEX($A144:$Y144,MATCH(Lists!$H$6,$A$1:$Y$1,0)),4)),VALUE(MID(INDEX($A144:$Y144,MATCH(Lists!$H$6,$A$1:$Y$1,0)),6,2)),VALUE(MID(INDEX($A144:$Y144,MATCH(Lists!$H$6,$A$1:$Y$1,0)),9,2)))),"")</f>
        <v/>
      </c>
      <c r="AJ144" s="22">
        <f>IF(AF144="","",IFERROR(VALUE(INDEX($A144:$Y144,MATCH(Lists!$H$7,$A$1:$Y$1,0))&amp;""),0))</f>
        <v/>
      </c>
      <c r="AK144" s="24">
        <f>IF(AH144="","",YEAR(AH144))</f>
        <v/>
      </c>
      <c r="AL144" s="22">
        <f>IF(AF144="","",IF(AA144="","Pending",AA144))</f>
        <v/>
      </c>
      <c r="AM144" s="22">
        <f>IFERROR(TRIM(INDEX($A144:$Y144,MATCH(Lists!$H$8,$A$1:$Y$1,0))&amp;""),"")</f>
        <v/>
      </c>
      <c r="AN144" s="22">
        <f>IF(AF144="","",IF(OR(Balances!$B$6="",AM144=Balances!$B$6),1,0))</f>
        <v/>
      </c>
    </row>
    <row r="145">
      <c r="Z145" s="19" t="n"/>
      <c r="AA145" s="25" t="n"/>
      <c r="AB145" s="25" t="n"/>
      <c r="AC145" s="26" t="n"/>
      <c r="AD145" s="25" t="n"/>
      <c r="AE145" s="19" t="n"/>
      <c r="AF145" s="22">
        <f>LOWER(IFERROR(TRIM(INDEX($A145:$Y145,MATCH(Lists!$H$4,$A$1:$Y$1,0))&amp;""),""))</f>
        <v/>
      </c>
      <c r="AG145" s="22">
        <f>IFERROR(TRIM(INDEX($A145:$Y145,MATCH(Lists!$H$3,$A$1:$Y$1,0))&amp;""),"")</f>
        <v/>
      </c>
      <c r="AH145" s="23">
        <f>IFERROR(IF(ISNUMBER(INDEX($A145:$Y145,MATCH(Lists!$H$5,$A$1:$Y$1,0))),IF(INDEX($A145:$Y145,MATCH(Lists!$H$5,$A$1:$Y$1,0))&gt;0,INT(INDEX($A145:$Y145,MATCH(Lists!$H$5,$A$1:$Y$1,0))),""),DATE(VALUE(LEFT(INDEX($A145:$Y145,MATCH(Lists!$H$5,$A$1:$Y$1,0)),4)),VALUE(MID(INDEX($A145:$Y145,MATCH(Lists!$H$5,$A$1:$Y$1,0)),6,2)),VALUE(MID(INDEX($A145:$Y145,MATCH(Lists!$H$5,$A$1:$Y$1,0)),9,2)))),"")</f>
        <v/>
      </c>
      <c r="AI145" s="23">
        <f>IFERROR(IF(ISNUMBER(INDEX($A145:$Y145,MATCH(Lists!$H$6,$A$1:$Y$1,0))),IF(INDEX($A145:$Y145,MATCH(Lists!$H$6,$A$1:$Y$1,0))&gt;0,INT(INDEX($A145:$Y145,MATCH(Lists!$H$6,$A$1:$Y$1,0))),""),DATE(VALUE(LEFT(INDEX($A145:$Y145,MATCH(Lists!$H$6,$A$1:$Y$1,0)),4)),VALUE(MID(INDEX($A145:$Y145,MATCH(Lists!$H$6,$A$1:$Y$1,0)),6,2)),VALUE(MID(INDEX($A145:$Y145,MATCH(Lists!$H$6,$A$1:$Y$1,0)),9,2)))),"")</f>
        <v/>
      </c>
      <c r="AJ145" s="22">
        <f>IF(AF145="","",IFERROR(VALUE(INDEX($A145:$Y145,MATCH(Lists!$H$7,$A$1:$Y$1,0))&amp;""),0))</f>
        <v/>
      </c>
      <c r="AK145" s="24">
        <f>IF(AH145="","",YEAR(AH145))</f>
        <v/>
      </c>
      <c r="AL145" s="22">
        <f>IF(AF145="","",IF(AA145="","Pending",AA145))</f>
        <v/>
      </c>
      <c r="AM145" s="22">
        <f>IFERROR(TRIM(INDEX($A145:$Y145,MATCH(Lists!$H$8,$A$1:$Y$1,0))&amp;""),"")</f>
        <v/>
      </c>
      <c r="AN145" s="22">
        <f>IF(AF145="","",IF(OR(Balances!$B$6="",AM145=Balances!$B$6),1,0))</f>
        <v/>
      </c>
    </row>
    <row r="146">
      <c r="Z146" s="19" t="n"/>
      <c r="AA146" s="25" t="n"/>
      <c r="AB146" s="25" t="n"/>
      <c r="AC146" s="26" t="n"/>
      <c r="AD146" s="25" t="n"/>
      <c r="AE146" s="19" t="n"/>
      <c r="AF146" s="22">
        <f>LOWER(IFERROR(TRIM(INDEX($A146:$Y146,MATCH(Lists!$H$4,$A$1:$Y$1,0))&amp;""),""))</f>
        <v/>
      </c>
      <c r="AG146" s="22">
        <f>IFERROR(TRIM(INDEX($A146:$Y146,MATCH(Lists!$H$3,$A$1:$Y$1,0))&amp;""),"")</f>
        <v/>
      </c>
      <c r="AH146" s="23">
        <f>IFERROR(IF(ISNUMBER(INDEX($A146:$Y146,MATCH(Lists!$H$5,$A$1:$Y$1,0))),IF(INDEX($A146:$Y146,MATCH(Lists!$H$5,$A$1:$Y$1,0))&gt;0,INT(INDEX($A146:$Y146,MATCH(Lists!$H$5,$A$1:$Y$1,0))),""),DATE(VALUE(LEFT(INDEX($A146:$Y146,MATCH(Lists!$H$5,$A$1:$Y$1,0)),4)),VALUE(MID(INDEX($A146:$Y146,MATCH(Lists!$H$5,$A$1:$Y$1,0)),6,2)),VALUE(MID(INDEX($A146:$Y146,MATCH(Lists!$H$5,$A$1:$Y$1,0)),9,2)))),"")</f>
        <v/>
      </c>
      <c r="AI146" s="23">
        <f>IFERROR(IF(ISNUMBER(INDEX($A146:$Y146,MATCH(Lists!$H$6,$A$1:$Y$1,0))),IF(INDEX($A146:$Y146,MATCH(Lists!$H$6,$A$1:$Y$1,0))&gt;0,INT(INDEX($A146:$Y146,MATCH(Lists!$H$6,$A$1:$Y$1,0))),""),DATE(VALUE(LEFT(INDEX($A146:$Y146,MATCH(Lists!$H$6,$A$1:$Y$1,0)),4)),VALUE(MID(INDEX($A146:$Y146,MATCH(Lists!$H$6,$A$1:$Y$1,0)),6,2)),VALUE(MID(INDEX($A146:$Y146,MATCH(Lists!$H$6,$A$1:$Y$1,0)),9,2)))),"")</f>
        <v/>
      </c>
      <c r="AJ146" s="22">
        <f>IF(AF146="","",IFERROR(VALUE(INDEX($A146:$Y146,MATCH(Lists!$H$7,$A$1:$Y$1,0))&amp;""),0))</f>
        <v/>
      </c>
      <c r="AK146" s="24">
        <f>IF(AH146="","",YEAR(AH146))</f>
        <v/>
      </c>
      <c r="AL146" s="22">
        <f>IF(AF146="","",IF(AA146="","Pending",AA146))</f>
        <v/>
      </c>
      <c r="AM146" s="22">
        <f>IFERROR(TRIM(INDEX($A146:$Y146,MATCH(Lists!$H$8,$A$1:$Y$1,0))&amp;""),"")</f>
        <v/>
      </c>
      <c r="AN146" s="22">
        <f>IF(AF146="","",IF(OR(Balances!$B$6="",AM146=Balances!$B$6),1,0))</f>
        <v/>
      </c>
    </row>
    <row r="147">
      <c r="Z147" s="19" t="n"/>
      <c r="AA147" s="25" t="n"/>
      <c r="AB147" s="25" t="n"/>
      <c r="AC147" s="26" t="n"/>
      <c r="AD147" s="25" t="n"/>
      <c r="AE147" s="19" t="n"/>
      <c r="AF147" s="22">
        <f>LOWER(IFERROR(TRIM(INDEX($A147:$Y147,MATCH(Lists!$H$4,$A$1:$Y$1,0))&amp;""),""))</f>
        <v/>
      </c>
      <c r="AG147" s="22">
        <f>IFERROR(TRIM(INDEX($A147:$Y147,MATCH(Lists!$H$3,$A$1:$Y$1,0))&amp;""),"")</f>
        <v/>
      </c>
      <c r="AH147" s="23">
        <f>IFERROR(IF(ISNUMBER(INDEX($A147:$Y147,MATCH(Lists!$H$5,$A$1:$Y$1,0))),IF(INDEX($A147:$Y147,MATCH(Lists!$H$5,$A$1:$Y$1,0))&gt;0,INT(INDEX($A147:$Y147,MATCH(Lists!$H$5,$A$1:$Y$1,0))),""),DATE(VALUE(LEFT(INDEX($A147:$Y147,MATCH(Lists!$H$5,$A$1:$Y$1,0)),4)),VALUE(MID(INDEX($A147:$Y147,MATCH(Lists!$H$5,$A$1:$Y$1,0)),6,2)),VALUE(MID(INDEX($A147:$Y147,MATCH(Lists!$H$5,$A$1:$Y$1,0)),9,2)))),"")</f>
        <v/>
      </c>
      <c r="AI147" s="23">
        <f>IFERROR(IF(ISNUMBER(INDEX($A147:$Y147,MATCH(Lists!$H$6,$A$1:$Y$1,0))),IF(INDEX($A147:$Y147,MATCH(Lists!$H$6,$A$1:$Y$1,0))&gt;0,INT(INDEX($A147:$Y147,MATCH(Lists!$H$6,$A$1:$Y$1,0))),""),DATE(VALUE(LEFT(INDEX($A147:$Y147,MATCH(Lists!$H$6,$A$1:$Y$1,0)),4)),VALUE(MID(INDEX($A147:$Y147,MATCH(Lists!$H$6,$A$1:$Y$1,0)),6,2)),VALUE(MID(INDEX($A147:$Y147,MATCH(Lists!$H$6,$A$1:$Y$1,0)),9,2)))),"")</f>
        <v/>
      </c>
      <c r="AJ147" s="22">
        <f>IF(AF147="","",IFERROR(VALUE(INDEX($A147:$Y147,MATCH(Lists!$H$7,$A$1:$Y$1,0))&amp;""),0))</f>
        <v/>
      </c>
      <c r="AK147" s="24">
        <f>IF(AH147="","",YEAR(AH147))</f>
        <v/>
      </c>
      <c r="AL147" s="22">
        <f>IF(AF147="","",IF(AA147="","Pending",AA147))</f>
        <v/>
      </c>
      <c r="AM147" s="22">
        <f>IFERROR(TRIM(INDEX($A147:$Y147,MATCH(Lists!$H$8,$A$1:$Y$1,0))&amp;""),"")</f>
        <v/>
      </c>
      <c r="AN147" s="22">
        <f>IF(AF147="","",IF(OR(Balances!$B$6="",AM147=Balances!$B$6),1,0))</f>
        <v/>
      </c>
    </row>
    <row r="148">
      <c r="Z148" s="19" t="n"/>
      <c r="AA148" s="25" t="n"/>
      <c r="AB148" s="25" t="n"/>
      <c r="AC148" s="26" t="n"/>
      <c r="AD148" s="25" t="n"/>
      <c r="AE148" s="19" t="n"/>
      <c r="AF148" s="22">
        <f>LOWER(IFERROR(TRIM(INDEX($A148:$Y148,MATCH(Lists!$H$4,$A$1:$Y$1,0))&amp;""),""))</f>
        <v/>
      </c>
      <c r="AG148" s="22">
        <f>IFERROR(TRIM(INDEX($A148:$Y148,MATCH(Lists!$H$3,$A$1:$Y$1,0))&amp;""),"")</f>
        <v/>
      </c>
      <c r="AH148" s="23">
        <f>IFERROR(IF(ISNUMBER(INDEX($A148:$Y148,MATCH(Lists!$H$5,$A$1:$Y$1,0))),IF(INDEX($A148:$Y148,MATCH(Lists!$H$5,$A$1:$Y$1,0))&gt;0,INT(INDEX($A148:$Y148,MATCH(Lists!$H$5,$A$1:$Y$1,0))),""),DATE(VALUE(LEFT(INDEX($A148:$Y148,MATCH(Lists!$H$5,$A$1:$Y$1,0)),4)),VALUE(MID(INDEX($A148:$Y148,MATCH(Lists!$H$5,$A$1:$Y$1,0)),6,2)),VALUE(MID(INDEX($A148:$Y148,MATCH(Lists!$H$5,$A$1:$Y$1,0)),9,2)))),"")</f>
        <v/>
      </c>
      <c r="AI148" s="23">
        <f>IFERROR(IF(ISNUMBER(INDEX($A148:$Y148,MATCH(Lists!$H$6,$A$1:$Y$1,0))),IF(INDEX($A148:$Y148,MATCH(Lists!$H$6,$A$1:$Y$1,0))&gt;0,INT(INDEX($A148:$Y148,MATCH(Lists!$H$6,$A$1:$Y$1,0))),""),DATE(VALUE(LEFT(INDEX($A148:$Y148,MATCH(Lists!$H$6,$A$1:$Y$1,0)),4)),VALUE(MID(INDEX($A148:$Y148,MATCH(Lists!$H$6,$A$1:$Y$1,0)),6,2)),VALUE(MID(INDEX($A148:$Y148,MATCH(Lists!$H$6,$A$1:$Y$1,0)),9,2)))),"")</f>
        <v/>
      </c>
      <c r="AJ148" s="22">
        <f>IF(AF148="","",IFERROR(VALUE(INDEX($A148:$Y148,MATCH(Lists!$H$7,$A$1:$Y$1,0))&amp;""),0))</f>
        <v/>
      </c>
      <c r="AK148" s="24">
        <f>IF(AH148="","",YEAR(AH148))</f>
        <v/>
      </c>
      <c r="AL148" s="22">
        <f>IF(AF148="","",IF(AA148="","Pending",AA148))</f>
        <v/>
      </c>
      <c r="AM148" s="22">
        <f>IFERROR(TRIM(INDEX($A148:$Y148,MATCH(Lists!$H$8,$A$1:$Y$1,0))&amp;""),"")</f>
        <v/>
      </c>
      <c r="AN148" s="22">
        <f>IF(AF148="","",IF(OR(Balances!$B$6="",AM148=Balances!$B$6),1,0))</f>
        <v/>
      </c>
    </row>
    <row r="149">
      <c r="Z149" s="19" t="n"/>
      <c r="AA149" s="25" t="n"/>
      <c r="AB149" s="25" t="n"/>
      <c r="AC149" s="26" t="n"/>
      <c r="AD149" s="25" t="n"/>
      <c r="AE149" s="19" t="n"/>
      <c r="AF149" s="22">
        <f>LOWER(IFERROR(TRIM(INDEX($A149:$Y149,MATCH(Lists!$H$4,$A$1:$Y$1,0))&amp;""),""))</f>
        <v/>
      </c>
      <c r="AG149" s="22">
        <f>IFERROR(TRIM(INDEX($A149:$Y149,MATCH(Lists!$H$3,$A$1:$Y$1,0))&amp;""),"")</f>
        <v/>
      </c>
      <c r="AH149" s="23">
        <f>IFERROR(IF(ISNUMBER(INDEX($A149:$Y149,MATCH(Lists!$H$5,$A$1:$Y$1,0))),IF(INDEX($A149:$Y149,MATCH(Lists!$H$5,$A$1:$Y$1,0))&gt;0,INT(INDEX($A149:$Y149,MATCH(Lists!$H$5,$A$1:$Y$1,0))),""),DATE(VALUE(LEFT(INDEX($A149:$Y149,MATCH(Lists!$H$5,$A$1:$Y$1,0)),4)),VALUE(MID(INDEX($A149:$Y149,MATCH(Lists!$H$5,$A$1:$Y$1,0)),6,2)),VALUE(MID(INDEX($A149:$Y149,MATCH(Lists!$H$5,$A$1:$Y$1,0)),9,2)))),"")</f>
        <v/>
      </c>
      <c r="AI149" s="23">
        <f>IFERROR(IF(ISNUMBER(INDEX($A149:$Y149,MATCH(Lists!$H$6,$A$1:$Y$1,0))),IF(INDEX($A149:$Y149,MATCH(Lists!$H$6,$A$1:$Y$1,0))&gt;0,INT(INDEX($A149:$Y149,MATCH(Lists!$H$6,$A$1:$Y$1,0))),""),DATE(VALUE(LEFT(INDEX($A149:$Y149,MATCH(Lists!$H$6,$A$1:$Y$1,0)),4)),VALUE(MID(INDEX($A149:$Y149,MATCH(Lists!$H$6,$A$1:$Y$1,0)),6,2)),VALUE(MID(INDEX($A149:$Y149,MATCH(Lists!$H$6,$A$1:$Y$1,0)),9,2)))),"")</f>
        <v/>
      </c>
      <c r="AJ149" s="22">
        <f>IF(AF149="","",IFERROR(VALUE(INDEX($A149:$Y149,MATCH(Lists!$H$7,$A$1:$Y$1,0))&amp;""),0))</f>
        <v/>
      </c>
      <c r="AK149" s="24">
        <f>IF(AH149="","",YEAR(AH149))</f>
        <v/>
      </c>
      <c r="AL149" s="22">
        <f>IF(AF149="","",IF(AA149="","Pending",AA149))</f>
        <v/>
      </c>
      <c r="AM149" s="22">
        <f>IFERROR(TRIM(INDEX($A149:$Y149,MATCH(Lists!$H$8,$A$1:$Y$1,0))&amp;""),"")</f>
        <v/>
      </c>
      <c r="AN149" s="22">
        <f>IF(AF149="","",IF(OR(Balances!$B$6="",AM149=Balances!$B$6),1,0))</f>
        <v/>
      </c>
    </row>
    <row r="150">
      <c r="Z150" s="19" t="n"/>
      <c r="AA150" s="25" t="n"/>
      <c r="AB150" s="25" t="n"/>
      <c r="AC150" s="26" t="n"/>
      <c r="AD150" s="25" t="n"/>
      <c r="AE150" s="19" t="n"/>
      <c r="AF150" s="22">
        <f>LOWER(IFERROR(TRIM(INDEX($A150:$Y150,MATCH(Lists!$H$4,$A$1:$Y$1,0))&amp;""),""))</f>
        <v/>
      </c>
      <c r="AG150" s="22">
        <f>IFERROR(TRIM(INDEX($A150:$Y150,MATCH(Lists!$H$3,$A$1:$Y$1,0))&amp;""),"")</f>
        <v/>
      </c>
      <c r="AH150" s="23">
        <f>IFERROR(IF(ISNUMBER(INDEX($A150:$Y150,MATCH(Lists!$H$5,$A$1:$Y$1,0))),IF(INDEX($A150:$Y150,MATCH(Lists!$H$5,$A$1:$Y$1,0))&gt;0,INT(INDEX($A150:$Y150,MATCH(Lists!$H$5,$A$1:$Y$1,0))),""),DATE(VALUE(LEFT(INDEX($A150:$Y150,MATCH(Lists!$H$5,$A$1:$Y$1,0)),4)),VALUE(MID(INDEX($A150:$Y150,MATCH(Lists!$H$5,$A$1:$Y$1,0)),6,2)),VALUE(MID(INDEX($A150:$Y150,MATCH(Lists!$H$5,$A$1:$Y$1,0)),9,2)))),"")</f>
        <v/>
      </c>
      <c r="AI150" s="23">
        <f>IFERROR(IF(ISNUMBER(INDEX($A150:$Y150,MATCH(Lists!$H$6,$A$1:$Y$1,0))),IF(INDEX($A150:$Y150,MATCH(Lists!$H$6,$A$1:$Y$1,0))&gt;0,INT(INDEX($A150:$Y150,MATCH(Lists!$H$6,$A$1:$Y$1,0))),""),DATE(VALUE(LEFT(INDEX($A150:$Y150,MATCH(Lists!$H$6,$A$1:$Y$1,0)),4)),VALUE(MID(INDEX($A150:$Y150,MATCH(Lists!$H$6,$A$1:$Y$1,0)),6,2)),VALUE(MID(INDEX($A150:$Y150,MATCH(Lists!$H$6,$A$1:$Y$1,0)),9,2)))),"")</f>
        <v/>
      </c>
      <c r="AJ150" s="22">
        <f>IF(AF150="","",IFERROR(VALUE(INDEX($A150:$Y150,MATCH(Lists!$H$7,$A$1:$Y$1,0))&amp;""),0))</f>
        <v/>
      </c>
      <c r="AK150" s="24">
        <f>IF(AH150="","",YEAR(AH150))</f>
        <v/>
      </c>
      <c r="AL150" s="22">
        <f>IF(AF150="","",IF(AA150="","Pending",AA150))</f>
        <v/>
      </c>
      <c r="AM150" s="22">
        <f>IFERROR(TRIM(INDEX($A150:$Y150,MATCH(Lists!$H$8,$A$1:$Y$1,0))&amp;""),"")</f>
        <v/>
      </c>
      <c r="AN150" s="22">
        <f>IF(AF150="","",IF(OR(Balances!$B$6="",AM150=Balances!$B$6),1,0))</f>
        <v/>
      </c>
    </row>
    <row r="151">
      <c r="Z151" s="19" t="n"/>
      <c r="AA151" s="25" t="n"/>
      <c r="AB151" s="25" t="n"/>
      <c r="AC151" s="26" t="n"/>
      <c r="AD151" s="25" t="n"/>
      <c r="AE151" s="19" t="n"/>
      <c r="AF151" s="22">
        <f>LOWER(IFERROR(TRIM(INDEX($A151:$Y151,MATCH(Lists!$H$4,$A$1:$Y$1,0))&amp;""),""))</f>
        <v/>
      </c>
      <c r="AG151" s="22">
        <f>IFERROR(TRIM(INDEX($A151:$Y151,MATCH(Lists!$H$3,$A$1:$Y$1,0))&amp;""),"")</f>
        <v/>
      </c>
      <c r="AH151" s="23">
        <f>IFERROR(IF(ISNUMBER(INDEX($A151:$Y151,MATCH(Lists!$H$5,$A$1:$Y$1,0))),IF(INDEX($A151:$Y151,MATCH(Lists!$H$5,$A$1:$Y$1,0))&gt;0,INT(INDEX($A151:$Y151,MATCH(Lists!$H$5,$A$1:$Y$1,0))),""),DATE(VALUE(LEFT(INDEX($A151:$Y151,MATCH(Lists!$H$5,$A$1:$Y$1,0)),4)),VALUE(MID(INDEX($A151:$Y151,MATCH(Lists!$H$5,$A$1:$Y$1,0)),6,2)),VALUE(MID(INDEX($A151:$Y151,MATCH(Lists!$H$5,$A$1:$Y$1,0)),9,2)))),"")</f>
        <v/>
      </c>
      <c r="AI151" s="23">
        <f>IFERROR(IF(ISNUMBER(INDEX($A151:$Y151,MATCH(Lists!$H$6,$A$1:$Y$1,0))),IF(INDEX($A151:$Y151,MATCH(Lists!$H$6,$A$1:$Y$1,0))&gt;0,INT(INDEX($A151:$Y151,MATCH(Lists!$H$6,$A$1:$Y$1,0))),""),DATE(VALUE(LEFT(INDEX($A151:$Y151,MATCH(Lists!$H$6,$A$1:$Y$1,0)),4)),VALUE(MID(INDEX($A151:$Y151,MATCH(Lists!$H$6,$A$1:$Y$1,0)),6,2)),VALUE(MID(INDEX($A151:$Y151,MATCH(Lists!$H$6,$A$1:$Y$1,0)),9,2)))),"")</f>
        <v/>
      </c>
      <c r="AJ151" s="22">
        <f>IF(AF151="","",IFERROR(VALUE(INDEX($A151:$Y151,MATCH(Lists!$H$7,$A$1:$Y$1,0))&amp;""),0))</f>
        <v/>
      </c>
      <c r="AK151" s="24">
        <f>IF(AH151="","",YEAR(AH151))</f>
        <v/>
      </c>
      <c r="AL151" s="22">
        <f>IF(AF151="","",IF(AA151="","Pending",AA151))</f>
        <v/>
      </c>
      <c r="AM151" s="22">
        <f>IFERROR(TRIM(INDEX($A151:$Y151,MATCH(Lists!$H$8,$A$1:$Y$1,0))&amp;""),"")</f>
        <v/>
      </c>
      <c r="AN151" s="22">
        <f>IF(AF151="","",IF(OR(Balances!$B$6="",AM151=Balances!$B$6),1,0))</f>
        <v/>
      </c>
    </row>
    <row r="152">
      <c r="Z152" s="19" t="n"/>
      <c r="AA152" s="25" t="n"/>
      <c r="AB152" s="25" t="n"/>
      <c r="AC152" s="26" t="n"/>
      <c r="AD152" s="25" t="n"/>
      <c r="AE152" s="19" t="n"/>
      <c r="AF152" s="22">
        <f>LOWER(IFERROR(TRIM(INDEX($A152:$Y152,MATCH(Lists!$H$4,$A$1:$Y$1,0))&amp;""),""))</f>
        <v/>
      </c>
      <c r="AG152" s="22">
        <f>IFERROR(TRIM(INDEX($A152:$Y152,MATCH(Lists!$H$3,$A$1:$Y$1,0))&amp;""),"")</f>
        <v/>
      </c>
      <c r="AH152" s="23">
        <f>IFERROR(IF(ISNUMBER(INDEX($A152:$Y152,MATCH(Lists!$H$5,$A$1:$Y$1,0))),IF(INDEX($A152:$Y152,MATCH(Lists!$H$5,$A$1:$Y$1,0))&gt;0,INT(INDEX($A152:$Y152,MATCH(Lists!$H$5,$A$1:$Y$1,0))),""),DATE(VALUE(LEFT(INDEX($A152:$Y152,MATCH(Lists!$H$5,$A$1:$Y$1,0)),4)),VALUE(MID(INDEX($A152:$Y152,MATCH(Lists!$H$5,$A$1:$Y$1,0)),6,2)),VALUE(MID(INDEX($A152:$Y152,MATCH(Lists!$H$5,$A$1:$Y$1,0)),9,2)))),"")</f>
        <v/>
      </c>
      <c r="AI152" s="23">
        <f>IFERROR(IF(ISNUMBER(INDEX($A152:$Y152,MATCH(Lists!$H$6,$A$1:$Y$1,0))),IF(INDEX($A152:$Y152,MATCH(Lists!$H$6,$A$1:$Y$1,0))&gt;0,INT(INDEX($A152:$Y152,MATCH(Lists!$H$6,$A$1:$Y$1,0))),""),DATE(VALUE(LEFT(INDEX($A152:$Y152,MATCH(Lists!$H$6,$A$1:$Y$1,0)),4)),VALUE(MID(INDEX($A152:$Y152,MATCH(Lists!$H$6,$A$1:$Y$1,0)),6,2)),VALUE(MID(INDEX($A152:$Y152,MATCH(Lists!$H$6,$A$1:$Y$1,0)),9,2)))),"")</f>
        <v/>
      </c>
      <c r="AJ152" s="22">
        <f>IF(AF152="","",IFERROR(VALUE(INDEX($A152:$Y152,MATCH(Lists!$H$7,$A$1:$Y$1,0))&amp;""),0))</f>
        <v/>
      </c>
      <c r="AK152" s="24">
        <f>IF(AH152="","",YEAR(AH152))</f>
        <v/>
      </c>
      <c r="AL152" s="22">
        <f>IF(AF152="","",IF(AA152="","Pending",AA152))</f>
        <v/>
      </c>
      <c r="AM152" s="22">
        <f>IFERROR(TRIM(INDEX($A152:$Y152,MATCH(Lists!$H$8,$A$1:$Y$1,0))&amp;""),"")</f>
        <v/>
      </c>
      <c r="AN152" s="22">
        <f>IF(AF152="","",IF(OR(Balances!$B$6="",AM152=Balances!$B$6),1,0))</f>
        <v/>
      </c>
    </row>
    <row r="153">
      <c r="Z153" s="19" t="n"/>
      <c r="AA153" s="25" t="n"/>
      <c r="AB153" s="25" t="n"/>
      <c r="AC153" s="26" t="n"/>
      <c r="AD153" s="25" t="n"/>
      <c r="AE153" s="19" t="n"/>
      <c r="AF153" s="22">
        <f>LOWER(IFERROR(TRIM(INDEX($A153:$Y153,MATCH(Lists!$H$4,$A$1:$Y$1,0))&amp;""),""))</f>
        <v/>
      </c>
      <c r="AG153" s="22">
        <f>IFERROR(TRIM(INDEX($A153:$Y153,MATCH(Lists!$H$3,$A$1:$Y$1,0))&amp;""),"")</f>
        <v/>
      </c>
      <c r="AH153" s="23">
        <f>IFERROR(IF(ISNUMBER(INDEX($A153:$Y153,MATCH(Lists!$H$5,$A$1:$Y$1,0))),IF(INDEX($A153:$Y153,MATCH(Lists!$H$5,$A$1:$Y$1,0))&gt;0,INT(INDEX($A153:$Y153,MATCH(Lists!$H$5,$A$1:$Y$1,0))),""),DATE(VALUE(LEFT(INDEX($A153:$Y153,MATCH(Lists!$H$5,$A$1:$Y$1,0)),4)),VALUE(MID(INDEX($A153:$Y153,MATCH(Lists!$H$5,$A$1:$Y$1,0)),6,2)),VALUE(MID(INDEX($A153:$Y153,MATCH(Lists!$H$5,$A$1:$Y$1,0)),9,2)))),"")</f>
        <v/>
      </c>
      <c r="AI153" s="23">
        <f>IFERROR(IF(ISNUMBER(INDEX($A153:$Y153,MATCH(Lists!$H$6,$A$1:$Y$1,0))),IF(INDEX($A153:$Y153,MATCH(Lists!$H$6,$A$1:$Y$1,0))&gt;0,INT(INDEX($A153:$Y153,MATCH(Lists!$H$6,$A$1:$Y$1,0))),""),DATE(VALUE(LEFT(INDEX($A153:$Y153,MATCH(Lists!$H$6,$A$1:$Y$1,0)),4)),VALUE(MID(INDEX($A153:$Y153,MATCH(Lists!$H$6,$A$1:$Y$1,0)),6,2)),VALUE(MID(INDEX($A153:$Y153,MATCH(Lists!$H$6,$A$1:$Y$1,0)),9,2)))),"")</f>
        <v/>
      </c>
      <c r="AJ153" s="22">
        <f>IF(AF153="","",IFERROR(VALUE(INDEX($A153:$Y153,MATCH(Lists!$H$7,$A$1:$Y$1,0))&amp;""),0))</f>
        <v/>
      </c>
      <c r="AK153" s="24">
        <f>IF(AH153="","",YEAR(AH153))</f>
        <v/>
      </c>
      <c r="AL153" s="22">
        <f>IF(AF153="","",IF(AA153="","Pending",AA153))</f>
        <v/>
      </c>
      <c r="AM153" s="22">
        <f>IFERROR(TRIM(INDEX($A153:$Y153,MATCH(Lists!$H$8,$A$1:$Y$1,0))&amp;""),"")</f>
        <v/>
      </c>
      <c r="AN153" s="22">
        <f>IF(AF153="","",IF(OR(Balances!$B$6="",AM153=Balances!$B$6),1,0))</f>
        <v/>
      </c>
    </row>
    <row r="154">
      <c r="Z154" s="19" t="n"/>
      <c r="AA154" s="25" t="n"/>
      <c r="AB154" s="25" t="n"/>
      <c r="AC154" s="26" t="n"/>
      <c r="AD154" s="25" t="n"/>
      <c r="AE154" s="19" t="n"/>
      <c r="AF154" s="22">
        <f>LOWER(IFERROR(TRIM(INDEX($A154:$Y154,MATCH(Lists!$H$4,$A$1:$Y$1,0))&amp;""),""))</f>
        <v/>
      </c>
      <c r="AG154" s="22">
        <f>IFERROR(TRIM(INDEX($A154:$Y154,MATCH(Lists!$H$3,$A$1:$Y$1,0))&amp;""),"")</f>
        <v/>
      </c>
      <c r="AH154" s="23">
        <f>IFERROR(IF(ISNUMBER(INDEX($A154:$Y154,MATCH(Lists!$H$5,$A$1:$Y$1,0))),IF(INDEX($A154:$Y154,MATCH(Lists!$H$5,$A$1:$Y$1,0))&gt;0,INT(INDEX($A154:$Y154,MATCH(Lists!$H$5,$A$1:$Y$1,0))),""),DATE(VALUE(LEFT(INDEX($A154:$Y154,MATCH(Lists!$H$5,$A$1:$Y$1,0)),4)),VALUE(MID(INDEX($A154:$Y154,MATCH(Lists!$H$5,$A$1:$Y$1,0)),6,2)),VALUE(MID(INDEX($A154:$Y154,MATCH(Lists!$H$5,$A$1:$Y$1,0)),9,2)))),"")</f>
        <v/>
      </c>
      <c r="AI154" s="23">
        <f>IFERROR(IF(ISNUMBER(INDEX($A154:$Y154,MATCH(Lists!$H$6,$A$1:$Y$1,0))),IF(INDEX($A154:$Y154,MATCH(Lists!$H$6,$A$1:$Y$1,0))&gt;0,INT(INDEX($A154:$Y154,MATCH(Lists!$H$6,$A$1:$Y$1,0))),""),DATE(VALUE(LEFT(INDEX($A154:$Y154,MATCH(Lists!$H$6,$A$1:$Y$1,0)),4)),VALUE(MID(INDEX($A154:$Y154,MATCH(Lists!$H$6,$A$1:$Y$1,0)),6,2)),VALUE(MID(INDEX($A154:$Y154,MATCH(Lists!$H$6,$A$1:$Y$1,0)),9,2)))),"")</f>
        <v/>
      </c>
      <c r="AJ154" s="22">
        <f>IF(AF154="","",IFERROR(VALUE(INDEX($A154:$Y154,MATCH(Lists!$H$7,$A$1:$Y$1,0))&amp;""),0))</f>
        <v/>
      </c>
      <c r="AK154" s="24">
        <f>IF(AH154="","",YEAR(AH154))</f>
        <v/>
      </c>
      <c r="AL154" s="22">
        <f>IF(AF154="","",IF(AA154="","Pending",AA154))</f>
        <v/>
      </c>
      <c r="AM154" s="22">
        <f>IFERROR(TRIM(INDEX($A154:$Y154,MATCH(Lists!$H$8,$A$1:$Y$1,0))&amp;""),"")</f>
        <v/>
      </c>
      <c r="AN154" s="22">
        <f>IF(AF154="","",IF(OR(Balances!$B$6="",AM154=Balances!$B$6),1,0))</f>
        <v/>
      </c>
    </row>
    <row r="155">
      <c r="Z155" s="19" t="n"/>
      <c r="AA155" s="25" t="n"/>
      <c r="AB155" s="25" t="n"/>
      <c r="AC155" s="26" t="n"/>
      <c r="AD155" s="25" t="n"/>
      <c r="AE155" s="19" t="n"/>
      <c r="AF155" s="22">
        <f>LOWER(IFERROR(TRIM(INDEX($A155:$Y155,MATCH(Lists!$H$4,$A$1:$Y$1,0))&amp;""),""))</f>
        <v/>
      </c>
      <c r="AG155" s="22">
        <f>IFERROR(TRIM(INDEX($A155:$Y155,MATCH(Lists!$H$3,$A$1:$Y$1,0))&amp;""),"")</f>
        <v/>
      </c>
      <c r="AH155" s="23">
        <f>IFERROR(IF(ISNUMBER(INDEX($A155:$Y155,MATCH(Lists!$H$5,$A$1:$Y$1,0))),IF(INDEX($A155:$Y155,MATCH(Lists!$H$5,$A$1:$Y$1,0))&gt;0,INT(INDEX($A155:$Y155,MATCH(Lists!$H$5,$A$1:$Y$1,0))),""),DATE(VALUE(LEFT(INDEX($A155:$Y155,MATCH(Lists!$H$5,$A$1:$Y$1,0)),4)),VALUE(MID(INDEX($A155:$Y155,MATCH(Lists!$H$5,$A$1:$Y$1,0)),6,2)),VALUE(MID(INDEX($A155:$Y155,MATCH(Lists!$H$5,$A$1:$Y$1,0)),9,2)))),"")</f>
        <v/>
      </c>
      <c r="AI155" s="23">
        <f>IFERROR(IF(ISNUMBER(INDEX($A155:$Y155,MATCH(Lists!$H$6,$A$1:$Y$1,0))),IF(INDEX($A155:$Y155,MATCH(Lists!$H$6,$A$1:$Y$1,0))&gt;0,INT(INDEX($A155:$Y155,MATCH(Lists!$H$6,$A$1:$Y$1,0))),""),DATE(VALUE(LEFT(INDEX($A155:$Y155,MATCH(Lists!$H$6,$A$1:$Y$1,0)),4)),VALUE(MID(INDEX($A155:$Y155,MATCH(Lists!$H$6,$A$1:$Y$1,0)),6,2)),VALUE(MID(INDEX($A155:$Y155,MATCH(Lists!$H$6,$A$1:$Y$1,0)),9,2)))),"")</f>
        <v/>
      </c>
      <c r="AJ155" s="22">
        <f>IF(AF155="","",IFERROR(VALUE(INDEX($A155:$Y155,MATCH(Lists!$H$7,$A$1:$Y$1,0))&amp;""),0))</f>
        <v/>
      </c>
      <c r="AK155" s="24">
        <f>IF(AH155="","",YEAR(AH155))</f>
        <v/>
      </c>
      <c r="AL155" s="22">
        <f>IF(AF155="","",IF(AA155="","Pending",AA155))</f>
        <v/>
      </c>
      <c r="AM155" s="22">
        <f>IFERROR(TRIM(INDEX($A155:$Y155,MATCH(Lists!$H$8,$A$1:$Y$1,0))&amp;""),"")</f>
        <v/>
      </c>
      <c r="AN155" s="22">
        <f>IF(AF155="","",IF(OR(Balances!$B$6="",AM155=Balances!$B$6),1,0))</f>
        <v/>
      </c>
    </row>
    <row r="156">
      <c r="Z156" s="19" t="n"/>
      <c r="AA156" s="25" t="n"/>
      <c r="AB156" s="25" t="n"/>
      <c r="AC156" s="26" t="n"/>
      <c r="AD156" s="25" t="n"/>
      <c r="AE156" s="19" t="n"/>
      <c r="AF156" s="22">
        <f>LOWER(IFERROR(TRIM(INDEX($A156:$Y156,MATCH(Lists!$H$4,$A$1:$Y$1,0))&amp;""),""))</f>
        <v/>
      </c>
      <c r="AG156" s="22">
        <f>IFERROR(TRIM(INDEX($A156:$Y156,MATCH(Lists!$H$3,$A$1:$Y$1,0))&amp;""),"")</f>
        <v/>
      </c>
      <c r="AH156" s="23">
        <f>IFERROR(IF(ISNUMBER(INDEX($A156:$Y156,MATCH(Lists!$H$5,$A$1:$Y$1,0))),IF(INDEX($A156:$Y156,MATCH(Lists!$H$5,$A$1:$Y$1,0))&gt;0,INT(INDEX($A156:$Y156,MATCH(Lists!$H$5,$A$1:$Y$1,0))),""),DATE(VALUE(LEFT(INDEX($A156:$Y156,MATCH(Lists!$H$5,$A$1:$Y$1,0)),4)),VALUE(MID(INDEX($A156:$Y156,MATCH(Lists!$H$5,$A$1:$Y$1,0)),6,2)),VALUE(MID(INDEX($A156:$Y156,MATCH(Lists!$H$5,$A$1:$Y$1,0)),9,2)))),"")</f>
        <v/>
      </c>
      <c r="AI156" s="23">
        <f>IFERROR(IF(ISNUMBER(INDEX($A156:$Y156,MATCH(Lists!$H$6,$A$1:$Y$1,0))),IF(INDEX($A156:$Y156,MATCH(Lists!$H$6,$A$1:$Y$1,0))&gt;0,INT(INDEX($A156:$Y156,MATCH(Lists!$H$6,$A$1:$Y$1,0))),""),DATE(VALUE(LEFT(INDEX($A156:$Y156,MATCH(Lists!$H$6,$A$1:$Y$1,0)),4)),VALUE(MID(INDEX($A156:$Y156,MATCH(Lists!$H$6,$A$1:$Y$1,0)),6,2)),VALUE(MID(INDEX($A156:$Y156,MATCH(Lists!$H$6,$A$1:$Y$1,0)),9,2)))),"")</f>
        <v/>
      </c>
      <c r="AJ156" s="22">
        <f>IF(AF156="","",IFERROR(VALUE(INDEX($A156:$Y156,MATCH(Lists!$H$7,$A$1:$Y$1,0))&amp;""),0))</f>
        <v/>
      </c>
      <c r="AK156" s="24">
        <f>IF(AH156="","",YEAR(AH156))</f>
        <v/>
      </c>
      <c r="AL156" s="22">
        <f>IF(AF156="","",IF(AA156="","Pending",AA156))</f>
        <v/>
      </c>
      <c r="AM156" s="22">
        <f>IFERROR(TRIM(INDEX($A156:$Y156,MATCH(Lists!$H$8,$A$1:$Y$1,0))&amp;""),"")</f>
        <v/>
      </c>
      <c r="AN156" s="22">
        <f>IF(AF156="","",IF(OR(Balances!$B$6="",AM156=Balances!$B$6),1,0))</f>
        <v/>
      </c>
    </row>
    <row r="157">
      <c r="Z157" s="19" t="n"/>
      <c r="AA157" s="25" t="n"/>
      <c r="AB157" s="25" t="n"/>
      <c r="AC157" s="26" t="n"/>
      <c r="AD157" s="25" t="n"/>
      <c r="AE157" s="19" t="n"/>
      <c r="AF157" s="22">
        <f>LOWER(IFERROR(TRIM(INDEX($A157:$Y157,MATCH(Lists!$H$4,$A$1:$Y$1,0))&amp;""),""))</f>
        <v/>
      </c>
      <c r="AG157" s="22">
        <f>IFERROR(TRIM(INDEX($A157:$Y157,MATCH(Lists!$H$3,$A$1:$Y$1,0))&amp;""),"")</f>
        <v/>
      </c>
      <c r="AH157" s="23">
        <f>IFERROR(IF(ISNUMBER(INDEX($A157:$Y157,MATCH(Lists!$H$5,$A$1:$Y$1,0))),IF(INDEX($A157:$Y157,MATCH(Lists!$H$5,$A$1:$Y$1,0))&gt;0,INT(INDEX($A157:$Y157,MATCH(Lists!$H$5,$A$1:$Y$1,0))),""),DATE(VALUE(LEFT(INDEX($A157:$Y157,MATCH(Lists!$H$5,$A$1:$Y$1,0)),4)),VALUE(MID(INDEX($A157:$Y157,MATCH(Lists!$H$5,$A$1:$Y$1,0)),6,2)),VALUE(MID(INDEX($A157:$Y157,MATCH(Lists!$H$5,$A$1:$Y$1,0)),9,2)))),"")</f>
        <v/>
      </c>
      <c r="AI157" s="23">
        <f>IFERROR(IF(ISNUMBER(INDEX($A157:$Y157,MATCH(Lists!$H$6,$A$1:$Y$1,0))),IF(INDEX($A157:$Y157,MATCH(Lists!$H$6,$A$1:$Y$1,0))&gt;0,INT(INDEX($A157:$Y157,MATCH(Lists!$H$6,$A$1:$Y$1,0))),""),DATE(VALUE(LEFT(INDEX($A157:$Y157,MATCH(Lists!$H$6,$A$1:$Y$1,0)),4)),VALUE(MID(INDEX($A157:$Y157,MATCH(Lists!$H$6,$A$1:$Y$1,0)),6,2)),VALUE(MID(INDEX($A157:$Y157,MATCH(Lists!$H$6,$A$1:$Y$1,0)),9,2)))),"")</f>
        <v/>
      </c>
      <c r="AJ157" s="22">
        <f>IF(AF157="","",IFERROR(VALUE(INDEX($A157:$Y157,MATCH(Lists!$H$7,$A$1:$Y$1,0))&amp;""),0))</f>
        <v/>
      </c>
      <c r="AK157" s="24">
        <f>IF(AH157="","",YEAR(AH157))</f>
        <v/>
      </c>
      <c r="AL157" s="22">
        <f>IF(AF157="","",IF(AA157="","Pending",AA157))</f>
        <v/>
      </c>
      <c r="AM157" s="22">
        <f>IFERROR(TRIM(INDEX($A157:$Y157,MATCH(Lists!$H$8,$A$1:$Y$1,0))&amp;""),"")</f>
        <v/>
      </c>
      <c r="AN157" s="22">
        <f>IF(AF157="","",IF(OR(Balances!$B$6="",AM157=Balances!$B$6),1,0))</f>
        <v/>
      </c>
    </row>
    <row r="158">
      <c r="Z158" s="19" t="n"/>
      <c r="AA158" s="25" t="n"/>
      <c r="AB158" s="25" t="n"/>
      <c r="AC158" s="26" t="n"/>
      <c r="AD158" s="25" t="n"/>
      <c r="AE158" s="19" t="n"/>
      <c r="AF158" s="22">
        <f>LOWER(IFERROR(TRIM(INDEX($A158:$Y158,MATCH(Lists!$H$4,$A$1:$Y$1,0))&amp;""),""))</f>
        <v/>
      </c>
      <c r="AG158" s="22">
        <f>IFERROR(TRIM(INDEX($A158:$Y158,MATCH(Lists!$H$3,$A$1:$Y$1,0))&amp;""),"")</f>
        <v/>
      </c>
      <c r="AH158" s="23">
        <f>IFERROR(IF(ISNUMBER(INDEX($A158:$Y158,MATCH(Lists!$H$5,$A$1:$Y$1,0))),IF(INDEX($A158:$Y158,MATCH(Lists!$H$5,$A$1:$Y$1,0))&gt;0,INT(INDEX($A158:$Y158,MATCH(Lists!$H$5,$A$1:$Y$1,0))),""),DATE(VALUE(LEFT(INDEX($A158:$Y158,MATCH(Lists!$H$5,$A$1:$Y$1,0)),4)),VALUE(MID(INDEX($A158:$Y158,MATCH(Lists!$H$5,$A$1:$Y$1,0)),6,2)),VALUE(MID(INDEX($A158:$Y158,MATCH(Lists!$H$5,$A$1:$Y$1,0)),9,2)))),"")</f>
        <v/>
      </c>
      <c r="AI158" s="23">
        <f>IFERROR(IF(ISNUMBER(INDEX($A158:$Y158,MATCH(Lists!$H$6,$A$1:$Y$1,0))),IF(INDEX($A158:$Y158,MATCH(Lists!$H$6,$A$1:$Y$1,0))&gt;0,INT(INDEX($A158:$Y158,MATCH(Lists!$H$6,$A$1:$Y$1,0))),""),DATE(VALUE(LEFT(INDEX($A158:$Y158,MATCH(Lists!$H$6,$A$1:$Y$1,0)),4)),VALUE(MID(INDEX($A158:$Y158,MATCH(Lists!$H$6,$A$1:$Y$1,0)),6,2)),VALUE(MID(INDEX($A158:$Y158,MATCH(Lists!$H$6,$A$1:$Y$1,0)),9,2)))),"")</f>
        <v/>
      </c>
      <c r="AJ158" s="22">
        <f>IF(AF158="","",IFERROR(VALUE(INDEX($A158:$Y158,MATCH(Lists!$H$7,$A$1:$Y$1,0))&amp;""),0))</f>
        <v/>
      </c>
      <c r="AK158" s="24">
        <f>IF(AH158="","",YEAR(AH158))</f>
        <v/>
      </c>
      <c r="AL158" s="22">
        <f>IF(AF158="","",IF(AA158="","Pending",AA158))</f>
        <v/>
      </c>
      <c r="AM158" s="22">
        <f>IFERROR(TRIM(INDEX($A158:$Y158,MATCH(Lists!$H$8,$A$1:$Y$1,0))&amp;""),"")</f>
        <v/>
      </c>
      <c r="AN158" s="22">
        <f>IF(AF158="","",IF(OR(Balances!$B$6="",AM158=Balances!$B$6),1,0))</f>
        <v/>
      </c>
    </row>
    <row r="159">
      <c r="Z159" s="19" t="n"/>
      <c r="AA159" s="25" t="n"/>
      <c r="AB159" s="25" t="n"/>
      <c r="AC159" s="26" t="n"/>
      <c r="AD159" s="25" t="n"/>
      <c r="AE159" s="19" t="n"/>
      <c r="AF159" s="22">
        <f>LOWER(IFERROR(TRIM(INDEX($A159:$Y159,MATCH(Lists!$H$4,$A$1:$Y$1,0))&amp;""),""))</f>
        <v/>
      </c>
      <c r="AG159" s="22">
        <f>IFERROR(TRIM(INDEX($A159:$Y159,MATCH(Lists!$H$3,$A$1:$Y$1,0))&amp;""),"")</f>
        <v/>
      </c>
      <c r="AH159" s="23">
        <f>IFERROR(IF(ISNUMBER(INDEX($A159:$Y159,MATCH(Lists!$H$5,$A$1:$Y$1,0))),IF(INDEX($A159:$Y159,MATCH(Lists!$H$5,$A$1:$Y$1,0))&gt;0,INT(INDEX($A159:$Y159,MATCH(Lists!$H$5,$A$1:$Y$1,0))),""),DATE(VALUE(LEFT(INDEX($A159:$Y159,MATCH(Lists!$H$5,$A$1:$Y$1,0)),4)),VALUE(MID(INDEX($A159:$Y159,MATCH(Lists!$H$5,$A$1:$Y$1,0)),6,2)),VALUE(MID(INDEX($A159:$Y159,MATCH(Lists!$H$5,$A$1:$Y$1,0)),9,2)))),"")</f>
        <v/>
      </c>
      <c r="AI159" s="23">
        <f>IFERROR(IF(ISNUMBER(INDEX($A159:$Y159,MATCH(Lists!$H$6,$A$1:$Y$1,0))),IF(INDEX($A159:$Y159,MATCH(Lists!$H$6,$A$1:$Y$1,0))&gt;0,INT(INDEX($A159:$Y159,MATCH(Lists!$H$6,$A$1:$Y$1,0))),""),DATE(VALUE(LEFT(INDEX($A159:$Y159,MATCH(Lists!$H$6,$A$1:$Y$1,0)),4)),VALUE(MID(INDEX($A159:$Y159,MATCH(Lists!$H$6,$A$1:$Y$1,0)),6,2)),VALUE(MID(INDEX($A159:$Y159,MATCH(Lists!$H$6,$A$1:$Y$1,0)),9,2)))),"")</f>
        <v/>
      </c>
      <c r="AJ159" s="22">
        <f>IF(AF159="","",IFERROR(VALUE(INDEX($A159:$Y159,MATCH(Lists!$H$7,$A$1:$Y$1,0))&amp;""),0))</f>
        <v/>
      </c>
      <c r="AK159" s="24">
        <f>IF(AH159="","",YEAR(AH159))</f>
        <v/>
      </c>
      <c r="AL159" s="22">
        <f>IF(AF159="","",IF(AA159="","Pending",AA159))</f>
        <v/>
      </c>
      <c r="AM159" s="22">
        <f>IFERROR(TRIM(INDEX($A159:$Y159,MATCH(Lists!$H$8,$A$1:$Y$1,0))&amp;""),"")</f>
        <v/>
      </c>
      <c r="AN159" s="22">
        <f>IF(AF159="","",IF(OR(Balances!$B$6="",AM159=Balances!$B$6),1,0))</f>
        <v/>
      </c>
    </row>
    <row r="160">
      <c r="Z160" s="19" t="n"/>
      <c r="AA160" s="25" t="n"/>
      <c r="AB160" s="25" t="n"/>
      <c r="AC160" s="26" t="n"/>
      <c r="AD160" s="25" t="n"/>
      <c r="AE160" s="19" t="n"/>
      <c r="AF160" s="22">
        <f>LOWER(IFERROR(TRIM(INDEX($A160:$Y160,MATCH(Lists!$H$4,$A$1:$Y$1,0))&amp;""),""))</f>
        <v/>
      </c>
      <c r="AG160" s="22">
        <f>IFERROR(TRIM(INDEX($A160:$Y160,MATCH(Lists!$H$3,$A$1:$Y$1,0))&amp;""),"")</f>
        <v/>
      </c>
      <c r="AH160" s="23">
        <f>IFERROR(IF(ISNUMBER(INDEX($A160:$Y160,MATCH(Lists!$H$5,$A$1:$Y$1,0))),IF(INDEX($A160:$Y160,MATCH(Lists!$H$5,$A$1:$Y$1,0))&gt;0,INT(INDEX($A160:$Y160,MATCH(Lists!$H$5,$A$1:$Y$1,0))),""),DATE(VALUE(LEFT(INDEX($A160:$Y160,MATCH(Lists!$H$5,$A$1:$Y$1,0)),4)),VALUE(MID(INDEX($A160:$Y160,MATCH(Lists!$H$5,$A$1:$Y$1,0)),6,2)),VALUE(MID(INDEX($A160:$Y160,MATCH(Lists!$H$5,$A$1:$Y$1,0)),9,2)))),"")</f>
        <v/>
      </c>
      <c r="AI160" s="23">
        <f>IFERROR(IF(ISNUMBER(INDEX($A160:$Y160,MATCH(Lists!$H$6,$A$1:$Y$1,0))),IF(INDEX($A160:$Y160,MATCH(Lists!$H$6,$A$1:$Y$1,0))&gt;0,INT(INDEX($A160:$Y160,MATCH(Lists!$H$6,$A$1:$Y$1,0))),""),DATE(VALUE(LEFT(INDEX($A160:$Y160,MATCH(Lists!$H$6,$A$1:$Y$1,0)),4)),VALUE(MID(INDEX($A160:$Y160,MATCH(Lists!$H$6,$A$1:$Y$1,0)),6,2)),VALUE(MID(INDEX($A160:$Y160,MATCH(Lists!$H$6,$A$1:$Y$1,0)),9,2)))),"")</f>
        <v/>
      </c>
      <c r="AJ160" s="22">
        <f>IF(AF160="","",IFERROR(VALUE(INDEX($A160:$Y160,MATCH(Lists!$H$7,$A$1:$Y$1,0))&amp;""),0))</f>
        <v/>
      </c>
      <c r="AK160" s="24">
        <f>IF(AH160="","",YEAR(AH160))</f>
        <v/>
      </c>
      <c r="AL160" s="22">
        <f>IF(AF160="","",IF(AA160="","Pending",AA160))</f>
        <v/>
      </c>
      <c r="AM160" s="22">
        <f>IFERROR(TRIM(INDEX($A160:$Y160,MATCH(Lists!$H$8,$A$1:$Y$1,0))&amp;""),"")</f>
        <v/>
      </c>
      <c r="AN160" s="22">
        <f>IF(AF160="","",IF(OR(Balances!$B$6="",AM160=Balances!$B$6),1,0))</f>
        <v/>
      </c>
    </row>
    <row r="161">
      <c r="Z161" s="19" t="n"/>
      <c r="AA161" s="25" t="n"/>
      <c r="AB161" s="25" t="n"/>
      <c r="AC161" s="26" t="n"/>
      <c r="AD161" s="25" t="n"/>
      <c r="AE161" s="19" t="n"/>
      <c r="AF161" s="22">
        <f>LOWER(IFERROR(TRIM(INDEX($A161:$Y161,MATCH(Lists!$H$4,$A$1:$Y$1,0))&amp;""),""))</f>
        <v/>
      </c>
      <c r="AG161" s="22">
        <f>IFERROR(TRIM(INDEX($A161:$Y161,MATCH(Lists!$H$3,$A$1:$Y$1,0))&amp;""),"")</f>
        <v/>
      </c>
      <c r="AH161" s="23">
        <f>IFERROR(IF(ISNUMBER(INDEX($A161:$Y161,MATCH(Lists!$H$5,$A$1:$Y$1,0))),IF(INDEX($A161:$Y161,MATCH(Lists!$H$5,$A$1:$Y$1,0))&gt;0,INT(INDEX($A161:$Y161,MATCH(Lists!$H$5,$A$1:$Y$1,0))),""),DATE(VALUE(LEFT(INDEX($A161:$Y161,MATCH(Lists!$H$5,$A$1:$Y$1,0)),4)),VALUE(MID(INDEX($A161:$Y161,MATCH(Lists!$H$5,$A$1:$Y$1,0)),6,2)),VALUE(MID(INDEX($A161:$Y161,MATCH(Lists!$H$5,$A$1:$Y$1,0)),9,2)))),"")</f>
        <v/>
      </c>
      <c r="AI161" s="23">
        <f>IFERROR(IF(ISNUMBER(INDEX($A161:$Y161,MATCH(Lists!$H$6,$A$1:$Y$1,0))),IF(INDEX($A161:$Y161,MATCH(Lists!$H$6,$A$1:$Y$1,0))&gt;0,INT(INDEX($A161:$Y161,MATCH(Lists!$H$6,$A$1:$Y$1,0))),""),DATE(VALUE(LEFT(INDEX($A161:$Y161,MATCH(Lists!$H$6,$A$1:$Y$1,0)),4)),VALUE(MID(INDEX($A161:$Y161,MATCH(Lists!$H$6,$A$1:$Y$1,0)),6,2)),VALUE(MID(INDEX($A161:$Y161,MATCH(Lists!$H$6,$A$1:$Y$1,0)),9,2)))),"")</f>
        <v/>
      </c>
      <c r="AJ161" s="22">
        <f>IF(AF161="","",IFERROR(VALUE(INDEX($A161:$Y161,MATCH(Lists!$H$7,$A$1:$Y$1,0))&amp;""),0))</f>
        <v/>
      </c>
      <c r="AK161" s="24">
        <f>IF(AH161="","",YEAR(AH161))</f>
        <v/>
      </c>
      <c r="AL161" s="22">
        <f>IF(AF161="","",IF(AA161="","Pending",AA161))</f>
        <v/>
      </c>
      <c r="AM161" s="22">
        <f>IFERROR(TRIM(INDEX($A161:$Y161,MATCH(Lists!$H$8,$A$1:$Y$1,0))&amp;""),"")</f>
        <v/>
      </c>
      <c r="AN161" s="22">
        <f>IF(AF161="","",IF(OR(Balances!$B$6="",AM161=Balances!$B$6),1,0))</f>
        <v/>
      </c>
    </row>
    <row r="162">
      <c r="Z162" s="19" t="n"/>
      <c r="AA162" s="25" t="n"/>
      <c r="AB162" s="25" t="n"/>
      <c r="AC162" s="26" t="n"/>
      <c r="AD162" s="25" t="n"/>
      <c r="AE162" s="19" t="n"/>
      <c r="AF162" s="22">
        <f>LOWER(IFERROR(TRIM(INDEX($A162:$Y162,MATCH(Lists!$H$4,$A$1:$Y$1,0))&amp;""),""))</f>
        <v/>
      </c>
      <c r="AG162" s="22">
        <f>IFERROR(TRIM(INDEX($A162:$Y162,MATCH(Lists!$H$3,$A$1:$Y$1,0))&amp;""),"")</f>
        <v/>
      </c>
      <c r="AH162" s="23">
        <f>IFERROR(IF(ISNUMBER(INDEX($A162:$Y162,MATCH(Lists!$H$5,$A$1:$Y$1,0))),IF(INDEX($A162:$Y162,MATCH(Lists!$H$5,$A$1:$Y$1,0))&gt;0,INT(INDEX($A162:$Y162,MATCH(Lists!$H$5,$A$1:$Y$1,0))),""),DATE(VALUE(LEFT(INDEX($A162:$Y162,MATCH(Lists!$H$5,$A$1:$Y$1,0)),4)),VALUE(MID(INDEX($A162:$Y162,MATCH(Lists!$H$5,$A$1:$Y$1,0)),6,2)),VALUE(MID(INDEX($A162:$Y162,MATCH(Lists!$H$5,$A$1:$Y$1,0)),9,2)))),"")</f>
        <v/>
      </c>
      <c r="AI162" s="23">
        <f>IFERROR(IF(ISNUMBER(INDEX($A162:$Y162,MATCH(Lists!$H$6,$A$1:$Y$1,0))),IF(INDEX($A162:$Y162,MATCH(Lists!$H$6,$A$1:$Y$1,0))&gt;0,INT(INDEX($A162:$Y162,MATCH(Lists!$H$6,$A$1:$Y$1,0))),""),DATE(VALUE(LEFT(INDEX($A162:$Y162,MATCH(Lists!$H$6,$A$1:$Y$1,0)),4)),VALUE(MID(INDEX($A162:$Y162,MATCH(Lists!$H$6,$A$1:$Y$1,0)),6,2)),VALUE(MID(INDEX($A162:$Y162,MATCH(Lists!$H$6,$A$1:$Y$1,0)),9,2)))),"")</f>
        <v/>
      </c>
      <c r="AJ162" s="22">
        <f>IF(AF162="","",IFERROR(VALUE(INDEX($A162:$Y162,MATCH(Lists!$H$7,$A$1:$Y$1,0))&amp;""),0))</f>
        <v/>
      </c>
      <c r="AK162" s="24">
        <f>IF(AH162="","",YEAR(AH162))</f>
        <v/>
      </c>
      <c r="AL162" s="22">
        <f>IF(AF162="","",IF(AA162="","Pending",AA162))</f>
        <v/>
      </c>
      <c r="AM162" s="22">
        <f>IFERROR(TRIM(INDEX($A162:$Y162,MATCH(Lists!$H$8,$A$1:$Y$1,0))&amp;""),"")</f>
        <v/>
      </c>
      <c r="AN162" s="22">
        <f>IF(AF162="","",IF(OR(Balances!$B$6="",AM162=Balances!$B$6),1,0))</f>
        <v/>
      </c>
    </row>
    <row r="163">
      <c r="Z163" s="19" t="n"/>
      <c r="AA163" s="25" t="n"/>
      <c r="AB163" s="25" t="n"/>
      <c r="AC163" s="26" t="n"/>
      <c r="AD163" s="25" t="n"/>
      <c r="AE163" s="19" t="n"/>
      <c r="AF163" s="22">
        <f>LOWER(IFERROR(TRIM(INDEX($A163:$Y163,MATCH(Lists!$H$4,$A$1:$Y$1,0))&amp;""),""))</f>
        <v/>
      </c>
      <c r="AG163" s="22">
        <f>IFERROR(TRIM(INDEX($A163:$Y163,MATCH(Lists!$H$3,$A$1:$Y$1,0))&amp;""),"")</f>
        <v/>
      </c>
      <c r="AH163" s="23">
        <f>IFERROR(IF(ISNUMBER(INDEX($A163:$Y163,MATCH(Lists!$H$5,$A$1:$Y$1,0))),IF(INDEX($A163:$Y163,MATCH(Lists!$H$5,$A$1:$Y$1,0))&gt;0,INT(INDEX($A163:$Y163,MATCH(Lists!$H$5,$A$1:$Y$1,0))),""),DATE(VALUE(LEFT(INDEX($A163:$Y163,MATCH(Lists!$H$5,$A$1:$Y$1,0)),4)),VALUE(MID(INDEX($A163:$Y163,MATCH(Lists!$H$5,$A$1:$Y$1,0)),6,2)),VALUE(MID(INDEX($A163:$Y163,MATCH(Lists!$H$5,$A$1:$Y$1,0)),9,2)))),"")</f>
        <v/>
      </c>
      <c r="AI163" s="23">
        <f>IFERROR(IF(ISNUMBER(INDEX($A163:$Y163,MATCH(Lists!$H$6,$A$1:$Y$1,0))),IF(INDEX($A163:$Y163,MATCH(Lists!$H$6,$A$1:$Y$1,0))&gt;0,INT(INDEX($A163:$Y163,MATCH(Lists!$H$6,$A$1:$Y$1,0))),""),DATE(VALUE(LEFT(INDEX($A163:$Y163,MATCH(Lists!$H$6,$A$1:$Y$1,0)),4)),VALUE(MID(INDEX($A163:$Y163,MATCH(Lists!$H$6,$A$1:$Y$1,0)),6,2)),VALUE(MID(INDEX($A163:$Y163,MATCH(Lists!$H$6,$A$1:$Y$1,0)),9,2)))),"")</f>
        <v/>
      </c>
      <c r="AJ163" s="22">
        <f>IF(AF163="","",IFERROR(VALUE(INDEX($A163:$Y163,MATCH(Lists!$H$7,$A$1:$Y$1,0))&amp;""),0))</f>
        <v/>
      </c>
      <c r="AK163" s="24">
        <f>IF(AH163="","",YEAR(AH163))</f>
        <v/>
      </c>
      <c r="AL163" s="22">
        <f>IF(AF163="","",IF(AA163="","Pending",AA163))</f>
        <v/>
      </c>
      <c r="AM163" s="22">
        <f>IFERROR(TRIM(INDEX($A163:$Y163,MATCH(Lists!$H$8,$A$1:$Y$1,0))&amp;""),"")</f>
        <v/>
      </c>
      <c r="AN163" s="22">
        <f>IF(AF163="","",IF(OR(Balances!$B$6="",AM163=Balances!$B$6),1,0))</f>
        <v/>
      </c>
    </row>
    <row r="164">
      <c r="Z164" s="19" t="n"/>
      <c r="AA164" s="25" t="n"/>
      <c r="AB164" s="25" t="n"/>
      <c r="AC164" s="26" t="n"/>
      <c r="AD164" s="25" t="n"/>
      <c r="AE164" s="19" t="n"/>
      <c r="AF164" s="22">
        <f>LOWER(IFERROR(TRIM(INDEX($A164:$Y164,MATCH(Lists!$H$4,$A$1:$Y$1,0))&amp;""),""))</f>
        <v/>
      </c>
      <c r="AG164" s="22">
        <f>IFERROR(TRIM(INDEX($A164:$Y164,MATCH(Lists!$H$3,$A$1:$Y$1,0))&amp;""),"")</f>
        <v/>
      </c>
      <c r="AH164" s="23">
        <f>IFERROR(IF(ISNUMBER(INDEX($A164:$Y164,MATCH(Lists!$H$5,$A$1:$Y$1,0))),IF(INDEX($A164:$Y164,MATCH(Lists!$H$5,$A$1:$Y$1,0))&gt;0,INT(INDEX($A164:$Y164,MATCH(Lists!$H$5,$A$1:$Y$1,0))),""),DATE(VALUE(LEFT(INDEX($A164:$Y164,MATCH(Lists!$H$5,$A$1:$Y$1,0)),4)),VALUE(MID(INDEX($A164:$Y164,MATCH(Lists!$H$5,$A$1:$Y$1,0)),6,2)),VALUE(MID(INDEX($A164:$Y164,MATCH(Lists!$H$5,$A$1:$Y$1,0)),9,2)))),"")</f>
        <v/>
      </c>
      <c r="AI164" s="23">
        <f>IFERROR(IF(ISNUMBER(INDEX($A164:$Y164,MATCH(Lists!$H$6,$A$1:$Y$1,0))),IF(INDEX($A164:$Y164,MATCH(Lists!$H$6,$A$1:$Y$1,0))&gt;0,INT(INDEX($A164:$Y164,MATCH(Lists!$H$6,$A$1:$Y$1,0))),""),DATE(VALUE(LEFT(INDEX($A164:$Y164,MATCH(Lists!$H$6,$A$1:$Y$1,0)),4)),VALUE(MID(INDEX($A164:$Y164,MATCH(Lists!$H$6,$A$1:$Y$1,0)),6,2)),VALUE(MID(INDEX($A164:$Y164,MATCH(Lists!$H$6,$A$1:$Y$1,0)),9,2)))),"")</f>
        <v/>
      </c>
      <c r="AJ164" s="22">
        <f>IF(AF164="","",IFERROR(VALUE(INDEX($A164:$Y164,MATCH(Lists!$H$7,$A$1:$Y$1,0))&amp;""),0))</f>
        <v/>
      </c>
      <c r="AK164" s="24">
        <f>IF(AH164="","",YEAR(AH164))</f>
        <v/>
      </c>
      <c r="AL164" s="22">
        <f>IF(AF164="","",IF(AA164="","Pending",AA164))</f>
        <v/>
      </c>
      <c r="AM164" s="22">
        <f>IFERROR(TRIM(INDEX($A164:$Y164,MATCH(Lists!$H$8,$A$1:$Y$1,0))&amp;""),"")</f>
        <v/>
      </c>
      <c r="AN164" s="22">
        <f>IF(AF164="","",IF(OR(Balances!$B$6="",AM164=Balances!$B$6),1,0))</f>
        <v/>
      </c>
    </row>
    <row r="165">
      <c r="Z165" s="19" t="n"/>
      <c r="AA165" s="25" t="n"/>
      <c r="AB165" s="25" t="n"/>
      <c r="AC165" s="26" t="n"/>
      <c r="AD165" s="25" t="n"/>
      <c r="AE165" s="19" t="n"/>
      <c r="AF165" s="22">
        <f>LOWER(IFERROR(TRIM(INDEX($A165:$Y165,MATCH(Lists!$H$4,$A$1:$Y$1,0))&amp;""),""))</f>
        <v/>
      </c>
      <c r="AG165" s="22">
        <f>IFERROR(TRIM(INDEX($A165:$Y165,MATCH(Lists!$H$3,$A$1:$Y$1,0))&amp;""),"")</f>
        <v/>
      </c>
      <c r="AH165" s="23">
        <f>IFERROR(IF(ISNUMBER(INDEX($A165:$Y165,MATCH(Lists!$H$5,$A$1:$Y$1,0))),IF(INDEX($A165:$Y165,MATCH(Lists!$H$5,$A$1:$Y$1,0))&gt;0,INT(INDEX($A165:$Y165,MATCH(Lists!$H$5,$A$1:$Y$1,0))),""),DATE(VALUE(LEFT(INDEX($A165:$Y165,MATCH(Lists!$H$5,$A$1:$Y$1,0)),4)),VALUE(MID(INDEX($A165:$Y165,MATCH(Lists!$H$5,$A$1:$Y$1,0)),6,2)),VALUE(MID(INDEX($A165:$Y165,MATCH(Lists!$H$5,$A$1:$Y$1,0)),9,2)))),"")</f>
        <v/>
      </c>
      <c r="AI165" s="23">
        <f>IFERROR(IF(ISNUMBER(INDEX($A165:$Y165,MATCH(Lists!$H$6,$A$1:$Y$1,0))),IF(INDEX($A165:$Y165,MATCH(Lists!$H$6,$A$1:$Y$1,0))&gt;0,INT(INDEX($A165:$Y165,MATCH(Lists!$H$6,$A$1:$Y$1,0))),""),DATE(VALUE(LEFT(INDEX($A165:$Y165,MATCH(Lists!$H$6,$A$1:$Y$1,0)),4)),VALUE(MID(INDEX($A165:$Y165,MATCH(Lists!$H$6,$A$1:$Y$1,0)),6,2)),VALUE(MID(INDEX($A165:$Y165,MATCH(Lists!$H$6,$A$1:$Y$1,0)),9,2)))),"")</f>
        <v/>
      </c>
      <c r="AJ165" s="22">
        <f>IF(AF165="","",IFERROR(VALUE(INDEX($A165:$Y165,MATCH(Lists!$H$7,$A$1:$Y$1,0))&amp;""),0))</f>
        <v/>
      </c>
      <c r="AK165" s="24">
        <f>IF(AH165="","",YEAR(AH165))</f>
        <v/>
      </c>
      <c r="AL165" s="22">
        <f>IF(AF165="","",IF(AA165="","Pending",AA165))</f>
        <v/>
      </c>
      <c r="AM165" s="22">
        <f>IFERROR(TRIM(INDEX($A165:$Y165,MATCH(Lists!$H$8,$A$1:$Y$1,0))&amp;""),"")</f>
        <v/>
      </c>
      <c r="AN165" s="22">
        <f>IF(AF165="","",IF(OR(Balances!$B$6="",AM165=Balances!$B$6),1,0))</f>
        <v/>
      </c>
    </row>
    <row r="166">
      <c r="Z166" s="19" t="n"/>
      <c r="AA166" s="25" t="n"/>
      <c r="AB166" s="25" t="n"/>
      <c r="AC166" s="26" t="n"/>
      <c r="AD166" s="25" t="n"/>
      <c r="AE166" s="19" t="n"/>
      <c r="AF166" s="22">
        <f>LOWER(IFERROR(TRIM(INDEX($A166:$Y166,MATCH(Lists!$H$4,$A$1:$Y$1,0))&amp;""),""))</f>
        <v/>
      </c>
      <c r="AG166" s="22">
        <f>IFERROR(TRIM(INDEX($A166:$Y166,MATCH(Lists!$H$3,$A$1:$Y$1,0))&amp;""),"")</f>
        <v/>
      </c>
      <c r="AH166" s="23">
        <f>IFERROR(IF(ISNUMBER(INDEX($A166:$Y166,MATCH(Lists!$H$5,$A$1:$Y$1,0))),IF(INDEX($A166:$Y166,MATCH(Lists!$H$5,$A$1:$Y$1,0))&gt;0,INT(INDEX($A166:$Y166,MATCH(Lists!$H$5,$A$1:$Y$1,0))),""),DATE(VALUE(LEFT(INDEX($A166:$Y166,MATCH(Lists!$H$5,$A$1:$Y$1,0)),4)),VALUE(MID(INDEX($A166:$Y166,MATCH(Lists!$H$5,$A$1:$Y$1,0)),6,2)),VALUE(MID(INDEX($A166:$Y166,MATCH(Lists!$H$5,$A$1:$Y$1,0)),9,2)))),"")</f>
        <v/>
      </c>
      <c r="AI166" s="23">
        <f>IFERROR(IF(ISNUMBER(INDEX($A166:$Y166,MATCH(Lists!$H$6,$A$1:$Y$1,0))),IF(INDEX($A166:$Y166,MATCH(Lists!$H$6,$A$1:$Y$1,0))&gt;0,INT(INDEX($A166:$Y166,MATCH(Lists!$H$6,$A$1:$Y$1,0))),""),DATE(VALUE(LEFT(INDEX($A166:$Y166,MATCH(Lists!$H$6,$A$1:$Y$1,0)),4)),VALUE(MID(INDEX($A166:$Y166,MATCH(Lists!$H$6,$A$1:$Y$1,0)),6,2)),VALUE(MID(INDEX($A166:$Y166,MATCH(Lists!$H$6,$A$1:$Y$1,0)),9,2)))),"")</f>
        <v/>
      </c>
      <c r="AJ166" s="22">
        <f>IF(AF166="","",IFERROR(VALUE(INDEX($A166:$Y166,MATCH(Lists!$H$7,$A$1:$Y$1,0))&amp;""),0))</f>
        <v/>
      </c>
      <c r="AK166" s="24">
        <f>IF(AH166="","",YEAR(AH166))</f>
        <v/>
      </c>
      <c r="AL166" s="22">
        <f>IF(AF166="","",IF(AA166="","Pending",AA166))</f>
        <v/>
      </c>
      <c r="AM166" s="22">
        <f>IFERROR(TRIM(INDEX($A166:$Y166,MATCH(Lists!$H$8,$A$1:$Y$1,0))&amp;""),"")</f>
        <v/>
      </c>
      <c r="AN166" s="22">
        <f>IF(AF166="","",IF(OR(Balances!$B$6="",AM166=Balances!$B$6),1,0))</f>
        <v/>
      </c>
    </row>
    <row r="167">
      <c r="Z167" s="19" t="n"/>
      <c r="AA167" s="25" t="n"/>
      <c r="AB167" s="25" t="n"/>
      <c r="AC167" s="26" t="n"/>
      <c r="AD167" s="25" t="n"/>
      <c r="AE167" s="19" t="n"/>
      <c r="AF167" s="22">
        <f>LOWER(IFERROR(TRIM(INDEX($A167:$Y167,MATCH(Lists!$H$4,$A$1:$Y$1,0))&amp;""),""))</f>
        <v/>
      </c>
      <c r="AG167" s="22">
        <f>IFERROR(TRIM(INDEX($A167:$Y167,MATCH(Lists!$H$3,$A$1:$Y$1,0))&amp;""),"")</f>
        <v/>
      </c>
      <c r="AH167" s="23">
        <f>IFERROR(IF(ISNUMBER(INDEX($A167:$Y167,MATCH(Lists!$H$5,$A$1:$Y$1,0))),IF(INDEX($A167:$Y167,MATCH(Lists!$H$5,$A$1:$Y$1,0))&gt;0,INT(INDEX($A167:$Y167,MATCH(Lists!$H$5,$A$1:$Y$1,0))),""),DATE(VALUE(LEFT(INDEX($A167:$Y167,MATCH(Lists!$H$5,$A$1:$Y$1,0)),4)),VALUE(MID(INDEX($A167:$Y167,MATCH(Lists!$H$5,$A$1:$Y$1,0)),6,2)),VALUE(MID(INDEX($A167:$Y167,MATCH(Lists!$H$5,$A$1:$Y$1,0)),9,2)))),"")</f>
        <v/>
      </c>
      <c r="AI167" s="23">
        <f>IFERROR(IF(ISNUMBER(INDEX($A167:$Y167,MATCH(Lists!$H$6,$A$1:$Y$1,0))),IF(INDEX($A167:$Y167,MATCH(Lists!$H$6,$A$1:$Y$1,0))&gt;0,INT(INDEX($A167:$Y167,MATCH(Lists!$H$6,$A$1:$Y$1,0))),""),DATE(VALUE(LEFT(INDEX($A167:$Y167,MATCH(Lists!$H$6,$A$1:$Y$1,0)),4)),VALUE(MID(INDEX($A167:$Y167,MATCH(Lists!$H$6,$A$1:$Y$1,0)),6,2)),VALUE(MID(INDEX($A167:$Y167,MATCH(Lists!$H$6,$A$1:$Y$1,0)),9,2)))),"")</f>
        <v/>
      </c>
      <c r="AJ167" s="22">
        <f>IF(AF167="","",IFERROR(VALUE(INDEX($A167:$Y167,MATCH(Lists!$H$7,$A$1:$Y$1,0))&amp;""),0))</f>
        <v/>
      </c>
      <c r="AK167" s="24">
        <f>IF(AH167="","",YEAR(AH167))</f>
        <v/>
      </c>
      <c r="AL167" s="22">
        <f>IF(AF167="","",IF(AA167="","Pending",AA167))</f>
        <v/>
      </c>
      <c r="AM167" s="22">
        <f>IFERROR(TRIM(INDEX($A167:$Y167,MATCH(Lists!$H$8,$A$1:$Y$1,0))&amp;""),"")</f>
        <v/>
      </c>
      <c r="AN167" s="22">
        <f>IF(AF167="","",IF(OR(Balances!$B$6="",AM167=Balances!$B$6),1,0))</f>
        <v/>
      </c>
    </row>
    <row r="168">
      <c r="Z168" s="19" t="n"/>
      <c r="AA168" s="25" t="n"/>
      <c r="AB168" s="25" t="n"/>
      <c r="AC168" s="26" t="n"/>
      <c r="AD168" s="25" t="n"/>
      <c r="AE168" s="19" t="n"/>
      <c r="AF168" s="22">
        <f>LOWER(IFERROR(TRIM(INDEX($A168:$Y168,MATCH(Lists!$H$4,$A$1:$Y$1,0))&amp;""),""))</f>
        <v/>
      </c>
      <c r="AG168" s="22">
        <f>IFERROR(TRIM(INDEX($A168:$Y168,MATCH(Lists!$H$3,$A$1:$Y$1,0))&amp;""),"")</f>
        <v/>
      </c>
      <c r="AH168" s="23">
        <f>IFERROR(IF(ISNUMBER(INDEX($A168:$Y168,MATCH(Lists!$H$5,$A$1:$Y$1,0))),IF(INDEX($A168:$Y168,MATCH(Lists!$H$5,$A$1:$Y$1,0))&gt;0,INT(INDEX($A168:$Y168,MATCH(Lists!$H$5,$A$1:$Y$1,0))),""),DATE(VALUE(LEFT(INDEX($A168:$Y168,MATCH(Lists!$H$5,$A$1:$Y$1,0)),4)),VALUE(MID(INDEX($A168:$Y168,MATCH(Lists!$H$5,$A$1:$Y$1,0)),6,2)),VALUE(MID(INDEX($A168:$Y168,MATCH(Lists!$H$5,$A$1:$Y$1,0)),9,2)))),"")</f>
        <v/>
      </c>
      <c r="AI168" s="23">
        <f>IFERROR(IF(ISNUMBER(INDEX($A168:$Y168,MATCH(Lists!$H$6,$A$1:$Y$1,0))),IF(INDEX($A168:$Y168,MATCH(Lists!$H$6,$A$1:$Y$1,0))&gt;0,INT(INDEX($A168:$Y168,MATCH(Lists!$H$6,$A$1:$Y$1,0))),""),DATE(VALUE(LEFT(INDEX($A168:$Y168,MATCH(Lists!$H$6,$A$1:$Y$1,0)),4)),VALUE(MID(INDEX($A168:$Y168,MATCH(Lists!$H$6,$A$1:$Y$1,0)),6,2)),VALUE(MID(INDEX($A168:$Y168,MATCH(Lists!$H$6,$A$1:$Y$1,0)),9,2)))),"")</f>
        <v/>
      </c>
      <c r="AJ168" s="22">
        <f>IF(AF168="","",IFERROR(VALUE(INDEX($A168:$Y168,MATCH(Lists!$H$7,$A$1:$Y$1,0))&amp;""),0))</f>
        <v/>
      </c>
      <c r="AK168" s="24">
        <f>IF(AH168="","",YEAR(AH168))</f>
        <v/>
      </c>
      <c r="AL168" s="22">
        <f>IF(AF168="","",IF(AA168="","Pending",AA168))</f>
        <v/>
      </c>
      <c r="AM168" s="22">
        <f>IFERROR(TRIM(INDEX($A168:$Y168,MATCH(Lists!$H$8,$A$1:$Y$1,0))&amp;""),"")</f>
        <v/>
      </c>
      <c r="AN168" s="22">
        <f>IF(AF168="","",IF(OR(Balances!$B$6="",AM168=Balances!$B$6),1,0))</f>
        <v/>
      </c>
    </row>
    <row r="169">
      <c r="Z169" s="19" t="n"/>
      <c r="AA169" s="25" t="n"/>
      <c r="AB169" s="25" t="n"/>
      <c r="AC169" s="26" t="n"/>
      <c r="AD169" s="25" t="n"/>
      <c r="AE169" s="19" t="n"/>
      <c r="AF169" s="22">
        <f>LOWER(IFERROR(TRIM(INDEX($A169:$Y169,MATCH(Lists!$H$4,$A$1:$Y$1,0))&amp;""),""))</f>
        <v/>
      </c>
      <c r="AG169" s="22">
        <f>IFERROR(TRIM(INDEX($A169:$Y169,MATCH(Lists!$H$3,$A$1:$Y$1,0))&amp;""),"")</f>
        <v/>
      </c>
      <c r="AH169" s="23">
        <f>IFERROR(IF(ISNUMBER(INDEX($A169:$Y169,MATCH(Lists!$H$5,$A$1:$Y$1,0))),IF(INDEX($A169:$Y169,MATCH(Lists!$H$5,$A$1:$Y$1,0))&gt;0,INT(INDEX($A169:$Y169,MATCH(Lists!$H$5,$A$1:$Y$1,0))),""),DATE(VALUE(LEFT(INDEX($A169:$Y169,MATCH(Lists!$H$5,$A$1:$Y$1,0)),4)),VALUE(MID(INDEX($A169:$Y169,MATCH(Lists!$H$5,$A$1:$Y$1,0)),6,2)),VALUE(MID(INDEX($A169:$Y169,MATCH(Lists!$H$5,$A$1:$Y$1,0)),9,2)))),"")</f>
        <v/>
      </c>
      <c r="AI169" s="23">
        <f>IFERROR(IF(ISNUMBER(INDEX($A169:$Y169,MATCH(Lists!$H$6,$A$1:$Y$1,0))),IF(INDEX($A169:$Y169,MATCH(Lists!$H$6,$A$1:$Y$1,0))&gt;0,INT(INDEX($A169:$Y169,MATCH(Lists!$H$6,$A$1:$Y$1,0))),""),DATE(VALUE(LEFT(INDEX($A169:$Y169,MATCH(Lists!$H$6,$A$1:$Y$1,0)),4)),VALUE(MID(INDEX($A169:$Y169,MATCH(Lists!$H$6,$A$1:$Y$1,0)),6,2)),VALUE(MID(INDEX($A169:$Y169,MATCH(Lists!$H$6,$A$1:$Y$1,0)),9,2)))),"")</f>
        <v/>
      </c>
      <c r="AJ169" s="22">
        <f>IF(AF169="","",IFERROR(VALUE(INDEX($A169:$Y169,MATCH(Lists!$H$7,$A$1:$Y$1,0))&amp;""),0))</f>
        <v/>
      </c>
      <c r="AK169" s="24">
        <f>IF(AH169="","",YEAR(AH169))</f>
        <v/>
      </c>
      <c r="AL169" s="22">
        <f>IF(AF169="","",IF(AA169="","Pending",AA169))</f>
        <v/>
      </c>
      <c r="AM169" s="22">
        <f>IFERROR(TRIM(INDEX($A169:$Y169,MATCH(Lists!$H$8,$A$1:$Y$1,0))&amp;""),"")</f>
        <v/>
      </c>
      <c r="AN169" s="22">
        <f>IF(AF169="","",IF(OR(Balances!$B$6="",AM169=Balances!$B$6),1,0))</f>
        <v/>
      </c>
    </row>
    <row r="170">
      <c r="Z170" s="19" t="n"/>
      <c r="AA170" s="25" t="n"/>
      <c r="AB170" s="25" t="n"/>
      <c r="AC170" s="26" t="n"/>
      <c r="AD170" s="25" t="n"/>
      <c r="AE170" s="19" t="n"/>
      <c r="AF170" s="22">
        <f>LOWER(IFERROR(TRIM(INDEX($A170:$Y170,MATCH(Lists!$H$4,$A$1:$Y$1,0))&amp;""),""))</f>
        <v/>
      </c>
      <c r="AG170" s="22">
        <f>IFERROR(TRIM(INDEX($A170:$Y170,MATCH(Lists!$H$3,$A$1:$Y$1,0))&amp;""),"")</f>
        <v/>
      </c>
      <c r="AH170" s="23">
        <f>IFERROR(IF(ISNUMBER(INDEX($A170:$Y170,MATCH(Lists!$H$5,$A$1:$Y$1,0))),IF(INDEX($A170:$Y170,MATCH(Lists!$H$5,$A$1:$Y$1,0))&gt;0,INT(INDEX($A170:$Y170,MATCH(Lists!$H$5,$A$1:$Y$1,0))),""),DATE(VALUE(LEFT(INDEX($A170:$Y170,MATCH(Lists!$H$5,$A$1:$Y$1,0)),4)),VALUE(MID(INDEX($A170:$Y170,MATCH(Lists!$H$5,$A$1:$Y$1,0)),6,2)),VALUE(MID(INDEX($A170:$Y170,MATCH(Lists!$H$5,$A$1:$Y$1,0)),9,2)))),"")</f>
        <v/>
      </c>
      <c r="AI170" s="23">
        <f>IFERROR(IF(ISNUMBER(INDEX($A170:$Y170,MATCH(Lists!$H$6,$A$1:$Y$1,0))),IF(INDEX($A170:$Y170,MATCH(Lists!$H$6,$A$1:$Y$1,0))&gt;0,INT(INDEX($A170:$Y170,MATCH(Lists!$H$6,$A$1:$Y$1,0))),""),DATE(VALUE(LEFT(INDEX($A170:$Y170,MATCH(Lists!$H$6,$A$1:$Y$1,0)),4)),VALUE(MID(INDEX($A170:$Y170,MATCH(Lists!$H$6,$A$1:$Y$1,0)),6,2)),VALUE(MID(INDEX($A170:$Y170,MATCH(Lists!$H$6,$A$1:$Y$1,0)),9,2)))),"")</f>
        <v/>
      </c>
      <c r="AJ170" s="22">
        <f>IF(AF170="","",IFERROR(VALUE(INDEX($A170:$Y170,MATCH(Lists!$H$7,$A$1:$Y$1,0))&amp;""),0))</f>
        <v/>
      </c>
      <c r="AK170" s="24">
        <f>IF(AH170="","",YEAR(AH170))</f>
        <v/>
      </c>
      <c r="AL170" s="22">
        <f>IF(AF170="","",IF(AA170="","Pending",AA170))</f>
        <v/>
      </c>
      <c r="AM170" s="22">
        <f>IFERROR(TRIM(INDEX($A170:$Y170,MATCH(Lists!$H$8,$A$1:$Y$1,0))&amp;""),"")</f>
        <v/>
      </c>
      <c r="AN170" s="22">
        <f>IF(AF170="","",IF(OR(Balances!$B$6="",AM170=Balances!$B$6),1,0))</f>
        <v/>
      </c>
    </row>
    <row r="171">
      <c r="Z171" s="19" t="n"/>
      <c r="AA171" s="25" t="n"/>
      <c r="AB171" s="25" t="n"/>
      <c r="AC171" s="26" t="n"/>
      <c r="AD171" s="25" t="n"/>
      <c r="AE171" s="19" t="n"/>
      <c r="AF171" s="22">
        <f>LOWER(IFERROR(TRIM(INDEX($A171:$Y171,MATCH(Lists!$H$4,$A$1:$Y$1,0))&amp;""),""))</f>
        <v/>
      </c>
      <c r="AG171" s="22">
        <f>IFERROR(TRIM(INDEX($A171:$Y171,MATCH(Lists!$H$3,$A$1:$Y$1,0))&amp;""),"")</f>
        <v/>
      </c>
      <c r="AH171" s="23">
        <f>IFERROR(IF(ISNUMBER(INDEX($A171:$Y171,MATCH(Lists!$H$5,$A$1:$Y$1,0))),IF(INDEX($A171:$Y171,MATCH(Lists!$H$5,$A$1:$Y$1,0))&gt;0,INT(INDEX($A171:$Y171,MATCH(Lists!$H$5,$A$1:$Y$1,0))),""),DATE(VALUE(LEFT(INDEX($A171:$Y171,MATCH(Lists!$H$5,$A$1:$Y$1,0)),4)),VALUE(MID(INDEX($A171:$Y171,MATCH(Lists!$H$5,$A$1:$Y$1,0)),6,2)),VALUE(MID(INDEX($A171:$Y171,MATCH(Lists!$H$5,$A$1:$Y$1,0)),9,2)))),"")</f>
        <v/>
      </c>
      <c r="AI171" s="23">
        <f>IFERROR(IF(ISNUMBER(INDEX($A171:$Y171,MATCH(Lists!$H$6,$A$1:$Y$1,0))),IF(INDEX($A171:$Y171,MATCH(Lists!$H$6,$A$1:$Y$1,0))&gt;0,INT(INDEX($A171:$Y171,MATCH(Lists!$H$6,$A$1:$Y$1,0))),""),DATE(VALUE(LEFT(INDEX($A171:$Y171,MATCH(Lists!$H$6,$A$1:$Y$1,0)),4)),VALUE(MID(INDEX($A171:$Y171,MATCH(Lists!$H$6,$A$1:$Y$1,0)),6,2)),VALUE(MID(INDEX($A171:$Y171,MATCH(Lists!$H$6,$A$1:$Y$1,0)),9,2)))),"")</f>
        <v/>
      </c>
      <c r="AJ171" s="22">
        <f>IF(AF171="","",IFERROR(VALUE(INDEX($A171:$Y171,MATCH(Lists!$H$7,$A$1:$Y$1,0))&amp;""),0))</f>
        <v/>
      </c>
      <c r="AK171" s="24">
        <f>IF(AH171="","",YEAR(AH171))</f>
        <v/>
      </c>
      <c r="AL171" s="22">
        <f>IF(AF171="","",IF(AA171="","Pending",AA171))</f>
        <v/>
      </c>
      <c r="AM171" s="22">
        <f>IFERROR(TRIM(INDEX($A171:$Y171,MATCH(Lists!$H$8,$A$1:$Y$1,0))&amp;""),"")</f>
        <v/>
      </c>
      <c r="AN171" s="22">
        <f>IF(AF171="","",IF(OR(Balances!$B$6="",AM171=Balances!$B$6),1,0))</f>
        <v/>
      </c>
    </row>
    <row r="172">
      <c r="Z172" s="19" t="n"/>
      <c r="AA172" s="25" t="n"/>
      <c r="AB172" s="25" t="n"/>
      <c r="AC172" s="26" t="n"/>
      <c r="AD172" s="25" t="n"/>
      <c r="AE172" s="19" t="n"/>
      <c r="AF172" s="22">
        <f>LOWER(IFERROR(TRIM(INDEX($A172:$Y172,MATCH(Lists!$H$4,$A$1:$Y$1,0))&amp;""),""))</f>
        <v/>
      </c>
      <c r="AG172" s="22">
        <f>IFERROR(TRIM(INDEX($A172:$Y172,MATCH(Lists!$H$3,$A$1:$Y$1,0))&amp;""),"")</f>
        <v/>
      </c>
      <c r="AH172" s="23">
        <f>IFERROR(IF(ISNUMBER(INDEX($A172:$Y172,MATCH(Lists!$H$5,$A$1:$Y$1,0))),IF(INDEX($A172:$Y172,MATCH(Lists!$H$5,$A$1:$Y$1,0))&gt;0,INT(INDEX($A172:$Y172,MATCH(Lists!$H$5,$A$1:$Y$1,0))),""),DATE(VALUE(LEFT(INDEX($A172:$Y172,MATCH(Lists!$H$5,$A$1:$Y$1,0)),4)),VALUE(MID(INDEX($A172:$Y172,MATCH(Lists!$H$5,$A$1:$Y$1,0)),6,2)),VALUE(MID(INDEX($A172:$Y172,MATCH(Lists!$H$5,$A$1:$Y$1,0)),9,2)))),"")</f>
        <v/>
      </c>
      <c r="AI172" s="23">
        <f>IFERROR(IF(ISNUMBER(INDEX($A172:$Y172,MATCH(Lists!$H$6,$A$1:$Y$1,0))),IF(INDEX($A172:$Y172,MATCH(Lists!$H$6,$A$1:$Y$1,0))&gt;0,INT(INDEX($A172:$Y172,MATCH(Lists!$H$6,$A$1:$Y$1,0))),""),DATE(VALUE(LEFT(INDEX($A172:$Y172,MATCH(Lists!$H$6,$A$1:$Y$1,0)),4)),VALUE(MID(INDEX($A172:$Y172,MATCH(Lists!$H$6,$A$1:$Y$1,0)),6,2)),VALUE(MID(INDEX($A172:$Y172,MATCH(Lists!$H$6,$A$1:$Y$1,0)),9,2)))),"")</f>
        <v/>
      </c>
      <c r="AJ172" s="22">
        <f>IF(AF172="","",IFERROR(VALUE(INDEX($A172:$Y172,MATCH(Lists!$H$7,$A$1:$Y$1,0))&amp;""),0))</f>
        <v/>
      </c>
      <c r="AK172" s="24">
        <f>IF(AH172="","",YEAR(AH172))</f>
        <v/>
      </c>
      <c r="AL172" s="22">
        <f>IF(AF172="","",IF(AA172="","Pending",AA172))</f>
        <v/>
      </c>
      <c r="AM172" s="22">
        <f>IFERROR(TRIM(INDEX($A172:$Y172,MATCH(Lists!$H$8,$A$1:$Y$1,0))&amp;""),"")</f>
        <v/>
      </c>
      <c r="AN172" s="22">
        <f>IF(AF172="","",IF(OR(Balances!$B$6="",AM172=Balances!$B$6),1,0))</f>
        <v/>
      </c>
    </row>
    <row r="173">
      <c r="Z173" s="19" t="n"/>
      <c r="AA173" s="25" t="n"/>
      <c r="AB173" s="25" t="n"/>
      <c r="AC173" s="26" t="n"/>
      <c r="AD173" s="25" t="n"/>
      <c r="AE173" s="19" t="n"/>
      <c r="AF173" s="22">
        <f>LOWER(IFERROR(TRIM(INDEX($A173:$Y173,MATCH(Lists!$H$4,$A$1:$Y$1,0))&amp;""),""))</f>
        <v/>
      </c>
      <c r="AG173" s="22">
        <f>IFERROR(TRIM(INDEX($A173:$Y173,MATCH(Lists!$H$3,$A$1:$Y$1,0))&amp;""),"")</f>
        <v/>
      </c>
      <c r="AH173" s="23">
        <f>IFERROR(IF(ISNUMBER(INDEX($A173:$Y173,MATCH(Lists!$H$5,$A$1:$Y$1,0))),IF(INDEX($A173:$Y173,MATCH(Lists!$H$5,$A$1:$Y$1,0))&gt;0,INT(INDEX($A173:$Y173,MATCH(Lists!$H$5,$A$1:$Y$1,0))),""),DATE(VALUE(LEFT(INDEX($A173:$Y173,MATCH(Lists!$H$5,$A$1:$Y$1,0)),4)),VALUE(MID(INDEX($A173:$Y173,MATCH(Lists!$H$5,$A$1:$Y$1,0)),6,2)),VALUE(MID(INDEX($A173:$Y173,MATCH(Lists!$H$5,$A$1:$Y$1,0)),9,2)))),"")</f>
        <v/>
      </c>
      <c r="AI173" s="23">
        <f>IFERROR(IF(ISNUMBER(INDEX($A173:$Y173,MATCH(Lists!$H$6,$A$1:$Y$1,0))),IF(INDEX($A173:$Y173,MATCH(Lists!$H$6,$A$1:$Y$1,0))&gt;0,INT(INDEX($A173:$Y173,MATCH(Lists!$H$6,$A$1:$Y$1,0))),""),DATE(VALUE(LEFT(INDEX($A173:$Y173,MATCH(Lists!$H$6,$A$1:$Y$1,0)),4)),VALUE(MID(INDEX($A173:$Y173,MATCH(Lists!$H$6,$A$1:$Y$1,0)),6,2)),VALUE(MID(INDEX($A173:$Y173,MATCH(Lists!$H$6,$A$1:$Y$1,0)),9,2)))),"")</f>
        <v/>
      </c>
      <c r="AJ173" s="22">
        <f>IF(AF173="","",IFERROR(VALUE(INDEX($A173:$Y173,MATCH(Lists!$H$7,$A$1:$Y$1,0))&amp;""),0))</f>
        <v/>
      </c>
      <c r="AK173" s="24">
        <f>IF(AH173="","",YEAR(AH173))</f>
        <v/>
      </c>
      <c r="AL173" s="22">
        <f>IF(AF173="","",IF(AA173="","Pending",AA173))</f>
        <v/>
      </c>
      <c r="AM173" s="22">
        <f>IFERROR(TRIM(INDEX($A173:$Y173,MATCH(Lists!$H$8,$A$1:$Y$1,0))&amp;""),"")</f>
        <v/>
      </c>
      <c r="AN173" s="22">
        <f>IF(AF173="","",IF(OR(Balances!$B$6="",AM173=Balances!$B$6),1,0))</f>
        <v/>
      </c>
    </row>
    <row r="174">
      <c r="Z174" s="19" t="n"/>
      <c r="AA174" s="25" t="n"/>
      <c r="AB174" s="25" t="n"/>
      <c r="AC174" s="26" t="n"/>
      <c r="AD174" s="25" t="n"/>
      <c r="AE174" s="19" t="n"/>
      <c r="AF174" s="22">
        <f>LOWER(IFERROR(TRIM(INDEX($A174:$Y174,MATCH(Lists!$H$4,$A$1:$Y$1,0))&amp;""),""))</f>
        <v/>
      </c>
      <c r="AG174" s="22">
        <f>IFERROR(TRIM(INDEX($A174:$Y174,MATCH(Lists!$H$3,$A$1:$Y$1,0))&amp;""),"")</f>
        <v/>
      </c>
      <c r="AH174" s="23">
        <f>IFERROR(IF(ISNUMBER(INDEX($A174:$Y174,MATCH(Lists!$H$5,$A$1:$Y$1,0))),IF(INDEX($A174:$Y174,MATCH(Lists!$H$5,$A$1:$Y$1,0))&gt;0,INT(INDEX($A174:$Y174,MATCH(Lists!$H$5,$A$1:$Y$1,0))),""),DATE(VALUE(LEFT(INDEX($A174:$Y174,MATCH(Lists!$H$5,$A$1:$Y$1,0)),4)),VALUE(MID(INDEX($A174:$Y174,MATCH(Lists!$H$5,$A$1:$Y$1,0)),6,2)),VALUE(MID(INDEX($A174:$Y174,MATCH(Lists!$H$5,$A$1:$Y$1,0)),9,2)))),"")</f>
        <v/>
      </c>
      <c r="AI174" s="23">
        <f>IFERROR(IF(ISNUMBER(INDEX($A174:$Y174,MATCH(Lists!$H$6,$A$1:$Y$1,0))),IF(INDEX($A174:$Y174,MATCH(Lists!$H$6,$A$1:$Y$1,0))&gt;0,INT(INDEX($A174:$Y174,MATCH(Lists!$H$6,$A$1:$Y$1,0))),""),DATE(VALUE(LEFT(INDEX($A174:$Y174,MATCH(Lists!$H$6,$A$1:$Y$1,0)),4)),VALUE(MID(INDEX($A174:$Y174,MATCH(Lists!$H$6,$A$1:$Y$1,0)),6,2)),VALUE(MID(INDEX($A174:$Y174,MATCH(Lists!$H$6,$A$1:$Y$1,0)),9,2)))),"")</f>
        <v/>
      </c>
      <c r="AJ174" s="22">
        <f>IF(AF174="","",IFERROR(VALUE(INDEX($A174:$Y174,MATCH(Lists!$H$7,$A$1:$Y$1,0))&amp;""),0))</f>
        <v/>
      </c>
      <c r="AK174" s="24">
        <f>IF(AH174="","",YEAR(AH174))</f>
        <v/>
      </c>
      <c r="AL174" s="22">
        <f>IF(AF174="","",IF(AA174="","Pending",AA174))</f>
        <v/>
      </c>
      <c r="AM174" s="22">
        <f>IFERROR(TRIM(INDEX($A174:$Y174,MATCH(Lists!$H$8,$A$1:$Y$1,0))&amp;""),"")</f>
        <v/>
      </c>
      <c r="AN174" s="22">
        <f>IF(AF174="","",IF(OR(Balances!$B$6="",AM174=Balances!$B$6),1,0))</f>
        <v/>
      </c>
    </row>
    <row r="175">
      <c r="Z175" s="19" t="n"/>
      <c r="AA175" s="25" t="n"/>
      <c r="AB175" s="25" t="n"/>
      <c r="AC175" s="26" t="n"/>
      <c r="AD175" s="25" t="n"/>
      <c r="AE175" s="19" t="n"/>
      <c r="AF175" s="22">
        <f>LOWER(IFERROR(TRIM(INDEX($A175:$Y175,MATCH(Lists!$H$4,$A$1:$Y$1,0))&amp;""),""))</f>
        <v/>
      </c>
      <c r="AG175" s="22">
        <f>IFERROR(TRIM(INDEX($A175:$Y175,MATCH(Lists!$H$3,$A$1:$Y$1,0))&amp;""),"")</f>
        <v/>
      </c>
      <c r="AH175" s="23">
        <f>IFERROR(IF(ISNUMBER(INDEX($A175:$Y175,MATCH(Lists!$H$5,$A$1:$Y$1,0))),IF(INDEX($A175:$Y175,MATCH(Lists!$H$5,$A$1:$Y$1,0))&gt;0,INT(INDEX($A175:$Y175,MATCH(Lists!$H$5,$A$1:$Y$1,0))),""),DATE(VALUE(LEFT(INDEX($A175:$Y175,MATCH(Lists!$H$5,$A$1:$Y$1,0)),4)),VALUE(MID(INDEX($A175:$Y175,MATCH(Lists!$H$5,$A$1:$Y$1,0)),6,2)),VALUE(MID(INDEX($A175:$Y175,MATCH(Lists!$H$5,$A$1:$Y$1,0)),9,2)))),"")</f>
        <v/>
      </c>
      <c r="AI175" s="23">
        <f>IFERROR(IF(ISNUMBER(INDEX($A175:$Y175,MATCH(Lists!$H$6,$A$1:$Y$1,0))),IF(INDEX($A175:$Y175,MATCH(Lists!$H$6,$A$1:$Y$1,0))&gt;0,INT(INDEX($A175:$Y175,MATCH(Lists!$H$6,$A$1:$Y$1,0))),""),DATE(VALUE(LEFT(INDEX($A175:$Y175,MATCH(Lists!$H$6,$A$1:$Y$1,0)),4)),VALUE(MID(INDEX($A175:$Y175,MATCH(Lists!$H$6,$A$1:$Y$1,0)),6,2)),VALUE(MID(INDEX($A175:$Y175,MATCH(Lists!$H$6,$A$1:$Y$1,0)),9,2)))),"")</f>
        <v/>
      </c>
      <c r="AJ175" s="22">
        <f>IF(AF175="","",IFERROR(VALUE(INDEX($A175:$Y175,MATCH(Lists!$H$7,$A$1:$Y$1,0))&amp;""),0))</f>
        <v/>
      </c>
      <c r="AK175" s="24">
        <f>IF(AH175="","",YEAR(AH175))</f>
        <v/>
      </c>
      <c r="AL175" s="22">
        <f>IF(AF175="","",IF(AA175="","Pending",AA175))</f>
        <v/>
      </c>
      <c r="AM175" s="22">
        <f>IFERROR(TRIM(INDEX($A175:$Y175,MATCH(Lists!$H$8,$A$1:$Y$1,0))&amp;""),"")</f>
        <v/>
      </c>
      <c r="AN175" s="22">
        <f>IF(AF175="","",IF(OR(Balances!$B$6="",AM175=Balances!$B$6),1,0))</f>
        <v/>
      </c>
    </row>
    <row r="176">
      <c r="Z176" s="19" t="n"/>
      <c r="AA176" s="25" t="n"/>
      <c r="AB176" s="25" t="n"/>
      <c r="AC176" s="26" t="n"/>
      <c r="AD176" s="25" t="n"/>
      <c r="AE176" s="19" t="n"/>
      <c r="AF176" s="22">
        <f>LOWER(IFERROR(TRIM(INDEX($A176:$Y176,MATCH(Lists!$H$4,$A$1:$Y$1,0))&amp;""),""))</f>
        <v/>
      </c>
      <c r="AG176" s="22">
        <f>IFERROR(TRIM(INDEX($A176:$Y176,MATCH(Lists!$H$3,$A$1:$Y$1,0))&amp;""),"")</f>
        <v/>
      </c>
      <c r="AH176" s="23">
        <f>IFERROR(IF(ISNUMBER(INDEX($A176:$Y176,MATCH(Lists!$H$5,$A$1:$Y$1,0))),IF(INDEX($A176:$Y176,MATCH(Lists!$H$5,$A$1:$Y$1,0))&gt;0,INT(INDEX($A176:$Y176,MATCH(Lists!$H$5,$A$1:$Y$1,0))),""),DATE(VALUE(LEFT(INDEX($A176:$Y176,MATCH(Lists!$H$5,$A$1:$Y$1,0)),4)),VALUE(MID(INDEX($A176:$Y176,MATCH(Lists!$H$5,$A$1:$Y$1,0)),6,2)),VALUE(MID(INDEX($A176:$Y176,MATCH(Lists!$H$5,$A$1:$Y$1,0)),9,2)))),"")</f>
        <v/>
      </c>
      <c r="AI176" s="23">
        <f>IFERROR(IF(ISNUMBER(INDEX($A176:$Y176,MATCH(Lists!$H$6,$A$1:$Y$1,0))),IF(INDEX($A176:$Y176,MATCH(Lists!$H$6,$A$1:$Y$1,0))&gt;0,INT(INDEX($A176:$Y176,MATCH(Lists!$H$6,$A$1:$Y$1,0))),""),DATE(VALUE(LEFT(INDEX($A176:$Y176,MATCH(Lists!$H$6,$A$1:$Y$1,0)),4)),VALUE(MID(INDEX($A176:$Y176,MATCH(Lists!$H$6,$A$1:$Y$1,0)),6,2)),VALUE(MID(INDEX($A176:$Y176,MATCH(Lists!$H$6,$A$1:$Y$1,0)),9,2)))),"")</f>
        <v/>
      </c>
      <c r="AJ176" s="22">
        <f>IF(AF176="","",IFERROR(VALUE(INDEX($A176:$Y176,MATCH(Lists!$H$7,$A$1:$Y$1,0))&amp;""),0))</f>
        <v/>
      </c>
      <c r="AK176" s="24">
        <f>IF(AH176="","",YEAR(AH176))</f>
        <v/>
      </c>
      <c r="AL176" s="22">
        <f>IF(AF176="","",IF(AA176="","Pending",AA176))</f>
        <v/>
      </c>
      <c r="AM176" s="22">
        <f>IFERROR(TRIM(INDEX($A176:$Y176,MATCH(Lists!$H$8,$A$1:$Y$1,0))&amp;""),"")</f>
        <v/>
      </c>
      <c r="AN176" s="22">
        <f>IF(AF176="","",IF(OR(Balances!$B$6="",AM176=Balances!$B$6),1,0))</f>
        <v/>
      </c>
    </row>
    <row r="177">
      <c r="Z177" s="19" t="n"/>
      <c r="AA177" s="25" t="n"/>
      <c r="AB177" s="25" t="n"/>
      <c r="AC177" s="26" t="n"/>
      <c r="AD177" s="25" t="n"/>
      <c r="AE177" s="19" t="n"/>
      <c r="AF177" s="22">
        <f>LOWER(IFERROR(TRIM(INDEX($A177:$Y177,MATCH(Lists!$H$4,$A$1:$Y$1,0))&amp;""),""))</f>
        <v/>
      </c>
      <c r="AG177" s="22">
        <f>IFERROR(TRIM(INDEX($A177:$Y177,MATCH(Lists!$H$3,$A$1:$Y$1,0))&amp;""),"")</f>
        <v/>
      </c>
      <c r="AH177" s="23">
        <f>IFERROR(IF(ISNUMBER(INDEX($A177:$Y177,MATCH(Lists!$H$5,$A$1:$Y$1,0))),IF(INDEX($A177:$Y177,MATCH(Lists!$H$5,$A$1:$Y$1,0))&gt;0,INT(INDEX($A177:$Y177,MATCH(Lists!$H$5,$A$1:$Y$1,0))),""),DATE(VALUE(LEFT(INDEX($A177:$Y177,MATCH(Lists!$H$5,$A$1:$Y$1,0)),4)),VALUE(MID(INDEX($A177:$Y177,MATCH(Lists!$H$5,$A$1:$Y$1,0)),6,2)),VALUE(MID(INDEX($A177:$Y177,MATCH(Lists!$H$5,$A$1:$Y$1,0)),9,2)))),"")</f>
        <v/>
      </c>
      <c r="AI177" s="23">
        <f>IFERROR(IF(ISNUMBER(INDEX($A177:$Y177,MATCH(Lists!$H$6,$A$1:$Y$1,0))),IF(INDEX($A177:$Y177,MATCH(Lists!$H$6,$A$1:$Y$1,0))&gt;0,INT(INDEX($A177:$Y177,MATCH(Lists!$H$6,$A$1:$Y$1,0))),""),DATE(VALUE(LEFT(INDEX($A177:$Y177,MATCH(Lists!$H$6,$A$1:$Y$1,0)),4)),VALUE(MID(INDEX($A177:$Y177,MATCH(Lists!$H$6,$A$1:$Y$1,0)),6,2)),VALUE(MID(INDEX($A177:$Y177,MATCH(Lists!$H$6,$A$1:$Y$1,0)),9,2)))),"")</f>
        <v/>
      </c>
      <c r="AJ177" s="22">
        <f>IF(AF177="","",IFERROR(VALUE(INDEX($A177:$Y177,MATCH(Lists!$H$7,$A$1:$Y$1,0))&amp;""),0))</f>
        <v/>
      </c>
      <c r="AK177" s="24">
        <f>IF(AH177="","",YEAR(AH177))</f>
        <v/>
      </c>
      <c r="AL177" s="22">
        <f>IF(AF177="","",IF(AA177="","Pending",AA177))</f>
        <v/>
      </c>
      <c r="AM177" s="22">
        <f>IFERROR(TRIM(INDEX($A177:$Y177,MATCH(Lists!$H$8,$A$1:$Y$1,0))&amp;""),"")</f>
        <v/>
      </c>
      <c r="AN177" s="22">
        <f>IF(AF177="","",IF(OR(Balances!$B$6="",AM177=Balances!$B$6),1,0))</f>
        <v/>
      </c>
    </row>
    <row r="178">
      <c r="Z178" s="19" t="n"/>
      <c r="AA178" s="25" t="n"/>
      <c r="AB178" s="25" t="n"/>
      <c r="AC178" s="26" t="n"/>
      <c r="AD178" s="25" t="n"/>
      <c r="AE178" s="19" t="n"/>
      <c r="AF178" s="22">
        <f>LOWER(IFERROR(TRIM(INDEX($A178:$Y178,MATCH(Lists!$H$4,$A$1:$Y$1,0))&amp;""),""))</f>
        <v/>
      </c>
      <c r="AG178" s="22">
        <f>IFERROR(TRIM(INDEX($A178:$Y178,MATCH(Lists!$H$3,$A$1:$Y$1,0))&amp;""),"")</f>
        <v/>
      </c>
      <c r="AH178" s="23">
        <f>IFERROR(IF(ISNUMBER(INDEX($A178:$Y178,MATCH(Lists!$H$5,$A$1:$Y$1,0))),IF(INDEX($A178:$Y178,MATCH(Lists!$H$5,$A$1:$Y$1,0))&gt;0,INT(INDEX($A178:$Y178,MATCH(Lists!$H$5,$A$1:$Y$1,0))),""),DATE(VALUE(LEFT(INDEX($A178:$Y178,MATCH(Lists!$H$5,$A$1:$Y$1,0)),4)),VALUE(MID(INDEX($A178:$Y178,MATCH(Lists!$H$5,$A$1:$Y$1,0)),6,2)),VALUE(MID(INDEX($A178:$Y178,MATCH(Lists!$H$5,$A$1:$Y$1,0)),9,2)))),"")</f>
        <v/>
      </c>
      <c r="AI178" s="23">
        <f>IFERROR(IF(ISNUMBER(INDEX($A178:$Y178,MATCH(Lists!$H$6,$A$1:$Y$1,0))),IF(INDEX($A178:$Y178,MATCH(Lists!$H$6,$A$1:$Y$1,0))&gt;0,INT(INDEX($A178:$Y178,MATCH(Lists!$H$6,$A$1:$Y$1,0))),""),DATE(VALUE(LEFT(INDEX($A178:$Y178,MATCH(Lists!$H$6,$A$1:$Y$1,0)),4)),VALUE(MID(INDEX($A178:$Y178,MATCH(Lists!$H$6,$A$1:$Y$1,0)),6,2)),VALUE(MID(INDEX($A178:$Y178,MATCH(Lists!$H$6,$A$1:$Y$1,0)),9,2)))),"")</f>
        <v/>
      </c>
      <c r="AJ178" s="22">
        <f>IF(AF178="","",IFERROR(VALUE(INDEX($A178:$Y178,MATCH(Lists!$H$7,$A$1:$Y$1,0))&amp;""),0))</f>
        <v/>
      </c>
      <c r="AK178" s="24">
        <f>IF(AH178="","",YEAR(AH178))</f>
        <v/>
      </c>
      <c r="AL178" s="22">
        <f>IF(AF178="","",IF(AA178="","Pending",AA178))</f>
        <v/>
      </c>
      <c r="AM178" s="22">
        <f>IFERROR(TRIM(INDEX($A178:$Y178,MATCH(Lists!$H$8,$A$1:$Y$1,0))&amp;""),"")</f>
        <v/>
      </c>
      <c r="AN178" s="22">
        <f>IF(AF178="","",IF(OR(Balances!$B$6="",AM178=Balances!$B$6),1,0))</f>
        <v/>
      </c>
    </row>
    <row r="179">
      <c r="Z179" s="19" t="n"/>
      <c r="AA179" s="25" t="n"/>
      <c r="AB179" s="25" t="n"/>
      <c r="AC179" s="26" t="n"/>
      <c r="AD179" s="25" t="n"/>
      <c r="AE179" s="19" t="n"/>
      <c r="AF179" s="22">
        <f>LOWER(IFERROR(TRIM(INDEX($A179:$Y179,MATCH(Lists!$H$4,$A$1:$Y$1,0))&amp;""),""))</f>
        <v/>
      </c>
      <c r="AG179" s="22">
        <f>IFERROR(TRIM(INDEX($A179:$Y179,MATCH(Lists!$H$3,$A$1:$Y$1,0))&amp;""),"")</f>
        <v/>
      </c>
      <c r="AH179" s="23">
        <f>IFERROR(IF(ISNUMBER(INDEX($A179:$Y179,MATCH(Lists!$H$5,$A$1:$Y$1,0))),IF(INDEX($A179:$Y179,MATCH(Lists!$H$5,$A$1:$Y$1,0))&gt;0,INT(INDEX($A179:$Y179,MATCH(Lists!$H$5,$A$1:$Y$1,0))),""),DATE(VALUE(LEFT(INDEX($A179:$Y179,MATCH(Lists!$H$5,$A$1:$Y$1,0)),4)),VALUE(MID(INDEX($A179:$Y179,MATCH(Lists!$H$5,$A$1:$Y$1,0)),6,2)),VALUE(MID(INDEX($A179:$Y179,MATCH(Lists!$H$5,$A$1:$Y$1,0)),9,2)))),"")</f>
        <v/>
      </c>
      <c r="AI179" s="23">
        <f>IFERROR(IF(ISNUMBER(INDEX($A179:$Y179,MATCH(Lists!$H$6,$A$1:$Y$1,0))),IF(INDEX($A179:$Y179,MATCH(Lists!$H$6,$A$1:$Y$1,0))&gt;0,INT(INDEX($A179:$Y179,MATCH(Lists!$H$6,$A$1:$Y$1,0))),""),DATE(VALUE(LEFT(INDEX($A179:$Y179,MATCH(Lists!$H$6,$A$1:$Y$1,0)),4)),VALUE(MID(INDEX($A179:$Y179,MATCH(Lists!$H$6,$A$1:$Y$1,0)),6,2)),VALUE(MID(INDEX($A179:$Y179,MATCH(Lists!$H$6,$A$1:$Y$1,0)),9,2)))),"")</f>
        <v/>
      </c>
      <c r="AJ179" s="22">
        <f>IF(AF179="","",IFERROR(VALUE(INDEX($A179:$Y179,MATCH(Lists!$H$7,$A$1:$Y$1,0))&amp;""),0))</f>
        <v/>
      </c>
      <c r="AK179" s="24">
        <f>IF(AH179="","",YEAR(AH179))</f>
        <v/>
      </c>
      <c r="AL179" s="22">
        <f>IF(AF179="","",IF(AA179="","Pending",AA179))</f>
        <v/>
      </c>
      <c r="AM179" s="22">
        <f>IFERROR(TRIM(INDEX($A179:$Y179,MATCH(Lists!$H$8,$A$1:$Y$1,0))&amp;""),"")</f>
        <v/>
      </c>
      <c r="AN179" s="22">
        <f>IF(AF179="","",IF(OR(Balances!$B$6="",AM179=Balances!$B$6),1,0))</f>
        <v/>
      </c>
    </row>
    <row r="180">
      <c r="Z180" s="19" t="n"/>
      <c r="AA180" s="25" t="n"/>
      <c r="AB180" s="25" t="n"/>
      <c r="AC180" s="26" t="n"/>
      <c r="AD180" s="25" t="n"/>
      <c r="AE180" s="19" t="n"/>
      <c r="AF180" s="22">
        <f>LOWER(IFERROR(TRIM(INDEX($A180:$Y180,MATCH(Lists!$H$4,$A$1:$Y$1,0))&amp;""),""))</f>
        <v/>
      </c>
      <c r="AG180" s="22">
        <f>IFERROR(TRIM(INDEX($A180:$Y180,MATCH(Lists!$H$3,$A$1:$Y$1,0))&amp;""),"")</f>
        <v/>
      </c>
      <c r="AH180" s="23">
        <f>IFERROR(IF(ISNUMBER(INDEX($A180:$Y180,MATCH(Lists!$H$5,$A$1:$Y$1,0))),IF(INDEX($A180:$Y180,MATCH(Lists!$H$5,$A$1:$Y$1,0))&gt;0,INT(INDEX($A180:$Y180,MATCH(Lists!$H$5,$A$1:$Y$1,0))),""),DATE(VALUE(LEFT(INDEX($A180:$Y180,MATCH(Lists!$H$5,$A$1:$Y$1,0)),4)),VALUE(MID(INDEX($A180:$Y180,MATCH(Lists!$H$5,$A$1:$Y$1,0)),6,2)),VALUE(MID(INDEX($A180:$Y180,MATCH(Lists!$H$5,$A$1:$Y$1,0)),9,2)))),"")</f>
        <v/>
      </c>
      <c r="AI180" s="23">
        <f>IFERROR(IF(ISNUMBER(INDEX($A180:$Y180,MATCH(Lists!$H$6,$A$1:$Y$1,0))),IF(INDEX($A180:$Y180,MATCH(Lists!$H$6,$A$1:$Y$1,0))&gt;0,INT(INDEX($A180:$Y180,MATCH(Lists!$H$6,$A$1:$Y$1,0))),""),DATE(VALUE(LEFT(INDEX($A180:$Y180,MATCH(Lists!$H$6,$A$1:$Y$1,0)),4)),VALUE(MID(INDEX($A180:$Y180,MATCH(Lists!$H$6,$A$1:$Y$1,0)),6,2)),VALUE(MID(INDEX($A180:$Y180,MATCH(Lists!$H$6,$A$1:$Y$1,0)),9,2)))),"")</f>
        <v/>
      </c>
      <c r="AJ180" s="22">
        <f>IF(AF180="","",IFERROR(VALUE(INDEX($A180:$Y180,MATCH(Lists!$H$7,$A$1:$Y$1,0))&amp;""),0))</f>
        <v/>
      </c>
      <c r="AK180" s="24">
        <f>IF(AH180="","",YEAR(AH180))</f>
        <v/>
      </c>
      <c r="AL180" s="22">
        <f>IF(AF180="","",IF(AA180="","Pending",AA180))</f>
        <v/>
      </c>
      <c r="AM180" s="22">
        <f>IFERROR(TRIM(INDEX($A180:$Y180,MATCH(Lists!$H$8,$A$1:$Y$1,0))&amp;""),"")</f>
        <v/>
      </c>
      <c r="AN180" s="22">
        <f>IF(AF180="","",IF(OR(Balances!$B$6="",AM180=Balances!$B$6),1,0))</f>
        <v/>
      </c>
    </row>
    <row r="181">
      <c r="Z181" s="19" t="n"/>
      <c r="AA181" s="25" t="n"/>
      <c r="AB181" s="25" t="n"/>
      <c r="AC181" s="26" t="n"/>
      <c r="AD181" s="25" t="n"/>
      <c r="AE181" s="19" t="n"/>
      <c r="AF181" s="22">
        <f>LOWER(IFERROR(TRIM(INDEX($A181:$Y181,MATCH(Lists!$H$4,$A$1:$Y$1,0))&amp;""),""))</f>
        <v/>
      </c>
      <c r="AG181" s="22">
        <f>IFERROR(TRIM(INDEX($A181:$Y181,MATCH(Lists!$H$3,$A$1:$Y$1,0))&amp;""),"")</f>
        <v/>
      </c>
      <c r="AH181" s="23">
        <f>IFERROR(IF(ISNUMBER(INDEX($A181:$Y181,MATCH(Lists!$H$5,$A$1:$Y$1,0))),IF(INDEX($A181:$Y181,MATCH(Lists!$H$5,$A$1:$Y$1,0))&gt;0,INT(INDEX($A181:$Y181,MATCH(Lists!$H$5,$A$1:$Y$1,0))),""),DATE(VALUE(LEFT(INDEX($A181:$Y181,MATCH(Lists!$H$5,$A$1:$Y$1,0)),4)),VALUE(MID(INDEX($A181:$Y181,MATCH(Lists!$H$5,$A$1:$Y$1,0)),6,2)),VALUE(MID(INDEX($A181:$Y181,MATCH(Lists!$H$5,$A$1:$Y$1,0)),9,2)))),"")</f>
        <v/>
      </c>
      <c r="AI181" s="23">
        <f>IFERROR(IF(ISNUMBER(INDEX($A181:$Y181,MATCH(Lists!$H$6,$A$1:$Y$1,0))),IF(INDEX($A181:$Y181,MATCH(Lists!$H$6,$A$1:$Y$1,0))&gt;0,INT(INDEX($A181:$Y181,MATCH(Lists!$H$6,$A$1:$Y$1,0))),""),DATE(VALUE(LEFT(INDEX($A181:$Y181,MATCH(Lists!$H$6,$A$1:$Y$1,0)),4)),VALUE(MID(INDEX($A181:$Y181,MATCH(Lists!$H$6,$A$1:$Y$1,0)),6,2)),VALUE(MID(INDEX($A181:$Y181,MATCH(Lists!$H$6,$A$1:$Y$1,0)),9,2)))),"")</f>
        <v/>
      </c>
      <c r="AJ181" s="22">
        <f>IF(AF181="","",IFERROR(VALUE(INDEX($A181:$Y181,MATCH(Lists!$H$7,$A$1:$Y$1,0))&amp;""),0))</f>
        <v/>
      </c>
      <c r="AK181" s="24">
        <f>IF(AH181="","",YEAR(AH181))</f>
        <v/>
      </c>
      <c r="AL181" s="22">
        <f>IF(AF181="","",IF(AA181="","Pending",AA181))</f>
        <v/>
      </c>
      <c r="AM181" s="22">
        <f>IFERROR(TRIM(INDEX($A181:$Y181,MATCH(Lists!$H$8,$A$1:$Y$1,0))&amp;""),"")</f>
        <v/>
      </c>
      <c r="AN181" s="22">
        <f>IF(AF181="","",IF(OR(Balances!$B$6="",AM181=Balances!$B$6),1,0))</f>
        <v/>
      </c>
    </row>
    <row r="182">
      <c r="Z182" s="19" t="n"/>
      <c r="AA182" s="25" t="n"/>
      <c r="AB182" s="25" t="n"/>
      <c r="AC182" s="26" t="n"/>
      <c r="AD182" s="25" t="n"/>
      <c r="AE182" s="19" t="n"/>
      <c r="AF182" s="22">
        <f>LOWER(IFERROR(TRIM(INDEX($A182:$Y182,MATCH(Lists!$H$4,$A$1:$Y$1,0))&amp;""),""))</f>
        <v/>
      </c>
      <c r="AG182" s="22">
        <f>IFERROR(TRIM(INDEX($A182:$Y182,MATCH(Lists!$H$3,$A$1:$Y$1,0))&amp;""),"")</f>
        <v/>
      </c>
      <c r="AH182" s="23">
        <f>IFERROR(IF(ISNUMBER(INDEX($A182:$Y182,MATCH(Lists!$H$5,$A$1:$Y$1,0))),IF(INDEX($A182:$Y182,MATCH(Lists!$H$5,$A$1:$Y$1,0))&gt;0,INT(INDEX($A182:$Y182,MATCH(Lists!$H$5,$A$1:$Y$1,0))),""),DATE(VALUE(LEFT(INDEX($A182:$Y182,MATCH(Lists!$H$5,$A$1:$Y$1,0)),4)),VALUE(MID(INDEX($A182:$Y182,MATCH(Lists!$H$5,$A$1:$Y$1,0)),6,2)),VALUE(MID(INDEX($A182:$Y182,MATCH(Lists!$H$5,$A$1:$Y$1,0)),9,2)))),"")</f>
        <v/>
      </c>
      <c r="AI182" s="23">
        <f>IFERROR(IF(ISNUMBER(INDEX($A182:$Y182,MATCH(Lists!$H$6,$A$1:$Y$1,0))),IF(INDEX($A182:$Y182,MATCH(Lists!$H$6,$A$1:$Y$1,0))&gt;0,INT(INDEX($A182:$Y182,MATCH(Lists!$H$6,$A$1:$Y$1,0))),""),DATE(VALUE(LEFT(INDEX($A182:$Y182,MATCH(Lists!$H$6,$A$1:$Y$1,0)),4)),VALUE(MID(INDEX($A182:$Y182,MATCH(Lists!$H$6,$A$1:$Y$1,0)),6,2)),VALUE(MID(INDEX($A182:$Y182,MATCH(Lists!$H$6,$A$1:$Y$1,0)),9,2)))),"")</f>
        <v/>
      </c>
      <c r="AJ182" s="22">
        <f>IF(AF182="","",IFERROR(VALUE(INDEX($A182:$Y182,MATCH(Lists!$H$7,$A$1:$Y$1,0))&amp;""),0))</f>
        <v/>
      </c>
      <c r="AK182" s="24">
        <f>IF(AH182="","",YEAR(AH182))</f>
        <v/>
      </c>
      <c r="AL182" s="22">
        <f>IF(AF182="","",IF(AA182="","Pending",AA182))</f>
        <v/>
      </c>
      <c r="AM182" s="22">
        <f>IFERROR(TRIM(INDEX($A182:$Y182,MATCH(Lists!$H$8,$A$1:$Y$1,0))&amp;""),"")</f>
        <v/>
      </c>
      <c r="AN182" s="22">
        <f>IF(AF182="","",IF(OR(Balances!$B$6="",AM182=Balances!$B$6),1,0))</f>
        <v/>
      </c>
    </row>
    <row r="183">
      <c r="Z183" s="19" t="n"/>
      <c r="AA183" s="25" t="n"/>
      <c r="AB183" s="25" t="n"/>
      <c r="AC183" s="26" t="n"/>
      <c r="AD183" s="25" t="n"/>
      <c r="AE183" s="19" t="n"/>
      <c r="AF183" s="22">
        <f>LOWER(IFERROR(TRIM(INDEX($A183:$Y183,MATCH(Lists!$H$4,$A$1:$Y$1,0))&amp;""),""))</f>
        <v/>
      </c>
      <c r="AG183" s="22">
        <f>IFERROR(TRIM(INDEX($A183:$Y183,MATCH(Lists!$H$3,$A$1:$Y$1,0))&amp;""),"")</f>
        <v/>
      </c>
      <c r="AH183" s="23">
        <f>IFERROR(IF(ISNUMBER(INDEX($A183:$Y183,MATCH(Lists!$H$5,$A$1:$Y$1,0))),IF(INDEX($A183:$Y183,MATCH(Lists!$H$5,$A$1:$Y$1,0))&gt;0,INT(INDEX($A183:$Y183,MATCH(Lists!$H$5,$A$1:$Y$1,0))),""),DATE(VALUE(LEFT(INDEX($A183:$Y183,MATCH(Lists!$H$5,$A$1:$Y$1,0)),4)),VALUE(MID(INDEX($A183:$Y183,MATCH(Lists!$H$5,$A$1:$Y$1,0)),6,2)),VALUE(MID(INDEX($A183:$Y183,MATCH(Lists!$H$5,$A$1:$Y$1,0)),9,2)))),"")</f>
        <v/>
      </c>
      <c r="AI183" s="23">
        <f>IFERROR(IF(ISNUMBER(INDEX($A183:$Y183,MATCH(Lists!$H$6,$A$1:$Y$1,0))),IF(INDEX($A183:$Y183,MATCH(Lists!$H$6,$A$1:$Y$1,0))&gt;0,INT(INDEX($A183:$Y183,MATCH(Lists!$H$6,$A$1:$Y$1,0))),""),DATE(VALUE(LEFT(INDEX($A183:$Y183,MATCH(Lists!$H$6,$A$1:$Y$1,0)),4)),VALUE(MID(INDEX($A183:$Y183,MATCH(Lists!$H$6,$A$1:$Y$1,0)),6,2)),VALUE(MID(INDEX($A183:$Y183,MATCH(Lists!$H$6,$A$1:$Y$1,0)),9,2)))),"")</f>
        <v/>
      </c>
      <c r="AJ183" s="22">
        <f>IF(AF183="","",IFERROR(VALUE(INDEX($A183:$Y183,MATCH(Lists!$H$7,$A$1:$Y$1,0))&amp;""),0))</f>
        <v/>
      </c>
      <c r="AK183" s="24">
        <f>IF(AH183="","",YEAR(AH183))</f>
        <v/>
      </c>
      <c r="AL183" s="22">
        <f>IF(AF183="","",IF(AA183="","Pending",AA183))</f>
        <v/>
      </c>
      <c r="AM183" s="22">
        <f>IFERROR(TRIM(INDEX($A183:$Y183,MATCH(Lists!$H$8,$A$1:$Y$1,0))&amp;""),"")</f>
        <v/>
      </c>
      <c r="AN183" s="22">
        <f>IF(AF183="","",IF(OR(Balances!$B$6="",AM183=Balances!$B$6),1,0))</f>
        <v/>
      </c>
    </row>
    <row r="184">
      <c r="Z184" s="19" t="n"/>
      <c r="AA184" s="25" t="n"/>
      <c r="AB184" s="25" t="n"/>
      <c r="AC184" s="26" t="n"/>
      <c r="AD184" s="25" t="n"/>
      <c r="AE184" s="19" t="n"/>
      <c r="AF184" s="22">
        <f>LOWER(IFERROR(TRIM(INDEX($A184:$Y184,MATCH(Lists!$H$4,$A$1:$Y$1,0))&amp;""),""))</f>
        <v/>
      </c>
      <c r="AG184" s="22">
        <f>IFERROR(TRIM(INDEX($A184:$Y184,MATCH(Lists!$H$3,$A$1:$Y$1,0))&amp;""),"")</f>
        <v/>
      </c>
      <c r="AH184" s="23">
        <f>IFERROR(IF(ISNUMBER(INDEX($A184:$Y184,MATCH(Lists!$H$5,$A$1:$Y$1,0))),IF(INDEX($A184:$Y184,MATCH(Lists!$H$5,$A$1:$Y$1,0))&gt;0,INT(INDEX($A184:$Y184,MATCH(Lists!$H$5,$A$1:$Y$1,0))),""),DATE(VALUE(LEFT(INDEX($A184:$Y184,MATCH(Lists!$H$5,$A$1:$Y$1,0)),4)),VALUE(MID(INDEX($A184:$Y184,MATCH(Lists!$H$5,$A$1:$Y$1,0)),6,2)),VALUE(MID(INDEX($A184:$Y184,MATCH(Lists!$H$5,$A$1:$Y$1,0)),9,2)))),"")</f>
        <v/>
      </c>
      <c r="AI184" s="23">
        <f>IFERROR(IF(ISNUMBER(INDEX($A184:$Y184,MATCH(Lists!$H$6,$A$1:$Y$1,0))),IF(INDEX($A184:$Y184,MATCH(Lists!$H$6,$A$1:$Y$1,0))&gt;0,INT(INDEX($A184:$Y184,MATCH(Lists!$H$6,$A$1:$Y$1,0))),""),DATE(VALUE(LEFT(INDEX($A184:$Y184,MATCH(Lists!$H$6,$A$1:$Y$1,0)),4)),VALUE(MID(INDEX($A184:$Y184,MATCH(Lists!$H$6,$A$1:$Y$1,0)),6,2)),VALUE(MID(INDEX($A184:$Y184,MATCH(Lists!$H$6,$A$1:$Y$1,0)),9,2)))),"")</f>
        <v/>
      </c>
      <c r="AJ184" s="22">
        <f>IF(AF184="","",IFERROR(VALUE(INDEX($A184:$Y184,MATCH(Lists!$H$7,$A$1:$Y$1,0))&amp;""),0))</f>
        <v/>
      </c>
      <c r="AK184" s="24">
        <f>IF(AH184="","",YEAR(AH184))</f>
        <v/>
      </c>
      <c r="AL184" s="22">
        <f>IF(AF184="","",IF(AA184="","Pending",AA184))</f>
        <v/>
      </c>
      <c r="AM184" s="22">
        <f>IFERROR(TRIM(INDEX($A184:$Y184,MATCH(Lists!$H$8,$A$1:$Y$1,0))&amp;""),"")</f>
        <v/>
      </c>
      <c r="AN184" s="22">
        <f>IF(AF184="","",IF(OR(Balances!$B$6="",AM184=Balances!$B$6),1,0))</f>
        <v/>
      </c>
    </row>
    <row r="185">
      <c r="Z185" s="19" t="n"/>
      <c r="AA185" s="25" t="n"/>
      <c r="AB185" s="25" t="n"/>
      <c r="AC185" s="26" t="n"/>
      <c r="AD185" s="25" t="n"/>
      <c r="AE185" s="19" t="n"/>
      <c r="AF185" s="22">
        <f>LOWER(IFERROR(TRIM(INDEX($A185:$Y185,MATCH(Lists!$H$4,$A$1:$Y$1,0))&amp;""),""))</f>
        <v/>
      </c>
      <c r="AG185" s="22">
        <f>IFERROR(TRIM(INDEX($A185:$Y185,MATCH(Lists!$H$3,$A$1:$Y$1,0))&amp;""),"")</f>
        <v/>
      </c>
      <c r="AH185" s="23">
        <f>IFERROR(IF(ISNUMBER(INDEX($A185:$Y185,MATCH(Lists!$H$5,$A$1:$Y$1,0))),IF(INDEX($A185:$Y185,MATCH(Lists!$H$5,$A$1:$Y$1,0))&gt;0,INT(INDEX($A185:$Y185,MATCH(Lists!$H$5,$A$1:$Y$1,0))),""),DATE(VALUE(LEFT(INDEX($A185:$Y185,MATCH(Lists!$H$5,$A$1:$Y$1,0)),4)),VALUE(MID(INDEX($A185:$Y185,MATCH(Lists!$H$5,$A$1:$Y$1,0)),6,2)),VALUE(MID(INDEX($A185:$Y185,MATCH(Lists!$H$5,$A$1:$Y$1,0)),9,2)))),"")</f>
        <v/>
      </c>
      <c r="AI185" s="23">
        <f>IFERROR(IF(ISNUMBER(INDEX($A185:$Y185,MATCH(Lists!$H$6,$A$1:$Y$1,0))),IF(INDEX($A185:$Y185,MATCH(Lists!$H$6,$A$1:$Y$1,0))&gt;0,INT(INDEX($A185:$Y185,MATCH(Lists!$H$6,$A$1:$Y$1,0))),""),DATE(VALUE(LEFT(INDEX($A185:$Y185,MATCH(Lists!$H$6,$A$1:$Y$1,0)),4)),VALUE(MID(INDEX($A185:$Y185,MATCH(Lists!$H$6,$A$1:$Y$1,0)),6,2)),VALUE(MID(INDEX($A185:$Y185,MATCH(Lists!$H$6,$A$1:$Y$1,0)),9,2)))),"")</f>
        <v/>
      </c>
      <c r="AJ185" s="22">
        <f>IF(AF185="","",IFERROR(VALUE(INDEX($A185:$Y185,MATCH(Lists!$H$7,$A$1:$Y$1,0))&amp;""),0))</f>
        <v/>
      </c>
      <c r="AK185" s="24">
        <f>IF(AH185="","",YEAR(AH185))</f>
        <v/>
      </c>
      <c r="AL185" s="22">
        <f>IF(AF185="","",IF(AA185="","Pending",AA185))</f>
        <v/>
      </c>
      <c r="AM185" s="22">
        <f>IFERROR(TRIM(INDEX($A185:$Y185,MATCH(Lists!$H$8,$A$1:$Y$1,0))&amp;""),"")</f>
        <v/>
      </c>
      <c r="AN185" s="22">
        <f>IF(AF185="","",IF(OR(Balances!$B$6="",AM185=Balances!$B$6),1,0))</f>
        <v/>
      </c>
    </row>
    <row r="186">
      <c r="Z186" s="19" t="n"/>
      <c r="AA186" s="25" t="n"/>
      <c r="AB186" s="25" t="n"/>
      <c r="AC186" s="26" t="n"/>
      <c r="AD186" s="25" t="n"/>
      <c r="AE186" s="19" t="n"/>
      <c r="AF186" s="22">
        <f>LOWER(IFERROR(TRIM(INDEX($A186:$Y186,MATCH(Lists!$H$4,$A$1:$Y$1,0))&amp;""),""))</f>
        <v/>
      </c>
      <c r="AG186" s="22">
        <f>IFERROR(TRIM(INDEX($A186:$Y186,MATCH(Lists!$H$3,$A$1:$Y$1,0))&amp;""),"")</f>
        <v/>
      </c>
      <c r="AH186" s="23">
        <f>IFERROR(IF(ISNUMBER(INDEX($A186:$Y186,MATCH(Lists!$H$5,$A$1:$Y$1,0))),IF(INDEX($A186:$Y186,MATCH(Lists!$H$5,$A$1:$Y$1,0))&gt;0,INT(INDEX($A186:$Y186,MATCH(Lists!$H$5,$A$1:$Y$1,0))),""),DATE(VALUE(LEFT(INDEX($A186:$Y186,MATCH(Lists!$H$5,$A$1:$Y$1,0)),4)),VALUE(MID(INDEX($A186:$Y186,MATCH(Lists!$H$5,$A$1:$Y$1,0)),6,2)),VALUE(MID(INDEX($A186:$Y186,MATCH(Lists!$H$5,$A$1:$Y$1,0)),9,2)))),"")</f>
        <v/>
      </c>
      <c r="AI186" s="23">
        <f>IFERROR(IF(ISNUMBER(INDEX($A186:$Y186,MATCH(Lists!$H$6,$A$1:$Y$1,0))),IF(INDEX($A186:$Y186,MATCH(Lists!$H$6,$A$1:$Y$1,0))&gt;0,INT(INDEX($A186:$Y186,MATCH(Lists!$H$6,$A$1:$Y$1,0))),""),DATE(VALUE(LEFT(INDEX($A186:$Y186,MATCH(Lists!$H$6,$A$1:$Y$1,0)),4)),VALUE(MID(INDEX($A186:$Y186,MATCH(Lists!$H$6,$A$1:$Y$1,0)),6,2)),VALUE(MID(INDEX($A186:$Y186,MATCH(Lists!$H$6,$A$1:$Y$1,0)),9,2)))),"")</f>
        <v/>
      </c>
      <c r="AJ186" s="22">
        <f>IF(AF186="","",IFERROR(VALUE(INDEX($A186:$Y186,MATCH(Lists!$H$7,$A$1:$Y$1,0))&amp;""),0))</f>
        <v/>
      </c>
      <c r="AK186" s="24">
        <f>IF(AH186="","",YEAR(AH186))</f>
        <v/>
      </c>
      <c r="AL186" s="22">
        <f>IF(AF186="","",IF(AA186="","Pending",AA186))</f>
        <v/>
      </c>
      <c r="AM186" s="22">
        <f>IFERROR(TRIM(INDEX($A186:$Y186,MATCH(Lists!$H$8,$A$1:$Y$1,0))&amp;""),"")</f>
        <v/>
      </c>
      <c r="AN186" s="22">
        <f>IF(AF186="","",IF(OR(Balances!$B$6="",AM186=Balances!$B$6),1,0))</f>
        <v/>
      </c>
    </row>
    <row r="187">
      <c r="Z187" s="19" t="n"/>
      <c r="AA187" s="25" t="n"/>
      <c r="AB187" s="25" t="n"/>
      <c r="AC187" s="26" t="n"/>
      <c r="AD187" s="25" t="n"/>
      <c r="AE187" s="19" t="n"/>
      <c r="AF187" s="22">
        <f>LOWER(IFERROR(TRIM(INDEX($A187:$Y187,MATCH(Lists!$H$4,$A$1:$Y$1,0))&amp;""),""))</f>
        <v/>
      </c>
      <c r="AG187" s="22">
        <f>IFERROR(TRIM(INDEX($A187:$Y187,MATCH(Lists!$H$3,$A$1:$Y$1,0))&amp;""),"")</f>
        <v/>
      </c>
      <c r="AH187" s="23">
        <f>IFERROR(IF(ISNUMBER(INDEX($A187:$Y187,MATCH(Lists!$H$5,$A$1:$Y$1,0))),IF(INDEX($A187:$Y187,MATCH(Lists!$H$5,$A$1:$Y$1,0))&gt;0,INT(INDEX($A187:$Y187,MATCH(Lists!$H$5,$A$1:$Y$1,0))),""),DATE(VALUE(LEFT(INDEX($A187:$Y187,MATCH(Lists!$H$5,$A$1:$Y$1,0)),4)),VALUE(MID(INDEX($A187:$Y187,MATCH(Lists!$H$5,$A$1:$Y$1,0)),6,2)),VALUE(MID(INDEX($A187:$Y187,MATCH(Lists!$H$5,$A$1:$Y$1,0)),9,2)))),"")</f>
        <v/>
      </c>
      <c r="AI187" s="23">
        <f>IFERROR(IF(ISNUMBER(INDEX($A187:$Y187,MATCH(Lists!$H$6,$A$1:$Y$1,0))),IF(INDEX($A187:$Y187,MATCH(Lists!$H$6,$A$1:$Y$1,0))&gt;0,INT(INDEX($A187:$Y187,MATCH(Lists!$H$6,$A$1:$Y$1,0))),""),DATE(VALUE(LEFT(INDEX($A187:$Y187,MATCH(Lists!$H$6,$A$1:$Y$1,0)),4)),VALUE(MID(INDEX($A187:$Y187,MATCH(Lists!$H$6,$A$1:$Y$1,0)),6,2)),VALUE(MID(INDEX($A187:$Y187,MATCH(Lists!$H$6,$A$1:$Y$1,0)),9,2)))),"")</f>
        <v/>
      </c>
      <c r="AJ187" s="22">
        <f>IF(AF187="","",IFERROR(VALUE(INDEX($A187:$Y187,MATCH(Lists!$H$7,$A$1:$Y$1,0))&amp;""),0))</f>
        <v/>
      </c>
      <c r="AK187" s="24">
        <f>IF(AH187="","",YEAR(AH187))</f>
        <v/>
      </c>
      <c r="AL187" s="22">
        <f>IF(AF187="","",IF(AA187="","Pending",AA187))</f>
        <v/>
      </c>
      <c r="AM187" s="22">
        <f>IFERROR(TRIM(INDEX($A187:$Y187,MATCH(Lists!$H$8,$A$1:$Y$1,0))&amp;""),"")</f>
        <v/>
      </c>
      <c r="AN187" s="22">
        <f>IF(AF187="","",IF(OR(Balances!$B$6="",AM187=Balances!$B$6),1,0))</f>
        <v/>
      </c>
    </row>
    <row r="188">
      <c r="Z188" s="19" t="n"/>
      <c r="AA188" s="25" t="n"/>
      <c r="AB188" s="25" t="n"/>
      <c r="AC188" s="26" t="n"/>
      <c r="AD188" s="25" t="n"/>
      <c r="AE188" s="19" t="n"/>
      <c r="AF188" s="22">
        <f>LOWER(IFERROR(TRIM(INDEX($A188:$Y188,MATCH(Lists!$H$4,$A$1:$Y$1,0))&amp;""),""))</f>
        <v/>
      </c>
      <c r="AG188" s="22">
        <f>IFERROR(TRIM(INDEX($A188:$Y188,MATCH(Lists!$H$3,$A$1:$Y$1,0))&amp;""),"")</f>
        <v/>
      </c>
      <c r="AH188" s="23">
        <f>IFERROR(IF(ISNUMBER(INDEX($A188:$Y188,MATCH(Lists!$H$5,$A$1:$Y$1,0))),IF(INDEX($A188:$Y188,MATCH(Lists!$H$5,$A$1:$Y$1,0))&gt;0,INT(INDEX($A188:$Y188,MATCH(Lists!$H$5,$A$1:$Y$1,0))),""),DATE(VALUE(LEFT(INDEX($A188:$Y188,MATCH(Lists!$H$5,$A$1:$Y$1,0)),4)),VALUE(MID(INDEX($A188:$Y188,MATCH(Lists!$H$5,$A$1:$Y$1,0)),6,2)),VALUE(MID(INDEX($A188:$Y188,MATCH(Lists!$H$5,$A$1:$Y$1,0)),9,2)))),"")</f>
        <v/>
      </c>
      <c r="AI188" s="23">
        <f>IFERROR(IF(ISNUMBER(INDEX($A188:$Y188,MATCH(Lists!$H$6,$A$1:$Y$1,0))),IF(INDEX($A188:$Y188,MATCH(Lists!$H$6,$A$1:$Y$1,0))&gt;0,INT(INDEX($A188:$Y188,MATCH(Lists!$H$6,$A$1:$Y$1,0))),""),DATE(VALUE(LEFT(INDEX($A188:$Y188,MATCH(Lists!$H$6,$A$1:$Y$1,0)),4)),VALUE(MID(INDEX($A188:$Y188,MATCH(Lists!$H$6,$A$1:$Y$1,0)),6,2)),VALUE(MID(INDEX($A188:$Y188,MATCH(Lists!$H$6,$A$1:$Y$1,0)),9,2)))),"")</f>
        <v/>
      </c>
      <c r="AJ188" s="22">
        <f>IF(AF188="","",IFERROR(VALUE(INDEX($A188:$Y188,MATCH(Lists!$H$7,$A$1:$Y$1,0))&amp;""),0))</f>
        <v/>
      </c>
      <c r="AK188" s="24">
        <f>IF(AH188="","",YEAR(AH188))</f>
        <v/>
      </c>
      <c r="AL188" s="22">
        <f>IF(AF188="","",IF(AA188="","Pending",AA188))</f>
        <v/>
      </c>
      <c r="AM188" s="22">
        <f>IFERROR(TRIM(INDEX($A188:$Y188,MATCH(Lists!$H$8,$A$1:$Y$1,0))&amp;""),"")</f>
        <v/>
      </c>
      <c r="AN188" s="22">
        <f>IF(AF188="","",IF(OR(Balances!$B$6="",AM188=Balances!$B$6),1,0))</f>
        <v/>
      </c>
    </row>
    <row r="189">
      <c r="Z189" s="19" t="n"/>
      <c r="AA189" s="25" t="n"/>
      <c r="AB189" s="25" t="n"/>
      <c r="AC189" s="26" t="n"/>
      <c r="AD189" s="25" t="n"/>
      <c r="AE189" s="19" t="n"/>
      <c r="AF189" s="22">
        <f>LOWER(IFERROR(TRIM(INDEX($A189:$Y189,MATCH(Lists!$H$4,$A$1:$Y$1,0))&amp;""),""))</f>
        <v/>
      </c>
      <c r="AG189" s="22">
        <f>IFERROR(TRIM(INDEX($A189:$Y189,MATCH(Lists!$H$3,$A$1:$Y$1,0))&amp;""),"")</f>
        <v/>
      </c>
      <c r="AH189" s="23">
        <f>IFERROR(IF(ISNUMBER(INDEX($A189:$Y189,MATCH(Lists!$H$5,$A$1:$Y$1,0))),IF(INDEX($A189:$Y189,MATCH(Lists!$H$5,$A$1:$Y$1,0))&gt;0,INT(INDEX($A189:$Y189,MATCH(Lists!$H$5,$A$1:$Y$1,0))),""),DATE(VALUE(LEFT(INDEX($A189:$Y189,MATCH(Lists!$H$5,$A$1:$Y$1,0)),4)),VALUE(MID(INDEX($A189:$Y189,MATCH(Lists!$H$5,$A$1:$Y$1,0)),6,2)),VALUE(MID(INDEX($A189:$Y189,MATCH(Lists!$H$5,$A$1:$Y$1,0)),9,2)))),"")</f>
        <v/>
      </c>
      <c r="AI189" s="23">
        <f>IFERROR(IF(ISNUMBER(INDEX($A189:$Y189,MATCH(Lists!$H$6,$A$1:$Y$1,0))),IF(INDEX($A189:$Y189,MATCH(Lists!$H$6,$A$1:$Y$1,0))&gt;0,INT(INDEX($A189:$Y189,MATCH(Lists!$H$6,$A$1:$Y$1,0))),""),DATE(VALUE(LEFT(INDEX($A189:$Y189,MATCH(Lists!$H$6,$A$1:$Y$1,0)),4)),VALUE(MID(INDEX($A189:$Y189,MATCH(Lists!$H$6,$A$1:$Y$1,0)),6,2)),VALUE(MID(INDEX($A189:$Y189,MATCH(Lists!$H$6,$A$1:$Y$1,0)),9,2)))),"")</f>
        <v/>
      </c>
      <c r="AJ189" s="22">
        <f>IF(AF189="","",IFERROR(VALUE(INDEX($A189:$Y189,MATCH(Lists!$H$7,$A$1:$Y$1,0))&amp;""),0))</f>
        <v/>
      </c>
      <c r="AK189" s="24">
        <f>IF(AH189="","",YEAR(AH189))</f>
        <v/>
      </c>
      <c r="AL189" s="22">
        <f>IF(AF189="","",IF(AA189="","Pending",AA189))</f>
        <v/>
      </c>
      <c r="AM189" s="22">
        <f>IFERROR(TRIM(INDEX($A189:$Y189,MATCH(Lists!$H$8,$A$1:$Y$1,0))&amp;""),"")</f>
        <v/>
      </c>
      <c r="AN189" s="22">
        <f>IF(AF189="","",IF(OR(Balances!$B$6="",AM189=Balances!$B$6),1,0))</f>
        <v/>
      </c>
    </row>
    <row r="190">
      <c r="Z190" s="19" t="n"/>
      <c r="AA190" s="25" t="n"/>
      <c r="AB190" s="25" t="n"/>
      <c r="AC190" s="26" t="n"/>
      <c r="AD190" s="25" t="n"/>
      <c r="AE190" s="19" t="n"/>
      <c r="AF190" s="22">
        <f>LOWER(IFERROR(TRIM(INDEX($A190:$Y190,MATCH(Lists!$H$4,$A$1:$Y$1,0))&amp;""),""))</f>
        <v/>
      </c>
      <c r="AG190" s="22">
        <f>IFERROR(TRIM(INDEX($A190:$Y190,MATCH(Lists!$H$3,$A$1:$Y$1,0))&amp;""),"")</f>
        <v/>
      </c>
      <c r="AH190" s="23">
        <f>IFERROR(IF(ISNUMBER(INDEX($A190:$Y190,MATCH(Lists!$H$5,$A$1:$Y$1,0))),IF(INDEX($A190:$Y190,MATCH(Lists!$H$5,$A$1:$Y$1,0))&gt;0,INT(INDEX($A190:$Y190,MATCH(Lists!$H$5,$A$1:$Y$1,0))),""),DATE(VALUE(LEFT(INDEX($A190:$Y190,MATCH(Lists!$H$5,$A$1:$Y$1,0)),4)),VALUE(MID(INDEX($A190:$Y190,MATCH(Lists!$H$5,$A$1:$Y$1,0)),6,2)),VALUE(MID(INDEX($A190:$Y190,MATCH(Lists!$H$5,$A$1:$Y$1,0)),9,2)))),"")</f>
        <v/>
      </c>
      <c r="AI190" s="23">
        <f>IFERROR(IF(ISNUMBER(INDEX($A190:$Y190,MATCH(Lists!$H$6,$A$1:$Y$1,0))),IF(INDEX($A190:$Y190,MATCH(Lists!$H$6,$A$1:$Y$1,0))&gt;0,INT(INDEX($A190:$Y190,MATCH(Lists!$H$6,$A$1:$Y$1,0))),""),DATE(VALUE(LEFT(INDEX($A190:$Y190,MATCH(Lists!$H$6,$A$1:$Y$1,0)),4)),VALUE(MID(INDEX($A190:$Y190,MATCH(Lists!$H$6,$A$1:$Y$1,0)),6,2)),VALUE(MID(INDEX($A190:$Y190,MATCH(Lists!$H$6,$A$1:$Y$1,0)),9,2)))),"")</f>
        <v/>
      </c>
      <c r="AJ190" s="22">
        <f>IF(AF190="","",IFERROR(VALUE(INDEX($A190:$Y190,MATCH(Lists!$H$7,$A$1:$Y$1,0))&amp;""),0))</f>
        <v/>
      </c>
      <c r="AK190" s="24">
        <f>IF(AH190="","",YEAR(AH190))</f>
        <v/>
      </c>
      <c r="AL190" s="22">
        <f>IF(AF190="","",IF(AA190="","Pending",AA190))</f>
        <v/>
      </c>
      <c r="AM190" s="22">
        <f>IFERROR(TRIM(INDEX($A190:$Y190,MATCH(Lists!$H$8,$A$1:$Y$1,0))&amp;""),"")</f>
        <v/>
      </c>
      <c r="AN190" s="22">
        <f>IF(AF190="","",IF(OR(Balances!$B$6="",AM190=Balances!$B$6),1,0))</f>
        <v/>
      </c>
    </row>
    <row r="191">
      <c r="Z191" s="19" t="n"/>
      <c r="AA191" s="25" t="n"/>
      <c r="AB191" s="25" t="n"/>
      <c r="AC191" s="26" t="n"/>
      <c r="AD191" s="25" t="n"/>
      <c r="AE191" s="19" t="n"/>
      <c r="AF191" s="22">
        <f>LOWER(IFERROR(TRIM(INDEX($A191:$Y191,MATCH(Lists!$H$4,$A$1:$Y$1,0))&amp;""),""))</f>
        <v/>
      </c>
      <c r="AG191" s="22">
        <f>IFERROR(TRIM(INDEX($A191:$Y191,MATCH(Lists!$H$3,$A$1:$Y$1,0))&amp;""),"")</f>
        <v/>
      </c>
      <c r="AH191" s="23">
        <f>IFERROR(IF(ISNUMBER(INDEX($A191:$Y191,MATCH(Lists!$H$5,$A$1:$Y$1,0))),IF(INDEX($A191:$Y191,MATCH(Lists!$H$5,$A$1:$Y$1,0))&gt;0,INT(INDEX($A191:$Y191,MATCH(Lists!$H$5,$A$1:$Y$1,0))),""),DATE(VALUE(LEFT(INDEX($A191:$Y191,MATCH(Lists!$H$5,$A$1:$Y$1,0)),4)),VALUE(MID(INDEX($A191:$Y191,MATCH(Lists!$H$5,$A$1:$Y$1,0)),6,2)),VALUE(MID(INDEX($A191:$Y191,MATCH(Lists!$H$5,$A$1:$Y$1,0)),9,2)))),"")</f>
        <v/>
      </c>
      <c r="AI191" s="23">
        <f>IFERROR(IF(ISNUMBER(INDEX($A191:$Y191,MATCH(Lists!$H$6,$A$1:$Y$1,0))),IF(INDEX($A191:$Y191,MATCH(Lists!$H$6,$A$1:$Y$1,0))&gt;0,INT(INDEX($A191:$Y191,MATCH(Lists!$H$6,$A$1:$Y$1,0))),""),DATE(VALUE(LEFT(INDEX($A191:$Y191,MATCH(Lists!$H$6,$A$1:$Y$1,0)),4)),VALUE(MID(INDEX($A191:$Y191,MATCH(Lists!$H$6,$A$1:$Y$1,0)),6,2)),VALUE(MID(INDEX($A191:$Y191,MATCH(Lists!$H$6,$A$1:$Y$1,0)),9,2)))),"")</f>
        <v/>
      </c>
      <c r="AJ191" s="22">
        <f>IF(AF191="","",IFERROR(VALUE(INDEX($A191:$Y191,MATCH(Lists!$H$7,$A$1:$Y$1,0))&amp;""),0))</f>
        <v/>
      </c>
      <c r="AK191" s="24">
        <f>IF(AH191="","",YEAR(AH191))</f>
        <v/>
      </c>
      <c r="AL191" s="22">
        <f>IF(AF191="","",IF(AA191="","Pending",AA191))</f>
        <v/>
      </c>
      <c r="AM191" s="22">
        <f>IFERROR(TRIM(INDEX($A191:$Y191,MATCH(Lists!$H$8,$A$1:$Y$1,0))&amp;""),"")</f>
        <v/>
      </c>
      <c r="AN191" s="22">
        <f>IF(AF191="","",IF(OR(Balances!$B$6="",AM191=Balances!$B$6),1,0))</f>
        <v/>
      </c>
    </row>
    <row r="192">
      <c r="Z192" s="19" t="n"/>
      <c r="AA192" s="25" t="n"/>
      <c r="AB192" s="25" t="n"/>
      <c r="AC192" s="26" t="n"/>
      <c r="AD192" s="25" t="n"/>
      <c r="AE192" s="19" t="n"/>
      <c r="AF192" s="22">
        <f>LOWER(IFERROR(TRIM(INDEX($A192:$Y192,MATCH(Lists!$H$4,$A$1:$Y$1,0))&amp;""),""))</f>
        <v/>
      </c>
      <c r="AG192" s="22">
        <f>IFERROR(TRIM(INDEX($A192:$Y192,MATCH(Lists!$H$3,$A$1:$Y$1,0))&amp;""),"")</f>
        <v/>
      </c>
      <c r="AH192" s="23">
        <f>IFERROR(IF(ISNUMBER(INDEX($A192:$Y192,MATCH(Lists!$H$5,$A$1:$Y$1,0))),IF(INDEX($A192:$Y192,MATCH(Lists!$H$5,$A$1:$Y$1,0))&gt;0,INT(INDEX($A192:$Y192,MATCH(Lists!$H$5,$A$1:$Y$1,0))),""),DATE(VALUE(LEFT(INDEX($A192:$Y192,MATCH(Lists!$H$5,$A$1:$Y$1,0)),4)),VALUE(MID(INDEX($A192:$Y192,MATCH(Lists!$H$5,$A$1:$Y$1,0)),6,2)),VALUE(MID(INDEX($A192:$Y192,MATCH(Lists!$H$5,$A$1:$Y$1,0)),9,2)))),"")</f>
        <v/>
      </c>
      <c r="AI192" s="23">
        <f>IFERROR(IF(ISNUMBER(INDEX($A192:$Y192,MATCH(Lists!$H$6,$A$1:$Y$1,0))),IF(INDEX($A192:$Y192,MATCH(Lists!$H$6,$A$1:$Y$1,0))&gt;0,INT(INDEX($A192:$Y192,MATCH(Lists!$H$6,$A$1:$Y$1,0))),""),DATE(VALUE(LEFT(INDEX($A192:$Y192,MATCH(Lists!$H$6,$A$1:$Y$1,0)),4)),VALUE(MID(INDEX($A192:$Y192,MATCH(Lists!$H$6,$A$1:$Y$1,0)),6,2)),VALUE(MID(INDEX($A192:$Y192,MATCH(Lists!$H$6,$A$1:$Y$1,0)),9,2)))),"")</f>
        <v/>
      </c>
      <c r="AJ192" s="22">
        <f>IF(AF192="","",IFERROR(VALUE(INDEX($A192:$Y192,MATCH(Lists!$H$7,$A$1:$Y$1,0))&amp;""),0))</f>
        <v/>
      </c>
      <c r="AK192" s="24">
        <f>IF(AH192="","",YEAR(AH192))</f>
        <v/>
      </c>
      <c r="AL192" s="22">
        <f>IF(AF192="","",IF(AA192="","Pending",AA192))</f>
        <v/>
      </c>
      <c r="AM192" s="22">
        <f>IFERROR(TRIM(INDEX($A192:$Y192,MATCH(Lists!$H$8,$A$1:$Y$1,0))&amp;""),"")</f>
        <v/>
      </c>
      <c r="AN192" s="22">
        <f>IF(AF192="","",IF(OR(Balances!$B$6="",AM192=Balances!$B$6),1,0))</f>
        <v/>
      </c>
    </row>
    <row r="193">
      <c r="Z193" s="19" t="n"/>
      <c r="AA193" s="25" t="n"/>
      <c r="AB193" s="25" t="n"/>
      <c r="AC193" s="26" t="n"/>
      <c r="AD193" s="25" t="n"/>
      <c r="AE193" s="19" t="n"/>
      <c r="AF193" s="22">
        <f>LOWER(IFERROR(TRIM(INDEX($A193:$Y193,MATCH(Lists!$H$4,$A$1:$Y$1,0))&amp;""),""))</f>
        <v/>
      </c>
      <c r="AG193" s="22">
        <f>IFERROR(TRIM(INDEX($A193:$Y193,MATCH(Lists!$H$3,$A$1:$Y$1,0))&amp;""),"")</f>
        <v/>
      </c>
      <c r="AH193" s="23">
        <f>IFERROR(IF(ISNUMBER(INDEX($A193:$Y193,MATCH(Lists!$H$5,$A$1:$Y$1,0))),IF(INDEX($A193:$Y193,MATCH(Lists!$H$5,$A$1:$Y$1,0))&gt;0,INT(INDEX($A193:$Y193,MATCH(Lists!$H$5,$A$1:$Y$1,0))),""),DATE(VALUE(LEFT(INDEX($A193:$Y193,MATCH(Lists!$H$5,$A$1:$Y$1,0)),4)),VALUE(MID(INDEX($A193:$Y193,MATCH(Lists!$H$5,$A$1:$Y$1,0)),6,2)),VALUE(MID(INDEX($A193:$Y193,MATCH(Lists!$H$5,$A$1:$Y$1,0)),9,2)))),"")</f>
        <v/>
      </c>
      <c r="AI193" s="23">
        <f>IFERROR(IF(ISNUMBER(INDEX($A193:$Y193,MATCH(Lists!$H$6,$A$1:$Y$1,0))),IF(INDEX($A193:$Y193,MATCH(Lists!$H$6,$A$1:$Y$1,0))&gt;0,INT(INDEX($A193:$Y193,MATCH(Lists!$H$6,$A$1:$Y$1,0))),""),DATE(VALUE(LEFT(INDEX($A193:$Y193,MATCH(Lists!$H$6,$A$1:$Y$1,0)),4)),VALUE(MID(INDEX($A193:$Y193,MATCH(Lists!$H$6,$A$1:$Y$1,0)),6,2)),VALUE(MID(INDEX($A193:$Y193,MATCH(Lists!$H$6,$A$1:$Y$1,0)),9,2)))),"")</f>
        <v/>
      </c>
      <c r="AJ193" s="22">
        <f>IF(AF193="","",IFERROR(VALUE(INDEX($A193:$Y193,MATCH(Lists!$H$7,$A$1:$Y$1,0))&amp;""),0))</f>
        <v/>
      </c>
      <c r="AK193" s="24">
        <f>IF(AH193="","",YEAR(AH193))</f>
        <v/>
      </c>
      <c r="AL193" s="22">
        <f>IF(AF193="","",IF(AA193="","Pending",AA193))</f>
        <v/>
      </c>
      <c r="AM193" s="22">
        <f>IFERROR(TRIM(INDEX($A193:$Y193,MATCH(Lists!$H$8,$A$1:$Y$1,0))&amp;""),"")</f>
        <v/>
      </c>
      <c r="AN193" s="22">
        <f>IF(AF193="","",IF(OR(Balances!$B$6="",AM193=Balances!$B$6),1,0))</f>
        <v/>
      </c>
    </row>
    <row r="194">
      <c r="Z194" s="19" t="n"/>
      <c r="AA194" s="25" t="n"/>
      <c r="AB194" s="25" t="n"/>
      <c r="AC194" s="26" t="n"/>
      <c r="AD194" s="25" t="n"/>
      <c r="AE194" s="19" t="n"/>
      <c r="AF194" s="22">
        <f>LOWER(IFERROR(TRIM(INDEX($A194:$Y194,MATCH(Lists!$H$4,$A$1:$Y$1,0))&amp;""),""))</f>
        <v/>
      </c>
      <c r="AG194" s="22">
        <f>IFERROR(TRIM(INDEX($A194:$Y194,MATCH(Lists!$H$3,$A$1:$Y$1,0))&amp;""),"")</f>
        <v/>
      </c>
      <c r="AH194" s="23">
        <f>IFERROR(IF(ISNUMBER(INDEX($A194:$Y194,MATCH(Lists!$H$5,$A$1:$Y$1,0))),IF(INDEX($A194:$Y194,MATCH(Lists!$H$5,$A$1:$Y$1,0))&gt;0,INT(INDEX($A194:$Y194,MATCH(Lists!$H$5,$A$1:$Y$1,0))),""),DATE(VALUE(LEFT(INDEX($A194:$Y194,MATCH(Lists!$H$5,$A$1:$Y$1,0)),4)),VALUE(MID(INDEX($A194:$Y194,MATCH(Lists!$H$5,$A$1:$Y$1,0)),6,2)),VALUE(MID(INDEX($A194:$Y194,MATCH(Lists!$H$5,$A$1:$Y$1,0)),9,2)))),"")</f>
        <v/>
      </c>
      <c r="AI194" s="23">
        <f>IFERROR(IF(ISNUMBER(INDEX($A194:$Y194,MATCH(Lists!$H$6,$A$1:$Y$1,0))),IF(INDEX($A194:$Y194,MATCH(Lists!$H$6,$A$1:$Y$1,0))&gt;0,INT(INDEX($A194:$Y194,MATCH(Lists!$H$6,$A$1:$Y$1,0))),""),DATE(VALUE(LEFT(INDEX($A194:$Y194,MATCH(Lists!$H$6,$A$1:$Y$1,0)),4)),VALUE(MID(INDEX($A194:$Y194,MATCH(Lists!$H$6,$A$1:$Y$1,0)),6,2)),VALUE(MID(INDEX($A194:$Y194,MATCH(Lists!$H$6,$A$1:$Y$1,0)),9,2)))),"")</f>
        <v/>
      </c>
      <c r="AJ194" s="22">
        <f>IF(AF194="","",IFERROR(VALUE(INDEX($A194:$Y194,MATCH(Lists!$H$7,$A$1:$Y$1,0))&amp;""),0))</f>
        <v/>
      </c>
      <c r="AK194" s="24">
        <f>IF(AH194="","",YEAR(AH194))</f>
        <v/>
      </c>
      <c r="AL194" s="22">
        <f>IF(AF194="","",IF(AA194="","Pending",AA194))</f>
        <v/>
      </c>
      <c r="AM194" s="22">
        <f>IFERROR(TRIM(INDEX($A194:$Y194,MATCH(Lists!$H$8,$A$1:$Y$1,0))&amp;""),"")</f>
        <v/>
      </c>
      <c r="AN194" s="22">
        <f>IF(AF194="","",IF(OR(Balances!$B$6="",AM194=Balances!$B$6),1,0))</f>
        <v/>
      </c>
    </row>
    <row r="195">
      <c r="Z195" s="19" t="n"/>
      <c r="AA195" s="25" t="n"/>
      <c r="AB195" s="25" t="n"/>
      <c r="AC195" s="26" t="n"/>
      <c r="AD195" s="25" t="n"/>
      <c r="AE195" s="19" t="n"/>
      <c r="AF195" s="22">
        <f>LOWER(IFERROR(TRIM(INDEX($A195:$Y195,MATCH(Lists!$H$4,$A$1:$Y$1,0))&amp;""),""))</f>
        <v/>
      </c>
      <c r="AG195" s="22">
        <f>IFERROR(TRIM(INDEX($A195:$Y195,MATCH(Lists!$H$3,$A$1:$Y$1,0))&amp;""),"")</f>
        <v/>
      </c>
      <c r="AH195" s="23">
        <f>IFERROR(IF(ISNUMBER(INDEX($A195:$Y195,MATCH(Lists!$H$5,$A$1:$Y$1,0))),IF(INDEX($A195:$Y195,MATCH(Lists!$H$5,$A$1:$Y$1,0))&gt;0,INT(INDEX($A195:$Y195,MATCH(Lists!$H$5,$A$1:$Y$1,0))),""),DATE(VALUE(LEFT(INDEX($A195:$Y195,MATCH(Lists!$H$5,$A$1:$Y$1,0)),4)),VALUE(MID(INDEX($A195:$Y195,MATCH(Lists!$H$5,$A$1:$Y$1,0)),6,2)),VALUE(MID(INDEX($A195:$Y195,MATCH(Lists!$H$5,$A$1:$Y$1,0)),9,2)))),"")</f>
        <v/>
      </c>
      <c r="AI195" s="23">
        <f>IFERROR(IF(ISNUMBER(INDEX($A195:$Y195,MATCH(Lists!$H$6,$A$1:$Y$1,0))),IF(INDEX($A195:$Y195,MATCH(Lists!$H$6,$A$1:$Y$1,0))&gt;0,INT(INDEX($A195:$Y195,MATCH(Lists!$H$6,$A$1:$Y$1,0))),""),DATE(VALUE(LEFT(INDEX($A195:$Y195,MATCH(Lists!$H$6,$A$1:$Y$1,0)),4)),VALUE(MID(INDEX($A195:$Y195,MATCH(Lists!$H$6,$A$1:$Y$1,0)),6,2)),VALUE(MID(INDEX($A195:$Y195,MATCH(Lists!$H$6,$A$1:$Y$1,0)),9,2)))),"")</f>
        <v/>
      </c>
      <c r="AJ195" s="22">
        <f>IF(AF195="","",IFERROR(VALUE(INDEX($A195:$Y195,MATCH(Lists!$H$7,$A$1:$Y$1,0))&amp;""),0))</f>
        <v/>
      </c>
      <c r="AK195" s="24">
        <f>IF(AH195="","",YEAR(AH195))</f>
        <v/>
      </c>
      <c r="AL195" s="22">
        <f>IF(AF195="","",IF(AA195="","Pending",AA195))</f>
        <v/>
      </c>
      <c r="AM195" s="22">
        <f>IFERROR(TRIM(INDEX($A195:$Y195,MATCH(Lists!$H$8,$A$1:$Y$1,0))&amp;""),"")</f>
        <v/>
      </c>
      <c r="AN195" s="22">
        <f>IF(AF195="","",IF(OR(Balances!$B$6="",AM195=Balances!$B$6),1,0))</f>
        <v/>
      </c>
    </row>
    <row r="196">
      <c r="Z196" s="19" t="n"/>
      <c r="AA196" s="25" t="n"/>
      <c r="AB196" s="25" t="n"/>
      <c r="AC196" s="26" t="n"/>
      <c r="AD196" s="25" t="n"/>
      <c r="AE196" s="19" t="n"/>
      <c r="AF196" s="22">
        <f>LOWER(IFERROR(TRIM(INDEX($A196:$Y196,MATCH(Lists!$H$4,$A$1:$Y$1,0))&amp;""),""))</f>
        <v/>
      </c>
      <c r="AG196" s="22">
        <f>IFERROR(TRIM(INDEX($A196:$Y196,MATCH(Lists!$H$3,$A$1:$Y$1,0))&amp;""),"")</f>
        <v/>
      </c>
      <c r="AH196" s="23">
        <f>IFERROR(IF(ISNUMBER(INDEX($A196:$Y196,MATCH(Lists!$H$5,$A$1:$Y$1,0))),IF(INDEX($A196:$Y196,MATCH(Lists!$H$5,$A$1:$Y$1,0))&gt;0,INT(INDEX($A196:$Y196,MATCH(Lists!$H$5,$A$1:$Y$1,0))),""),DATE(VALUE(LEFT(INDEX($A196:$Y196,MATCH(Lists!$H$5,$A$1:$Y$1,0)),4)),VALUE(MID(INDEX($A196:$Y196,MATCH(Lists!$H$5,$A$1:$Y$1,0)),6,2)),VALUE(MID(INDEX($A196:$Y196,MATCH(Lists!$H$5,$A$1:$Y$1,0)),9,2)))),"")</f>
        <v/>
      </c>
      <c r="AI196" s="23">
        <f>IFERROR(IF(ISNUMBER(INDEX($A196:$Y196,MATCH(Lists!$H$6,$A$1:$Y$1,0))),IF(INDEX($A196:$Y196,MATCH(Lists!$H$6,$A$1:$Y$1,0))&gt;0,INT(INDEX($A196:$Y196,MATCH(Lists!$H$6,$A$1:$Y$1,0))),""),DATE(VALUE(LEFT(INDEX($A196:$Y196,MATCH(Lists!$H$6,$A$1:$Y$1,0)),4)),VALUE(MID(INDEX($A196:$Y196,MATCH(Lists!$H$6,$A$1:$Y$1,0)),6,2)),VALUE(MID(INDEX($A196:$Y196,MATCH(Lists!$H$6,$A$1:$Y$1,0)),9,2)))),"")</f>
        <v/>
      </c>
      <c r="AJ196" s="22">
        <f>IF(AF196="","",IFERROR(VALUE(INDEX($A196:$Y196,MATCH(Lists!$H$7,$A$1:$Y$1,0))&amp;""),0))</f>
        <v/>
      </c>
      <c r="AK196" s="24">
        <f>IF(AH196="","",YEAR(AH196))</f>
        <v/>
      </c>
      <c r="AL196" s="22">
        <f>IF(AF196="","",IF(AA196="","Pending",AA196))</f>
        <v/>
      </c>
      <c r="AM196" s="22">
        <f>IFERROR(TRIM(INDEX($A196:$Y196,MATCH(Lists!$H$8,$A$1:$Y$1,0))&amp;""),"")</f>
        <v/>
      </c>
      <c r="AN196" s="22">
        <f>IF(AF196="","",IF(OR(Balances!$B$6="",AM196=Balances!$B$6),1,0))</f>
        <v/>
      </c>
    </row>
    <row r="197">
      <c r="Z197" s="19" t="n"/>
      <c r="AA197" s="25" t="n"/>
      <c r="AB197" s="25" t="n"/>
      <c r="AC197" s="26" t="n"/>
      <c r="AD197" s="25" t="n"/>
      <c r="AE197" s="19" t="n"/>
      <c r="AF197" s="22">
        <f>LOWER(IFERROR(TRIM(INDEX($A197:$Y197,MATCH(Lists!$H$4,$A$1:$Y$1,0))&amp;""),""))</f>
        <v/>
      </c>
      <c r="AG197" s="22">
        <f>IFERROR(TRIM(INDEX($A197:$Y197,MATCH(Lists!$H$3,$A$1:$Y$1,0))&amp;""),"")</f>
        <v/>
      </c>
      <c r="AH197" s="23">
        <f>IFERROR(IF(ISNUMBER(INDEX($A197:$Y197,MATCH(Lists!$H$5,$A$1:$Y$1,0))),IF(INDEX($A197:$Y197,MATCH(Lists!$H$5,$A$1:$Y$1,0))&gt;0,INT(INDEX($A197:$Y197,MATCH(Lists!$H$5,$A$1:$Y$1,0))),""),DATE(VALUE(LEFT(INDEX($A197:$Y197,MATCH(Lists!$H$5,$A$1:$Y$1,0)),4)),VALUE(MID(INDEX($A197:$Y197,MATCH(Lists!$H$5,$A$1:$Y$1,0)),6,2)),VALUE(MID(INDEX($A197:$Y197,MATCH(Lists!$H$5,$A$1:$Y$1,0)),9,2)))),"")</f>
        <v/>
      </c>
      <c r="AI197" s="23">
        <f>IFERROR(IF(ISNUMBER(INDEX($A197:$Y197,MATCH(Lists!$H$6,$A$1:$Y$1,0))),IF(INDEX($A197:$Y197,MATCH(Lists!$H$6,$A$1:$Y$1,0))&gt;0,INT(INDEX($A197:$Y197,MATCH(Lists!$H$6,$A$1:$Y$1,0))),""),DATE(VALUE(LEFT(INDEX($A197:$Y197,MATCH(Lists!$H$6,$A$1:$Y$1,0)),4)),VALUE(MID(INDEX($A197:$Y197,MATCH(Lists!$H$6,$A$1:$Y$1,0)),6,2)),VALUE(MID(INDEX($A197:$Y197,MATCH(Lists!$H$6,$A$1:$Y$1,0)),9,2)))),"")</f>
        <v/>
      </c>
      <c r="AJ197" s="22">
        <f>IF(AF197="","",IFERROR(VALUE(INDEX($A197:$Y197,MATCH(Lists!$H$7,$A$1:$Y$1,0))&amp;""),0))</f>
        <v/>
      </c>
      <c r="AK197" s="24">
        <f>IF(AH197="","",YEAR(AH197))</f>
        <v/>
      </c>
      <c r="AL197" s="22">
        <f>IF(AF197="","",IF(AA197="","Pending",AA197))</f>
        <v/>
      </c>
      <c r="AM197" s="22">
        <f>IFERROR(TRIM(INDEX($A197:$Y197,MATCH(Lists!$H$8,$A$1:$Y$1,0))&amp;""),"")</f>
        <v/>
      </c>
      <c r="AN197" s="22">
        <f>IF(AF197="","",IF(OR(Balances!$B$6="",AM197=Balances!$B$6),1,0))</f>
        <v/>
      </c>
    </row>
    <row r="198">
      <c r="Z198" s="19" t="n"/>
      <c r="AA198" s="25" t="n"/>
      <c r="AB198" s="25" t="n"/>
      <c r="AC198" s="26" t="n"/>
      <c r="AD198" s="25" t="n"/>
      <c r="AE198" s="19" t="n"/>
      <c r="AF198" s="22">
        <f>LOWER(IFERROR(TRIM(INDEX($A198:$Y198,MATCH(Lists!$H$4,$A$1:$Y$1,0))&amp;""),""))</f>
        <v/>
      </c>
      <c r="AG198" s="22">
        <f>IFERROR(TRIM(INDEX($A198:$Y198,MATCH(Lists!$H$3,$A$1:$Y$1,0))&amp;""),"")</f>
        <v/>
      </c>
      <c r="AH198" s="23">
        <f>IFERROR(IF(ISNUMBER(INDEX($A198:$Y198,MATCH(Lists!$H$5,$A$1:$Y$1,0))),IF(INDEX($A198:$Y198,MATCH(Lists!$H$5,$A$1:$Y$1,0))&gt;0,INT(INDEX($A198:$Y198,MATCH(Lists!$H$5,$A$1:$Y$1,0))),""),DATE(VALUE(LEFT(INDEX($A198:$Y198,MATCH(Lists!$H$5,$A$1:$Y$1,0)),4)),VALUE(MID(INDEX($A198:$Y198,MATCH(Lists!$H$5,$A$1:$Y$1,0)),6,2)),VALUE(MID(INDEX($A198:$Y198,MATCH(Lists!$H$5,$A$1:$Y$1,0)),9,2)))),"")</f>
        <v/>
      </c>
      <c r="AI198" s="23">
        <f>IFERROR(IF(ISNUMBER(INDEX($A198:$Y198,MATCH(Lists!$H$6,$A$1:$Y$1,0))),IF(INDEX($A198:$Y198,MATCH(Lists!$H$6,$A$1:$Y$1,0))&gt;0,INT(INDEX($A198:$Y198,MATCH(Lists!$H$6,$A$1:$Y$1,0))),""),DATE(VALUE(LEFT(INDEX($A198:$Y198,MATCH(Lists!$H$6,$A$1:$Y$1,0)),4)),VALUE(MID(INDEX($A198:$Y198,MATCH(Lists!$H$6,$A$1:$Y$1,0)),6,2)),VALUE(MID(INDEX($A198:$Y198,MATCH(Lists!$H$6,$A$1:$Y$1,0)),9,2)))),"")</f>
        <v/>
      </c>
      <c r="AJ198" s="22">
        <f>IF(AF198="","",IFERROR(VALUE(INDEX($A198:$Y198,MATCH(Lists!$H$7,$A$1:$Y$1,0))&amp;""),0))</f>
        <v/>
      </c>
      <c r="AK198" s="24">
        <f>IF(AH198="","",YEAR(AH198))</f>
        <v/>
      </c>
      <c r="AL198" s="22">
        <f>IF(AF198="","",IF(AA198="","Pending",AA198))</f>
        <v/>
      </c>
      <c r="AM198" s="22">
        <f>IFERROR(TRIM(INDEX($A198:$Y198,MATCH(Lists!$H$8,$A$1:$Y$1,0))&amp;""),"")</f>
        <v/>
      </c>
      <c r="AN198" s="22">
        <f>IF(AF198="","",IF(OR(Balances!$B$6="",AM198=Balances!$B$6),1,0))</f>
        <v/>
      </c>
    </row>
    <row r="199">
      <c r="Z199" s="19" t="n"/>
      <c r="AA199" s="25" t="n"/>
      <c r="AB199" s="25" t="n"/>
      <c r="AC199" s="26" t="n"/>
      <c r="AD199" s="25" t="n"/>
      <c r="AE199" s="19" t="n"/>
      <c r="AF199" s="22">
        <f>LOWER(IFERROR(TRIM(INDEX($A199:$Y199,MATCH(Lists!$H$4,$A$1:$Y$1,0))&amp;""),""))</f>
        <v/>
      </c>
      <c r="AG199" s="22">
        <f>IFERROR(TRIM(INDEX($A199:$Y199,MATCH(Lists!$H$3,$A$1:$Y$1,0))&amp;""),"")</f>
        <v/>
      </c>
      <c r="AH199" s="23">
        <f>IFERROR(IF(ISNUMBER(INDEX($A199:$Y199,MATCH(Lists!$H$5,$A$1:$Y$1,0))),IF(INDEX($A199:$Y199,MATCH(Lists!$H$5,$A$1:$Y$1,0))&gt;0,INT(INDEX($A199:$Y199,MATCH(Lists!$H$5,$A$1:$Y$1,0))),""),DATE(VALUE(LEFT(INDEX($A199:$Y199,MATCH(Lists!$H$5,$A$1:$Y$1,0)),4)),VALUE(MID(INDEX($A199:$Y199,MATCH(Lists!$H$5,$A$1:$Y$1,0)),6,2)),VALUE(MID(INDEX($A199:$Y199,MATCH(Lists!$H$5,$A$1:$Y$1,0)),9,2)))),"")</f>
        <v/>
      </c>
      <c r="AI199" s="23">
        <f>IFERROR(IF(ISNUMBER(INDEX($A199:$Y199,MATCH(Lists!$H$6,$A$1:$Y$1,0))),IF(INDEX($A199:$Y199,MATCH(Lists!$H$6,$A$1:$Y$1,0))&gt;0,INT(INDEX($A199:$Y199,MATCH(Lists!$H$6,$A$1:$Y$1,0))),""),DATE(VALUE(LEFT(INDEX($A199:$Y199,MATCH(Lists!$H$6,$A$1:$Y$1,0)),4)),VALUE(MID(INDEX($A199:$Y199,MATCH(Lists!$H$6,$A$1:$Y$1,0)),6,2)),VALUE(MID(INDEX($A199:$Y199,MATCH(Lists!$H$6,$A$1:$Y$1,0)),9,2)))),"")</f>
        <v/>
      </c>
      <c r="AJ199" s="22">
        <f>IF(AF199="","",IFERROR(VALUE(INDEX($A199:$Y199,MATCH(Lists!$H$7,$A$1:$Y$1,0))&amp;""),0))</f>
        <v/>
      </c>
      <c r="AK199" s="24">
        <f>IF(AH199="","",YEAR(AH199))</f>
        <v/>
      </c>
      <c r="AL199" s="22">
        <f>IF(AF199="","",IF(AA199="","Pending",AA199))</f>
        <v/>
      </c>
      <c r="AM199" s="22">
        <f>IFERROR(TRIM(INDEX($A199:$Y199,MATCH(Lists!$H$8,$A$1:$Y$1,0))&amp;""),"")</f>
        <v/>
      </c>
      <c r="AN199" s="22">
        <f>IF(AF199="","",IF(OR(Balances!$B$6="",AM199=Balances!$B$6),1,0))</f>
        <v/>
      </c>
    </row>
    <row r="200">
      <c r="Z200" s="19" t="n"/>
      <c r="AA200" s="25" t="n"/>
      <c r="AB200" s="25" t="n"/>
      <c r="AC200" s="26" t="n"/>
      <c r="AD200" s="25" t="n"/>
      <c r="AE200" s="19" t="n"/>
      <c r="AF200" s="22">
        <f>LOWER(IFERROR(TRIM(INDEX($A200:$Y200,MATCH(Lists!$H$4,$A$1:$Y$1,0))&amp;""),""))</f>
        <v/>
      </c>
      <c r="AG200" s="22">
        <f>IFERROR(TRIM(INDEX($A200:$Y200,MATCH(Lists!$H$3,$A$1:$Y$1,0))&amp;""),"")</f>
        <v/>
      </c>
      <c r="AH200" s="23">
        <f>IFERROR(IF(ISNUMBER(INDEX($A200:$Y200,MATCH(Lists!$H$5,$A$1:$Y$1,0))),IF(INDEX($A200:$Y200,MATCH(Lists!$H$5,$A$1:$Y$1,0))&gt;0,INT(INDEX($A200:$Y200,MATCH(Lists!$H$5,$A$1:$Y$1,0))),""),DATE(VALUE(LEFT(INDEX($A200:$Y200,MATCH(Lists!$H$5,$A$1:$Y$1,0)),4)),VALUE(MID(INDEX($A200:$Y200,MATCH(Lists!$H$5,$A$1:$Y$1,0)),6,2)),VALUE(MID(INDEX($A200:$Y200,MATCH(Lists!$H$5,$A$1:$Y$1,0)),9,2)))),"")</f>
        <v/>
      </c>
      <c r="AI200" s="23">
        <f>IFERROR(IF(ISNUMBER(INDEX($A200:$Y200,MATCH(Lists!$H$6,$A$1:$Y$1,0))),IF(INDEX($A200:$Y200,MATCH(Lists!$H$6,$A$1:$Y$1,0))&gt;0,INT(INDEX($A200:$Y200,MATCH(Lists!$H$6,$A$1:$Y$1,0))),""),DATE(VALUE(LEFT(INDEX($A200:$Y200,MATCH(Lists!$H$6,$A$1:$Y$1,0)),4)),VALUE(MID(INDEX($A200:$Y200,MATCH(Lists!$H$6,$A$1:$Y$1,0)),6,2)),VALUE(MID(INDEX($A200:$Y200,MATCH(Lists!$H$6,$A$1:$Y$1,0)),9,2)))),"")</f>
        <v/>
      </c>
      <c r="AJ200" s="22">
        <f>IF(AF200="","",IFERROR(VALUE(INDEX($A200:$Y200,MATCH(Lists!$H$7,$A$1:$Y$1,0))&amp;""),0))</f>
        <v/>
      </c>
      <c r="AK200" s="24">
        <f>IF(AH200="","",YEAR(AH200))</f>
        <v/>
      </c>
      <c r="AL200" s="22">
        <f>IF(AF200="","",IF(AA200="","Pending",AA200))</f>
        <v/>
      </c>
      <c r="AM200" s="22">
        <f>IFERROR(TRIM(INDEX($A200:$Y200,MATCH(Lists!$H$8,$A$1:$Y$1,0))&amp;""),"")</f>
        <v/>
      </c>
      <c r="AN200" s="22">
        <f>IF(AF200="","",IF(OR(Balances!$B$6="",AM200=Balances!$B$6),1,0))</f>
        <v/>
      </c>
    </row>
    <row r="201">
      <c r="Z201" s="19" t="n"/>
      <c r="AA201" s="25" t="n"/>
      <c r="AB201" s="25" t="n"/>
      <c r="AC201" s="26" t="n"/>
      <c r="AD201" s="25" t="n"/>
      <c r="AE201" s="19" t="n"/>
      <c r="AF201" s="22">
        <f>LOWER(IFERROR(TRIM(INDEX($A201:$Y201,MATCH(Lists!$H$4,$A$1:$Y$1,0))&amp;""),""))</f>
        <v/>
      </c>
      <c r="AG201" s="22">
        <f>IFERROR(TRIM(INDEX($A201:$Y201,MATCH(Lists!$H$3,$A$1:$Y$1,0))&amp;""),"")</f>
        <v/>
      </c>
      <c r="AH201" s="23">
        <f>IFERROR(IF(ISNUMBER(INDEX($A201:$Y201,MATCH(Lists!$H$5,$A$1:$Y$1,0))),IF(INDEX($A201:$Y201,MATCH(Lists!$H$5,$A$1:$Y$1,0))&gt;0,INT(INDEX($A201:$Y201,MATCH(Lists!$H$5,$A$1:$Y$1,0))),""),DATE(VALUE(LEFT(INDEX($A201:$Y201,MATCH(Lists!$H$5,$A$1:$Y$1,0)),4)),VALUE(MID(INDEX($A201:$Y201,MATCH(Lists!$H$5,$A$1:$Y$1,0)),6,2)),VALUE(MID(INDEX($A201:$Y201,MATCH(Lists!$H$5,$A$1:$Y$1,0)),9,2)))),"")</f>
        <v/>
      </c>
      <c r="AI201" s="23">
        <f>IFERROR(IF(ISNUMBER(INDEX($A201:$Y201,MATCH(Lists!$H$6,$A$1:$Y$1,0))),IF(INDEX($A201:$Y201,MATCH(Lists!$H$6,$A$1:$Y$1,0))&gt;0,INT(INDEX($A201:$Y201,MATCH(Lists!$H$6,$A$1:$Y$1,0))),""),DATE(VALUE(LEFT(INDEX($A201:$Y201,MATCH(Lists!$H$6,$A$1:$Y$1,0)),4)),VALUE(MID(INDEX($A201:$Y201,MATCH(Lists!$H$6,$A$1:$Y$1,0)),6,2)),VALUE(MID(INDEX($A201:$Y201,MATCH(Lists!$H$6,$A$1:$Y$1,0)),9,2)))),"")</f>
        <v/>
      </c>
      <c r="AJ201" s="22">
        <f>IF(AF201="","",IFERROR(VALUE(INDEX($A201:$Y201,MATCH(Lists!$H$7,$A$1:$Y$1,0))&amp;""),0))</f>
        <v/>
      </c>
      <c r="AK201" s="24">
        <f>IF(AH201="","",YEAR(AH201))</f>
        <v/>
      </c>
      <c r="AL201" s="22">
        <f>IF(AF201="","",IF(AA201="","Pending",AA201))</f>
        <v/>
      </c>
      <c r="AM201" s="22">
        <f>IFERROR(TRIM(INDEX($A201:$Y201,MATCH(Lists!$H$8,$A$1:$Y$1,0))&amp;""),"")</f>
        <v/>
      </c>
      <c r="AN201" s="22">
        <f>IF(AF201="","",IF(OR(Balances!$B$6="",AM201=Balances!$B$6),1,0))</f>
        <v/>
      </c>
    </row>
    <row r="202">
      <c r="Z202" s="19" t="n"/>
      <c r="AA202" s="25" t="n"/>
      <c r="AB202" s="25" t="n"/>
      <c r="AC202" s="26" t="n"/>
      <c r="AD202" s="25" t="n"/>
      <c r="AE202" s="19" t="n"/>
      <c r="AF202" s="22">
        <f>LOWER(IFERROR(TRIM(INDEX($A202:$Y202,MATCH(Lists!$H$4,$A$1:$Y$1,0))&amp;""),""))</f>
        <v/>
      </c>
      <c r="AG202" s="22">
        <f>IFERROR(TRIM(INDEX($A202:$Y202,MATCH(Lists!$H$3,$A$1:$Y$1,0))&amp;""),"")</f>
        <v/>
      </c>
      <c r="AH202" s="23">
        <f>IFERROR(IF(ISNUMBER(INDEX($A202:$Y202,MATCH(Lists!$H$5,$A$1:$Y$1,0))),IF(INDEX($A202:$Y202,MATCH(Lists!$H$5,$A$1:$Y$1,0))&gt;0,INT(INDEX($A202:$Y202,MATCH(Lists!$H$5,$A$1:$Y$1,0))),""),DATE(VALUE(LEFT(INDEX($A202:$Y202,MATCH(Lists!$H$5,$A$1:$Y$1,0)),4)),VALUE(MID(INDEX($A202:$Y202,MATCH(Lists!$H$5,$A$1:$Y$1,0)),6,2)),VALUE(MID(INDEX($A202:$Y202,MATCH(Lists!$H$5,$A$1:$Y$1,0)),9,2)))),"")</f>
        <v/>
      </c>
      <c r="AI202" s="23">
        <f>IFERROR(IF(ISNUMBER(INDEX($A202:$Y202,MATCH(Lists!$H$6,$A$1:$Y$1,0))),IF(INDEX($A202:$Y202,MATCH(Lists!$H$6,$A$1:$Y$1,0))&gt;0,INT(INDEX($A202:$Y202,MATCH(Lists!$H$6,$A$1:$Y$1,0))),""),DATE(VALUE(LEFT(INDEX($A202:$Y202,MATCH(Lists!$H$6,$A$1:$Y$1,0)),4)),VALUE(MID(INDEX($A202:$Y202,MATCH(Lists!$H$6,$A$1:$Y$1,0)),6,2)),VALUE(MID(INDEX($A202:$Y202,MATCH(Lists!$H$6,$A$1:$Y$1,0)),9,2)))),"")</f>
        <v/>
      </c>
      <c r="AJ202" s="22">
        <f>IF(AF202="","",IFERROR(VALUE(INDEX($A202:$Y202,MATCH(Lists!$H$7,$A$1:$Y$1,0))&amp;""),0))</f>
        <v/>
      </c>
      <c r="AK202" s="24">
        <f>IF(AH202="","",YEAR(AH202))</f>
        <v/>
      </c>
      <c r="AL202" s="22">
        <f>IF(AF202="","",IF(AA202="","Pending",AA202))</f>
        <v/>
      </c>
      <c r="AM202" s="22">
        <f>IFERROR(TRIM(INDEX($A202:$Y202,MATCH(Lists!$H$8,$A$1:$Y$1,0))&amp;""),"")</f>
        <v/>
      </c>
      <c r="AN202" s="22">
        <f>IF(AF202="","",IF(OR(Balances!$B$6="",AM202=Balances!$B$6),1,0))</f>
        <v/>
      </c>
    </row>
    <row r="203">
      <c r="Z203" s="19" t="n"/>
      <c r="AA203" s="25" t="n"/>
      <c r="AB203" s="25" t="n"/>
      <c r="AC203" s="26" t="n"/>
      <c r="AD203" s="25" t="n"/>
      <c r="AE203" s="19" t="n"/>
      <c r="AF203" s="22">
        <f>LOWER(IFERROR(TRIM(INDEX($A203:$Y203,MATCH(Lists!$H$4,$A$1:$Y$1,0))&amp;""),""))</f>
        <v/>
      </c>
      <c r="AG203" s="22">
        <f>IFERROR(TRIM(INDEX($A203:$Y203,MATCH(Lists!$H$3,$A$1:$Y$1,0))&amp;""),"")</f>
        <v/>
      </c>
      <c r="AH203" s="23">
        <f>IFERROR(IF(ISNUMBER(INDEX($A203:$Y203,MATCH(Lists!$H$5,$A$1:$Y$1,0))),IF(INDEX($A203:$Y203,MATCH(Lists!$H$5,$A$1:$Y$1,0))&gt;0,INT(INDEX($A203:$Y203,MATCH(Lists!$H$5,$A$1:$Y$1,0))),""),DATE(VALUE(LEFT(INDEX($A203:$Y203,MATCH(Lists!$H$5,$A$1:$Y$1,0)),4)),VALUE(MID(INDEX($A203:$Y203,MATCH(Lists!$H$5,$A$1:$Y$1,0)),6,2)),VALUE(MID(INDEX($A203:$Y203,MATCH(Lists!$H$5,$A$1:$Y$1,0)),9,2)))),"")</f>
        <v/>
      </c>
      <c r="AI203" s="23">
        <f>IFERROR(IF(ISNUMBER(INDEX($A203:$Y203,MATCH(Lists!$H$6,$A$1:$Y$1,0))),IF(INDEX($A203:$Y203,MATCH(Lists!$H$6,$A$1:$Y$1,0))&gt;0,INT(INDEX($A203:$Y203,MATCH(Lists!$H$6,$A$1:$Y$1,0))),""),DATE(VALUE(LEFT(INDEX($A203:$Y203,MATCH(Lists!$H$6,$A$1:$Y$1,0)),4)),VALUE(MID(INDEX($A203:$Y203,MATCH(Lists!$H$6,$A$1:$Y$1,0)),6,2)),VALUE(MID(INDEX($A203:$Y203,MATCH(Lists!$H$6,$A$1:$Y$1,0)),9,2)))),"")</f>
        <v/>
      </c>
      <c r="AJ203" s="22">
        <f>IF(AF203="","",IFERROR(VALUE(INDEX($A203:$Y203,MATCH(Lists!$H$7,$A$1:$Y$1,0))&amp;""),0))</f>
        <v/>
      </c>
      <c r="AK203" s="24">
        <f>IF(AH203="","",YEAR(AH203))</f>
        <v/>
      </c>
      <c r="AL203" s="22">
        <f>IF(AF203="","",IF(AA203="","Pending",AA203))</f>
        <v/>
      </c>
      <c r="AM203" s="22">
        <f>IFERROR(TRIM(INDEX($A203:$Y203,MATCH(Lists!$H$8,$A$1:$Y$1,0))&amp;""),"")</f>
        <v/>
      </c>
      <c r="AN203" s="22">
        <f>IF(AF203="","",IF(OR(Balances!$B$6="",AM203=Balances!$B$6),1,0))</f>
        <v/>
      </c>
    </row>
    <row r="204">
      <c r="Z204" s="19" t="n"/>
      <c r="AA204" s="25" t="n"/>
      <c r="AB204" s="25" t="n"/>
      <c r="AC204" s="26" t="n"/>
      <c r="AD204" s="25" t="n"/>
      <c r="AE204" s="19" t="n"/>
      <c r="AF204" s="22">
        <f>LOWER(IFERROR(TRIM(INDEX($A204:$Y204,MATCH(Lists!$H$4,$A$1:$Y$1,0))&amp;""),""))</f>
        <v/>
      </c>
      <c r="AG204" s="22">
        <f>IFERROR(TRIM(INDEX($A204:$Y204,MATCH(Lists!$H$3,$A$1:$Y$1,0))&amp;""),"")</f>
        <v/>
      </c>
      <c r="AH204" s="23">
        <f>IFERROR(IF(ISNUMBER(INDEX($A204:$Y204,MATCH(Lists!$H$5,$A$1:$Y$1,0))),IF(INDEX($A204:$Y204,MATCH(Lists!$H$5,$A$1:$Y$1,0))&gt;0,INT(INDEX($A204:$Y204,MATCH(Lists!$H$5,$A$1:$Y$1,0))),""),DATE(VALUE(LEFT(INDEX($A204:$Y204,MATCH(Lists!$H$5,$A$1:$Y$1,0)),4)),VALUE(MID(INDEX($A204:$Y204,MATCH(Lists!$H$5,$A$1:$Y$1,0)),6,2)),VALUE(MID(INDEX($A204:$Y204,MATCH(Lists!$H$5,$A$1:$Y$1,0)),9,2)))),"")</f>
        <v/>
      </c>
      <c r="AI204" s="23">
        <f>IFERROR(IF(ISNUMBER(INDEX($A204:$Y204,MATCH(Lists!$H$6,$A$1:$Y$1,0))),IF(INDEX($A204:$Y204,MATCH(Lists!$H$6,$A$1:$Y$1,0))&gt;0,INT(INDEX($A204:$Y204,MATCH(Lists!$H$6,$A$1:$Y$1,0))),""),DATE(VALUE(LEFT(INDEX($A204:$Y204,MATCH(Lists!$H$6,$A$1:$Y$1,0)),4)),VALUE(MID(INDEX($A204:$Y204,MATCH(Lists!$H$6,$A$1:$Y$1,0)),6,2)),VALUE(MID(INDEX($A204:$Y204,MATCH(Lists!$H$6,$A$1:$Y$1,0)),9,2)))),"")</f>
        <v/>
      </c>
      <c r="AJ204" s="22">
        <f>IF(AF204="","",IFERROR(VALUE(INDEX($A204:$Y204,MATCH(Lists!$H$7,$A$1:$Y$1,0))&amp;""),0))</f>
        <v/>
      </c>
      <c r="AK204" s="24">
        <f>IF(AH204="","",YEAR(AH204))</f>
        <v/>
      </c>
      <c r="AL204" s="22">
        <f>IF(AF204="","",IF(AA204="","Pending",AA204))</f>
        <v/>
      </c>
      <c r="AM204" s="22">
        <f>IFERROR(TRIM(INDEX($A204:$Y204,MATCH(Lists!$H$8,$A$1:$Y$1,0))&amp;""),"")</f>
        <v/>
      </c>
      <c r="AN204" s="22">
        <f>IF(AF204="","",IF(OR(Balances!$B$6="",AM204=Balances!$B$6),1,0))</f>
        <v/>
      </c>
    </row>
    <row r="205">
      <c r="Z205" s="19" t="n"/>
      <c r="AA205" s="25" t="n"/>
      <c r="AB205" s="25" t="n"/>
      <c r="AC205" s="26" t="n"/>
      <c r="AD205" s="25" t="n"/>
      <c r="AE205" s="19" t="n"/>
      <c r="AF205" s="22">
        <f>LOWER(IFERROR(TRIM(INDEX($A205:$Y205,MATCH(Lists!$H$4,$A$1:$Y$1,0))&amp;""),""))</f>
        <v/>
      </c>
      <c r="AG205" s="22">
        <f>IFERROR(TRIM(INDEX($A205:$Y205,MATCH(Lists!$H$3,$A$1:$Y$1,0))&amp;""),"")</f>
        <v/>
      </c>
      <c r="AH205" s="23">
        <f>IFERROR(IF(ISNUMBER(INDEX($A205:$Y205,MATCH(Lists!$H$5,$A$1:$Y$1,0))),IF(INDEX($A205:$Y205,MATCH(Lists!$H$5,$A$1:$Y$1,0))&gt;0,INT(INDEX($A205:$Y205,MATCH(Lists!$H$5,$A$1:$Y$1,0))),""),DATE(VALUE(LEFT(INDEX($A205:$Y205,MATCH(Lists!$H$5,$A$1:$Y$1,0)),4)),VALUE(MID(INDEX($A205:$Y205,MATCH(Lists!$H$5,$A$1:$Y$1,0)),6,2)),VALUE(MID(INDEX($A205:$Y205,MATCH(Lists!$H$5,$A$1:$Y$1,0)),9,2)))),"")</f>
        <v/>
      </c>
      <c r="AI205" s="23">
        <f>IFERROR(IF(ISNUMBER(INDEX($A205:$Y205,MATCH(Lists!$H$6,$A$1:$Y$1,0))),IF(INDEX($A205:$Y205,MATCH(Lists!$H$6,$A$1:$Y$1,0))&gt;0,INT(INDEX($A205:$Y205,MATCH(Lists!$H$6,$A$1:$Y$1,0))),""),DATE(VALUE(LEFT(INDEX($A205:$Y205,MATCH(Lists!$H$6,$A$1:$Y$1,0)),4)),VALUE(MID(INDEX($A205:$Y205,MATCH(Lists!$H$6,$A$1:$Y$1,0)),6,2)),VALUE(MID(INDEX($A205:$Y205,MATCH(Lists!$H$6,$A$1:$Y$1,0)),9,2)))),"")</f>
        <v/>
      </c>
      <c r="AJ205" s="22">
        <f>IF(AF205="","",IFERROR(VALUE(INDEX($A205:$Y205,MATCH(Lists!$H$7,$A$1:$Y$1,0))&amp;""),0))</f>
        <v/>
      </c>
      <c r="AK205" s="24">
        <f>IF(AH205="","",YEAR(AH205))</f>
        <v/>
      </c>
      <c r="AL205" s="22">
        <f>IF(AF205="","",IF(AA205="","Pending",AA205))</f>
        <v/>
      </c>
      <c r="AM205" s="22">
        <f>IFERROR(TRIM(INDEX($A205:$Y205,MATCH(Lists!$H$8,$A$1:$Y$1,0))&amp;""),"")</f>
        <v/>
      </c>
      <c r="AN205" s="22">
        <f>IF(AF205="","",IF(OR(Balances!$B$6="",AM205=Balances!$B$6),1,0))</f>
        <v/>
      </c>
    </row>
    <row r="206">
      <c r="Z206" s="19" t="n"/>
      <c r="AA206" s="25" t="n"/>
      <c r="AB206" s="25" t="n"/>
      <c r="AC206" s="26" t="n"/>
      <c r="AD206" s="25" t="n"/>
      <c r="AE206" s="19" t="n"/>
      <c r="AF206" s="22">
        <f>LOWER(IFERROR(TRIM(INDEX($A206:$Y206,MATCH(Lists!$H$4,$A$1:$Y$1,0))&amp;""),""))</f>
        <v/>
      </c>
      <c r="AG206" s="22">
        <f>IFERROR(TRIM(INDEX($A206:$Y206,MATCH(Lists!$H$3,$A$1:$Y$1,0))&amp;""),"")</f>
        <v/>
      </c>
      <c r="AH206" s="23">
        <f>IFERROR(IF(ISNUMBER(INDEX($A206:$Y206,MATCH(Lists!$H$5,$A$1:$Y$1,0))),IF(INDEX($A206:$Y206,MATCH(Lists!$H$5,$A$1:$Y$1,0))&gt;0,INT(INDEX($A206:$Y206,MATCH(Lists!$H$5,$A$1:$Y$1,0))),""),DATE(VALUE(LEFT(INDEX($A206:$Y206,MATCH(Lists!$H$5,$A$1:$Y$1,0)),4)),VALUE(MID(INDEX($A206:$Y206,MATCH(Lists!$H$5,$A$1:$Y$1,0)),6,2)),VALUE(MID(INDEX($A206:$Y206,MATCH(Lists!$H$5,$A$1:$Y$1,0)),9,2)))),"")</f>
        <v/>
      </c>
      <c r="AI206" s="23">
        <f>IFERROR(IF(ISNUMBER(INDEX($A206:$Y206,MATCH(Lists!$H$6,$A$1:$Y$1,0))),IF(INDEX($A206:$Y206,MATCH(Lists!$H$6,$A$1:$Y$1,0))&gt;0,INT(INDEX($A206:$Y206,MATCH(Lists!$H$6,$A$1:$Y$1,0))),""),DATE(VALUE(LEFT(INDEX($A206:$Y206,MATCH(Lists!$H$6,$A$1:$Y$1,0)),4)),VALUE(MID(INDEX($A206:$Y206,MATCH(Lists!$H$6,$A$1:$Y$1,0)),6,2)),VALUE(MID(INDEX($A206:$Y206,MATCH(Lists!$H$6,$A$1:$Y$1,0)),9,2)))),"")</f>
        <v/>
      </c>
      <c r="AJ206" s="22">
        <f>IF(AF206="","",IFERROR(VALUE(INDEX($A206:$Y206,MATCH(Lists!$H$7,$A$1:$Y$1,0))&amp;""),0))</f>
        <v/>
      </c>
      <c r="AK206" s="24">
        <f>IF(AH206="","",YEAR(AH206))</f>
        <v/>
      </c>
      <c r="AL206" s="22">
        <f>IF(AF206="","",IF(AA206="","Pending",AA206))</f>
        <v/>
      </c>
      <c r="AM206" s="22">
        <f>IFERROR(TRIM(INDEX($A206:$Y206,MATCH(Lists!$H$8,$A$1:$Y$1,0))&amp;""),"")</f>
        <v/>
      </c>
      <c r="AN206" s="22">
        <f>IF(AF206="","",IF(OR(Balances!$B$6="",AM206=Balances!$B$6),1,0))</f>
        <v/>
      </c>
    </row>
    <row r="207">
      <c r="Z207" s="19" t="n"/>
      <c r="AA207" s="25" t="n"/>
      <c r="AB207" s="25" t="n"/>
      <c r="AC207" s="26" t="n"/>
      <c r="AD207" s="25" t="n"/>
      <c r="AE207" s="19" t="n"/>
      <c r="AF207" s="22">
        <f>LOWER(IFERROR(TRIM(INDEX($A207:$Y207,MATCH(Lists!$H$4,$A$1:$Y$1,0))&amp;""),""))</f>
        <v/>
      </c>
      <c r="AG207" s="22">
        <f>IFERROR(TRIM(INDEX($A207:$Y207,MATCH(Lists!$H$3,$A$1:$Y$1,0))&amp;""),"")</f>
        <v/>
      </c>
      <c r="AH207" s="23">
        <f>IFERROR(IF(ISNUMBER(INDEX($A207:$Y207,MATCH(Lists!$H$5,$A$1:$Y$1,0))),IF(INDEX($A207:$Y207,MATCH(Lists!$H$5,$A$1:$Y$1,0))&gt;0,INT(INDEX($A207:$Y207,MATCH(Lists!$H$5,$A$1:$Y$1,0))),""),DATE(VALUE(LEFT(INDEX($A207:$Y207,MATCH(Lists!$H$5,$A$1:$Y$1,0)),4)),VALUE(MID(INDEX($A207:$Y207,MATCH(Lists!$H$5,$A$1:$Y$1,0)),6,2)),VALUE(MID(INDEX($A207:$Y207,MATCH(Lists!$H$5,$A$1:$Y$1,0)),9,2)))),"")</f>
        <v/>
      </c>
      <c r="AI207" s="23">
        <f>IFERROR(IF(ISNUMBER(INDEX($A207:$Y207,MATCH(Lists!$H$6,$A$1:$Y$1,0))),IF(INDEX($A207:$Y207,MATCH(Lists!$H$6,$A$1:$Y$1,0))&gt;0,INT(INDEX($A207:$Y207,MATCH(Lists!$H$6,$A$1:$Y$1,0))),""),DATE(VALUE(LEFT(INDEX($A207:$Y207,MATCH(Lists!$H$6,$A$1:$Y$1,0)),4)),VALUE(MID(INDEX($A207:$Y207,MATCH(Lists!$H$6,$A$1:$Y$1,0)),6,2)),VALUE(MID(INDEX($A207:$Y207,MATCH(Lists!$H$6,$A$1:$Y$1,0)),9,2)))),"")</f>
        <v/>
      </c>
      <c r="AJ207" s="22">
        <f>IF(AF207="","",IFERROR(VALUE(INDEX($A207:$Y207,MATCH(Lists!$H$7,$A$1:$Y$1,0))&amp;""),0))</f>
        <v/>
      </c>
      <c r="AK207" s="24">
        <f>IF(AH207="","",YEAR(AH207))</f>
        <v/>
      </c>
      <c r="AL207" s="22">
        <f>IF(AF207="","",IF(AA207="","Pending",AA207))</f>
        <v/>
      </c>
      <c r="AM207" s="22">
        <f>IFERROR(TRIM(INDEX($A207:$Y207,MATCH(Lists!$H$8,$A$1:$Y$1,0))&amp;""),"")</f>
        <v/>
      </c>
      <c r="AN207" s="22">
        <f>IF(AF207="","",IF(OR(Balances!$B$6="",AM207=Balances!$B$6),1,0))</f>
        <v/>
      </c>
    </row>
    <row r="208">
      <c r="Z208" s="19" t="n"/>
      <c r="AA208" s="25" t="n"/>
      <c r="AB208" s="25" t="n"/>
      <c r="AC208" s="26" t="n"/>
      <c r="AD208" s="25" t="n"/>
      <c r="AE208" s="19" t="n"/>
      <c r="AF208" s="22">
        <f>LOWER(IFERROR(TRIM(INDEX($A208:$Y208,MATCH(Lists!$H$4,$A$1:$Y$1,0))&amp;""),""))</f>
        <v/>
      </c>
      <c r="AG208" s="22">
        <f>IFERROR(TRIM(INDEX($A208:$Y208,MATCH(Lists!$H$3,$A$1:$Y$1,0))&amp;""),"")</f>
        <v/>
      </c>
      <c r="AH208" s="23">
        <f>IFERROR(IF(ISNUMBER(INDEX($A208:$Y208,MATCH(Lists!$H$5,$A$1:$Y$1,0))),IF(INDEX($A208:$Y208,MATCH(Lists!$H$5,$A$1:$Y$1,0))&gt;0,INT(INDEX($A208:$Y208,MATCH(Lists!$H$5,$A$1:$Y$1,0))),""),DATE(VALUE(LEFT(INDEX($A208:$Y208,MATCH(Lists!$H$5,$A$1:$Y$1,0)),4)),VALUE(MID(INDEX($A208:$Y208,MATCH(Lists!$H$5,$A$1:$Y$1,0)),6,2)),VALUE(MID(INDEX($A208:$Y208,MATCH(Lists!$H$5,$A$1:$Y$1,0)),9,2)))),"")</f>
        <v/>
      </c>
      <c r="AI208" s="23">
        <f>IFERROR(IF(ISNUMBER(INDEX($A208:$Y208,MATCH(Lists!$H$6,$A$1:$Y$1,0))),IF(INDEX($A208:$Y208,MATCH(Lists!$H$6,$A$1:$Y$1,0))&gt;0,INT(INDEX($A208:$Y208,MATCH(Lists!$H$6,$A$1:$Y$1,0))),""),DATE(VALUE(LEFT(INDEX($A208:$Y208,MATCH(Lists!$H$6,$A$1:$Y$1,0)),4)),VALUE(MID(INDEX($A208:$Y208,MATCH(Lists!$H$6,$A$1:$Y$1,0)),6,2)),VALUE(MID(INDEX($A208:$Y208,MATCH(Lists!$H$6,$A$1:$Y$1,0)),9,2)))),"")</f>
        <v/>
      </c>
      <c r="AJ208" s="22">
        <f>IF(AF208="","",IFERROR(VALUE(INDEX($A208:$Y208,MATCH(Lists!$H$7,$A$1:$Y$1,0))&amp;""),0))</f>
        <v/>
      </c>
      <c r="AK208" s="24">
        <f>IF(AH208="","",YEAR(AH208))</f>
        <v/>
      </c>
      <c r="AL208" s="22">
        <f>IF(AF208="","",IF(AA208="","Pending",AA208))</f>
        <v/>
      </c>
      <c r="AM208" s="22">
        <f>IFERROR(TRIM(INDEX($A208:$Y208,MATCH(Lists!$H$8,$A$1:$Y$1,0))&amp;""),"")</f>
        <v/>
      </c>
      <c r="AN208" s="22">
        <f>IF(AF208="","",IF(OR(Balances!$B$6="",AM208=Balances!$B$6),1,0))</f>
        <v/>
      </c>
    </row>
    <row r="209">
      <c r="Z209" s="19" t="n"/>
      <c r="AA209" s="25" t="n"/>
      <c r="AB209" s="25" t="n"/>
      <c r="AC209" s="26" t="n"/>
      <c r="AD209" s="25" t="n"/>
      <c r="AE209" s="19" t="n"/>
      <c r="AF209" s="22">
        <f>LOWER(IFERROR(TRIM(INDEX($A209:$Y209,MATCH(Lists!$H$4,$A$1:$Y$1,0))&amp;""),""))</f>
        <v/>
      </c>
      <c r="AG209" s="22">
        <f>IFERROR(TRIM(INDEX($A209:$Y209,MATCH(Lists!$H$3,$A$1:$Y$1,0))&amp;""),"")</f>
        <v/>
      </c>
      <c r="AH209" s="23">
        <f>IFERROR(IF(ISNUMBER(INDEX($A209:$Y209,MATCH(Lists!$H$5,$A$1:$Y$1,0))),IF(INDEX($A209:$Y209,MATCH(Lists!$H$5,$A$1:$Y$1,0))&gt;0,INT(INDEX($A209:$Y209,MATCH(Lists!$H$5,$A$1:$Y$1,0))),""),DATE(VALUE(LEFT(INDEX($A209:$Y209,MATCH(Lists!$H$5,$A$1:$Y$1,0)),4)),VALUE(MID(INDEX($A209:$Y209,MATCH(Lists!$H$5,$A$1:$Y$1,0)),6,2)),VALUE(MID(INDEX($A209:$Y209,MATCH(Lists!$H$5,$A$1:$Y$1,0)),9,2)))),"")</f>
        <v/>
      </c>
      <c r="AI209" s="23">
        <f>IFERROR(IF(ISNUMBER(INDEX($A209:$Y209,MATCH(Lists!$H$6,$A$1:$Y$1,0))),IF(INDEX($A209:$Y209,MATCH(Lists!$H$6,$A$1:$Y$1,0))&gt;0,INT(INDEX($A209:$Y209,MATCH(Lists!$H$6,$A$1:$Y$1,0))),""),DATE(VALUE(LEFT(INDEX($A209:$Y209,MATCH(Lists!$H$6,$A$1:$Y$1,0)),4)),VALUE(MID(INDEX($A209:$Y209,MATCH(Lists!$H$6,$A$1:$Y$1,0)),6,2)),VALUE(MID(INDEX($A209:$Y209,MATCH(Lists!$H$6,$A$1:$Y$1,0)),9,2)))),"")</f>
        <v/>
      </c>
      <c r="AJ209" s="22">
        <f>IF(AF209="","",IFERROR(VALUE(INDEX($A209:$Y209,MATCH(Lists!$H$7,$A$1:$Y$1,0))&amp;""),0))</f>
        <v/>
      </c>
      <c r="AK209" s="24">
        <f>IF(AH209="","",YEAR(AH209))</f>
        <v/>
      </c>
      <c r="AL209" s="22">
        <f>IF(AF209="","",IF(AA209="","Pending",AA209))</f>
        <v/>
      </c>
      <c r="AM209" s="22">
        <f>IFERROR(TRIM(INDEX($A209:$Y209,MATCH(Lists!$H$8,$A$1:$Y$1,0))&amp;""),"")</f>
        <v/>
      </c>
      <c r="AN209" s="22">
        <f>IF(AF209="","",IF(OR(Balances!$B$6="",AM209=Balances!$B$6),1,0))</f>
        <v/>
      </c>
    </row>
    <row r="210">
      <c r="Z210" s="19" t="n"/>
      <c r="AA210" s="25" t="n"/>
      <c r="AB210" s="25" t="n"/>
      <c r="AC210" s="26" t="n"/>
      <c r="AD210" s="25" t="n"/>
      <c r="AE210" s="19" t="n"/>
      <c r="AF210" s="22">
        <f>LOWER(IFERROR(TRIM(INDEX($A210:$Y210,MATCH(Lists!$H$4,$A$1:$Y$1,0))&amp;""),""))</f>
        <v/>
      </c>
      <c r="AG210" s="22">
        <f>IFERROR(TRIM(INDEX($A210:$Y210,MATCH(Lists!$H$3,$A$1:$Y$1,0))&amp;""),"")</f>
        <v/>
      </c>
      <c r="AH210" s="23">
        <f>IFERROR(IF(ISNUMBER(INDEX($A210:$Y210,MATCH(Lists!$H$5,$A$1:$Y$1,0))),IF(INDEX($A210:$Y210,MATCH(Lists!$H$5,$A$1:$Y$1,0))&gt;0,INT(INDEX($A210:$Y210,MATCH(Lists!$H$5,$A$1:$Y$1,0))),""),DATE(VALUE(LEFT(INDEX($A210:$Y210,MATCH(Lists!$H$5,$A$1:$Y$1,0)),4)),VALUE(MID(INDEX($A210:$Y210,MATCH(Lists!$H$5,$A$1:$Y$1,0)),6,2)),VALUE(MID(INDEX($A210:$Y210,MATCH(Lists!$H$5,$A$1:$Y$1,0)),9,2)))),"")</f>
        <v/>
      </c>
      <c r="AI210" s="23">
        <f>IFERROR(IF(ISNUMBER(INDEX($A210:$Y210,MATCH(Lists!$H$6,$A$1:$Y$1,0))),IF(INDEX($A210:$Y210,MATCH(Lists!$H$6,$A$1:$Y$1,0))&gt;0,INT(INDEX($A210:$Y210,MATCH(Lists!$H$6,$A$1:$Y$1,0))),""),DATE(VALUE(LEFT(INDEX($A210:$Y210,MATCH(Lists!$H$6,$A$1:$Y$1,0)),4)),VALUE(MID(INDEX($A210:$Y210,MATCH(Lists!$H$6,$A$1:$Y$1,0)),6,2)),VALUE(MID(INDEX($A210:$Y210,MATCH(Lists!$H$6,$A$1:$Y$1,0)),9,2)))),"")</f>
        <v/>
      </c>
      <c r="AJ210" s="22">
        <f>IF(AF210="","",IFERROR(VALUE(INDEX($A210:$Y210,MATCH(Lists!$H$7,$A$1:$Y$1,0))&amp;""),0))</f>
        <v/>
      </c>
      <c r="AK210" s="24">
        <f>IF(AH210="","",YEAR(AH210))</f>
        <v/>
      </c>
      <c r="AL210" s="22">
        <f>IF(AF210="","",IF(AA210="","Pending",AA210))</f>
        <v/>
      </c>
      <c r="AM210" s="22">
        <f>IFERROR(TRIM(INDEX($A210:$Y210,MATCH(Lists!$H$8,$A$1:$Y$1,0))&amp;""),"")</f>
        <v/>
      </c>
      <c r="AN210" s="22">
        <f>IF(AF210="","",IF(OR(Balances!$B$6="",AM210=Balances!$B$6),1,0))</f>
        <v/>
      </c>
    </row>
    <row r="211">
      <c r="Z211" s="19" t="n"/>
      <c r="AA211" s="25" t="n"/>
      <c r="AB211" s="25" t="n"/>
      <c r="AC211" s="26" t="n"/>
      <c r="AD211" s="25" t="n"/>
      <c r="AE211" s="19" t="n"/>
      <c r="AF211" s="22">
        <f>LOWER(IFERROR(TRIM(INDEX($A211:$Y211,MATCH(Lists!$H$4,$A$1:$Y$1,0))&amp;""),""))</f>
        <v/>
      </c>
      <c r="AG211" s="22">
        <f>IFERROR(TRIM(INDEX($A211:$Y211,MATCH(Lists!$H$3,$A$1:$Y$1,0))&amp;""),"")</f>
        <v/>
      </c>
      <c r="AH211" s="23">
        <f>IFERROR(IF(ISNUMBER(INDEX($A211:$Y211,MATCH(Lists!$H$5,$A$1:$Y$1,0))),IF(INDEX($A211:$Y211,MATCH(Lists!$H$5,$A$1:$Y$1,0))&gt;0,INT(INDEX($A211:$Y211,MATCH(Lists!$H$5,$A$1:$Y$1,0))),""),DATE(VALUE(LEFT(INDEX($A211:$Y211,MATCH(Lists!$H$5,$A$1:$Y$1,0)),4)),VALUE(MID(INDEX($A211:$Y211,MATCH(Lists!$H$5,$A$1:$Y$1,0)),6,2)),VALUE(MID(INDEX($A211:$Y211,MATCH(Lists!$H$5,$A$1:$Y$1,0)),9,2)))),"")</f>
        <v/>
      </c>
      <c r="AI211" s="23">
        <f>IFERROR(IF(ISNUMBER(INDEX($A211:$Y211,MATCH(Lists!$H$6,$A$1:$Y$1,0))),IF(INDEX($A211:$Y211,MATCH(Lists!$H$6,$A$1:$Y$1,0))&gt;0,INT(INDEX($A211:$Y211,MATCH(Lists!$H$6,$A$1:$Y$1,0))),""),DATE(VALUE(LEFT(INDEX($A211:$Y211,MATCH(Lists!$H$6,$A$1:$Y$1,0)),4)),VALUE(MID(INDEX($A211:$Y211,MATCH(Lists!$H$6,$A$1:$Y$1,0)),6,2)),VALUE(MID(INDEX($A211:$Y211,MATCH(Lists!$H$6,$A$1:$Y$1,0)),9,2)))),"")</f>
        <v/>
      </c>
      <c r="AJ211" s="22">
        <f>IF(AF211="","",IFERROR(VALUE(INDEX($A211:$Y211,MATCH(Lists!$H$7,$A$1:$Y$1,0))&amp;""),0))</f>
        <v/>
      </c>
      <c r="AK211" s="24">
        <f>IF(AH211="","",YEAR(AH211))</f>
        <v/>
      </c>
      <c r="AL211" s="22">
        <f>IF(AF211="","",IF(AA211="","Pending",AA211))</f>
        <v/>
      </c>
      <c r="AM211" s="22">
        <f>IFERROR(TRIM(INDEX($A211:$Y211,MATCH(Lists!$H$8,$A$1:$Y$1,0))&amp;""),"")</f>
        <v/>
      </c>
      <c r="AN211" s="22">
        <f>IF(AF211="","",IF(OR(Balances!$B$6="",AM211=Balances!$B$6),1,0))</f>
        <v/>
      </c>
    </row>
    <row r="212">
      <c r="Z212" s="19" t="n"/>
      <c r="AA212" s="25" t="n"/>
      <c r="AB212" s="25" t="n"/>
      <c r="AC212" s="26" t="n"/>
      <c r="AD212" s="25" t="n"/>
      <c r="AE212" s="19" t="n"/>
      <c r="AF212" s="22">
        <f>LOWER(IFERROR(TRIM(INDEX($A212:$Y212,MATCH(Lists!$H$4,$A$1:$Y$1,0))&amp;""),""))</f>
        <v/>
      </c>
      <c r="AG212" s="22">
        <f>IFERROR(TRIM(INDEX($A212:$Y212,MATCH(Lists!$H$3,$A$1:$Y$1,0))&amp;""),"")</f>
        <v/>
      </c>
      <c r="AH212" s="23">
        <f>IFERROR(IF(ISNUMBER(INDEX($A212:$Y212,MATCH(Lists!$H$5,$A$1:$Y$1,0))),IF(INDEX($A212:$Y212,MATCH(Lists!$H$5,$A$1:$Y$1,0))&gt;0,INT(INDEX($A212:$Y212,MATCH(Lists!$H$5,$A$1:$Y$1,0))),""),DATE(VALUE(LEFT(INDEX($A212:$Y212,MATCH(Lists!$H$5,$A$1:$Y$1,0)),4)),VALUE(MID(INDEX($A212:$Y212,MATCH(Lists!$H$5,$A$1:$Y$1,0)),6,2)),VALUE(MID(INDEX($A212:$Y212,MATCH(Lists!$H$5,$A$1:$Y$1,0)),9,2)))),"")</f>
        <v/>
      </c>
      <c r="AI212" s="23">
        <f>IFERROR(IF(ISNUMBER(INDEX($A212:$Y212,MATCH(Lists!$H$6,$A$1:$Y$1,0))),IF(INDEX($A212:$Y212,MATCH(Lists!$H$6,$A$1:$Y$1,0))&gt;0,INT(INDEX($A212:$Y212,MATCH(Lists!$H$6,$A$1:$Y$1,0))),""),DATE(VALUE(LEFT(INDEX($A212:$Y212,MATCH(Lists!$H$6,$A$1:$Y$1,0)),4)),VALUE(MID(INDEX($A212:$Y212,MATCH(Lists!$H$6,$A$1:$Y$1,0)),6,2)),VALUE(MID(INDEX($A212:$Y212,MATCH(Lists!$H$6,$A$1:$Y$1,0)),9,2)))),"")</f>
        <v/>
      </c>
      <c r="AJ212" s="22">
        <f>IF(AF212="","",IFERROR(VALUE(INDEX($A212:$Y212,MATCH(Lists!$H$7,$A$1:$Y$1,0))&amp;""),0))</f>
        <v/>
      </c>
      <c r="AK212" s="24">
        <f>IF(AH212="","",YEAR(AH212))</f>
        <v/>
      </c>
      <c r="AL212" s="22">
        <f>IF(AF212="","",IF(AA212="","Pending",AA212))</f>
        <v/>
      </c>
      <c r="AM212" s="22">
        <f>IFERROR(TRIM(INDEX($A212:$Y212,MATCH(Lists!$H$8,$A$1:$Y$1,0))&amp;""),"")</f>
        <v/>
      </c>
      <c r="AN212" s="22">
        <f>IF(AF212="","",IF(OR(Balances!$B$6="",AM212=Balances!$B$6),1,0))</f>
        <v/>
      </c>
    </row>
    <row r="213">
      <c r="Z213" s="19" t="n"/>
      <c r="AA213" s="25" t="n"/>
      <c r="AB213" s="25" t="n"/>
      <c r="AC213" s="26" t="n"/>
      <c r="AD213" s="25" t="n"/>
      <c r="AE213" s="19" t="n"/>
      <c r="AF213" s="22">
        <f>LOWER(IFERROR(TRIM(INDEX($A213:$Y213,MATCH(Lists!$H$4,$A$1:$Y$1,0))&amp;""),""))</f>
        <v/>
      </c>
      <c r="AG213" s="22">
        <f>IFERROR(TRIM(INDEX($A213:$Y213,MATCH(Lists!$H$3,$A$1:$Y$1,0))&amp;""),"")</f>
        <v/>
      </c>
      <c r="AH213" s="23">
        <f>IFERROR(IF(ISNUMBER(INDEX($A213:$Y213,MATCH(Lists!$H$5,$A$1:$Y$1,0))),IF(INDEX($A213:$Y213,MATCH(Lists!$H$5,$A$1:$Y$1,0))&gt;0,INT(INDEX($A213:$Y213,MATCH(Lists!$H$5,$A$1:$Y$1,0))),""),DATE(VALUE(LEFT(INDEX($A213:$Y213,MATCH(Lists!$H$5,$A$1:$Y$1,0)),4)),VALUE(MID(INDEX($A213:$Y213,MATCH(Lists!$H$5,$A$1:$Y$1,0)),6,2)),VALUE(MID(INDEX($A213:$Y213,MATCH(Lists!$H$5,$A$1:$Y$1,0)),9,2)))),"")</f>
        <v/>
      </c>
      <c r="AI213" s="23">
        <f>IFERROR(IF(ISNUMBER(INDEX($A213:$Y213,MATCH(Lists!$H$6,$A$1:$Y$1,0))),IF(INDEX($A213:$Y213,MATCH(Lists!$H$6,$A$1:$Y$1,0))&gt;0,INT(INDEX($A213:$Y213,MATCH(Lists!$H$6,$A$1:$Y$1,0))),""),DATE(VALUE(LEFT(INDEX($A213:$Y213,MATCH(Lists!$H$6,$A$1:$Y$1,0)),4)),VALUE(MID(INDEX($A213:$Y213,MATCH(Lists!$H$6,$A$1:$Y$1,0)),6,2)),VALUE(MID(INDEX($A213:$Y213,MATCH(Lists!$H$6,$A$1:$Y$1,0)),9,2)))),"")</f>
        <v/>
      </c>
      <c r="AJ213" s="22">
        <f>IF(AF213="","",IFERROR(VALUE(INDEX($A213:$Y213,MATCH(Lists!$H$7,$A$1:$Y$1,0))&amp;""),0))</f>
        <v/>
      </c>
      <c r="AK213" s="24">
        <f>IF(AH213="","",YEAR(AH213))</f>
        <v/>
      </c>
      <c r="AL213" s="22">
        <f>IF(AF213="","",IF(AA213="","Pending",AA213))</f>
        <v/>
      </c>
      <c r="AM213" s="22">
        <f>IFERROR(TRIM(INDEX($A213:$Y213,MATCH(Lists!$H$8,$A$1:$Y$1,0))&amp;""),"")</f>
        <v/>
      </c>
      <c r="AN213" s="22">
        <f>IF(AF213="","",IF(OR(Balances!$B$6="",AM213=Balances!$B$6),1,0))</f>
        <v/>
      </c>
    </row>
    <row r="214">
      <c r="Z214" s="19" t="n"/>
      <c r="AA214" s="25" t="n"/>
      <c r="AB214" s="25" t="n"/>
      <c r="AC214" s="26" t="n"/>
      <c r="AD214" s="25" t="n"/>
      <c r="AE214" s="19" t="n"/>
      <c r="AF214" s="22">
        <f>LOWER(IFERROR(TRIM(INDEX($A214:$Y214,MATCH(Lists!$H$4,$A$1:$Y$1,0))&amp;""),""))</f>
        <v/>
      </c>
      <c r="AG214" s="22">
        <f>IFERROR(TRIM(INDEX($A214:$Y214,MATCH(Lists!$H$3,$A$1:$Y$1,0))&amp;""),"")</f>
        <v/>
      </c>
      <c r="AH214" s="23">
        <f>IFERROR(IF(ISNUMBER(INDEX($A214:$Y214,MATCH(Lists!$H$5,$A$1:$Y$1,0))),IF(INDEX($A214:$Y214,MATCH(Lists!$H$5,$A$1:$Y$1,0))&gt;0,INT(INDEX($A214:$Y214,MATCH(Lists!$H$5,$A$1:$Y$1,0))),""),DATE(VALUE(LEFT(INDEX($A214:$Y214,MATCH(Lists!$H$5,$A$1:$Y$1,0)),4)),VALUE(MID(INDEX($A214:$Y214,MATCH(Lists!$H$5,$A$1:$Y$1,0)),6,2)),VALUE(MID(INDEX($A214:$Y214,MATCH(Lists!$H$5,$A$1:$Y$1,0)),9,2)))),"")</f>
        <v/>
      </c>
      <c r="AI214" s="23">
        <f>IFERROR(IF(ISNUMBER(INDEX($A214:$Y214,MATCH(Lists!$H$6,$A$1:$Y$1,0))),IF(INDEX($A214:$Y214,MATCH(Lists!$H$6,$A$1:$Y$1,0))&gt;0,INT(INDEX($A214:$Y214,MATCH(Lists!$H$6,$A$1:$Y$1,0))),""),DATE(VALUE(LEFT(INDEX($A214:$Y214,MATCH(Lists!$H$6,$A$1:$Y$1,0)),4)),VALUE(MID(INDEX($A214:$Y214,MATCH(Lists!$H$6,$A$1:$Y$1,0)),6,2)),VALUE(MID(INDEX($A214:$Y214,MATCH(Lists!$H$6,$A$1:$Y$1,0)),9,2)))),"")</f>
        <v/>
      </c>
      <c r="AJ214" s="22">
        <f>IF(AF214="","",IFERROR(VALUE(INDEX($A214:$Y214,MATCH(Lists!$H$7,$A$1:$Y$1,0))&amp;""),0))</f>
        <v/>
      </c>
      <c r="AK214" s="24">
        <f>IF(AH214="","",YEAR(AH214))</f>
        <v/>
      </c>
      <c r="AL214" s="22">
        <f>IF(AF214="","",IF(AA214="","Pending",AA214))</f>
        <v/>
      </c>
      <c r="AM214" s="22">
        <f>IFERROR(TRIM(INDEX($A214:$Y214,MATCH(Lists!$H$8,$A$1:$Y$1,0))&amp;""),"")</f>
        <v/>
      </c>
      <c r="AN214" s="22">
        <f>IF(AF214="","",IF(OR(Balances!$B$6="",AM214=Balances!$B$6),1,0))</f>
        <v/>
      </c>
    </row>
    <row r="215">
      <c r="Z215" s="19" t="n"/>
      <c r="AA215" s="25" t="n"/>
      <c r="AB215" s="25" t="n"/>
      <c r="AC215" s="26" t="n"/>
      <c r="AD215" s="25" t="n"/>
      <c r="AE215" s="19" t="n"/>
      <c r="AF215" s="22">
        <f>LOWER(IFERROR(TRIM(INDEX($A215:$Y215,MATCH(Lists!$H$4,$A$1:$Y$1,0))&amp;""),""))</f>
        <v/>
      </c>
      <c r="AG215" s="22">
        <f>IFERROR(TRIM(INDEX($A215:$Y215,MATCH(Lists!$H$3,$A$1:$Y$1,0))&amp;""),"")</f>
        <v/>
      </c>
      <c r="AH215" s="23">
        <f>IFERROR(IF(ISNUMBER(INDEX($A215:$Y215,MATCH(Lists!$H$5,$A$1:$Y$1,0))),IF(INDEX($A215:$Y215,MATCH(Lists!$H$5,$A$1:$Y$1,0))&gt;0,INT(INDEX($A215:$Y215,MATCH(Lists!$H$5,$A$1:$Y$1,0))),""),DATE(VALUE(LEFT(INDEX($A215:$Y215,MATCH(Lists!$H$5,$A$1:$Y$1,0)),4)),VALUE(MID(INDEX($A215:$Y215,MATCH(Lists!$H$5,$A$1:$Y$1,0)),6,2)),VALUE(MID(INDEX($A215:$Y215,MATCH(Lists!$H$5,$A$1:$Y$1,0)),9,2)))),"")</f>
        <v/>
      </c>
      <c r="AI215" s="23">
        <f>IFERROR(IF(ISNUMBER(INDEX($A215:$Y215,MATCH(Lists!$H$6,$A$1:$Y$1,0))),IF(INDEX($A215:$Y215,MATCH(Lists!$H$6,$A$1:$Y$1,0))&gt;0,INT(INDEX($A215:$Y215,MATCH(Lists!$H$6,$A$1:$Y$1,0))),""),DATE(VALUE(LEFT(INDEX($A215:$Y215,MATCH(Lists!$H$6,$A$1:$Y$1,0)),4)),VALUE(MID(INDEX($A215:$Y215,MATCH(Lists!$H$6,$A$1:$Y$1,0)),6,2)),VALUE(MID(INDEX($A215:$Y215,MATCH(Lists!$H$6,$A$1:$Y$1,0)),9,2)))),"")</f>
        <v/>
      </c>
      <c r="AJ215" s="22">
        <f>IF(AF215="","",IFERROR(VALUE(INDEX($A215:$Y215,MATCH(Lists!$H$7,$A$1:$Y$1,0))&amp;""),0))</f>
        <v/>
      </c>
      <c r="AK215" s="24">
        <f>IF(AH215="","",YEAR(AH215))</f>
        <v/>
      </c>
      <c r="AL215" s="22">
        <f>IF(AF215="","",IF(AA215="","Pending",AA215))</f>
        <v/>
      </c>
      <c r="AM215" s="22">
        <f>IFERROR(TRIM(INDEX($A215:$Y215,MATCH(Lists!$H$8,$A$1:$Y$1,0))&amp;""),"")</f>
        <v/>
      </c>
      <c r="AN215" s="22">
        <f>IF(AF215="","",IF(OR(Balances!$B$6="",AM215=Balances!$B$6),1,0))</f>
        <v/>
      </c>
    </row>
    <row r="216">
      <c r="Z216" s="19" t="n"/>
      <c r="AA216" s="25" t="n"/>
      <c r="AB216" s="25" t="n"/>
      <c r="AC216" s="26" t="n"/>
      <c r="AD216" s="25" t="n"/>
      <c r="AE216" s="19" t="n"/>
      <c r="AF216" s="22">
        <f>LOWER(IFERROR(TRIM(INDEX($A216:$Y216,MATCH(Lists!$H$4,$A$1:$Y$1,0))&amp;""),""))</f>
        <v/>
      </c>
      <c r="AG216" s="22">
        <f>IFERROR(TRIM(INDEX($A216:$Y216,MATCH(Lists!$H$3,$A$1:$Y$1,0))&amp;""),"")</f>
        <v/>
      </c>
      <c r="AH216" s="23">
        <f>IFERROR(IF(ISNUMBER(INDEX($A216:$Y216,MATCH(Lists!$H$5,$A$1:$Y$1,0))),IF(INDEX($A216:$Y216,MATCH(Lists!$H$5,$A$1:$Y$1,0))&gt;0,INT(INDEX($A216:$Y216,MATCH(Lists!$H$5,$A$1:$Y$1,0))),""),DATE(VALUE(LEFT(INDEX($A216:$Y216,MATCH(Lists!$H$5,$A$1:$Y$1,0)),4)),VALUE(MID(INDEX($A216:$Y216,MATCH(Lists!$H$5,$A$1:$Y$1,0)),6,2)),VALUE(MID(INDEX($A216:$Y216,MATCH(Lists!$H$5,$A$1:$Y$1,0)),9,2)))),"")</f>
        <v/>
      </c>
      <c r="AI216" s="23">
        <f>IFERROR(IF(ISNUMBER(INDEX($A216:$Y216,MATCH(Lists!$H$6,$A$1:$Y$1,0))),IF(INDEX($A216:$Y216,MATCH(Lists!$H$6,$A$1:$Y$1,0))&gt;0,INT(INDEX($A216:$Y216,MATCH(Lists!$H$6,$A$1:$Y$1,0))),""),DATE(VALUE(LEFT(INDEX($A216:$Y216,MATCH(Lists!$H$6,$A$1:$Y$1,0)),4)),VALUE(MID(INDEX($A216:$Y216,MATCH(Lists!$H$6,$A$1:$Y$1,0)),6,2)),VALUE(MID(INDEX($A216:$Y216,MATCH(Lists!$H$6,$A$1:$Y$1,0)),9,2)))),"")</f>
        <v/>
      </c>
      <c r="AJ216" s="22">
        <f>IF(AF216="","",IFERROR(VALUE(INDEX($A216:$Y216,MATCH(Lists!$H$7,$A$1:$Y$1,0))&amp;""),0))</f>
        <v/>
      </c>
      <c r="AK216" s="24">
        <f>IF(AH216="","",YEAR(AH216))</f>
        <v/>
      </c>
      <c r="AL216" s="22">
        <f>IF(AF216="","",IF(AA216="","Pending",AA216))</f>
        <v/>
      </c>
      <c r="AM216" s="22">
        <f>IFERROR(TRIM(INDEX($A216:$Y216,MATCH(Lists!$H$8,$A$1:$Y$1,0))&amp;""),"")</f>
        <v/>
      </c>
      <c r="AN216" s="22">
        <f>IF(AF216="","",IF(OR(Balances!$B$6="",AM216=Balances!$B$6),1,0))</f>
        <v/>
      </c>
    </row>
    <row r="217">
      <c r="Z217" s="19" t="n"/>
      <c r="AA217" s="25" t="n"/>
      <c r="AB217" s="25" t="n"/>
      <c r="AC217" s="26" t="n"/>
      <c r="AD217" s="25" t="n"/>
      <c r="AE217" s="19" t="n"/>
      <c r="AF217" s="22">
        <f>LOWER(IFERROR(TRIM(INDEX($A217:$Y217,MATCH(Lists!$H$4,$A$1:$Y$1,0))&amp;""),""))</f>
        <v/>
      </c>
      <c r="AG217" s="22">
        <f>IFERROR(TRIM(INDEX($A217:$Y217,MATCH(Lists!$H$3,$A$1:$Y$1,0))&amp;""),"")</f>
        <v/>
      </c>
      <c r="AH217" s="23">
        <f>IFERROR(IF(ISNUMBER(INDEX($A217:$Y217,MATCH(Lists!$H$5,$A$1:$Y$1,0))),IF(INDEX($A217:$Y217,MATCH(Lists!$H$5,$A$1:$Y$1,0))&gt;0,INT(INDEX($A217:$Y217,MATCH(Lists!$H$5,$A$1:$Y$1,0))),""),DATE(VALUE(LEFT(INDEX($A217:$Y217,MATCH(Lists!$H$5,$A$1:$Y$1,0)),4)),VALUE(MID(INDEX($A217:$Y217,MATCH(Lists!$H$5,$A$1:$Y$1,0)),6,2)),VALUE(MID(INDEX($A217:$Y217,MATCH(Lists!$H$5,$A$1:$Y$1,0)),9,2)))),"")</f>
        <v/>
      </c>
      <c r="AI217" s="23">
        <f>IFERROR(IF(ISNUMBER(INDEX($A217:$Y217,MATCH(Lists!$H$6,$A$1:$Y$1,0))),IF(INDEX($A217:$Y217,MATCH(Lists!$H$6,$A$1:$Y$1,0))&gt;0,INT(INDEX($A217:$Y217,MATCH(Lists!$H$6,$A$1:$Y$1,0))),""),DATE(VALUE(LEFT(INDEX($A217:$Y217,MATCH(Lists!$H$6,$A$1:$Y$1,0)),4)),VALUE(MID(INDEX($A217:$Y217,MATCH(Lists!$H$6,$A$1:$Y$1,0)),6,2)),VALUE(MID(INDEX($A217:$Y217,MATCH(Lists!$H$6,$A$1:$Y$1,0)),9,2)))),"")</f>
        <v/>
      </c>
      <c r="AJ217" s="22">
        <f>IF(AF217="","",IFERROR(VALUE(INDEX($A217:$Y217,MATCH(Lists!$H$7,$A$1:$Y$1,0))&amp;""),0))</f>
        <v/>
      </c>
      <c r="AK217" s="24">
        <f>IF(AH217="","",YEAR(AH217))</f>
        <v/>
      </c>
      <c r="AL217" s="22">
        <f>IF(AF217="","",IF(AA217="","Pending",AA217))</f>
        <v/>
      </c>
      <c r="AM217" s="22">
        <f>IFERROR(TRIM(INDEX($A217:$Y217,MATCH(Lists!$H$8,$A$1:$Y$1,0))&amp;""),"")</f>
        <v/>
      </c>
      <c r="AN217" s="22">
        <f>IF(AF217="","",IF(OR(Balances!$B$6="",AM217=Balances!$B$6),1,0))</f>
        <v/>
      </c>
    </row>
    <row r="218">
      <c r="Z218" s="19" t="n"/>
      <c r="AA218" s="25" t="n"/>
      <c r="AB218" s="25" t="n"/>
      <c r="AC218" s="26" t="n"/>
      <c r="AD218" s="25" t="n"/>
      <c r="AE218" s="19" t="n"/>
      <c r="AF218" s="22">
        <f>LOWER(IFERROR(TRIM(INDEX($A218:$Y218,MATCH(Lists!$H$4,$A$1:$Y$1,0))&amp;""),""))</f>
        <v/>
      </c>
      <c r="AG218" s="22">
        <f>IFERROR(TRIM(INDEX($A218:$Y218,MATCH(Lists!$H$3,$A$1:$Y$1,0))&amp;""),"")</f>
        <v/>
      </c>
      <c r="AH218" s="23">
        <f>IFERROR(IF(ISNUMBER(INDEX($A218:$Y218,MATCH(Lists!$H$5,$A$1:$Y$1,0))),IF(INDEX($A218:$Y218,MATCH(Lists!$H$5,$A$1:$Y$1,0))&gt;0,INT(INDEX($A218:$Y218,MATCH(Lists!$H$5,$A$1:$Y$1,0))),""),DATE(VALUE(LEFT(INDEX($A218:$Y218,MATCH(Lists!$H$5,$A$1:$Y$1,0)),4)),VALUE(MID(INDEX($A218:$Y218,MATCH(Lists!$H$5,$A$1:$Y$1,0)),6,2)),VALUE(MID(INDEX($A218:$Y218,MATCH(Lists!$H$5,$A$1:$Y$1,0)),9,2)))),"")</f>
        <v/>
      </c>
      <c r="AI218" s="23">
        <f>IFERROR(IF(ISNUMBER(INDEX($A218:$Y218,MATCH(Lists!$H$6,$A$1:$Y$1,0))),IF(INDEX($A218:$Y218,MATCH(Lists!$H$6,$A$1:$Y$1,0))&gt;0,INT(INDEX($A218:$Y218,MATCH(Lists!$H$6,$A$1:$Y$1,0))),""),DATE(VALUE(LEFT(INDEX($A218:$Y218,MATCH(Lists!$H$6,$A$1:$Y$1,0)),4)),VALUE(MID(INDEX($A218:$Y218,MATCH(Lists!$H$6,$A$1:$Y$1,0)),6,2)),VALUE(MID(INDEX($A218:$Y218,MATCH(Lists!$H$6,$A$1:$Y$1,0)),9,2)))),"")</f>
        <v/>
      </c>
      <c r="AJ218" s="22">
        <f>IF(AF218="","",IFERROR(VALUE(INDEX($A218:$Y218,MATCH(Lists!$H$7,$A$1:$Y$1,0))&amp;""),0))</f>
        <v/>
      </c>
      <c r="AK218" s="24">
        <f>IF(AH218="","",YEAR(AH218))</f>
        <v/>
      </c>
      <c r="AL218" s="22">
        <f>IF(AF218="","",IF(AA218="","Pending",AA218))</f>
        <v/>
      </c>
      <c r="AM218" s="22">
        <f>IFERROR(TRIM(INDEX($A218:$Y218,MATCH(Lists!$H$8,$A$1:$Y$1,0))&amp;""),"")</f>
        <v/>
      </c>
      <c r="AN218" s="22">
        <f>IF(AF218="","",IF(OR(Balances!$B$6="",AM218=Balances!$B$6),1,0))</f>
        <v/>
      </c>
    </row>
    <row r="219">
      <c r="Z219" s="19" t="n"/>
      <c r="AA219" s="25" t="n"/>
      <c r="AB219" s="25" t="n"/>
      <c r="AC219" s="26" t="n"/>
      <c r="AD219" s="25" t="n"/>
      <c r="AE219" s="19" t="n"/>
      <c r="AF219" s="22">
        <f>LOWER(IFERROR(TRIM(INDEX($A219:$Y219,MATCH(Lists!$H$4,$A$1:$Y$1,0))&amp;""),""))</f>
        <v/>
      </c>
      <c r="AG219" s="22">
        <f>IFERROR(TRIM(INDEX($A219:$Y219,MATCH(Lists!$H$3,$A$1:$Y$1,0))&amp;""),"")</f>
        <v/>
      </c>
      <c r="AH219" s="23">
        <f>IFERROR(IF(ISNUMBER(INDEX($A219:$Y219,MATCH(Lists!$H$5,$A$1:$Y$1,0))),IF(INDEX($A219:$Y219,MATCH(Lists!$H$5,$A$1:$Y$1,0))&gt;0,INT(INDEX($A219:$Y219,MATCH(Lists!$H$5,$A$1:$Y$1,0))),""),DATE(VALUE(LEFT(INDEX($A219:$Y219,MATCH(Lists!$H$5,$A$1:$Y$1,0)),4)),VALUE(MID(INDEX($A219:$Y219,MATCH(Lists!$H$5,$A$1:$Y$1,0)),6,2)),VALUE(MID(INDEX($A219:$Y219,MATCH(Lists!$H$5,$A$1:$Y$1,0)),9,2)))),"")</f>
        <v/>
      </c>
      <c r="AI219" s="23">
        <f>IFERROR(IF(ISNUMBER(INDEX($A219:$Y219,MATCH(Lists!$H$6,$A$1:$Y$1,0))),IF(INDEX($A219:$Y219,MATCH(Lists!$H$6,$A$1:$Y$1,0))&gt;0,INT(INDEX($A219:$Y219,MATCH(Lists!$H$6,$A$1:$Y$1,0))),""),DATE(VALUE(LEFT(INDEX($A219:$Y219,MATCH(Lists!$H$6,$A$1:$Y$1,0)),4)),VALUE(MID(INDEX($A219:$Y219,MATCH(Lists!$H$6,$A$1:$Y$1,0)),6,2)),VALUE(MID(INDEX($A219:$Y219,MATCH(Lists!$H$6,$A$1:$Y$1,0)),9,2)))),"")</f>
        <v/>
      </c>
      <c r="AJ219" s="22">
        <f>IF(AF219="","",IFERROR(VALUE(INDEX($A219:$Y219,MATCH(Lists!$H$7,$A$1:$Y$1,0))&amp;""),0))</f>
        <v/>
      </c>
      <c r="AK219" s="24">
        <f>IF(AH219="","",YEAR(AH219))</f>
        <v/>
      </c>
      <c r="AL219" s="22">
        <f>IF(AF219="","",IF(AA219="","Pending",AA219))</f>
        <v/>
      </c>
      <c r="AM219" s="22">
        <f>IFERROR(TRIM(INDEX($A219:$Y219,MATCH(Lists!$H$8,$A$1:$Y$1,0))&amp;""),"")</f>
        <v/>
      </c>
      <c r="AN219" s="22">
        <f>IF(AF219="","",IF(OR(Balances!$B$6="",AM219=Balances!$B$6),1,0))</f>
        <v/>
      </c>
    </row>
    <row r="220">
      <c r="Z220" s="19" t="n"/>
      <c r="AA220" s="25" t="n"/>
      <c r="AB220" s="25" t="n"/>
      <c r="AC220" s="26" t="n"/>
      <c r="AD220" s="25" t="n"/>
      <c r="AE220" s="19" t="n"/>
      <c r="AF220" s="22">
        <f>LOWER(IFERROR(TRIM(INDEX($A220:$Y220,MATCH(Lists!$H$4,$A$1:$Y$1,0))&amp;""),""))</f>
        <v/>
      </c>
      <c r="AG220" s="22">
        <f>IFERROR(TRIM(INDEX($A220:$Y220,MATCH(Lists!$H$3,$A$1:$Y$1,0))&amp;""),"")</f>
        <v/>
      </c>
      <c r="AH220" s="23">
        <f>IFERROR(IF(ISNUMBER(INDEX($A220:$Y220,MATCH(Lists!$H$5,$A$1:$Y$1,0))),IF(INDEX($A220:$Y220,MATCH(Lists!$H$5,$A$1:$Y$1,0))&gt;0,INT(INDEX($A220:$Y220,MATCH(Lists!$H$5,$A$1:$Y$1,0))),""),DATE(VALUE(LEFT(INDEX($A220:$Y220,MATCH(Lists!$H$5,$A$1:$Y$1,0)),4)),VALUE(MID(INDEX($A220:$Y220,MATCH(Lists!$H$5,$A$1:$Y$1,0)),6,2)),VALUE(MID(INDEX($A220:$Y220,MATCH(Lists!$H$5,$A$1:$Y$1,0)),9,2)))),"")</f>
        <v/>
      </c>
      <c r="AI220" s="23">
        <f>IFERROR(IF(ISNUMBER(INDEX($A220:$Y220,MATCH(Lists!$H$6,$A$1:$Y$1,0))),IF(INDEX($A220:$Y220,MATCH(Lists!$H$6,$A$1:$Y$1,0))&gt;0,INT(INDEX($A220:$Y220,MATCH(Lists!$H$6,$A$1:$Y$1,0))),""),DATE(VALUE(LEFT(INDEX($A220:$Y220,MATCH(Lists!$H$6,$A$1:$Y$1,0)),4)),VALUE(MID(INDEX($A220:$Y220,MATCH(Lists!$H$6,$A$1:$Y$1,0)),6,2)),VALUE(MID(INDEX($A220:$Y220,MATCH(Lists!$H$6,$A$1:$Y$1,0)),9,2)))),"")</f>
        <v/>
      </c>
      <c r="AJ220" s="22">
        <f>IF(AF220="","",IFERROR(VALUE(INDEX($A220:$Y220,MATCH(Lists!$H$7,$A$1:$Y$1,0))&amp;""),0))</f>
        <v/>
      </c>
      <c r="AK220" s="24">
        <f>IF(AH220="","",YEAR(AH220))</f>
        <v/>
      </c>
      <c r="AL220" s="22">
        <f>IF(AF220="","",IF(AA220="","Pending",AA220))</f>
        <v/>
      </c>
      <c r="AM220" s="22">
        <f>IFERROR(TRIM(INDEX($A220:$Y220,MATCH(Lists!$H$8,$A$1:$Y$1,0))&amp;""),"")</f>
        <v/>
      </c>
      <c r="AN220" s="22">
        <f>IF(AF220="","",IF(OR(Balances!$B$6="",AM220=Balances!$B$6),1,0))</f>
        <v/>
      </c>
    </row>
    <row r="221">
      <c r="Z221" s="19" t="n"/>
      <c r="AA221" s="25" t="n"/>
      <c r="AB221" s="25" t="n"/>
      <c r="AC221" s="26" t="n"/>
      <c r="AD221" s="25" t="n"/>
      <c r="AE221" s="19" t="n"/>
      <c r="AF221" s="22">
        <f>LOWER(IFERROR(TRIM(INDEX($A221:$Y221,MATCH(Lists!$H$4,$A$1:$Y$1,0))&amp;""),""))</f>
        <v/>
      </c>
      <c r="AG221" s="22">
        <f>IFERROR(TRIM(INDEX($A221:$Y221,MATCH(Lists!$H$3,$A$1:$Y$1,0))&amp;""),"")</f>
        <v/>
      </c>
      <c r="AH221" s="23">
        <f>IFERROR(IF(ISNUMBER(INDEX($A221:$Y221,MATCH(Lists!$H$5,$A$1:$Y$1,0))),IF(INDEX($A221:$Y221,MATCH(Lists!$H$5,$A$1:$Y$1,0))&gt;0,INT(INDEX($A221:$Y221,MATCH(Lists!$H$5,$A$1:$Y$1,0))),""),DATE(VALUE(LEFT(INDEX($A221:$Y221,MATCH(Lists!$H$5,$A$1:$Y$1,0)),4)),VALUE(MID(INDEX($A221:$Y221,MATCH(Lists!$H$5,$A$1:$Y$1,0)),6,2)),VALUE(MID(INDEX($A221:$Y221,MATCH(Lists!$H$5,$A$1:$Y$1,0)),9,2)))),"")</f>
        <v/>
      </c>
      <c r="AI221" s="23">
        <f>IFERROR(IF(ISNUMBER(INDEX($A221:$Y221,MATCH(Lists!$H$6,$A$1:$Y$1,0))),IF(INDEX($A221:$Y221,MATCH(Lists!$H$6,$A$1:$Y$1,0))&gt;0,INT(INDEX($A221:$Y221,MATCH(Lists!$H$6,$A$1:$Y$1,0))),""),DATE(VALUE(LEFT(INDEX($A221:$Y221,MATCH(Lists!$H$6,$A$1:$Y$1,0)),4)),VALUE(MID(INDEX($A221:$Y221,MATCH(Lists!$H$6,$A$1:$Y$1,0)),6,2)),VALUE(MID(INDEX($A221:$Y221,MATCH(Lists!$H$6,$A$1:$Y$1,0)),9,2)))),"")</f>
        <v/>
      </c>
      <c r="AJ221" s="22">
        <f>IF(AF221="","",IFERROR(VALUE(INDEX($A221:$Y221,MATCH(Lists!$H$7,$A$1:$Y$1,0))&amp;""),0))</f>
        <v/>
      </c>
      <c r="AK221" s="24">
        <f>IF(AH221="","",YEAR(AH221))</f>
        <v/>
      </c>
      <c r="AL221" s="22">
        <f>IF(AF221="","",IF(AA221="","Pending",AA221))</f>
        <v/>
      </c>
      <c r="AM221" s="22">
        <f>IFERROR(TRIM(INDEX($A221:$Y221,MATCH(Lists!$H$8,$A$1:$Y$1,0))&amp;""),"")</f>
        <v/>
      </c>
      <c r="AN221" s="22">
        <f>IF(AF221="","",IF(OR(Balances!$B$6="",AM221=Balances!$B$6),1,0))</f>
        <v/>
      </c>
    </row>
    <row r="222">
      <c r="Z222" s="19" t="n"/>
      <c r="AA222" s="25" t="n"/>
      <c r="AB222" s="25" t="n"/>
      <c r="AC222" s="26" t="n"/>
      <c r="AD222" s="25" t="n"/>
      <c r="AE222" s="19" t="n"/>
      <c r="AF222" s="22">
        <f>LOWER(IFERROR(TRIM(INDEX($A222:$Y222,MATCH(Lists!$H$4,$A$1:$Y$1,0))&amp;""),""))</f>
        <v/>
      </c>
      <c r="AG222" s="22">
        <f>IFERROR(TRIM(INDEX($A222:$Y222,MATCH(Lists!$H$3,$A$1:$Y$1,0))&amp;""),"")</f>
        <v/>
      </c>
      <c r="AH222" s="23">
        <f>IFERROR(IF(ISNUMBER(INDEX($A222:$Y222,MATCH(Lists!$H$5,$A$1:$Y$1,0))),IF(INDEX($A222:$Y222,MATCH(Lists!$H$5,$A$1:$Y$1,0))&gt;0,INT(INDEX($A222:$Y222,MATCH(Lists!$H$5,$A$1:$Y$1,0))),""),DATE(VALUE(LEFT(INDEX($A222:$Y222,MATCH(Lists!$H$5,$A$1:$Y$1,0)),4)),VALUE(MID(INDEX($A222:$Y222,MATCH(Lists!$H$5,$A$1:$Y$1,0)),6,2)),VALUE(MID(INDEX($A222:$Y222,MATCH(Lists!$H$5,$A$1:$Y$1,0)),9,2)))),"")</f>
        <v/>
      </c>
      <c r="AI222" s="23">
        <f>IFERROR(IF(ISNUMBER(INDEX($A222:$Y222,MATCH(Lists!$H$6,$A$1:$Y$1,0))),IF(INDEX($A222:$Y222,MATCH(Lists!$H$6,$A$1:$Y$1,0))&gt;0,INT(INDEX($A222:$Y222,MATCH(Lists!$H$6,$A$1:$Y$1,0))),""),DATE(VALUE(LEFT(INDEX($A222:$Y222,MATCH(Lists!$H$6,$A$1:$Y$1,0)),4)),VALUE(MID(INDEX($A222:$Y222,MATCH(Lists!$H$6,$A$1:$Y$1,0)),6,2)),VALUE(MID(INDEX($A222:$Y222,MATCH(Lists!$H$6,$A$1:$Y$1,0)),9,2)))),"")</f>
        <v/>
      </c>
      <c r="AJ222" s="22">
        <f>IF(AF222="","",IFERROR(VALUE(INDEX($A222:$Y222,MATCH(Lists!$H$7,$A$1:$Y$1,0))&amp;""),0))</f>
        <v/>
      </c>
      <c r="AK222" s="24">
        <f>IF(AH222="","",YEAR(AH222))</f>
        <v/>
      </c>
      <c r="AL222" s="22">
        <f>IF(AF222="","",IF(AA222="","Pending",AA222))</f>
        <v/>
      </c>
      <c r="AM222" s="22">
        <f>IFERROR(TRIM(INDEX($A222:$Y222,MATCH(Lists!$H$8,$A$1:$Y$1,0))&amp;""),"")</f>
        <v/>
      </c>
      <c r="AN222" s="22">
        <f>IF(AF222="","",IF(OR(Balances!$B$6="",AM222=Balances!$B$6),1,0))</f>
        <v/>
      </c>
    </row>
    <row r="223">
      <c r="Z223" s="19" t="n"/>
      <c r="AA223" s="25" t="n"/>
      <c r="AB223" s="25" t="n"/>
      <c r="AC223" s="26" t="n"/>
      <c r="AD223" s="25" t="n"/>
      <c r="AE223" s="19" t="n"/>
      <c r="AF223" s="22">
        <f>LOWER(IFERROR(TRIM(INDEX($A223:$Y223,MATCH(Lists!$H$4,$A$1:$Y$1,0))&amp;""),""))</f>
        <v/>
      </c>
      <c r="AG223" s="22">
        <f>IFERROR(TRIM(INDEX($A223:$Y223,MATCH(Lists!$H$3,$A$1:$Y$1,0))&amp;""),"")</f>
        <v/>
      </c>
      <c r="AH223" s="23">
        <f>IFERROR(IF(ISNUMBER(INDEX($A223:$Y223,MATCH(Lists!$H$5,$A$1:$Y$1,0))),IF(INDEX($A223:$Y223,MATCH(Lists!$H$5,$A$1:$Y$1,0))&gt;0,INT(INDEX($A223:$Y223,MATCH(Lists!$H$5,$A$1:$Y$1,0))),""),DATE(VALUE(LEFT(INDEX($A223:$Y223,MATCH(Lists!$H$5,$A$1:$Y$1,0)),4)),VALUE(MID(INDEX($A223:$Y223,MATCH(Lists!$H$5,$A$1:$Y$1,0)),6,2)),VALUE(MID(INDEX($A223:$Y223,MATCH(Lists!$H$5,$A$1:$Y$1,0)),9,2)))),"")</f>
        <v/>
      </c>
      <c r="AI223" s="23">
        <f>IFERROR(IF(ISNUMBER(INDEX($A223:$Y223,MATCH(Lists!$H$6,$A$1:$Y$1,0))),IF(INDEX($A223:$Y223,MATCH(Lists!$H$6,$A$1:$Y$1,0))&gt;0,INT(INDEX($A223:$Y223,MATCH(Lists!$H$6,$A$1:$Y$1,0))),""),DATE(VALUE(LEFT(INDEX($A223:$Y223,MATCH(Lists!$H$6,$A$1:$Y$1,0)),4)),VALUE(MID(INDEX($A223:$Y223,MATCH(Lists!$H$6,$A$1:$Y$1,0)),6,2)),VALUE(MID(INDEX($A223:$Y223,MATCH(Lists!$H$6,$A$1:$Y$1,0)),9,2)))),"")</f>
        <v/>
      </c>
      <c r="AJ223" s="22">
        <f>IF(AF223="","",IFERROR(VALUE(INDEX($A223:$Y223,MATCH(Lists!$H$7,$A$1:$Y$1,0))&amp;""),0))</f>
        <v/>
      </c>
      <c r="AK223" s="24">
        <f>IF(AH223="","",YEAR(AH223))</f>
        <v/>
      </c>
      <c r="AL223" s="22">
        <f>IF(AF223="","",IF(AA223="","Pending",AA223))</f>
        <v/>
      </c>
      <c r="AM223" s="22">
        <f>IFERROR(TRIM(INDEX($A223:$Y223,MATCH(Lists!$H$8,$A$1:$Y$1,0))&amp;""),"")</f>
        <v/>
      </c>
      <c r="AN223" s="22">
        <f>IF(AF223="","",IF(OR(Balances!$B$6="",AM223=Balances!$B$6),1,0))</f>
        <v/>
      </c>
    </row>
    <row r="224">
      <c r="Z224" s="19" t="n"/>
      <c r="AA224" s="25" t="n"/>
      <c r="AB224" s="25" t="n"/>
      <c r="AC224" s="26" t="n"/>
      <c r="AD224" s="25" t="n"/>
      <c r="AE224" s="19" t="n"/>
      <c r="AF224" s="22">
        <f>LOWER(IFERROR(TRIM(INDEX($A224:$Y224,MATCH(Lists!$H$4,$A$1:$Y$1,0))&amp;""),""))</f>
        <v/>
      </c>
      <c r="AG224" s="22">
        <f>IFERROR(TRIM(INDEX($A224:$Y224,MATCH(Lists!$H$3,$A$1:$Y$1,0))&amp;""),"")</f>
        <v/>
      </c>
      <c r="AH224" s="23">
        <f>IFERROR(IF(ISNUMBER(INDEX($A224:$Y224,MATCH(Lists!$H$5,$A$1:$Y$1,0))),IF(INDEX($A224:$Y224,MATCH(Lists!$H$5,$A$1:$Y$1,0))&gt;0,INT(INDEX($A224:$Y224,MATCH(Lists!$H$5,$A$1:$Y$1,0))),""),DATE(VALUE(LEFT(INDEX($A224:$Y224,MATCH(Lists!$H$5,$A$1:$Y$1,0)),4)),VALUE(MID(INDEX($A224:$Y224,MATCH(Lists!$H$5,$A$1:$Y$1,0)),6,2)),VALUE(MID(INDEX($A224:$Y224,MATCH(Lists!$H$5,$A$1:$Y$1,0)),9,2)))),"")</f>
        <v/>
      </c>
      <c r="AI224" s="23">
        <f>IFERROR(IF(ISNUMBER(INDEX($A224:$Y224,MATCH(Lists!$H$6,$A$1:$Y$1,0))),IF(INDEX($A224:$Y224,MATCH(Lists!$H$6,$A$1:$Y$1,0))&gt;0,INT(INDEX($A224:$Y224,MATCH(Lists!$H$6,$A$1:$Y$1,0))),""),DATE(VALUE(LEFT(INDEX($A224:$Y224,MATCH(Lists!$H$6,$A$1:$Y$1,0)),4)),VALUE(MID(INDEX($A224:$Y224,MATCH(Lists!$H$6,$A$1:$Y$1,0)),6,2)),VALUE(MID(INDEX($A224:$Y224,MATCH(Lists!$H$6,$A$1:$Y$1,0)),9,2)))),"")</f>
        <v/>
      </c>
      <c r="AJ224" s="22">
        <f>IF(AF224="","",IFERROR(VALUE(INDEX($A224:$Y224,MATCH(Lists!$H$7,$A$1:$Y$1,0))&amp;""),0))</f>
        <v/>
      </c>
      <c r="AK224" s="24">
        <f>IF(AH224="","",YEAR(AH224))</f>
        <v/>
      </c>
      <c r="AL224" s="22">
        <f>IF(AF224="","",IF(AA224="","Pending",AA224))</f>
        <v/>
      </c>
      <c r="AM224" s="22">
        <f>IFERROR(TRIM(INDEX($A224:$Y224,MATCH(Lists!$H$8,$A$1:$Y$1,0))&amp;""),"")</f>
        <v/>
      </c>
      <c r="AN224" s="22">
        <f>IF(AF224="","",IF(OR(Balances!$B$6="",AM224=Balances!$B$6),1,0))</f>
        <v/>
      </c>
    </row>
    <row r="225">
      <c r="Z225" s="19" t="n"/>
      <c r="AA225" s="25" t="n"/>
      <c r="AB225" s="25" t="n"/>
      <c r="AC225" s="26" t="n"/>
      <c r="AD225" s="25" t="n"/>
      <c r="AE225" s="19" t="n"/>
      <c r="AF225" s="22">
        <f>LOWER(IFERROR(TRIM(INDEX($A225:$Y225,MATCH(Lists!$H$4,$A$1:$Y$1,0))&amp;""),""))</f>
        <v/>
      </c>
      <c r="AG225" s="22">
        <f>IFERROR(TRIM(INDEX($A225:$Y225,MATCH(Lists!$H$3,$A$1:$Y$1,0))&amp;""),"")</f>
        <v/>
      </c>
      <c r="AH225" s="23">
        <f>IFERROR(IF(ISNUMBER(INDEX($A225:$Y225,MATCH(Lists!$H$5,$A$1:$Y$1,0))),IF(INDEX($A225:$Y225,MATCH(Lists!$H$5,$A$1:$Y$1,0))&gt;0,INT(INDEX($A225:$Y225,MATCH(Lists!$H$5,$A$1:$Y$1,0))),""),DATE(VALUE(LEFT(INDEX($A225:$Y225,MATCH(Lists!$H$5,$A$1:$Y$1,0)),4)),VALUE(MID(INDEX($A225:$Y225,MATCH(Lists!$H$5,$A$1:$Y$1,0)),6,2)),VALUE(MID(INDEX($A225:$Y225,MATCH(Lists!$H$5,$A$1:$Y$1,0)),9,2)))),"")</f>
        <v/>
      </c>
      <c r="AI225" s="23">
        <f>IFERROR(IF(ISNUMBER(INDEX($A225:$Y225,MATCH(Lists!$H$6,$A$1:$Y$1,0))),IF(INDEX($A225:$Y225,MATCH(Lists!$H$6,$A$1:$Y$1,0))&gt;0,INT(INDEX($A225:$Y225,MATCH(Lists!$H$6,$A$1:$Y$1,0))),""),DATE(VALUE(LEFT(INDEX($A225:$Y225,MATCH(Lists!$H$6,$A$1:$Y$1,0)),4)),VALUE(MID(INDEX($A225:$Y225,MATCH(Lists!$H$6,$A$1:$Y$1,0)),6,2)),VALUE(MID(INDEX($A225:$Y225,MATCH(Lists!$H$6,$A$1:$Y$1,0)),9,2)))),"")</f>
        <v/>
      </c>
      <c r="AJ225" s="22">
        <f>IF(AF225="","",IFERROR(VALUE(INDEX($A225:$Y225,MATCH(Lists!$H$7,$A$1:$Y$1,0))&amp;""),0))</f>
        <v/>
      </c>
      <c r="AK225" s="24">
        <f>IF(AH225="","",YEAR(AH225))</f>
        <v/>
      </c>
      <c r="AL225" s="22">
        <f>IF(AF225="","",IF(AA225="","Pending",AA225))</f>
        <v/>
      </c>
      <c r="AM225" s="22">
        <f>IFERROR(TRIM(INDEX($A225:$Y225,MATCH(Lists!$H$8,$A$1:$Y$1,0))&amp;""),"")</f>
        <v/>
      </c>
      <c r="AN225" s="22">
        <f>IF(AF225="","",IF(OR(Balances!$B$6="",AM225=Balances!$B$6),1,0))</f>
        <v/>
      </c>
    </row>
    <row r="226">
      <c r="Z226" s="19" t="n"/>
      <c r="AA226" s="25" t="n"/>
      <c r="AB226" s="25" t="n"/>
      <c r="AC226" s="26" t="n"/>
      <c r="AD226" s="25" t="n"/>
      <c r="AE226" s="19" t="n"/>
      <c r="AF226" s="22">
        <f>LOWER(IFERROR(TRIM(INDEX($A226:$Y226,MATCH(Lists!$H$4,$A$1:$Y$1,0))&amp;""),""))</f>
        <v/>
      </c>
      <c r="AG226" s="22">
        <f>IFERROR(TRIM(INDEX($A226:$Y226,MATCH(Lists!$H$3,$A$1:$Y$1,0))&amp;""),"")</f>
        <v/>
      </c>
      <c r="AH226" s="23">
        <f>IFERROR(IF(ISNUMBER(INDEX($A226:$Y226,MATCH(Lists!$H$5,$A$1:$Y$1,0))),IF(INDEX($A226:$Y226,MATCH(Lists!$H$5,$A$1:$Y$1,0))&gt;0,INT(INDEX($A226:$Y226,MATCH(Lists!$H$5,$A$1:$Y$1,0))),""),DATE(VALUE(LEFT(INDEX($A226:$Y226,MATCH(Lists!$H$5,$A$1:$Y$1,0)),4)),VALUE(MID(INDEX($A226:$Y226,MATCH(Lists!$H$5,$A$1:$Y$1,0)),6,2)),VALUE(MID(INDEX($A226:$Y226,MATCH(Lists!$H$5,$A$1:$Y$1,0)),9,2)))),"")</f>
        <v/>
      </c>
      <c r="AI226" s="23">
        <f>IFERROR(IF(ISNUMBER(INDEX($A226:$Y226,MATCH(Lists!$H$6,$A$1:$Y$1,0))),IF(INDEX($A226:$Y226,MATCH(Lists!$H$6,$A$1:$Y$1,0))&gt;0,INT(INDEX($A226:$Y226,MATCH(Lists!$H$6,$A$1:$Y$1,0))),""),DATE(VALUE(LEFT(INDEX($A226:$Y226,MATCH(Lists!$H$6,$A$1:$Y$1,0)),4)),VALUE(MID(INDEX($A226:$Y226,MATCH(Lists!$H$6,$A$1:$Y$1,0)),6,2)),VALUE(MID(INDEX($A226:$Y226,MATCH(Lists!$H$6,$A$1:$Y$1,0)),9,2)))),"")</f>
        <v/>
      </c>
      <c r="AJ226" s="22">
        <f>IF(AF226="","",IFERROR(VALUE(INDEX($A226:$Y226,MATCH(Lists!$H$7,$A$1:$Y$1,0))&amp;""),0))</f>
        <v/>
      </c>
      <c r="AK226" s="24">
        <f>IF(AH226="","",YEAR(AH226))</f>
        <v/>
      </c>
      <c r="AL226" s="22">
        <f>IF(AF226="","",IF(AA226="","Pending",AA226))</f>
        <v/>
      </c>
      <c r="AM226" s="22">
        <f>IFERROR(TRIM(INDEX($A226:$Y226,MATCH(Lists!$H$8,$A$1:$Y$1,0))&amp;""),"")</f>
        <v/>
      </c>
      <c r="AN226" s="22">
        <f>IF(AF226="","",IF(OR(Balances!$B$6="",AM226=Balances!$B$6),1,0))</f>
        <v/>
      </c>
    </row>
    <row r="227">
      <c r="Z227" s="19" t="n"/>
      <c r="AA227" s="25" t="n"/>
      <c r="AB227" s="25" t="n"/>
      <c r="AC227" s="26" t="n"/>
      <c r="AD227" s="25" t="n"/>
      <c r="AE227" s="19" t="n"/>
      <c r="AF227" s="22">
        <f>LOWER(IFERROR(TRIM(INDEX($A227:$Y227,MATCH(Lists!$H$4,$A$1:$Y$1,0))&amp;""),""))</f>
        <v/>
      </c>
      <c r="AG227" s="22">
        <f>IFERROR(TRIM(INDEX($A227:$Y227,MATCH(Lists!$H$3,$A$1:$Y$1,0))&amp;""),"")</f>
        <v/>
      </c>
      <c r="AH227" s="23">
        <f>IFERROR(IF(ISNUMBER(INDEX($A227:$Y227,MATCH(Lists!$H$5,$A$1:$Y$1,0))),IF(INDEX($A227:$Y227,MATCH(Lists!$H$5,$A$1:$Y$1,0))&gt;0,INT(INDEX($A227:$Y227,MATCH(Lists!$H$5,$A$1:$Y$1,0))),""),DATE(VALUE(LEFT(INDEX($A227:$Y227,MATCH(Lists!$H$5,$A$1:$Y$1,0)),4)),VALUE(MID(INDEX($A227:$Y227,MATCH(Lists!$H$5,$A$1:$Y$1,0)),6,2)),VALUE(MID(INDEX($A227:$Y227,MATCH(Lists!$H$5,$A$1:$Y$1,0)),9,2)))),"")</f>
        <v/>
      </c>
      <c r="AI227" s="23">
        <f>IFERROR(IF(ISNUMBER(INDEX($A227:$Y227,MATCH(Lists!$H$6,$A$1:$Y$1,0))),IF(INDEX($A227:$Y227,MATCH(Lists!$H$6,$A$1:$Y$1,0))&gt;0,INT(INDEX($A227:$Y227,MATCH(Lists!$H$6,$A$1:$Y$1,0))),""),DATE(VALUE(LEFT(INDEX($A227:$Y227,MATCH(Lists!$H$6,$A$1:$Y$1,0)),4)),VALUE(MID(INDEX($A227:$Y227,MATCH(Lists!$H$6,$A$1:$Y$1,0)),6,2)),VALUE(MID(INDEX($A227:$Y227,MATCH(Lists!$H$6,$A$1:$Y$1,0)),9,2)))),"")</f>
        <v/>
      </c>
      <c r="AJ227" s="22">
        <f>IF(AF227="","",IFERROR(VALUE(INDEX($A227:$Y227,MATCH(Lists!$H$7,$A$1:$Y$1,0))&amp;""),0))</f>
        <v/>
      </c>
      <c r="AK227" s="24">
        <f>IF(AH227="","",YEAR(AH227))</f>
        <v/>
      </c>
      <c r="AL227" s="22">
        <f>IF(AF227="","",IF(AA227="","Pending",AA227))</f>
        <v/>
      </c>
      <c r="AM227" s="22">
        <f>IFERROR(TRIM(INDEX($A227:$Y227,MATCH(Lists!$H$8,$A$1:$Y$1,0))&amp;""),"")</f>
        <v/>
      </c>
      <c r="AN227" s="22">
        <f>IF(AF227="","",IF(OR(Balances!$B$6="",AM227=Balances!$B$6),1,0))</f>
        <v/>
      </c>
    </row>
    <row r="228">
      <c r="Z228" s="19" t="n"/>
      <c r="AA228" s="25" t="n"/>
      <c r="AB228" s="25" t="n"/>
      <c r="AC228" s="26" t="n"/>
      <c r="AD228" s="25" t="n"/>
      <c r="AE228" s="19" t="n"/>
      <c r="AF228" s="22">
        <f>LOWER(IFERROR(TRIM(INDEX($A228:$Y228,MATCH(Lists!$H$4,$A$1:$Y$1,0))&amp;""),""))</f>
        <v/>
      </c>
      <c r="AG228" s="22">
        <f>IFERROR(TRIM(INDEX($A228:$Y228,MATCH(Lists!$H$3,$A$1:$Y$1,0))&amp;""),"")</f>
        <v/>
      </c>
      <c r="AH228" s="23">
        <f>IFERROR(IF(ISNUMBER(INDEX($A228:$Y228,MATCH(Lists!$H$5,$A$1:$Y$1,0))),IF(INDEX($A228:$Y228,MATCH(Lists!$H$5,$A$1:$Y$1,0))&gt;0,INT(INDEX($A228:$Y228,MATCH(Lists!$H$5,$A$1:$Y$1,0))),""),DATE(VALUE(LEFT(INDEX($A228:$Y228,MATCH(Lists!$H$5,$A$1:$Y$1,0)),4)),VALUE(MID(INDEX($A228:$Y228,MATCH(Lists!$H$5,$A$1:$Y$1,0)),6,2)),VALUE(MID(INDEX($A228:$Y228,MATCH(Lists!$H$5,$A$1:$Y$1,0)),9,2)))),"")</f>
        <v/>
      </c>
      <c r="AI228" s="23">
        <f>IFERROR(IF(ISNUMBER(INDEX($A228:$Y228,MATCH(Lists!$H$6,$A$1:$Y$1,0))),IF(INDEX($A228:$Y228,MATCH(Lists!$H$6,$A$1:$Y$1,0))&gt;0,INT(INDEX($A228:$Y228,MATCH(Lists!$H$6,$A$1:$Y$1,0))),""),DATE(VALUE(LEFT(INDEX($A228:$Y228,MATCH(Lists!$H$6,$A$1:$Y$1,0)),4)),VALUE(MID(INDEX($A228:$Y228,MATCH(Lists!$H$6,$A$1:$Y$1,0)),6,2)),VALUE(MID(INDEX($A228:$Y228,MATCH(Lists!$H$6,$A$1:$Y$1,0)),9,2)))),"")</f>
        <v/>
      </c>
      <c r="AJ228" s="22">
        <f>IF(AF228="","",IFERROR(VALUE(INDEX($A228:$Y228,MATCH(Lists!$H$7,$A$1:$Y$1,0))&amp;""),0))</f>
        <v/>
      </c>
      <c r="AK228" s="24">
        <f>IF(AH228="","",YEAR(AH228))</f>
        <v/>
      </c>
      <c r="AL228" s="22">
        <f>IF(AF228="","",IF(AA228="","Pending",AA228))</f>
        <v/>
      </c>
      <c r="AM228" s="22">
        <f>IFERROR(TRIM(INDEX($A228:$Y228,MATCH(Lists!$H$8,$A$1:$Y$1,0))&amp;""),"")</f>
        <v/>
      </c>
      <c r="AN228" s="22">
        <f>IF(AF228="","",IF(OR(Balances!$B$6="",AM228=Balances!$B$6),1,0))</f>
        <v/>
      </c>
    </row>
    <row r="229">
      <c r="Z229" s="19" t="n"/>
      <c r="AA229" s="25" t="n"/>
      <c r="AB229" s="25" t="n"/>
      <c r="AC229" s="26" t="n"/>
      <c r="AD229" s="25" t="n"/>
      <c r="AE229" s="19" t="n"/>
      <c r="AF229" s="22">
        <f>LOWER(IFERROR(TRIM(INDEX($A229:$Y229,MATCH(Lists!$H$4,$A$1:$Y$1,0))&amp;""),""))</f>
        <v/>
      </c>
      <c r="AG229" s="22">
        <f>IFERROR(TRIM(INDEX($A229:$Y229,MATCH(Lists!$H$3,$A$1:$Y$1,0))&amp;""),"")</f>
        <v/>
      </c>
      <c r="AH229" s="23">
        <f>IFERROR(IF(ISNUMBER(INDEX($A229:$Y229,MATCH(Lists!$H$5,$A$1:$Y$1,0))),IF(INDEX($A229:$Y229,MATCH(Lists!$H$5,$A$1:$Y$1,0))&gt;0,INT(INDEX($A229:$Y229,MATCH(Lists!$H$5,$A$1:$Y$1,0))),""),DATE(VALUE(LEFT(INDEX($A229:$Y229,MATCH(Lists!$H$5,$A$1:$Y$1,0)),4)),VALUE(MID(INDEX($A229:$Y229,MATCH(Lists!$H$5,$A$1:$Y$1,0)),6,2)),VALUE(MID(INDEX($A229:$Y229,MATCH(Lists!$H$5,$A$1:$Y$1,0)),9,2)))),"")</f>
        <v/>
      </c>
      <c r="AI229" s="23">
        <f>IFERROR(IF(ISNUMBER(INDEX($A229:$Y229,MATCH(Lists!$H$6,$A$1:$Y$1,0))),IF(INDEX($A229:$Y229,MATCH(Lists!$H$6,$A$1:$Y$1,0))&gt;0,INT(INDEX($A229:$Y229,MATCH(Lists!$H$6,$A$1:$Y$1,0))),""),DATE(VALUE(LEFT(INDEX($A229:$Y229,MATCH(Lists!$H$6,$A$1:$Y$1,0)),4)),VALUE(MID(INDEX($A229:$Y229,MATCH(Lists!$H$6,$A$1:$Y$1,0)),6,2)),VALUE(MID(INDEX($A229:$Y229,MATCH(Lists!$H$6,$A$1:$Y$1,0)),9,2)))),"")</f>
        <v/>
      </c>
      <c r="AJ229" s="22">
        <f>IF(AF229="","",IFERROR(VALUE(INDEX($A229:$Y229,MATCH(Lists!$H$7,$A$1:$Y$1,0))&amp;""),0))</f>
        <v/>
      </c>
      <c r="AK229" s="24">
        <f>IF(AH229="","",YEAR(AH229))</f>
        <v/>
      </c>
      <c r="AL229" s="22">
        <f>IF(AF229="","",IF(AA229="","Pending",AA229))</f>
        <v/>
      </c>
      <c r="AM229" s="22">
        <f>IFERROR(TRIM(INDEX($A229:$Y229,MATCH(Lists!$H$8,$A$1:$Y$1,0))&amp;""),"")</f>
        <v/>
      </c>
      <c r="AN229" s="22">
        <f>IF(AF229="","",IF(OR(Balances!$B$6="",AM229=Balances!$B$6),1,0))</f>
        <v/>
      </c>
    </row>
    <row r="230">
      <c r="Z230" s="19" t="n"/>
      <c r="AA230" s="25" t="n"/>
      <c r="AB230" s="25" t="n"/>
      <c r="AC230" s="26" t="n"/>
      <c r="AD230" s="25" t="n"/>
      <c r="AE230" s="19" t="n"/>
      <c r="AF230" s="22">
        <f>LOWER(IFERROR(TRIM(INDEX($A230:$Y230,MATCH(Lists!$H$4,$A$1:$Y$1,0))&amp;""),""))</f>
        <v/>
      </c>
      <c r="AG230" s="22">
        <f>IFERROR(TRIM(INDEX($A230:$Y230,MATCH(Lists!$H$3,$A$1:$Y$1,0))&amp;""),"")</f>
        <v/>
      </c>
      <c r="AH230" s="23">
        <f>IFERROR(IF(ISNUMBER(INDEX($A230:$Y230,MATCH(Lists!$H$5,$A$1:$Y$1,0))),IF(INDEX($A230:$Y230,MATCH(Lists!$H$5,$A$1:$Y$1,0))&gt;0,INT(INDEX($A230:$Y230,MATCH(Lists!$H$5,$A$1:$Y$1,0))),""),DATE(VALUE(LEFT(INDEX($A230:$Y230,MATCH(Lists!$H$5,$A$1:$Y$1,0)),4)),VALUE(MID(INDEX($A230:$Y230,MATCH(Lists!$H$5,$A$1:$Y$1,0)),6,2)),VALUE(MID(INDEX($A230:$Y230,MATCH(Lists!$H$5,$A$1:$Y$1,0)),9,2)))),"")</f>
        <v/>
      </c>
      <c r="AI230" s="23">
        <f>IFERROR(IF(ISNUMBER(INDEX($A230:$Y230,MATCH(Lists!$H$6,$A$1:$Y$1,0))),IF(INDEX($A230:$Y230,MATCH(Lists!$H$6,$A$1:$Y$1,0))&gt;0,INT(INDEX($A230:$Y230,MATCH(Lists!$H$6,$A$1:$Y$1,0))),""),DATE(VALUE(LEFT(INDEX($A230:$Y230,MATCH(Lists!$H$6,$A$1:$Y$1,0)),4)),VALUE(MID(INDEX($A230:$Y230,MATCH(Lists!$H$6,$A$1:$Y$1,0)),6,2)),VALUE(MID(INDEX($A230:$Y230,MATCH(Lists!$H$6,$A$1:$Y$1,0)),9,2)))),"")</f>
        <v/>
      </c>
      <c r="AJ230" s="22">
        <f>IF(AF230="","",IFERROR(VALUE(INDEX($A230:$Y230,MATCH(Lists!$H$7,$A$1:$Y$1,0))&amp;""),0))</f>
        <v/>
      </c>
      <c r="AK230" s="24">
        <f>IF(AH230="","",YEAR(AH230))</f>
        <v/>
      </c>
      <c r="AL230" s="22">
        <f>IF(AF230="","",IF(AA230="","Pending",AA230))</f>
        <v/>
      </c>
      <c r="AM230" s="22">
        <f>IFERROR(TRIM(INDEX($A230:$Y230,MATCH(Lists!$H$8,$A$1:$Y$1,0))&amp;""),"")</f>
        <v/>
      </c>
      <c r="AN230" s="22">
        <f>IF(AF230="","",IF(OR(Balances!$B$6="",AM230=Balances!$B$6),1,0))</f>
        <v/>
      </c>
    </row>
    <row r="231">
      <c r="Z231" s="19" t="n"/>
      <c r="AA231" s="25" t="n"/>
      <c r="AB231" s="25" t="n"/>
      <c r="AC231" s="26" t="n"/>
      <c r="AD231" s="25" t="n"/>
      <c r="AE231" s="19" t="n"/>
      <c r="AF231" s="22">
        <f>LOWER(IFERROR(TRIM(INDEX($A231:$Y231,MATCH(Lists!$H$4,$A$1:$Y$1,0))&amp;""),""))</f>
        <v/>
      </c>
      <c r="AG231" s="22">
        <f>IFERROR(TRIM(INDEX($A231:$Y231,MATCH(Lists!$H$3,$A$1:$Y$1,0))&amp;""),"")</f>
        <v/>
      </c>
      <c r="AH231" s="23">
        <f>IFERROR(IF(ISNUMBER(INDEX($A231:$Y231,MATCH(Lists!$H$5,$A$1:$Y$1,0))),IF(INDEX($A231:$Y231,MATCH(Lists!$H$5,$A$1:$Y$1,0))&gt;0,INT(INDEX($A231:$Y231,MATCH(Lists!$H$5,$A$1:$Y$1,0))),""),DATE(VALUE(LEFT(INDEX($A231:$Y231,MATCH(Lists!$H$5,$A$1:$Y$1,0)),4)),VALUE(MID(INDEX($A231:$Y231,MATCH(Lists!$H$5,$A$1:$Y$1,0)),6,2)),VALUE(MID(INDEX($A231:$Y231,MATCH(Lists!$H$5,$A$1:$Y$1,0)),9,2)))),"")</f>
        <v/>
      </c>
      <c r="AI231" s="23">
        <f>IFERROR(IF(ISNUMBER(INDEX($A231:$Y231,MATCH(Lists!$H$6,$A$1:$Y$1,0))),IF(INDEX($A231:$Y231,MATCH(Lists!$H$6,$A$1:$Y$1,0))&gt;0,INT(INDEX($A231:$Y231,MATCH(Lists!$H$6,$A$1:$Y$1,0))),""),DATE(VALUE(LEFT(INDEX($A231:$Y231,MATCH(Lists!$H$6,$A$1:$Y$1,0)),4)),VALUE(MID(INDEX($A231:$Y231,MATCH(Lists!$H$6,$A$1:$Y$1,0)),6,2)),VALUE(MID(INDEX($A231:$Y231,MATCH(Lists!$H$6,$A$1:$Y$1,0)),9,2)))),"")</f>
        <v/>
      </c>
      <c r="AJ231" s="22">
        <f>IF(AF231="","",IFERROR(VALUE(INDEX($A231:$Y231,MATCH(Lists!$H$7,$A$1:$Y$1,0))&amp;""),0))</f>
        <v/>
      </c>
      <c r="AK231" s="24">
        <f>IF(AH231="","",YEAR(AH231))</f>
        <v/>
      </c>
      <c r="AL231" s="22">
        <f>IF(AF231="","",IF(AA231="","Pending",AA231))</f>
        <v/>
      </c>
      <c r="AM231" s="22">
        <f>IFERROR(TRIM(INDEX($A231:$Y231,MATCH(Lists!$H$8,$A$1:$Y$1,0))&amp;""),"")</f>
        <v/>
      </c>
      <c r="AN231" s="22">
        <f>IF(AF231="","",IF(OR(Balances!$B$6="",AM231=Balances!$B$6),1,0))</f>
        <v/>
      </c>
    </row>
    <row r="232">
      <c r="Z232" s="19" t="n"/>
      <c r="AA232" s="25" t="n"/>
      <c r="AB232" s="25" t="n"/>
      <c r="AC232" s="26" t="n"/>
      <c r="AD232" s="25" t="n"/>
      <c r="AE232" s="19" t="n"/>
      <c r="AF232" s="22">
        <f>LOWER(IFERROR(TRIM(INDEX($A232:$Y232,MATCH(Lists!$H$4,$A$1:$Y$1,0))&amp;""),""))</f>
        <v/>
      </c>
      <c r="AG232" s="22">
        <f>IFERROR(TRIM(INDEX($A232:$Y232,MATCH(Lists!$H$3,$A$1:$Y$1,0))&amp;""),"")</f>
        <v/>
      </c>
      <c r="AH232" s="23">
        <f>IFERROR(IF(ISNUMBER(INDEX($A232:$Y232,MATCH(Lists!$H$5,$A$1:$Y$1,0))),IF(INDEX($A232:$Y232,MATCH(Lists!$H$5,$A$1:$Y$1,0))&gt;0,INT(INDEX($A232:$Y232,MATCH(Lists!$H$5,$A$1:$Y$1,0))),""),DATE(VALUE(LEFT(INDEX($A232:$Y232,MATCH(Lists!$H$5,$A$1:$Y$1,0)),4)),VALUE(MID(INDEX($A232:$Y232,MATCH(Lists!$H$5,$A$1:$Y$1,0)),6,2)),VALUE(MID(INDEX($A232:$Y232,MATCH(Lists!$H$5,$A$1:$Y$1,0)),9,2)))),"")</f>
        <v/>
      </c>
      <c r="AI232" s="23">
        <f>IFERROR(IF(ISNUMBER(INDEX($A232:$Y232,MATCH(Lists!$H$6,$A$1:$Y$1,0))),IF(INDEX($A232:$Y232,MATCH(Lists!$H$6,$A$1:$Y$1,0))&gt;0,INT(INDEX($A232:$Y232,MATCH(Lists!$H$6,$A$1:$Y$1,0))),""),DATE(VALUE(LEFT(INDEX($A232:$Y232,MATCH(Lists!$H$6,$A$1:$Y$1,0)),4)),VALUE(MID(INDEX($A232:$Y232,MATCH(Lists!$H$6,$A$1:$Y$1,0)),6,2)),VALUE(MID(INDEX($A232:$Y232,MATCH(Lists!$H$6,$A$1:$Y$1,0)),9,2)))),"")</f>
        <v/>
      </c>
      <c r="AJ232" s="22">
        <f>IF(AF232="","",IFERROR(VALUE(INDEX($A232:$Y232,MATCH(Lists!$H$7,$A$1:$Y$1,0))&amp;""),0))</f>
        <v/>
      </c>
      <c r="AK232" s="24">
        <f>IF(AH232="","",YEAR(AH232))</f>
        <v/>
      </c>
      <c r="AL232" s="22">
        <f>IF(AF232="","",IF(AA232="","Pending",AA232))</f>
        <v/>
      </c>
      <c r="AM232" s="22">
        <f>IFERROR(TRIM(INDEX($A232:$Y232,MATCH(Lists!$H$8,$A$1:$Y$1,0))&amp;""),"")</f>
        <v/>
      </c>
      <c r="AN232" s="22">
        <f>IF(AF232="","",IF(OR(Balances!$B$6="",AM232=Balances!$B$6),1,0))</f>
        <v/>
      </c>
    </row>
    <row r="233">
      <c r="Z233" s="19" t="n"/>
      <c r="AA233" s="25" t="n"/>
      <c r="AB233" s="25" t="n"/>
      <c r="AC233" s="26" t="n"/>
      <c r="AD233" s="25" t="n"/>
      <c r="AE233" s="19" t="n"/>
      <c r="AF233" s="22">
        <f>LOWER(IFERROR(TRIM(INDEX($A233:$Y233,MATCH(Lists!$H$4,$A$1:$Y$1,0))&amp;""),""))</f>
        <v/>
      </c>
      <c r="AG233" s="22">
        <f>IFERROR(TRIM(INDEX($A233:$Y233,MATCH(Lists!$H$3,$A$1:$Y$1,0))&amp;""),"")</f>
        <v/>
      </c>
      <c r="AH233" s="23">
        <f>IFERROR(IF(ISNUMBER(INDEX($A233:$Y233,MATCH(Lists!$H$5,$A$1:$Y$1,0))),IF(INDEX($A233:$Y233,MATCH(Lists!$H$5,$A$1:$Y$1,0))&gt;0,INT(INDEX($A233:$Y233,MATCH(Lists!$H$5,$A$1:$Y$1,0))),""),DATE(VALUE(LEFT(INDEX($A233:$Y233,MATCH(Lists!$H$5,$A$1:$Y$1,0)),4)),VALUE(MID(INDEX($A233:$Y233,MATCH(Lists!$H$5,$A$1:$Y$1,0)),6,2)),VALUE(MID(INDEX($A233:$Y233,MATCH(Lists!$H$5,$A$1:$Y$1,0)),9,2)))),"")</f>
        <v/>
      </c>
      <c r="AI233" s="23">
        <f>IFERROR(IF(ISNUMBER(INDEX($A233:$Y233,MATCH(Lists!$H$6,$A$1:$Y$1,0))),IF(INDEX($A233:$Y233,MATCH(Lists!$H$6,$A$1:$Y$1,0))&gt;0,INT(INDEX($A233:$Y233,MATCH(Lists!$H$6,$A$1:$Y$1,0))),""),DATE(VALUE(LEFT(INDEX($A233:$Y233,MATCH(Lists!$H$6,$A$1:$Y$1,0)),4)),VALUE(MID(INDEX($A233:$Y233,MATCH(Lists!$H$6,$A$1:$Y$1,0)),6,2)),VALUE(MID(INDEX($A233:$Y233,MATCH(Lists!$H$6,$A$1:$Y$1,0)),9,2)))),"")</f>
        <v/>
      </c>
      <c r="AJ233" s="22">
        <f>IF(AF233="","",IFERROR(VALUE(INDEX($A233:$Y233,MATCH(Lists!$H$7,$A$1:$Y$1,0))&amp;""),0))</f>
        <v/>
      </c>
      <c r="AK233" s="24">
        <f>IF(AH233="","",YEAR(AH233))</f>
        <v/>
      </c>
      <c r="AL233" s="22">
        <f>IF(AF233="","",IF(AA233="","Pending",AA233))</f>
        <v/>
      </c>
      <c r="AM233" s="22">
        <f>IFERROR(TRIM(INDEX($A233:$Y233,MATCH(Lists!$H$8,$A$1:$Y$1,0))&amp;""),"")</f>
        <v/>
      </c>
      <c r="AN233" s="22">
        <f>IF(AF233="","",IF(OR(Balances!$B$6="",AM233=Balances!$B$6),1,0))</f>
        <v/>
      </c>
    </row>
    <row r="234">
      <c r="Z234" s="19" t="n"/>
      <c r="AA234" s="25" t="n"/>
      <c r="AB234" s="25" t="n"/>
      <c r="AC234" s="26" t="n"/>
      <c r="AD234" s="25" t="n"/>
      <c r="AE234" s="19" t="n"/>
      <c r="AF234" s="22">
        <f>LOWER(IFERROR(TRIM(INDEX($A234:$Y234,MATCH(Lists!$H$4,$A$1:$Y$1,0))&amp;""),""))</f>
        <v/>
      </c>
      <c r="AG234" s="22">
        <f>IFERROR(TRIM(INDEX($A234:$Y234,MATCH(Lists!$H$3,$A$1:$Y$1,0))&amp;""),"")</f>
        <v/>
      </c>
      <c r="AH234" s="23">
        <f>IFERROR(IF(ISNUMBER(INDEX($A234:$Y234,MATCH(Lists!$H$5,$A$1:$Y$1,0))),IF(INDEX($A234:$Y234,MATCH(Lists!$H$5,$A$1:$Y$1,0))&gt;0,INT(INDEX($A234:$Y234,MATCH(Lists!$H$5,$A$1:$Y$1,0))),""),DATE(VALUE(LEFT(INDEX($A234:$Y234,MATCH(Lists!$H$5,$A$1:$Y$1,0)),4)),VALUE(MID(INDEX($A234:$Y234,MATCH(Lists!$H$5,$A$1:$Y$1,0)),6,2)),VALUE(MID(INDEX($A234:$Y234,MATCH(Lists!$H$5,$A$1:$Y$1,0)),9,2)))),"")</f>
        <v/>
      </c>
      <c r="AI234" s="23">
        <f>IFERROR(IF(ISNUMBER(INDEX($A234:$Y234,MATCH(Lists!$H$6,$A$1:$Y$1,0))),IF(INDEX($A234:$Y234,MATCH(Lists!$H$6,$A$1:$Y$1,0))&gt;0,INT(INDEX($A234:$Y234,MATCH(Lists!$H$6,$A$1:$Y$1,0))),""),DATE(VALUE(LEFT(INDEX($A234:$Y234,MATCH(Lists!$H$6,$A$1:$Y$1,0)),4)),VALUE(MID(INDEX($A234:$Y234,MATCH(Lists!$H$6,$A$1:$Y$1,0)),6,2)),VALUE(MID(INDEX($A234:$Y234,MATCH(Lists!$H$6,$A$1:$Y$1,0)),9,2)))),"")</f>
        <v/>
      </c>
      <c r="AJ234" s="22">
        <f>IF(AF234="","",IFERROR(VALUE(INDEX($A234:$Y234,MATCH(Lists!$H$7,$A$1:$Y$1,0))&amp;""),0))</f>
        <v/>
      </c>
      <c r="AK234" s="24">
        <f>IF(AH234="","",YEAR(AH234))</f>
        <v/>
      </c>
      <c r="AL234" s="22">
        <f>IF(AF234="","",IF(AA234="","Pending",AA234))</f>
        <v/>
      </c>
      <c r="AM234" s="22">
        <f>IFERROR(TRIM(INDEX($A234:$Y234,MATCH(Lists!$H$8,$A$1:$Y$1,0))&amp;""),"")</f>
        <v/>
      </c>
      <c r="AN234" s="22">
        <f>IF(AF234="","",IF(OR(Balances!$B$6="",AM234=Balances!$B$6),1,0))</f>
        <v/>
      </c>
    </row>
    <row r="235">
      <c r="Z235" s="19" t="n"/>
      <c r="AA235" s="25" t="n"/>
      <c r="AB235" s="25" t="n"/>
      <c r="AC235" s="26" t="n"/>
      <c r="AD235" s="25" t="n"/>
      <c r="AE235" s="19" t="n"/>
      <c r="AF235" s="22">
        <f>LOWER(IFERROR(TRIM(INDEX($A235:$Y235,MATCH(Lists!$H$4,$A$1:$Y$1,0))&amp;""),""))</f>
        <v/>
      </c>
      <c r="AG235" s="22">
        <f>IFERROR(TRIM(INDEX($A235:$Y235,MATCH(Lists!$H$3,$A$1:$Y$1,0))&amp;""),"")</f>
        <v/>
      </c>
      <c r="AH235" s="23">
        <f>IFERROR(IF(ISNUMBER(INDEX($A235:$Y235,MATCH(Lists!$H$5,$A$1:$Y$1,0))),IF(INDEX($A235:$Y235,MATCH(Lists!$H$5,$A$1:$Y$1,0))&gt;0,INT(INDEX($A235:$Y235,MATCH(Lists!$H$5,$A$1:$Y$1,0))),""),DATE(VALUE(LEFT(INDEX($A235:$Y235,MATCH(Lists!$H$5,$A$1:$Y$1,0)),4)),VALUE(MID(INDEX($A235:$Y235,MATCH(Lists!$H$5,$A$1:$Y$1,0)),6,2)),VALUE(MID(INDEX($A235:$Y235,MATCH(Lists!$H$5,$A$1:$Y$1,0)),9,2)))),"")</f>
        <v/>
      </c>
      <c r="AI235" s="23">
        <f>IFERROR(IF(ISNUMBER(INDEX($A235:$Y235,MATCH(Lists!$H$6,$A$1:$Y$1,0))),IF(INDEX($A235:$Y235,MATCH(Lists!$H$6,$A$1:$Y$1,0))&gt;0,INT(INDEX($A235:$Y235,MATCH(Lists!$H$6,$A$1:$Y$1,0))),""),DATE(VALUE(LEFT(INDEX($A235:$Y235,MATCH(Lists!$H$6,$A$1:$Y$1,0)),4)),VALUE(MID(INDEX($A235:$Y235,MATCH(Lists!$H$6,$A$1:$Y$1,0)),6,2)),VALUE(MID(INDEX($A235:$Y235,MATCH(Lists!$H$6,$A$1:$Y$1,0)),9,2)))),"")</f>
        <v/>
      </c>
      <c r="AJ235" s="22">
        <f>IF(AF235="","",IFERROR(VALUE(INDEX($A235:$Y235,MATCH(Lists!$H$7,$A$1:$Y$1,0))&amp;""),0))</f>
        <v/>
      </c>
      <c r="AK235" s="24">
        <f>IF(AH235="","",YEAR(AH235))</f>
        <v/>
      </c>
      <c r="AL235" s="22">
        <f>IF(AF235="","",IF(AA235="","Pending",AA235))</f>
        <v/>
      </c>
      <c r="AM235" s="22">
        <f>IFERROR(TRIM(INDEX($A235:$Y235,MATCH(Lists!$H$8,$A$1:$Y$1,0))&amp;""),"")</f>
        <v/>
      </c>
      <c r="AN235" s="22">
        <f>IF(AF235="","",IF(OR(Balances!$B$6="",AM235=Balances!$B$6),1,0))</f>
        <v/>
      </c>
    </row>
    <row r="236">
      <c r="Z236" s="19" t="n"/>
      <c r="AA236" s="25" t="n"/>
      <c r="AB236" s="25" t="n"/>
      <c r="AC236" s="26" t="n"/>
      <c r="AD236" s="25" t="n"/>
      <c r="AE236" s="19" t="n"/>
      <c r="AF236" s="22">
        <f>LOWER(IFERROR(TRIM(INDEX($A236:$Y236,MATCH(Lists!$H$4,$A$1:$Y$1,0))&amp;""),""))</f>
        <v/>
      </c>
      <c r="AG236" s="22">
        <f>IFERROR(TRIM(INDEX($A236:$Y236,MATCH(Lists!$H$3,$A$1:$Y$1,0))&amp;""),"")</f>
        <v/>
      </c>
      <c r="AH236" s="23">
        <f>IFERROR(IF(ISNUMBER(INDEX($A236:$Y236,MATCH(Lists!$H$5,$A$1:$Y$1,0))),IF(INDEX($A236:$Y236,MATCH(Lists!$H$5,$A$1:$Y$1,0))&gt;0,INT(INDEX($A236:$Y236,MATCH(Lists!$H$5,$A$1:$Y$1,0))),""),DATE(VALUE(LEFT(INDEX($A236:$Y236,MATCH(Lists!$H$5,$A$1:$Y$1,0)),4)),VALUE(MID(INDEX($A236:$Y236,MATCH(Lists!$H$5,$A$1:$Y$1,0)),6,2)),VALUE(MID(INDEX($A236:$Y236,MATCH(Lists!$H$5,$A$1:$Y$1,0)),9,2)))),"")</f>
        <v/>
      </c>
      <c r="AI236" s="23">
        <f>IFERROR(IF(ISNUMBER(INDEX($A236:$Y236,MATCH(Lists!$H$6,$A$1:$Y$1,0))),IF(INDEX($A236:$Y236,MATCH(Lists!$H$6,$A$1:$Y$1,0))&gt;0,INT(INDEX($A236:$Y236,MATCH(Lists!$H$6,$A$1:$Y$1,0))),""),DATE(VALUE(LEFT(INDEX($A236:$Y236,MATCH(Lists!$H$6,$A$1:$Y$1,0)),4)),VALUE(MID(INDEX($A236:$Y236,MATCH(Lists!$H$6,$A$1:$Y$1,0)),6,2)),VALUE(MID(INDEX($A236:$Y236,MATCH(Lists!$H$6,$A$1:$Y$1,0)),9,2)))),"")</f>
        <v/>
      </c>
      <c r="AJ236" s="22">
        <f>IF(AF236="","",IFERROR(VALUE(INDEX($A236:$Y236,MATCH(Lists!$H$7,$A$1:$Y$1,0))&amp;""),0))</f>
        <v/>
      </c>
      <c r="AK236" s="24">
        <f>IF(AH236="","",YEAR(AH236))</f>
        <v/>
      </c>
      <c r="AL236" s="22">
        <f>IF(AF236="","",IF(AA236="","Pending",AA236))</f>
        <v/>
      </c>
      <c r="AM236" s="22">
        <f>IFERROR(TRIM(INDEX($A236:$Y236,MATCH(Lists!$H$8,$A$1:$Y$1,0))&amp;""),"")</f>
        <v/>
      </c>
      <c r="AN236" s="22">
        <f>IF(AF236="","",IF(OR(Balances!$B$6="",AM236=Balances!$B$6),1,0))</f>
        <v/>
      </c>
    </row>
    <row r="237">
      <c r="Z237" s="19" t="n"/>
      <c r="AA237" s="25" t="n"/>
      <c r="AB237" s="25" t="n"/>
      <c r="AC237" s="26" t="n"/>
      <c r="AD237" s="25" t="n"/>
      <c r="AE237" s="19" t="n"/>
      <c r="AF237" s="22">
        <f>LOWER(IFERROR(TRIM(INDEX($A237:$Y237,MATCH(Lists!$H$4,$A$1:$Y$1,0))&amp;""),""))</f>
        <v/>
      </c>
      <c r="AG237" s="22">
        <f>IFERROR(TRIM(INDEX($A237:$Y237,MATCH(Lists!$H$3,$A$1:$Y$1,0))&amp;""),"")</f>
        <v/>
      </c>
      <c r="AH237" s="23">
        <f>IFERROR(IF(ISNUMBER(INDEX($A237:$Y237,MATCH(Lists!$H$5,$A$1:$Y$1,0))),IF(INDEX($A237:$Y237,MATCH(Lists!$H$5,$A$1:$Y$1,0))&gt;0,INT(INDEX($A237:$Y237,MATCH(Lists!$H$5,$A$1:$Y$1,0))),""),DATE(VALUE(LEFT(INDEX($A237:$Y237,MATCH(Lists!$H$5,$A$1:$Y$1,0)),4)),VALUE(MID(INDEX($A237:$Y237,MATCH(Lists!$H$5,$A$1:$Y$1,0)),6,2)),VALUE(MID(INDEX($A237:$Y237,MATCH(Lists!$H$5,$A$1:$Y$1,0)),9,2)))),"")</f>
        <v/>
      </c>
      <c r="AI237" s="23">
        <f>IFERROR(IF(ISNUMBER(INDEX($A237:$Y237,MATCH(Lists!$H$6,$A$1:$Y$1,0))),IF(INDEX($A237:$Y237,MATCH(Lists!$H$6,$A$1:$Y$1,0))&gt;0,INT(INDEX($A237:$Y237,MATCH(Lists!$H$6,$A$1:$Y$1,0))),""),DATE(VALUE(LEFT(INDEX($A237:$Y237,MATCH(Lists!$H$6,$A$1:$Y$1,0)),4)),VALUE(MID(INDEX($A237:$Y237,MATCH(Lists!$H$6,$A$1:$Y$1,0)),6,2)),VALUE(MID(INDEX($A237:$Y237,MATCH(Lists!$H$6,$A$1:$Y$1,0)),9,2)))),"")</f>
        <v/>
      </c>
      <c r="AJ237" s="22">
        <f>IF(AF237="","",IFERROR(VALUE(INDEX($A237:$Y237,MATCH(Lists!$H$7,$A$1:$Y$1,0))&amp;""),0))</f>
        <v/>
      </c>
      <c r="AK237" s="24">
        <f>IF(AH237="","",YEAR(AH237))</f>
        <v/>
      </c>
      <c r="AL237" s="22">
        <f>IF(AF237="","",IF(AA237="","Pending",AA237))</f>
        <v/>
      </c>
      <c r="AM237" s="22">
        <f>IFERROR(TRIM(INDEX($A237:$Y237,MATCH(Lists!$H$8,$A$1:$Y$1,0))&amp;""),"")</f>
        <v/>
      </c>
      <c r="AN237" s="22">
        <f>IF(AF237="","",IF(OR(Balances!$B$6="",AM237=Balances!$B$6),1,0))</f>
        <v/>
      </c>
    </row>
    <row r="238">
      <c r="Z238" s="19" t="n"/>
      <c r="AA238" s="25" t="n"/>
      <c r="AB238" s="25" t="n"/>
      <c r="AC238" s="26" t="n"/>
      <c r="AD238" s="25" t="n"/>
      <c r="AE238" s="19" t="n"/>
      <c r="AF238" s="22">
        <f>LOWER(IFERROR(TRIM(INDEX($A238:$Y238,MATCH(Lists!$H$4,$A$1:$Y$1,0))&amp;""),""))</f>
        <v/>
      </c>
      <c r="AG238" s="22">
        <f>IFERROR(TRIM(INDEX($A238:$Y238,MATCH(Lists!$H$3,$A$1:$Y$1,0))&amp;""),"")</f>
        <v/>
      </c>
      <c r="AH238" s="23">
        <f>IFERROR(IF(ISNUMBER(INDEX($A238:$Y238,MATCH(Lists!$H$5,$A$1:$Y$1,0))),IF(INDEX($A238:$Y238,MATCH(Lists!$H$5,$A$1:$Y$1,0))&gt;0,INT(INDEX($A238:$Y238,MATCH(Lists!$H$5,$A$1:$Y$1,0))),""),DATE(VALUE(LEFT(INDEX($A238:$Y238,MATCH(Lists!$H$5,$A$1:$Y$1,0)),4)),VALUE(MID(INDEX($A238:$Y238,MATCH(Lists!$H$5,$A$1:$Y$1,0)),6,2)),VALUE(MID(INDEX($A238:$Y238,MATCH(Lists!$H$5,$A$1:$Y$1,0)),9,2)))),"")</f>
        <v/>
      </c>
      <c r="AI238" s="23">
        <f>IFERROR(IF(ISNUMBER(INDEX($A238:$Y238,MATCH(Lists!$H$6,$A$1:$Y$1,0))),IF(INDEX($A238:$Y238,MATCH(Lists!$H$6,$A$1:$Y$1,0))&gt;0,INT(INDEX($A238:$Y238,MATCH(Lists!$H$6,$A$1:$Y$1,0))),""),DATE(VALUE(LEFT(INDEX($A238:$Y238,MATCH(Lists!$H$6,$A$1:$Y$1,0)),4)),VALUE(MID(INDEX($A238:$Y238,MATCH(Lists!$H$6,$A$1:$Y$1,0)),6,2)),VALUE(MID(INDEX($A238:$Y238,MATCH(Lists!$H$6,$A$1:$Y$1,0)),9,2)))),"")</f>
        <v/>
      </c>
      <c r="AJ238" s="22">
        <f>IF(AF238="","",IFERROR(VALUE(INDEX($A238:$Y238,MATCH(Lists!$H$7,$A$1:$Y$1,0))&amp;""),0))</f>
        <v/>
      </c>
      <c r="AK238" s="24">
        <f>IF(AH238="","",YEAR(AH238))</f>
        <v/>
      </c>
      <c r="AL238" s="22">
        <f>IF(AF238="","",IF(AA238="","Pending",AA238))</f>
        <v/>
      </c>
      <c r="AM238" s="22">
        <f>IFERROR(TRIM(INDEX($A238:$Y238,MATCH(Lists!$H$8,$A$1:$Y$1,0))&amp;""),"")</f>
        <v/>
      </c>
      <c r="AN238" s="22">
        <f>IF(AF238="","",IF(OR(Balances!$B$6="",AM238=Balances!$B$6),1,0))</f>
        <v/>
      </c>
    </row>
    <row r="239">
      <c r="Z239" s="19" t="n"/>
      <c r="AA239" s="25" t="n"/>
      <c r="AB239" s="25" t="n"/>
      <c r="AC239" s="26" t="n"/>
      <c r="AD239" s="25" t="n"/>
      <c r="AE239" s="19" t="n"/>
      <c r="AF239" s="22">
        <f>LOWER(IFERROR(TRIM(INDEX($A239:$Y239,MATCH(Lists!$H$4,$A$1:$Y$1,0))&amp;""),""))</f>
        <v/>
      </c>
      <c r="AG239" s="22">
        <f>IFERROR(TRIM(INDEX($A239:$Y239,MATCH(Lists!$H$3,$A$1:$Y$1,0))&amp;""),"")</f>
        <v/>
      </c>
      <c r="AH239" s="23">
        <f>IFERROR(IF(ISNUMBER(INDEX($A239:$Y239,MATCH(Lists!$H$5,$A$1:$Y$1,0))),IF(INDEX($A239:$Y239,MATCH(Lists!$H$5,$A$1:$Y$1,0))&gt;0,INT(INDEX($A239:$Y239,MATCH(Lists!$H$5,$A$1:$Y$1,0))),""),DATE(VALUE(LEFT(INDEX($A239:$Y239,MATCH(Lists!$H$5,$A$1:$Y$1,0)),4)),VALUE(MID(INDEX($A239:$Y239,MATCH(Lists!$H$5,$A$1:$Y$1,0)),6,2)),VALUE(MID(INDEX($A239:$Y239,MATCH(Lists!$H$5,$A$1:$Y$1,0)),9,2)))),"")</f>
        <v/>
      </c>
      <c r="AI239" s="23">
        <f>IFERROR(IF(ISNUMBER(INDEX($A239:$Y239,MATCH(Lists!$H$6,$A$1:$Y$1,0))),IF(INDEX($A239:$Y239,MATCH(Lists!$H$6,$A$1:$Y$1,0))&gt;0,INT(INDEX($A239:$Y239,MATCH(Lists!$H$6,$A$1:$Y$1,0))),""),DATE(VALUE(LEFT(INDEX($A239:$Y239,MATCH(Lists!$H$6,$A$1:$Y$1,0)),4)),VALUE(MID(INDEX($A239:$Y239,MATCH(Lists!$H$6,$A$1:$Y$1,0)),6,2)),VALUE(MID(INDEX($A239:$Y239,MATCH(Lists!$H$6,$A$1:$Y$1,0)),9,2)))),"")</f>
        <v/>
      </c>
      <c r="AJ239" s="22">
        <f>IF(AF239="","",IFERROR(VALUE(INDEX($A239:$Y239,MATCH(Lists!$H$7,$A$1:$Y$1,0))&amp;""),0))</f>
        <v/>
      </c>
      <c r="AK239" s="24">
        <f>IF(AH239="","",YEAR(AH239))</f>
        <v/>
      </c>
      <c r="AL239" s="22">
        <f>IF(AF239="","",IF(AA239="","Pending",AA239))</f>
        <v/>
      </c>
      <c r="AM239" s="22">
        <f>IFERROR(TRIM(INDEX($A239:$Y239,MATCH(Lists!$H$8,$A$1:$Y$1,0))&amp;""),"")</f>
        <v/>
      </c>
      <c r="AN239" s="22">
        <f>IF(AF239="","",IF(OR(Balances!$B$6="",AM239=Balances!$B$6),1,0))</f>
        <v/>
      </c>
    </row>
    <row r="240">
      <c r="Z240" s="19" t="n"/>
      <c r="AA240" s="25" t="n"/>
      <c r="AB240" s="25" t="n"/>
      <c r="AC240" s="26" t="n"/>
      <c r="AD240" s="25" t="n"/>
      <c r="AE240" s="19" t="n"/>
      <c r="AF240" s="22">
        <f>LOWER(IFERROR(TRIM(INDEX($A240:$Y240,MATCH(Lists!$H$4,$A$1:$Y$1,0))&amp;""),""))</f>
        <v/>
      </c>
      <c r="AG240" s="22">
        <f>IFERROR(TRIM(INDEX($A240:$Y240,MATCH(Lists!$H$3,$A$1:$Y$1,0))&amp;""),"")</f>
        <v/>
      </c>
      <c r="AH240" s="23">
        <f>IFERROR(IF(ISNUMBER(INDEX($A240:$Y240,MATCH(Lists!$H$5,$A$1:$Y$1,0))),IF(INDEX($A240:$Y240,MATCH(Lists!$H$5,$A$1:$Y$1,0))&gt;0,INT(INDEX($A240:$Y240,MATCH(Lists!$H$5,$A$1:$Y$1,0))),""),DATE(VALUE(LEFT(INDEX($A240:$Y240,MATCH(Lists!$H$5,$A$1:$Y$1,0)),4)),VALUE(MID(INDEX($A240:$Y240,MATCH(Lists!$H$5,$A$1:$Y$1,0)),6,2)),VALUE(MID(INDEX($A240:$Y240,MATCH(Lists!$H$5,$A$1:$Y$1,0)),9,2)))),"")</f>
        <v/>
      </c>
      <c r="AI240" s="23">
        <f>IFERROR(IF(ISNUMBER(INDEX($A240:$Y240,MATCH(Lists!$H$6,$A$1:$Y$1,0))),IF(INDEX($A240:$Y240,MATCH(Lists!$H$6,$A$1:$Y$1,0))&gt;0,INT(INDEX($A240:$Y240,MATCH(Lists!$H$6,$A$1:$Y$1,0))),""),DATE(VALUE(LEFT(INDEX($A240:$Y240,MATCH(Lists!$H$6,$A$1:$Y$1,0)),4)),VALUE(MID(INDEX($A240:$Y240,MATCH(Lists!$H$6,$A$1:$Y$1,0)),6,2)),VALUE(MID(INDEX($A240:$Y240,MATCH(Lists!$H$6,$A$1:$Y$1,0)),9,2)))),"")</f>
        <v/>
      </c>
      <c r="AJ240" s="22">
        <f>IF(AF240="","",IFERROR(VALUE(INDEX($A240:$Y240,MATCH(Lists!$H$7,$A$1:$Y$1,0))&amp;""),0))</f>
        <v/>
      </c>
      <c r="AK240" s="24">
        <f>IF(AH240="","",YEAR(AH240))</f>
        <v/>
      </c>
      <c r="AL240" s="22">
        <f>IF(AF240="","",IF(AA240="","Pending",AA240))</f>
        <v/>
      </c>
      <c r="AM240" s="22">
        <f>IFERROR(TRIM(INDEX($A240:$Y240,MATCH(Lists!$H$8,$A$1:$Y$1,0))&amp;""),"")</f>
        <v/>
      </c>
      <c r="AN240" s="22">
        <f>IF(AF240="","",IF(OR(Balances!$B$6="",AM240=Balances!$B$6),1,0))</f>
        <v/>
      </c>
    </row>
    <row r="241">
      <c r="Z241" s="19" t="n"/>
      <c r="AA241" s="25" t="n"/>
      <c r="AB241" s="25" t="n"/>
      <c r="AC241" s="26" t="n"/>
      <c r="AD241" s="25" t="n"/>
      <c r="AE241" s="19" t="n"/>
      <c r="AF241" s="22">
        <f>LOWER(IFERROR(TRIM(INDEX($A241:$Y241,MATCH(Lists!$H$4,$A$1:$Y$1,0))&amp;""),""))</f>
        <v/>
      </c>
      <c r="AG241" s="22">
        <f>IFERROR(TRIM(INDEX($A241:$Y241,MATCH(Lists!$H$3,$A$1:$Y$1,0))&amp;""),"")</f>
        <v/>
      </c>
      <c r="AH241" s="23">
        <f>IFERROR(IF(ISNUMBER(INDEX($A241:$Y241,MATCH(Lists!$H$5,$A$1:$Y$1,0))),IF(INDEX($A241:$Y241,MATCH(Lists!$H$5,$A$1:$Y$1,0))&gt;0,INT(INDEX($A241:$Y241,MATCH(Lists!$H$5,$A$1:$Y$1,0))),""),DATE(VALUE(LEFT(INDEX($A241:$Y241,MATCH(Lists!$H$5,$A$1:$Y$1,0)),4)),VALUE(MID(INDEX($A241:$Y241,MATCH(Lists!$H$5,$A$1:$Y$1,0)),6,2)),VALUE(MID(INDEX($A241:$Y241,MATCH(Lists!$H$5,$A$1:$Y$1,0)),9,2)))),"")</f>
        <v/>
      </c>
      <c r="AI241" s="23">
        <f>IFERROR(IF(ISNUMBER(INDEX($A241:$Y241,MATCH(Lists!$H$6,$A$1:$Y$1,0))),IF(INDEX($A241:$Y241,MATCH(Lists!$H$6,$A$1:$Y$1,0))&gt;0,INT(INDEX($A241:$Y241,MATCH(Lists!$H$6,$A$1:$Y$1,0))),""),DATE(VALUE(LEFT(INDEX($A241:$Y241,MATCH(Lists!$H$6,$A$1:$Y$1,0)),4)),VALUE(MID(INDEX($A241:$Y241,MATCH(Lists!$H$6,$A$1:$Y$1,0)),6,2)),VALUE(MID(INDEX($A241:$Y241,MATCH(Lists!$H$6,$A$1:$Y$1,0)),9,2)))),"")</f>
        <v/>
      </c>
      <c r="AJ241" s="22">
        <f>IF(AF241="","",IFERROR(VALUE(INDEX($A241:$Y241,MATCH(Lists!$H$7,$A$1:$Y$1,0))&amp;""),0))</f>
        <v/>
      </c>
      <c r="AK241" s="24">
        <f>IF(AH241="","",YEAR(AH241))</f>
        <v/>
      </c>
      <c r="AL241" s="22">
        <f>IF(AF241="","",IF(AA241="","Pending",AA241))</f>
        <v/>
      </c>
      <c r="AM241" s="22">
        <f>IFERROR(TRIM(INDEX($A241:$Y241,MATCH(Lists!$H$8,$A$1:$Y$1,0))&amp;""),"")</f>
        <v/>
      </c>
      <c r="AN241" s="22">
        <f>IF(AF241="","",IF(OR(Balances!$B$6="",AM241=Balances!$B$6),1,0))</f>
        <v/>
      </c>
    </row>
    <row r="242">
      <c r="Z242" s="19" t="n"/>
      <c r="AA242" s="25" t="n"/>
      <c r="AB242" s="25" t="n"/>
      <c r="AC242" s="26" t="n"/>
      <c r="AD242" s="25" t="n"/>
      <c r="AE242" s="19" t="n"/>
      <c r="AF242" s="22">
        <f>LOWER(IFERROR(TRIM(INDEX($A242:$Y242,MATCH(Lists!$H$4,$A$1:$Y$1,0))&amp;""),""))</f>
        <v/>
      </c>
      <c r="AG242" s="22">
        <f>IFERROR(TRIM(INDEX($A242:$Y242,MATCH(Lists!$H$3,$A$1:$Y$1,0))&amp;""),"")</f>
        <v/>
      </c>
      <c r="AH242" s="23">
        <f>IFERROR(IF(ISNUMBER(INDEX($A242:$Y242,MATCH(Lists!$H$5,$A$1:$Y$1,0))),IF(INDEX($A242:$Y242,MATCH(Lists!$H$5,$A$1:$Y$1,0))&gt;0,INT(INDEX($A242:$Y242,MATCH(Lists!$H$5,$A$1:$Y$1,0))),""),DATE(VALUE(LEFT(INDEX($A242:$Y242,MATCH(Lists!$H$5,$A$1:$Y$1,0)),4)),VALUE(MID(INDEX($A242:$Y242,MATCH(Lists!$H$5,$A$1:$Y$1,0)),6,2)),VALUE(MID(INDEX($A242:$Y242,MATCH(Lists!$H$5,$A$1:$Y$1,0)),9,2)))),"")</f>
        <v/>
      </c>
      <c r="AI242" s="23">
        <f>IFERROR(IF(ISNUMBER(INDEX($A242:$Y242,MATCH(Lists!$H$6,$A$1:$Y$1,0))),IF(INDEX($A242:$Y242,MATCH(Lists!$H$6,$A$1:$Y$1,0))&gt;0,INT(INDEX($A242:$Y242,MATCH(Lists!$H$6,$A$1:$Y$1,0))),""),DATE(VALUE(LEFT(INDEX($A242:$Y242,MATCH(Lists!$H$6,$A$1:$Y$1,0)),4)),VALUE(MID(INDEX($A242:$Y242,MATCH(Lists!$H$6,$A$1:$Y$1,0)),6,2)),VALUE(MID(INDEX($A242:$Y242,MATCH(Lists!$H$6,$A$1:$Y$1,0)),9,2)))),"")</f>
        <v/>
      </c>
      <c r="AJ242" s="22">
        <f>IF(AF242="","",IFERROR(VALUE(INDEX($A242:$Y242,MATCH(Lists!$H$7,$A$1:$Y$1,0))&amp;""),0))</f>
        <v/>
      </c>
      <c r="AK242" s="24">
        <f>IF(AH242="","",YEAR(AH242))</f>
        <v/>
      </c>
      <c r="AL242" s="22">
        <f>IF(AF242="","",IF(AA242="","Pending",AA242))</f>
        <v/>
      </c>
      <c r="AM242" s="22">
        <f>IFERROR(TRIM(INDEX($A242:$Y242,MATCH(Lists!$H$8,$A$1:$Y$1,0))&amp;""),"")</f>
        <v/>
      </c>
      <c r="AN242" s="22">
        <f>IF(AF242="","",IF(OR(Balances!$B$6="",AM242=Balances!$B$6),1,0))</f>
        <v/>
      </c>
    </row>
    <row r="243">
      <c r="Z243" s="19" t="n"/>
      <c r="AA243" s="25" t="n"/>
      <c r="AB243" s="25" t="n"/>
      <c r="AC243" s="26" t="n"/>
      <c r="AD243" s="25" t="n"/>
      <c r="AE243" s="19" t="n"/>
      <c r="AF243" s="22">
        <f>LOWER(IFERROR(TRIM(INDEX($A243:$Y243,MATCH(Lists!$H$4,$A$1:$Y$1,0))&amp;""),""))</f>
        <v/>
      </c>
      <c r="AG243" s="22">
        <f>IFERROR(TRIM(INDEX($A243:$Y243,MATCH(Lists!$H$3,$A$1:$Y$1,0))&amp;""),"")</f>
        <v/>
      </c>
      <c r="AH243" s="23">
        <f>IFERROR(IF(ISNUMBER(INDEX($A243:$Y243,MATCH(Lists!$H$5,$A$1:$Y$1,0))),IF(INDEX($A243:$Y243,MATCH(Lists!$H$5,$A$1:$Y$1,0))&gt;0,INT(INDEX($A243:$Y243,MATCH(Lists!$H$5,$A$1:$Y$1,0))),""),DATE(VALUE(LEFT(INDEX($A243:$Y243,MATCH(Lists!$H$5,$A$1:$Y$1,0)),4)),VALUE(MID(INDEX($A243:$Y243,MATCH(Lists!$H$5,$A$1:$Y$1,0)),6,2)),VALUE(MID(INDEX($A243:$Y243,MATCH(Lists!$H$5,$A$1:$Y$1,0)),9,2)))),"")</f>
        <v/>
      </c>
      <c r="AI243" s="23">
        <f>IFERROR(IF(ISNUMBER(INDEX($A243:$Y243,MATCH(Lists!$H$6,$A$1:$Y$1,0))),IF(INDEX($A243:$Y243,MATCH(Lists!$H$6,$A$1:$Y$1,0))&gt;0,INT(INDEX($A243:$Y243,MATCH(Lists!$H$6,$A$1:$Y$1,0))),""),DATE(VALUE(LEFT(INDEX($A243:$Y243,MATCH(Lists!$H$6,$A$1:$Y$1,0)),4)),VALUE(MID(INDEX($A243:$Y243,MATCH(Lists!$H$6,$A$1:$Y$1,0)),6,2)),VALUE(MID(INDEX($A243:$Y243,MATCH(Lists!$H$6,$A$1:$Y$1,0)),9,2)))),"")</f>
        <v/>
      </c>
      <c r="AJ243" s="22">
        <f>IF(AF243="","",IFERROR(VALUE(INDEX($A243:$Y243,MATCH(Lists!$H$7,$A$1:$Y$1,0))&amp;""),0))</f>
        <v/>
      </c>
      <c r="AK243" s="24">
        <f>IF(AH243="","",YEAR(AH243))</f>
        <v/>
      </c>
      <c r="AL243" s="22">
        <f>IF(AF243="","",IF(AA243="","Pending",AA243))</f>
        <v/>
      </c>
      <c r="AM243" s="22">
        <f>IFERROR(TRIM(INDEX($A243:$Y243,MATCH(Lists!$H$8,$A$1:$Y$1,0))&amp;""),"")</f>
        <v/>
      </c>
      <c r="AN243" s="22">
        <f>IF(AF243="","",IF(OR(Balances!$B$6="",AM243=Balances!$B$6),1,0))</f>
        <v/>
      </c>
    </row>
    <row r="244">
      <c r="Z244" s="19" t="n"/>
      <c r="AA244" s="25" t="n"/>
      <c r="AB244" s="25" t="n"/>
      <c r="AC244" s="26" t="n"/>
      <c r="AD244" s="25" t="n"/>
      <c r="AE244" s="19" t="n"/>
      <c r="AF244" s="22">
        <f>LOWER(IFERROR(TRIM(INDEX($A244:$Y244,MATCH(Lists!$H$4,$A$1:$Y$1,0))&amp;""),""))</f>
        <v/>
      </c>
      <c r="AG244" s="22">
        <f>IFERROR(TRIM(INDEX($A244:$Y244,MATCH(Lists!$H$3,$A$1:$Y$1,0))&amp;""),"")</f>
        <v/>
      </c>
      <c r="AH244" s="23">
        <f>IFERROR(IF(ISNUMBER(INDEX($A244:$Y244,MATCH(Lists!$H$5,$A$1:$Y$1,0))),IF(INDEX($A244:$Y244,MATCH(Lists!$H$5,$A$1:$Y$1,0))&gt;0,INT(INDEX($A244:$Y244,MATCH(Lists!$H$5,$A$1:$Y$1,0))),""),DATE(VALUE(LEFT(INDEX($A244:$Y244,MATCH(Lists!$H$5,$A$1:$Y$1,0)),4)),VALUE(MID(INDEX($A244:$Y244,MATCH(Lists!$H$5,$A$1:$Y$1,0)),6,2)),VALUE(MID(INDEX($A244:$Y244,MATCH(Lists!$H$5,$A$1:$Y$1,0)),9,2)))),"")</f>
        <v/>
      </c>
      <c r="AI244" s="23">
        <f>IFERROR(IF(ISNUMBER(INDEX($A244:$Y244,MATCH(Lists!$H$6,$A$1:$Y$1,0))),IF(INDEX($A244:$Y244,MATCH(Lists!$H$6,$A$1:$Y$1,0))&gt;0,INT(INDEX($A244:$Y244,MATCH(Lists!$H$6,$A$1:$Y$1,0))),""),DATE(VALUE(LEFT(INDEX($A244:$Y244,MATCH(Lists!$H$6,$A$1:$Y$1,0)),4)),VALUE(MID(INDEX($A244:$Y244,MATCH(Lists!$H$6,$A$1:$Y$1,0)),6,2)),VALUE(MID(INDEX($A244:$Y244,MATCH(Lists!$H$6,$A$1:$Y$1,0)),9,2)))),"")</f>
        <v/>
      </c>
      <c r="AJ244" s="22">
        <f>IF(AF244="","",IFERROR(VALUE(INDEX($A244:$Y244,MATCH(Lists!$H$7,$A$1:$Y$1,0))&amp;""),0))</f>
        <v/>
      </c>
      <c r="AK244" s="24">
        <f>IF(AH244="","",YEAR(AH244))</f>
        <v/>
      </c>
      <c r="AL244" s="22">
        <f>IF(AF244="","",IF(AA244="","Pending",AA244))</f>
        <v/>
      </c>
      <c r="AM244" s="22">
        <f>IFERROR(TRIM(INDEX($A244:$Y244,MATCH(Lists!$H$8,$A$1:$Y$1,0))&amp;""),"")</f>
        <v/>
      </c>
      <c r="AN244" s="22">
        <f>IF(AF244="","",IF(OR(Balances!$B$6="",AM244=Balances!$B$6),1,0))</f>
        <v/>
      </c>
    </row>
    <row r="245">
      <c r="Z245" s="19" t="n"/>
      <c r="AA245" s="25" t="n"/>
      <c r="AB245" s="25" t="n"/>
      <c r="AC245" s="26" t="n"/>
      <c r="AD245" s="25" t="n"/>
      <c r="AE245" s="19" t="n"/>
      <c r="AF245" s="22">
        <f>LOWER(IFERROR(TRIM(INDEX($A245:$Y245,MATCH(Lists!$H$4,$A$1:$Y$1,0))&amp;""),""))</f>
        <v/>
      </c>
      <c r="AG245" s="22">
        <f>IFERROR(TRIM(INDEX($A245:$Y245,MATCH(Lists!$H$3,$A$1:$Y$1,0))&amp;""),"")</f>
        <v/>
      </c>
      <c r="AH245" s="23">
        <f>IFERROR(IF(ISNUMBER(INDEX($A245:$Y245,MATCH(Lists!$H$5,$A$1:$Y$1,0))),IF(INDEX($A245:$Y245,MATCH(Lists!$H$5,$A$1:$Y$1,0))&gt;0,INT(INDEX($A245:$Y245,MATCH(Lists!$H$5,$A$1:$Y$1,0))),""),DATE(VALUE(LEFT(INDEX($A245:$Y245,MATCH(Lists!$H$5,$A$1:$Y$1,0)),4)),VALUE(MID(INDEX($A245:$Y245,MATCH(Lists!$H$5,$A$1:$Y$1,0)),6,2)),VALUE(MID(INDEX($A245:$Y245,MATCH(Lists!$H$5,$A$1:$Y$1,0)),9,2)))),"")</f>
        <v/>
      </c>
      <c r="AI245" s="23">
        <f>IFERROR(IF(ISNUMBER(INDEX($A245:$Y245,MATCH(Lists!$H$6,$A$1:$Y$1,0))),IF(INDEX($A245:$Y245,MATCH(Lists!$H$6,$A$1:$Y$1,0))&gt;0,INT(INDEX($A245:$Y245,MATCH(Lists!$H$6,$A$1:$Y$1,0))),""),DATE(VALUE(LEFT(INDEX($A245:$Y245,MATCH(Lists!$H$6,$A$1:$Y$1,0)),4)),VALUE(MID(INDEX($A245:$Y245,MATCH(Lists!$H$6,$A$1:$Y$1,0)),6,2)),VALUE(MID(INDEX($A245:$Y245,MATCH(Lists!$H$6,$A$1:$Y$1,0)),9,2)))),"")</f>
        <v/>
      </c>
      <c r="AJ245" s="22">
        <f>IF(AF245="","",IFERROR(VALUE(INDEX($A245:$Y245,MATCH(Lists!$H$7,$A$1:$Y$1,0))&amp;""),0))</f>
        <v/>
      </c>
      <c r="AK245" s="24">
        <f>IF(AH245="","",YEAR(AH245))</f>
        <v/>
      </c>
      <c r="AL245" s="22">
        <f>IF(AF245="","",IF(AA245="","Pending",AA245))</f>
        <v/>
      </c>
      <c r="AM245" s="22">
        <f>IFERROR(TRIM(INDEX($A245:$Y245,MATCH(Lists!$H$8,$A$1:$Y$1,0))&amp;""),"")</f>
        <v/>
      </c>
      <c r="AN245" s="22">
        <f>IF(AF245="","",IF(OR(Balances!$B$6="",AM245=Balances!$B$6),1,0))</f>
        <v/>
      </c>
    </row>
    <row r="246">
      <c r="Z246" s="19" t="n"/>
      <c r="AA246" s="25" t="n"/>
      <c r="AB246" s="25" t="n"/>
      <c r="AC246" s="26" t="n"/>
      <c r="AD246" s="25" t="n"/>
      <c r="AE246" s="19" t="n"/>
      <c r="AF246" s="22">
        <f>LOWER(IFERROR(TRIM(INDEX($A246:$Y246,MATCH(Lists!$H$4,$A$1:$Y$1,0))&amp;""),""))</f>
        <v/>
      </c>
      <c r="AG246" s="22">
        <f>IFERROR(TRIM(INDEX($A246:$Y246,MATCH(Lists!$H$3,$A$1:$Y$1,0))&amp;""),"")</f>
        <v/>
      </c>
      <c r="AH246" s="23">
        <f>IFERROR(IF(ISNUMBER(INDEX($A246:$Y246,MATCH(Lists!$H$5,$A$1:$Y$1,0))),IF(INDEX($A246:$Y246,MATCH(Lists!$H$5,$A$1:$Y$1,0))&gt;0,INT(INDEX($A246:$Y246,MATCH(Lists!$H$5,$A$1:$Y$1,0))),""),DATE(VALUE(LEFT(INDEX($A246:$Y246,MATCH(Lists!$H$5,$A$1:$Y$1,0)),4)),VALUE(MID(INDEX($A246:$Y246,MATCH(Lists!$H$5,$A$1:$Y$1,0)),6,2)),VALUE(MID(INDEX($A246:$Y246,MATCH(Lists!$H$5,$A$1:$Y$1,0)),9,2)))),"")</f>
        <v/>
      </c>
      <c r="AI246" s="23">
        <f>IFERROR(IF(ISNUMBER(INDEX($A246:$Y246,MATCH(Lists!$H$6,$A$1:$Y$1,0))),IF(INDEX($A246:$Y246,MATCH(Lists!$H$6,$A$1:$Y$1,0))&gt;0,INT(INDEX($A246:$Y246,MATCH(Lists!$H$6,$A$1:$Y$1,0))),""),DATE(VALUE(LEFT(INDEX($A246:$Y246,MATCH(Lists!$H$6,$A$1:$Y$1,0)),4)),VALUE(MID(INDEX($A246:$Y246,MATCH(Lists!$H$6,$A$1:$Y$1,0)),6,2)),VALUE(MID(INDEX($A246:$Y246,MATCH(Lists!$H$6,$A$1:$Y$1,0)),9,2)))),"")</f>
        <v/>
      </c>
      <c r="AJ246" s="22">
        <f>IF(AF246="","",IFERROR(VALUE(INDEX($A246:$Y246,MATCH(Lists!$H$7,$A$1:$Y$1,0))&amp;""),0))</f>
        <v/>
      </c>
      <c r="AK246" s="24">
        <f>IF(AH246="","",YEAR(AH246))</f>
        <v/>
      </c>
      <c r="AL246" s="22">
        <f>IF(AF246="","",IF(AA246="","Pending",AA246))</f>
        <v/>
      </c>
      <c r="AM246" s="22">
        <f>IFERROR(TRIM(INDEX($A246:$Y246,MATCH(Lists!$H$8,$A$1:$Y$1,0))&amp;""),"")</f>
        <v/>
      </c>
      <c r="AN246" s="22">
        <f>IF(AF246="","",IF(OR(Balances!$B$6="",AM246=Balances!$B$6),1,0))</f>
        <v/>
      </c>
    </row>
    <row r="247">
      <c r="Z247" s="19" t="n"/>
      <c r="AA247" s="25" t="n"/>
      <c r="AB247" s="25" t="n"/>
      <c r="AC247" s="26" t="n"/>
      <c r="AD247" s="25" t="n"/>
      <c r="AE247" s="19" t="n"/>
      <c r="AF247" s="22">
        <f>LOWER(IFERROR(TRIM(INDEX($A247:$Y247,MATCH(Lists!$H$4,$A$1:$Y$1,0))&amp;""),""))</f>
        <v/>
      </c>
      <c r="AG247" s="22">
        <f>IFERROR(TRIM(INDEX($A247:$Y247,MATCH(Lists!$H$3,$A$1:$Y$1,0))&amp;""),"")</f>
        <v/>
      </c>
      <c r="AH247" s="23">
        <f>IFERROR(IF(ISNUMBER(INDEX($A247:$Y247,MATCH(Lists!$H$5,$A$1:$Y$1,0))),IF(INDEX($A247:$Y247,MATCH(Lists!$H$5,$A$1:$Y$1,0))&gt;0,INT(INDEX($A247:$Y247,MATCH(Lists!$H$5,$A$1:$Y$1,0))),""),DATE(VALUE(LEFT(INDEX($A247:$Y247,MATCH(Lists!$H$5,$A$1:$Y$1,0)),4)),VALUE(MID(INDEX($A247:$Y247,MATCH(Lists!$H$5,$A$1:$Y$1,0)),6,2)),VALUE(MID(INDEX($A247:$Y247,MATCH(Lists!$H$5,$A$1:$Y$1,0)),9,2)))),"")</f>
        <v/>
      </c>
      <c r="AI247" s="23">
        <f>IFERROR(IF(ISNUMBER(INDEX($A247:$Y247,MATCH(Lists!$H$6,$A$1:$Y$1,0))),IF(INDEX($A247:$Y247,MATCH(Lists!$H$6,$A$1:$Y$1,0))&gt;0,INT(INDEX($A247:$Y247,MATCH(Lists!$H$6,$A$1:$Y$1,0))),""),DATE(VALUE(LEFT(INDEX($A247:$Y247,MATCH(Lists!$H$6,$A$1:$Y$1,0)),4)),VALUE(MID(INDEX($A247:$Y247,MATCH(Lists!$H$6,$A$1:$Y$1,0)),6,2)),VALUE(MID(INDEX($A247:$Y247,MATCH(Lists!$H$6,$A$1:$Y$1,0)),9,2)))),"")</f>
        <v/>
      </c>
      <c r="AJ247" s="22">
        <f>IF(AF247="","",IFERROR(VALUE(INDEX($A247:$Y247,MATCH(Lists!$H$7,$A$1:$Y$1,0))&amp;""),0))</f>
        <v/>
      </c>
      <c r="AK247" s="24">
        <f>IF(AH247="","",YEAR(AH247))</f>
        <v/>
      </c>
      <c r="AL247" s="22">
        <f>IF(AF247="","",IF(AA247="","Pending",AA247))</f>
        <v/>
      </c>
      <c r="AM247" s="22">
        <f>IFERROR(TRIM(INDEX($A247:$Y247,MATCH(Lists!$H$8,$A$1:$Y$1,0))&amp;""),"")</f>
        <v/>
      </c>
      <c r="AN247" s="22">
        <f>IF(AF247="","",IF(OR(Balances!$B$6="",AM247=Balances!$B$6),1,0))</f>
        <v/>
      </c>
    </row>
    <row r="248">
      <c r="Z248" s="19" t="n"/>
      <c r="AA248" s="25" t="n"/>
      <c r="AB248" s="25" t="n"/>
      <c r="AC248" s="26" t="n"/>
      <c r="AD248" s="25" t="n"/>
      <c r="AE248" s="19" t="n"/>
      <c r="AF248" s="22">
        <f>LOWER(IFERROR(TRIM(INDEX($A248:$Y248,MATCH(Lists!$H$4,$A$1:$Y$1,0))&amp;""),""))</f>
        <v/>
      </c>
      <c r="AG248" s="22">
        <f>IFERROR(TRIM(INDEX($A248:$Y248,MATCH(Lists!$H$3,$A$1:$Y$1,0))&amp;""),"")</f>
        <v/>
      </c>
      <c r="AH248" s="23">
        <f>IFERROR(IF(ISNUMBER(INDEX($A248:$Y248,MATCH(Lists!$H$5,$A$1:$Y$1,0))),IF(INDEX($A248:$Y248,MATCH(Lists!$H$5,$A$1:$Y$1,0))&gt;0,INT(INDEX($A248:$Y248,MATCH(Lists!$H$5,$A$1:$Y$1,0))),""),DATE(VALUE(LEFT(INDEX($A248:$Y248,MATCH(Lists!$H$5,$A$1:$Y$1,0)),4)),VALUE(MID(INDEX($A248:$Y248,MATCH(Lists!$H$5,$A$1:$Y$1,0)),6,2)),VALUE(MID(INDEX($A248:$Y248,MATCH(Lists!$H$5,$A$1:$Y$1,0)),9,2)))),"")</f>
        <v/>
      </c>
      <c r="AI248" s="23">
        <f>IFERROR(IF(ISNUMBER(INDEX($A248:$Y248,MATCH(Lists!$H$6,$A$1:$Y$1,0))),IF(INDEX($A248:$Y248,MATCH(Lists!$H$6,$A$1:$Y$1,0))&gt;0,INT(INDEX($A248:$Y248,MATCH(Lists!$H$6,$A$1:$Y$1,0))),""),DATE(VALUE(LEFT(INDEX($A248:$Y248,MATCH(Lists!$H$6,$A$1:$Y$1,0)),4)),VALUE(MID(INDEX($A248:$Y248,MATCH(Lists!$H$6,$A$1:$Y$1,0)),6,2)),VALUE(MID(INDEX($A248:$Y248,MATCH(Lists!$H$6,$A$1:$Y$1,0)),9,2)))),"")</f>
        <v/>
      </c>
      <c r="AJ248" s="22">
        <f>IF(AF248="","",IFERROR(VALUE(INDEX($A248:$Y248,MATCH(Lists!$H$7,$A$1:$Y$1,0))&amp;""),0))</f>
        <v/>
      </c>
      <c r="AK248" s="24">
        <f>IF(AH248="","",YEAR(AH248))</f>
        <v/>
      </c>
      <c r="AL248" s="22">
        <f>IF(AF248="","",IF(AA248="","Pending",AA248))</f>
        <v/>
      </c>
      <c r="AM248" s="22">
        <f>IFERROR(TRIM(INDEX($A248:$Y248,MATCH(Lists!$H$8,$A$1:$Y$1,0))&amp;""),"")</f>
        <v/>
      </c>
      <c r="AN248" s="22">
        <f>IF(AF248="","",IF(OR(Balances!$B$6="",AM248=Balances!$B$6),1,0))</f>
        <v/>
      </c>
    </row>
    <row r="249">
      <c r="Z249" s="19" t="n"/>
      <c r="AA249" s="25" t="n"/>
      <c r="AB249" s="25" t="n"/>
      <c r="AC249" s="26" t="n"/>
      <c r="AD249" s="25" t="n"/>
      <c r="AE249" s="19" t="n"/>
      <c r="AF249" s="22">
        <f>LOWER(IFERROR(TRIM(INDEX($A249:$Y249,MATCH(Lists!$H$4,$A$1:$Y$1,0))&amp;""),""))</f>
        <v/>
      </c>
      <c r="AG249" s="22">
        <f>IFERROR(TRIM(INDEX($A249:$Y249,MATCH(Lists!$H$3,$A$1:$Y$1,0))&amp;""),"")</f>
        <v/>
      </c>
      <c r="AH249" s="23">
        <f>IFERROR(IF(ISNUMBER(INDEX($A249:$Y249,MATCH(Lists!$H$5,$A$1:$Y$1,0))),IF(INDEX($A249:$Y249,MATCH(Lists!$H$5,$A$1:$Y$1,0))&gt;0,INT(INDEX($A249:$Y249,MATCH(Lists!$H$5,$A$1:$Y$1,0))),""),DATE(VALUE(LEFT(INDEX($A249:$Y249,MATCH(Lists!$H$5,$A$1:$Y$1,0)),4)),VALUE(MID(INDEX($A249:$Y249,MATCH(Lists!$H$5,$A$1:$Y$1,0)),6,2)),VALUE(MID(INDEX($A249:$Y249,MATCH(Lists!$H$5,$A$1:$Y$1,0)),9,2)))),"")</f>
        <v/>
      </c>
      <c r="AI249" s="23">
        <f>IFERROR(IF(ISNUMBER(INDEX($A249:$Y249,MATCH(Lists!$H$6,$A$1:$Y$1,0))),IF(INDEX($A249:$Y249,MATCH(Lists!$H$6,$A$1:$Y$1,0))&gt;0,INT(INDEX($A249:$Y249,MATCH(Lists!$H$6,$A$1:$Y$1,0))),""),DATE(VALUE(LEFT(INDEX($A249:$Y249,MATCH(Lists!$H$6,$A$1:$Y$1,0)),4)),VALUE(MID(INDEX($A249:$Y249,MATCH(Lists!$H$6,$A$1:$Y$1,0)),6,2)),VALUE(MID(INDEX($A249:$Y249,MATCH(Lists!$H$6,$A$1:$Y$1,0)),9,2)))),"")</f>
        <v/>
      </c>
      <c r="AJ249" s="22">
        <f>IF(AF249="","",IFERROR(VALUE(INDEX($A249:$Y249,MATCH(Lists!$H$7,$A$1:$Y$1,0))&amp;""),0))</f>
        <v/>
      </c>
      <c r="AK249" s="24">
        <f>IF(AH249="","",YEAR(AH249))</f>
        <v/>
      </c>
      <c r="AL249" s="22">
        <f>IF(AF249="","",IF(AA249="","Pending",AA249))</f>
        <v/>
      </c>
      <c r="AM249" s="22">
        <f>IFERROR(TRIM(INDEX($A249:$Y249,MATCH(Lists!$H$8,$A$1:$Y$1,0))&amp;""),"")</f>
        <v/>
      </c>
      <c r="AN249" s="22">
        <f>IF(AF249="","",IF(OR(Balances!$B$6="",AM249=Balances!$B$6),1,0))</f>
        <v/>
      </c>
    </row>
    <row r="250">
      <c r="Z250" s="19" t="n"/>
      <c r="AA250" s="25" t="n"/>
      <c r="AB250" s="25" t="n"/>
      <c r="AC250" s="26" t="n"/>
      <c r="AD250" s="25" t="n"/>
      <c r="AE250" s="19" t="n"/>
      <c r="AF250" s="22">
        <f>LOWER(IFERROR(TRIM(INDEX($A250:$Y250,MATCH(Lists!$H$4,$A$1:$Y$1,0))&amp;""),""))</f>
        <v/>
      </c>
      <c r="AG250" s="22">
        <f>IFERROR(TRIM(INDEX($A250:$Y250,MATCH(Lists!$H$3,$A$1:$Y$1,0))&amp;""),"")</f>
        <v/>
      </c>
      <c r="AH250" s="23">
        <f>IFERROR(IF(ISNUMBER(INDEX($A250:$Y250,MATCH(Lists!$H$5,$A$1:$Y$1,0))),IF(INDEX($A250:$Y250,MATCH(Lists!$H$5,$A$1:$Y$1,0))&gt;0,INT(INDEX($A250:$Y250,MATCH(Lists!$H$5,$A$1:$Y$1,0))),""),DATE(VALUE(LEFT(INDEX($A250:$Y250,MATCH(Lists!$H$5,$A$1:$Y$1,0)),4)),VALUE(MID(INDEX($A250:$Y250,MATCH(Lists!$H$5,$A$1:$Y$1,0)),6,2)),VALUE(MID(INDEX($A250:$Y250,MATCH(Lists!$H$5,$A$1:$Y$1,0)),9,2)))),"")</f>
        <v/>
      </c>
      <c r="AI250" s="23">
        <f>IFERROR(IF(ISNUMBER(INDEX($A250:$Y250,MATCH(Lists!$H$6,$A$1:$Y$1,0))),IF(INDEX($A250:$Y250,MATCH(Lists!$H$6,$A$1:$Y$1,0))&gt;0,INT(INDEX($A250:$Y250,MATCH(Lists!$H$6,$A$1:$Y$1,0))),""),DATE(VALUE(LEFT(INDEX($A250:$Y250,MATCH(Lists!$H$6,$A$1:$Y$1,0)),4)),VALUE(MID(INDEX($A250:$Y250,MATCH(Lists!$H$6,$A$1:$Y$1,0)),6,2)),VALUE(MID(INDEX($A250:$Y250,MATCH(Lists!$H$6,$A$1:$Y$1,0)),9,2)))),"")</f>
        <v/>
      </c>
      <c r="AJ250" s="22">
        <f>IF(AF250="","",IFERROR(VALUE(INDEX($A250:$Y250,MATCH(Lists!$H$7,$A$1:$Y$1,0))&amp;""),0))</f>
        <v/>
      </c>
      <c r="AK250" s="24">
        <f>IF(AH250="","",YEAR(AH250))</f>
        <v/>
      </c>
      <c r="AL250" s="22">
        <f>IF(AF250="","",IF(AA250="","Pending",AA250))</f>
        <v/>
      </c>
      <c r="AM250" s="22">
        <f>IFERROR(TRIM(INDEX($A250:$Y250,MATCH(Lists!$H$8,$A$1:$Y$1,0))&amp;""),"")</f>
        <v/>
      </c>
      <c r="AN250" s="22">
        <f>IF(AF250="","",IF(OR(Balances!$B$6="",AM250=Balances!$B$6),1,0))</f>
        <v/>
      </c>
    </row>
    <row r="251">
      <c r="Z251" s="19" t="n"/>
      <c r="AA251" s="25" t="n"/>
      <c r="AB251" s="25" t="n"/>
      <c r="AC251" s="26" t="n"/>
      <c r="AD251" s="25" t="n"/>
      <c r="AE251" s="19" t="n"/>
      <c r="AF251" s="22">
        <f>LOWER(IFERROR(TRIM(INDEX($A251:$Y251,MATCH(Lists!$H$4,$A$1:$Y$1,0))&amp;""),""))</f>
        <v/>
      </c>
      <c r="AG251" s="22">
        <f>IFERROR(TRIM(INDEX($A251:$Y251,MATCH(Lists!$H$3,$A$1:$Y$1,0))&amp;""),"")</f>
        <v/>
      </c>
      <c r="AH251" s="23">
        <f>IFERROR(IF(ISNUMBER(INDEX($A251:$Y251,MATCH(Lists!$H$5,$A$1:$Y$1,0))),IF(INDEX($A251:$Y251,MATCH(Lists!$H$5,$A$1:$Y$1,0))&gt;0,INT(INDEX($A251:$Y251,MATCH(Lists!$H$5,$A$1:$Y$1,0))),""),DATE(VALUE(LEFT(INDEX($A251:$Y251,MATCH(Lists!$H$5,$A$1:$Y$1,0)),4)),VALUE(MID(INDEX($A251:$Y251,MATCH(Lists!$H$5,$A$1:$Y$1,0)),6,2)),VALUE(MID(INDEX($A251:$Y251,MATCH(Lists!$H$5,$A$1:$Y$1,0)),9,2)))),"")</f>
        <v/>
      </c>
      <c r="AI251" s="23">
        <f>IFERROR(IF(ISNUMBER(INDEX($A251:$Y251,MATCH(Lists!$H$6,$A$1:$Y$1,0))),IF(INDEX($A251:$Y251,MATCH(Lists!$H$6,$A$1:$Y$1,0))&gt;0,INT(INDEX($A251:$Y251,MATCH(Lists!$H$6,$A$1:$Y$1,0))),""),DATE(VALUE(LEFT(INDEX($A251:$Y251,MATCH(Lists!$H$6,$A$1:$Y$1,0)),4)),VALUE(MID(INDEX($A251:$Y251,MATCH(Lists!$H$6,$A$1:$Y$1,0)),6,2)),VALUE(MID(INDEX($A251:$Y251,MATCH(Lists!$H$6,$A$1:$Y$1,0)),9,2)))),"")</f>
        <v/>
      </c>
      <c r="AJ251" s="22">
        <f>IF(AF251="","",IFERROR(VALUE(INDEX($A251:$Y251,MATCH(Lists!$H$7,$A$1:$Y$1,0))&amp;""),0))</f>
        <v/>
      </c>
      <c r="AK251" s="24">
        <f>IF(AH251="","",YEAR(AH251))</f>
        <v/>
      </c>
      <c r="AL251" s="22">
        <f>IF(AF251="","",IF(AA251="","Pending",AA251))</f>
        <v/>
      </c>
      <c r="AM251" s="22">
        <f>IFERROR(TRIM(INDEX($A251:$Y251,MATCH(Lists!$H$8,$A$1:$Y$1,0))&amp;""),"")</f>
        <v/>
      </c>
      <c r="AN251" s="22">
        <f>IF(AF251="","",IF(OR(Balances!$B$6="",AM251=Balances!$B$6),1,0))</f>
        <v/>
      </c>
    </row>
    <row r="252">
      <c r="Z252" s="19" t="n"/>
      <c r="AA252" s="25" t="n"/>
      <c r="AB252" s="25" t="n"/>
      <c r="AC252" s="26" t="n"/>
      <c r="AD252" s="25" t="n"/>
      <c r="AE252" s="19" t="n"/>
      <c r="AF252" s="22">
        <f>LOWER(IFERROR(TRIM(INDEX($A252:$Y252,MATCH(Lists!$H$4,$A$1:$Y$1,0))&amp;""),""))</f>
        <v/>
      </c>
      <c r="AG252" s="22">
        <f>IFERROR(TRIM(INDEX($A252:$Y252,MATCH(Lists!$H$3,$A$1:$Y$1,0))&amp;""),"")</f>
        <v/>
      </c>
      <c r="AH252" s="23">
        <f>IFERROR(IF(ISNUMBER(INDEX($A252:$Y252,MATCH(Lists!$H$5,$A$1:$Y$1,0))),IF(INDEX($A252:$Y252,MATCH(Lists!$H$5,$A$1:$Y$1,0))&gt;0,INT(INDEX($A252:$Y252,MATCH(Lists!$H$5,$A$1:$Y$1,0))),""),DATE(VALUE(LEFT(INDEX($A252:$Y252,MATCH(Lists!$H$5,$A$1:$Y$1,0)),4)),VALUE(MID(INDEX($A252:$Y252,MATCH(Lists!$H$5,$A$1:$Y$1,0)),6,2)),VALUE(MID(INDEX($A252:$Y252,MATCH(Lists!$H$5,$A$1:$Y$1,0)),9,2)))),"")</f>
        <v/>
      </c>
      <c r="AI252" s="23">
        <f>IFERROR(IF(ISNUMBER(INDEX($A252:$Y252,MATCH(Lists!$H$6,$A$1:$Y$1,0))),IF(INDEX($A252:$Y252,MATCH(Lists!$H$6,$A$1:$Y$1,0))&gt;0,INT(INDEX($A252:$Y252,MATCH(Lists!$H$6,$A$1:$Y$1,0))),""),DATE(VALUE(LEFT(INDEX($A252:$Y252,MATCH(Lists!$H$6,$A$1:$Y$1,0)),4)),VALUE(MID(INDEX($A252:$Y252,MATCH(Lists!$H$6,$A$1:$Y$1,0)),6,2)),VALUE(MID(INDEX($A252:$Y252,MATCH(Lists!$H$6,$A$1:$Y$1,0)),9,2)))),"")</f>
        <v/>
      </c>
      <c r="AJ252" s="22">
        <f>IF(AF252="","",IFERROR(VALUE(INDEX($A252:$Y252,MATCH(Lists!$H$7,$A$1:$Y$1,0))&amp;""),0))</f>
        <v/>
      </c>
      <c r="AK252" s="24">
        <f>IF(AH252="","",YEAR(AH252))</f>
        <v/>
      </c>
      <c r="AL252" s="22">
        <f>IF(AF252="","",IF(AA252="","Pending",AA252))</f>
        <v/>
      </c>
      <c r="AM252" s="22">
        <f>IFERROR(TRIM(INDEX($A252:$Y252,MATCH(Lists!$H$8,$A$1:$Y$1,0))&amp;""),"")</f>
        <v/>
      </c>
      <c r="AN252" s="22">
        <f>IF(AF252="","",IF(OR(Balances!$B$6="",AM252=Balances!$B$6),1,0))</f>
        <v/>
      </c>
    </row>
    <row r="253">
      <c r="Z253" s="19" t="n"/>
      <c r="AA253" s="25" t="n"/>
      <c r="AB253" s="25" t="n"/>
      <c r="AC253" s="26" t="n"/>
      <c r="AD253" s="25" t="n"/>
      <c r="AE253" s="19" t="n"/>
      <c r="AF253" s="22">
        <f>LOWER(IFERROR(TRIM(INDEX($A253:$Y253,MATCH(Lists!$H$4,$A$1:$Y$1,0))&amp;""),""))</f>
        <v/>
      </c>
      <c r="AG253" s="22">
        <f>IFERROR(TRIM(INDEX($A253:$Y253,MATCH(Lists!$H$3,$A$1:$Y$1,0))&amp;""),"")</f>
        <v/>
      </c>
      <c r="AH253" s="23">
        <f>IFERROR(IF(ISNUMBER(INDEX($A253:$Y253,MATCH(Lists!$H$5,$A$1:$Y$1,0))),IF(INDEX($A253:$Y253,MATCH(Lists!$H$5,$A$1:$Y$1,0))&gt;0,INT(INDEX($A253:$Y253,MATCH(Lists!$H$5,$A$1:$Y$1,0))),""),DATE(VALUE(LEFT(INDEX($A253:$Y253,MATCH(Lists!$H$5,$A$1:$Y$1,0)),4)),VALUE(MID(INDEX($A253:$Y253,MATCH(Lists!$H$5,$A$1:$Y$1,0)),6,2)),VALUE(MID(INDEX($A253:$Y253,MATCH(Lists!$H$5,$A$1:$Y$1,0)),9,2)))),"")</f>
        <v/>
      </c>
      <c r="AI253" s="23">
        <f>IFERROR(IF(ISNUMBER(INDEX($A253:$Y253,MATCH(Lists!$H$6,$A$1:$Y$1,0))),IF(INDEX($A253:$Y253,MATCH(Lists!$H$6,$A$1:$Y$1,0))&gt;0,INT(INDEX($A253:$Y253,MATCH(Lists!$H$6,$A$1:$Y$1,0))),""),DATE(VALUE(LEFT(INDEX($A253:$Y253,MATCH(Lists!$H$6,$A$1:$Y$1,0)),4)),VALUE(MID(INDEX($A253:$Y253,MATCH(Lists!$H$6,$A$1:$Y$1,0)),6,2)),VALUE(MID(INDEX($A253:$Y253,MATCH(Lists!$H$6,$A$1:$Y$1,0)),9,2)))),"")</f>
        <v/>
      </c>
      <c r="AJ253" s="22">
        <f>IF(AF253="","",IFERROR(VALUE(INDEX($A253:$Y253,MATCH(Lists!$H$7,$A$1:$Y$1,0))&amp;""),0))</f>
        <v/>
      </c>
      <c r="AK253" s="24">
        <f>IF(AH253="","",YEAR(AH253))</f>
        <v/>
      </c>
      <c r="AL253" s="22">
        <f>IF(AF253="","",IF(AA253="","Pending",AA253))</f>
        <v/>
      </c>
      <c r="AM253" s="22">
        <f>IFERROR(TRIM(INDEX($A253:$Y253,MATCH(Lists!$H$8,$A$1:$Y$1,0))&amp;""),"")</f>
        <v/>
      </c>
      <c r="AN253" s="22">
        <f>IF(AF253="","",IF(OR(Balances!$B$6="",AM253=Balances!$B$6),1,0))</f>
        <v/>
      </c>
    </row>
    <row r="254">
      <c r="Z254" s="19" t="n"/>
      <c r="AA254" s="25" t="n"/>
      <c r="AB254" s="25" t="n"/>
      <c r="AC254" s="26" t="n"/>
      <c r="AD254" s="25" t="n"/>
      <c r="AE254" s="19" t="n"/>
      <c r="AF254" s="22">
        <f>LOWER(IFERROR(TRIM(INDEX($A254:$Y254,MATCH(Lists!$H$4,$A$1:$Y$1,0))&amp;""),""))</f>
        <v/>
      </c>
      <c r="AG254" s="22">
        <f>IFERROR(TRIM(INDEX($A254:$Y254,MATCH(Lists!$H$3,$A$1:$Y$1,0))&amp;""),"")</f>
        <v/>
      </c>
      <c r="AH254" s="23">
        <f>IFERROR(IF(ISNUMBER(INDEX($A254:$Y254,MATCH(Lists!$H$5,$A$1:$Y$1,0))),IF(INDEX($A254:$Y254,MATCH(Lists!$H$5,$A$1:$Y$1,0))&gt;0,INT(INDEX($A254:$Y254,MATCH(Lists!$H$5,$A$1:$Y$1,0))),""),DATE(VALUE(LEFT(INDEX($A254:$Y254,MATCH(Lists!$H$5,$A$1:$Y$1,0)),4)),VALUE(MID(INDEX($A254:$Y254,MATCH(Lists!$H$5,$A$1:$Y$1,0)),6,2)),VALUE(MID(INDEX($A254:$Y254,MATCH(Lists!$H$5,$A$1:$Y$1,0)),9,2)))),"")</f>
        <v/>
      </c>
      <c r="AI254" s="23">
        <f>IFERROR(IF(ISNUMBER(INDEX($A254:$Y254,MATCH(Lists!$H$6,$A$1:$Y$1,0))),IF(INDEX($A254:$Y254,MATCH(Lists!$H$6,$A$1:$Y$1,0))&gt;0,INT(INDEX($A254:$Y254,MATCH(Lists!$H$6,$A$1:$Y$1,0))),""),DATE(VALUE(LEFT(INDEX($A254:$Y254,MATCH(Lists!$H$6,$A$1:$Y$1,0)),4)),VALUE(MID(INDEX($A254:$Y254,MATCH(Lists!$H$6,$A$1:$Y$1,0)),6,2)),VALUE(MID(INDEX($A254:$Y254,MATCH(Lists!$H$6,$A$1:$Y$1,0)),9,2)))),"")</f>
        <v/>
      </c>
      <c r="AJ254" s="22">
        <f>IF(AF254="","",IFERROR(VALUE(INDEX($A254:$Y254,MATCH(Lists!$H$7,$A$1:$Y$1,0))&amp;""),0))</f>
        <v/>
      </c>
      <c r="AK254" s="24">
        <f>IF(AH254="","",YEAR(AH254))</f>
        <v/>
      </c>
      <c r="AL254" s="22">
        <f>IF(AF254="","",IF(AA254="","Pending",AA254))</f>
        <v/>
      </c>
      <c r="AM254" s="22">
        <f>IFERROR(TRIM(INDEX($A254:$Y254,MATCH(Lists!$H$8,$A$1:$Y$1,0))&amp;""),"")</f>
        <v/>
      </c>
      <c r="AN254" s="22">
        <f>IF(AF254="","",IF(OR(Balances!$B$6="",AM254=Balances!$B$6),1,0))</f>
        <v/>
      </c>
    </row>
    <row r="255">
      <c r="Z255" s="19" t="n"/>
      <c r="AA255" s="25" t="n"/>
      <c r="AB255" s="25" t="n"/>
      <c r="AC255" s="26" t="n"/>
      <c r="AD255" s="25" t="n"/>
      <c r="AE255" s="19" t="n"/>
      <c r="AF255" s="22">
        <f>LOWER(IFERROR(TRIM(INDEX($A255:$Y255,MATCH(Lists!$H$4,$A$1:$Y$1,0))&amp;""),""))</f>
        <v/>
      </c>
      <c r="AG255" s="22">
        <f>IFERROR(TRIM(INDEX($A255:$Y255,MATCH(Lists!$H$3,$A$1:$Y$1,0))&amp;""),"")</f>
        <v/>
      </c>
      <c r="AH255" s="23">
        <f>IFERROR(IF(ISNUMBER(INDEX($A255:$Y255,MATCH(Lists!$H$5,$A$1:$Y$1,0))),IF(INDEX($A255:$Y255,MATCH(Lists!$H$5,$A$1:$Y$1,0))&gt;0,INT(INDEX($A255:$Y255,MATCH(Lists!$H$5,$A$1:$Y$1,0))),""),DATE(VALUE(LEFT(INDEX($A255:$Y255,MATCH(Lists!$H$5,$A$1:$Y$1,0)),4)),VALUE(MID(INDEX($A255:$Y255,MATCH(Lists!$H$5,$A$1:$Y$1,0)),6,2)),VALUE(MID(INDEX($A255:$Y255,MATCH(Lists!$H$5,$A$1:$Y$1,0)),9,2)))),"")</f>
        <v/>
      </c>
      <c r="AI255" s="23">
        <f>IFERROR(IF(ISNUMBER(INDEX($A255:$Y255,MATCH(Lists!$H$6,$A$1:$Y$1,0))),IF(INDEX($A255:$Y255,MATCH(Lists!$H$6,$A$1:$Y$1,0))&gt;0,INT(INDEX($A255:$Y255,MATCH(Lists!$H$6,$A$1:$Y$1,0))),""),DATE(VALUE(LEFT(INDEX($A255:$Y255,MATCH(Lists!$H$6,$A$1:$Y$1,0)),4)),VALUE(MID(INDEX($A255:$Y255,MATCH(Lists!$H$6,$A$1:$Y$1,0)),6,2)),VALUE(MID(INDEX($A255:$Y255,MATCH(Lists!$H$6,$A$1:$Y$1,0)),9,2)))),"")</f>
        <v/>
      </c>
      <c r="AJ255" s="22">
        <f>IF(AF255="","",IFERROR(VALUE(INDEX($A255:$Y255,MATCH(Lists!$H$7,$A$1:$Y$1,0))&amp;""),0))</f>
        <v/>
      </c>
      <c r="AK255" s="24">
        <f>IF(AH255="","",YEAR(AH255))</f>
        <v/>
      </c>
      <c r="AL255" s="22">
        <f>IF(AF255="","",IF(AA255="","Pending",AA255))</f>
        <v/>
      </c>
      <c r="AM255" s="22">
        <f>IFERROR(TRIM(INDEX($A255:$Y255,MATCH(Lists!$H$8,$A$1:$Y$1,0))&amp;""),"")</f>
        <v/>
      </c>
      <c r="AN255" s="22">
        <f>IF(AF255="","",IF(OR(Balances!$B$6="",AM255=Balances!$B$6),1,0))</f>
        <v/>
      </c>
    </row>
    <row r="256">
      <c r="Z256" s="19" t="n"/>
      <c r="AA256" s="25" t="n"/>
      <c r="AB256" s="25" t="n"/>
      <c r="AC256" s="26" t="n"/>
      <c r="AD256" s="25" t="n"/>
      <c r="AE256" s="19" t="n"/>
      <c r="AF256" s="22">
        <f>LOWER(IFERROR(TRIM(INDEX($A256:$Y256,MATCH(Lists!$H$4,$A$1:$Y$1,0))&amp;""),""))</f>
        <v/>
      </c>
      <c r="AG256" s="22">
        <f>IFERROR(TRIM(INDEX($A256:$Y256,MATCH(Lists!$H$3,$A$1:$Y$1,0))&amp;""),"")</f>
        <v/>
      </c>
      <c r="AH256" s="23">
        <f>IFERROR(IF(ISNUMBER(INDEX($A256:$Y256,MATCH(Lists!$H$5,$A$1:$Y$1,0))),IF(INDEX($A256:$Y256,MATCH(Lists!$H$5,$A$1:$Y$1,0))&gt;0,INT(INDEX($A256:$Y256,MATCH(Lists!$H$5,$A$1:$Y$1,0))),""),DATE(VALUE(LEFT(INDEX($A256:$Y256,MATCH(Lists!$H$5,$A$1:$Y$1,0)),4)),VALUE(MID(INDEX($A256:$Y256,MATCH(Lists!$H$5,$A$1:$Y$1,0)),6,2)),VALUE(MID(INDEX($A256:$Y256,MATCH(Lists!$H$5,$A$1:$Y$1,0)),9,2)))),"")</f>
        <v/>
      </c>
      <c r="AI256" s="23">
        <f>IFERROR(IF(ISNUMBER(INDEX($A256:$Y256,MATCH(Lists!$H$6,$A$1:$Y$1,0))),IF(INDEX($A256:$Y256,MATCH(Lists!$H$6,$A$1:$Y$1,0))&gt;0,INT(INDEX($A256:$Y256,MATCH(Lists!$H$6,$A$1:$Y$1,0))),""),DATE(VALUE(LEFT(INDEX($A256:$Y256,MATCH(Lists!$H$6,$A$1:$Y$1,0)),4)),VALUE(MID(INDEX($A256:$Y256,MATCH(Lists!$H$6,$A$1:$Y$1,0)),6,2)),VALUE(MID(INDEX($A256:$Y256,MATCH(Lists!$H$6,$A$1:$Y$1,0)),9,2)))),"")</f>
        <v/>
      </c>
      <c r="AJ256" s="22">
        <f>IF(AF256="","",IFERROR(VALUE(INDEX($A256:$Y256,MATCH(Lists!$H$7,$A$1:$Y$1,0))&amp;""),0))</f>
        <v/>
      </c>
      <c r="AK256" s="24">
        <f>IF(AH256="","",YEAR(AH256))</f>
        <v/>
      </c>
      <c r="AL256" s="22">
        <f>IF(AF256="","",IF(AA256="","Pending",AA256))</f>
        <v/>
      </c>
      <c r="AM256" s="22">
        <f>IFERROR(TRIM(INDEX($A256:$Y256,MATCH(Lists!$H$8,$A$1:$Y$1,0))&amp;""),"")</f>
        <v/>
      </c>
      <c r="AN256" s="22">
        <f>IF(AF256="","",IF(OR(Balances!$B$6="",AM256=Balances!$B$6),1,0))</f>
        <v/>
      </c>
    </row>
    <row r="257">
      <c r="Z257" s="19" t="n"/>
      <c r="AA257" s="25" t="n"/>
      <c r="AB257" s="25" t="n"/>
      <c r="AC257" s="26" t="n"/>
      <c r="AD257" s="25" t="n"/>
      <c r="AE257" s="19" t="n"/>
      <c r="AF257" s="22">
        <f>LOWER(IFERROR(TRIM(INDEX($A257:$Y257,MATCH(Lists!$H$4,$A$1:$Y$1,0))&amp;""),""))</f>
        <v/>
      </c>
      <c r="AG257" s="22">
        <f>IFERROR(TRIM(INDEX($A257:$Y257,MATCH(Lists!$H$3,$A$1:$Y$1,0))&amp;""),"")</f>
        <v/>
      </c>
      <c r="AH257" s="23">
        <f>IFERROR(IF(ISNUMBER(INDEX($A257:$Y257,MATCH(Lists!$H$5,$A$1:$Y$1,0))),IF(INDEX($A257:$Y257,MATCH(Lists!$H$5,$A$1:$Y$1,0))&gt;0,INT(INDEX($A257:$Y257,MATCH(Lists!$H$5,$A$1:$Y$1,0))),""),DATE(VALUE(LEFT(INDEX($A257:$Y257,MATCH(Lists!$H$5,$A$1:$Y$1,0)),4)),VALUE(MID(INDEX($A257:$Y257,MATCH(Lists!$H$5,$A$1:$Y$1,0)),6,2)),VALUE(MID(INDEX($A257:$Y257,MATCH(Lists!$H$5,$A$1:$Y$1,0)),9,2)))),"")</f>
        <v/>
      </c>
      <c r="AI257" s="23">
        <f>IFERROR(IF(ISNUMBER(INDEX($A257:$Y257,MATCH(Lists!$H$6,$A$1:$Y$1,0))),IF(INDEX($A257:$Y257,MATCH(Lists!$H$6,$A$1:$Y$1,0))&gt;0,INT(INDEX($A257:$Y257,MATCH(Lists!$H$6,$A$1:$Y$1,0))),""),DATE(VALUE(LEFT(INDEX($A257:$Y257,MATCH(Lists!$H$6,$A$1:$Y$1,0)),4)),VALUE(MID(INDEX($A257:$Y257,MATCH(Lists!$H$6,$A$1:$Y$1,0)),6,2)),VALUE(MID(INDEX($A257:$Y257,MATCH(Lists!$H$6,$A$1:$Y$1,0)),9,2)))),"")</f>
        <v/>
      </c>
      <c r="AJ257" s="22">
        <f>IF(AF257="","",IFERROR(VALUE(INDEX($A257:$Y257,MATCH(Lists!$H$7,$A$1:$Y$1,0))&amp;""),0))</f>
        <v/>
      </c>
      <c r="AK257" s="24">
        <f>IF(AH257="","",YEAR(AH257))</f>
        <v/>
      </c>
      <c r="AL257" s="22">
        <f>IF(AF257="","",IF(AA257="","Pending",AA257))</f>
        <v/>
      </c>
      <c r="AM257" s="22">
        <f>IFERROR(TRIM(INDEX($A257:$Y257,MATCH(Lists!$H$8,$A$1:$Y$1,0))&amp;""),"")</f>
        <v/>
      </c>
      <c r="AN257" s="22">
        <f>IF(AF257="","",IF(OR(Balances!$B$6="",AM257=Balances!$B$6),1,0))</f>
        <v/>
      </c>
    </row>
    <row r="258">
      <c r="Z258" s="19" t="n"/>
      <c r="AA258" s="25" t="n"/>
      <c r="AB258" s="25" t="n"/>
      <c r="AC258" s="26" t="n"/>
      <c r="AD258" s="25" t="n"/>
      <c r="AE258" s="19" t="n"/>
      <c r="AF258" s="22">
        <f>LOWER(IFERROR(TRIM(INDEX($A258:$Y258,MATCH(Lists!$H$4,$A$1:$Y$1,0))&amp;""),""))</f>
        <v/>
      </c>
      <c r="AG258" s="22">
        <f>IFERROR(TRIM(INDEX($A258:$Y258,MATCH(Lists!$H$3,$A$1:$Y$1,0))&amp;""),"")</f>
        <v/>
      </c>
      <c r="AH258" s="23">
        <f>IFERROR(IF(ISNUMBER(INDEX($A258:$Y258,MATCH(Lists!$H$5,$A$1:$Y$1,0))),IF(INDEX($A258:$Y258,MATCH(Lists!$H$5,$A$1:$Y$1,0))&gt;0,INT(INDEX($A258:$Y258,MATCH(Lists!$H$5,$A$1:$Y$1,0))),""),DATE(VALUE(LEFT(INDEX($A258:$Y258,MATCH(Lists!$H$5,$A$1:$Y$1,0)),4)),VALUE(MID(INDEX($A258:$Y258,MATCH(Lists!$H$5,$A$1:$Y$1,0)),6,2)),VALUE(MID(INDEX($A258:$Y258,MATCH(Lists!$H$5,$A$1:$Y$1,0)),9,2)))),"")</f>
        <v/>
      </c>
      <c r="AI258" s="23">
        <f>IFERROR(IF(ISNUMBER(INDEX($A258:$Y258,MATCH(Lists!$H$6,$A$1:$Y$1,0))),IF(INDEX($A258:$Y258,MATCH(Lists!$H$6,$A$1:$Y$1,0))&gt;0,INT(INDEX($A258:$Y258,MATCH(Lists!$H$6,$A$1:$Y$1,0))),""),DATE(VALUE(LEFT(INDEX($A258:$Y258,MATCH(Lists!$H$6,$A$1:$Y$1,0)),4)),VALUE(MID(INDEX($A258:$Y258,MATCH(Lists!$H$6,$A$1:$Y$1,0)),6,2)),VALUE(MID(INDEX($A258:$Y258,MATCH(Lists!$H$6,$A$1:$Y$1,0)),9,2)))),"")</f>
        <v/>
      </c>
      <c r="AJ258" s="22">
        <f>IF(AF258="","",IFERROR(VALUE(INDEX($A258:$Y258,MATCH(Lists!$H$7,$A$1:$Y$1,0))&amp;""),0))</f>
        <v/>
      </c>
      <c r="AK258" s="24">
        <f>IF(AH258="","",YEAR(AH258))</f>
        <v/>
      </c>
      <c r="AL258" s="22">
        <f>IF(AF258="","",IF(AA258="","Pending",AA258))</f>
        <v/>
      </c>
      <c r="AM258" s="22">
        <f>IFERROR(TRIM(INDEX($A258:$Y258,MATCH(Lists!$H$8,$A$1:$Y$1,0))&amp;""),"")</f>
        <v/>
      </c>
      <c r="AN258" s="22">
        <f>IF(AF258="","",IF(OR(Balances!$B$6="",AM258=Balances!$B$6),1,0))</f>
        <v/>
      </c>
    </row>
    <row r="259">
      <c r="Z259" s="19" t="n"/>
      <c r="AA259" s="25" t="n"/>
      <c r="AB259" s="25" t="n"/>
      <c r="AC259" s="26" t="n"/>
      <c r="AD259" s="25" t="n"/>
      <c r="AE259" s="19" t="n"/>
      <c r="AF259" s="22">
        <f>LOWER(IFERROR(TRIM(INDEX($A259:$Y259,MATCH(Lists!$H$4,$A$1:$Y$1,0))&amp;""),""))</f>
        <v/>
      </c>
      <c r="AG259" s="22">
        <f>IFERROR(TRIM(INDEX($A259:$Y259,MATCH(Lists!$H$3,$A$1:$Y$1,0))&amp;""),"")</f>
        <v/>
      </c>
      <c r="AH259" s="23">
        <f>IFERROR(IF(ISNUMBER(INDEX($A259:$Y259,MATCH(Lists!$H$5,$A$1:$Y$1,0))),IF(INDEX($A259:$Y259,MATCH(Lists!$H$5,$A$1:$Y$1,0))&gt;0,INT(INDEX($A259:$Y259,MATCH(Lists!$H$5,$A$1:$Y$1,0))),""),DATE(VALUE(LEFT(INDEX($A259:$Y259,MATCH(Lists!$H$5,$A$1:$Y$1,0)),4)),VALUE(MID(INDEX($A259:$Y259,MATCH(Lists!$H$5,$A$1:$Y$1,0)),6,2)),VALUE(MID(INDEX($A259:$Y259,MATCH(Lists!$H$5,$A$1:$Y$1,0)),9,2)))),"")</f>
        <v/>
      </c>
      <c r="AI259" s="23">
        <f>IFERROR(IF(ISNUMBER(INDEX($A259:$Y259,MATCH(Lists!$H$6,$A$1:$Y$1,0))),IF(INDEX($A259:$Y259,MATCH(Lists!$H$6,$A$1:$Y$1,0))&gt;0,INT(INDEX($A259:$Y259,MATCH(Lists!$H$6,$A$1:$Y$1,0))),""),DATE(VALUE(LEFT(INDEX($A259:$Y259,MATCH(Lists!$H$6,$A$1:$Y$1,0)),4)),VALUE(MID(INDEX($A259:$Y259,MATCH(Lists!$H$6,$A$1:$Y$1,0)),6,2)),VALUE(MID(INDEX($A259:$Y259,MATCH(Lists!$H$6,$A$1:$Y$1,0)),9,2)))),"")</f>
        <v/>
      </c>
      <c r="AJ259" s="22">
        <f>IF(AF259="","",IFERROR(VALUE(INDEX($A259:$Y259,MATCH(Lists!$H$7,$A$1:$Y$1,0))&amp;""),0))</f>
        <v/>
      </c>
      <c r="AK259" s="24">
        <f>IF(AH259="","",YEAR(AH259))</f>
        <v/>
      </c>
      <c r="AL259" s="22">
        <f>IF(AF259="","",IF(AA259="","Pending",AA259))</f>
        <v/>
      </c>
      <c r="AM259" s="22">
        <f>IFERROR(TRIM(INDEX($A259:$Y259,MATCH(Lists!$H$8,$A$1:$Y$1,0))&amp;""),"")</f>
        <v/>
      </c>
      <c r="AN259" s="22">
        <f>IF(AF259="","",IF(OR(Balances!$B$6="",AM259=Balances!$B$6),1,0))</f>
        <v/>
      </c>
    </row>
    <row r="260">
      <c r="Z260" s="19" t="n"/>
      <c r="AA260" s="25" t="n"/>
      <c r="AB260" s="25" t="n"/>
      <c r="AC260" s="26" t="n"/>
      <c r="AD260" s="25" t="n"/>
      <c r="AE260" s="19" t="n"/>
      <c r="AF260" s="22">
        <f>LOWER(IFERROR(TRIM(INDEX($A260:$Y260,MATCH(Lists!$H$4,$A$1:$Y$1,0))&amp;""),""))</f>
        <v/>
      </c>
      <c r="AG260" s="22">
        <f>IFERROR(TRIM(INDEX($A260:$Y260,MATCH(Lists!$H$3,$A$1:$Y$1,0))&amp;""),"")</f>
        <v/>
      </c>
      <c r="AH260" s="23">
        <f>IFERROR(IF(ISNUMBER(INDEX($A260:$Y260,MATCH(Lists!$H$5,$A$1:$Y$1,0))),IF(INDEX($A260:$Y260,MATCH(Lists!$H$5,$A$1:$Y$1,0))&gt;0,INT(INDEX($A260:$Y260,MATCH(Lists!$H$5,$A$1:$Y$1,0))),""),DATE(VALUE(LEFT(INDEX($A260:$Y260,MATCH(Lists!$H$5,$A$1:$Y$1,0)),4)),VALUE(MID(INDEX($A260:$Y260,MATCH(Lists!$H$5,$A$1:$Y$1,0)),6,2)),VALUE(MID(INDEX($A260:$Y260,MATCH(Lists!$H$5,$A$1:$Y$1,0)),9,2)))),"")</f>
        <v/>
      </c>
      <c r="AI260" s="23">
        <f>IFERROR(IF(ISNUMBER(INDEX($A260:$Y260,MATCH(Lists!$H$6,$A$1:$Y$1,0))),IF(INDEX($A260:$Y260,MATCH(Lists!$H$6,$A$1:$Y$1,0))&gt;0,INT(INDEX($A260:$Y260,MATCH(Lists!$H$6,$A$1:$Y$1,0))),""),DATE(VALUE(LEFT(INDEX($A260:$Y260,MATCH(Lists!$H$6,$A$1:$Y$1,0)),4)),VALUE(MID(INDEX($A260:$Y260,MATCH(Lists!$H$6,$A$1:$Y$1,0)),6,2)),VALUE(MID(INDEX($A260:$Y260,MATCH(Lists!$H$6,$A$1:$Y$1,0)),9,2)))),"")</f>
        <v/>
      </c>
      <c r="AJ260" s="22">
        <f>IF(AF260="","",IFERROR(VALUE(INDEX($A260:$Y260,MATCH(Lists!$H$7,$A$1:$Y$1,0))&amp;""),0))</f>
        <v/>
      </c>
      <c r="AK260" s="24">
        <f>IF(AH260="","",YEAR(AH260))</f>
        <v/>
      </c>
      <c r="AL260" s="22">
        <f>IF(AF260="","",IF(AA260="","Pending",AA260))</f>
        <v/>
      </c>
      <c r="AM260" s="22">
        <f>IFERROR(TRIM(INDEX($A260:$Y260,MATCH(Lists!$H$8,$A$1:$Y$1,0))&amp;""),"")</f>
        <v/>
      </c>
      <c r="AN260" s="22">
        <f>IF(AF260="","",IF(OR(Balances!$B$6="",AM260=Balances!$B$6),1,0))</f>
        <v/>
      </c>
    </row>
    <row r="261">
      <c r="Z261" s="19" t="n"/>
      <c r="AA261" s="25" t="n"/>
      <c r="AB261" s="25" t="n"/>
      <c r="AC261" s="26" t="n"/>
      <c r="AD261" s="25" t="n"/>
      <c r="AE261" s="19" t="n"/>
      <c r="AF261" s="22">
        <f>LOWER(IFERROR(TRIM(INDEX($A261:$Y261,MATCH(Lists!$H$4,$A$1:$Y$1,0))&amp;""),""))</f>
        <v/>
      </c>
      <c r="AG261" s="22">
        <f>IFERROR(TRIM(INDEX($A261:$Y261,MATCH(Lists!$H$3,$A$1:$Y$1,0))&amp;""),"")</f>
        <v/>
      </c>
      <c r="AH261" s="23">
        <f>IFERROR(IF(ISNUMBER(INDEX($A261:$Y261,MATCH(Lists!$H$5,$A$1:$Y$1,0))),IF(INDEX($A261:$Y261,MATCH(Lists!$H$5,$A$1:$Y$1,0))&gt;0,INT(INDEX($A261:$Y261,MATCH(Lists!$H$5,$A$1:$Y$1,0))),""),DATE(VALUE(LEFT(INDEX($A261:$Y261,MATCH(Lists!$H$5,$A$1:$Y$1,0)),4)),VALUE(MID(INDEX($A261:$Y261,MATCH(Lists!$H$5,$A$1:$Y$1,0)),6,2)),VALUE(MID(INDEX($A261:$Y261,MATCH(Lists!$H$5,$A$1:$Y$1,0)),9,2)))),"")</f>
        <v/>
      </c>
      <c r="AI261" s="23">
        <f>IFERROR(IF(ISNUMBER(INDEX($A261:$Y261,MATCH(Lists!$H$6,$A$1:$Y$1,0))),IF(INDEX($A261:$Y261,MATCH(Lists!$H$6,$A$1:$Y$1,0))&gt;0,INT(INDEX($A261:$Y261,MATCH(Lists!$H$6,$A$1:$Y$1,0))),""),DATE(VALUE(LEFT(INDEX($A261:$Y261,MATCH(Lists!$H$6,$A$1:$Y$1,0)),4)),VALUE(MID(INDEX($A261:$Y261,MATCH(Lists!$H$6,$A$1:$Y$1,0)),6,2)),VALUE(MID(INDEX($A261:$Y261,MATCH(Lists!$H$6,$A$1:$Y$1,0)),9,2)))),"")</f>
        <v/>
      </c>
      <c r="AJ261" s="22">
        <f>IF(AF261="","",IFERROR(VALUE(INDEX($A261:$Y261,MATCH(Lists!$H$7,$A$1:$Y$1,0))&amp;""),0))</f>
        <v/>
      </c>
      <c r="AK261" s="24">
        <f>IF(AH261="","",YEAR(AH261))</f>
        <v/>
      </c>
      <c r="AL261" s="22">
        <f>IF(AF261="","",IF(AA261="","Pending",AA261))</f>
        <v/>
      </c>
      <c r="AM261" s="22">
        <f>IFERROR(TRIM(INDEX($A261:$Y261,MATCH(Lists!$H$8,$A$1:$Y$1,0))&amp;""),"")</f>
        <v/>
      </c>
      <c r="AN261" s="22">
        <f>IF(AF261="","",IF(OR(Balances!$B$6="",AM261=Balances!$B$6),1,0))</f>
        <v/>
      </c>
    </row>
    <row r="262">
      <c r="Z262" s="19" t="n"/>
      <c r="AA262" s="25" t="n"/>
      <c r="AB262" s="25" t="n"/>
      <c r="AC262" s="26" t="n"/>
      <c r="AD262" s="25" t="n"/>
      <c r="AE262" s="19" t="n"/>
      <c r="AF262" s="22">
        <f>LOWER(IFERROR(TRIM(INDEX($A262:$Y262,MATCH(Lists!$H$4,$A$1:$Y$1,0))&amp;""),""))</f>
        <v/>
      </c>
      <c r="AG262" s="22">
        <f>IFERROR(TRIM(INDEX($A262:$Y262,MATCH(Lists!$H$3,$A$1:$Y$1,0))&amp;""),"")</f>
        <v/>
      </c>
      <c r="AH262" s="23">
        <f>IFERROR(IF(ISNUMBER(INDEX($A262:$Y262,MATCH(Lists!$H$5,$A$1:$Y$1,0))),IF(INDEX($A262:$Y262,MATCH(Lists!$H$5,$A$1:$Y$1,0))&gt;0,INT(INDEX($A262:$Y262,MATCH(Lists!$H$5,$A$1:$Y$1,0))),""),DATE(VALUE(LEFT(INDEX($A262:$Y262,MATCH(Lists!$H$5,$A$1:$Y$1,0)),4)),VALUE(MID(INDEX($A262:$Y262,MATCH(Lists!$H$5,$A$1:$Y$1,0)),6,2)),VALUE(MID(INDEX($A262:$Y262,MATCH(Lists!$H$5,$A$1:$Y$1,0)),9,2)))),"")</f>
        <v/>
      </c>
      <c r="AI262" s="23">
        <f>IFERROR(IF(ISNUMBER(INDEX($A262:$Y262,MATCH(Lists!$H$6,$A$1:$Y$1,0))),IF(INDEX($A262:$Y262,MATCH(Lists!$H$6,$A$1:$Y$1,0))&gt;0,INT(INDEX($A262:$Y262,MATCH(Lists!$H$6,$A$1:$Y$1,0))),""),DATE(VALUE(LEFT(INDEX($A262:$Y262,MATCH(Lists!$H$6,$A$1:$Y$1,0)),4)),VALUE(MID(INDEX($A262:$Y262,MATCH(Lists!$H$6,$A$1:$Y$1,0)),6,2)),VALUE(MID(INDEX($A262:$Y262,MATCH(Lists!$H$6,$A$1:$Y$1,0)),9,2)))),"")</f>
        <v/>
      </c>
      <c r="AJ262" s="22">
        <f>IF(AF262="","",IFERROR(VALUE(INDEX($A262:$Y262,MATCH(Lists!$H$7,$A$1:$Y$1,0))&amp;""),0))</f>
        <v/>
      </c>
      <c r="AK262" s="24">
        <f>IF(AH262="","",YEAR(AH262))</f>
        <v/>
      </c>
      <c r="AL262" s="22">
        <f>IF(AF262="","",IF(AA262="","Pending",AA262))</f>
        <v/>
      </c>
      <c r="AM262" s="22">
        <f>IFERROR(TRIM(INDEX($A262:$Y262,MATCH(Lists!$H$8,$A$1:$Y$1,0))&amp;""),"")</f>
        <v/>
      </c>
      <c r="AN262" s="22">
        <f>IF(AF262="","",IF(OR(Balances!$B$6="",AM262=Balances!$B$6),1,0))</f>
        <v/>
      </c>
    </row>
    <row r="263">
      <c r="Z263" s="19" t="n"/>
      <c r="AA263" s="25" t="n"/>
      <c r="AB263" s="25" t="n"/>
      <c r="AC263" s="26" t="n"/>
      <c r="AD263" s="25" t="n"/>
      <c r="AE263" s="19" t="n"/>
      <c r="AF263" s="22">
        <f>LOWER(IFERROR(TRIM(INDEX($A263:$Y263,MATCH(Lists!$H$4,$A$1:$Y$1,0))&amp;""),""))</f>
        <v/>
      </c>
      <c r="AG263" s="22">
        <f>IFERROR(TRIM(INDEX($A263:$Y263,MATCH(Lists!$H$3,$A$1:$Y$1,0))&amp;""),"")</f>
        <v/>
      </c>
      <c r="AH263" s="23">
        <f>IFERROR(IF(ISNUMBER(INDEX($A263:$Y263,MATCH(Lists!$H$5,$A$1:$Y$1,0))),IF(INDEX($A263:$Y263,MATCH(Lists!$H$5,$A$1:$Y$1,0))&gt;0,INT(INDEX($A263:$Y263,MATCH(Lists!$H$5,$A$1:$Y$1,0))),""),DATE(VALUE(LEFT(INDEX($A263:$Y263,MATCH(Lists!$H$5,$A$1:$Y$1,0)),4)),VALUE(MID(INDEX($A263:$Y263,MATCH(Lists!$H$5,$A$1:$Y$1,0)),6,2)),VALUE(MID(INDEX($A263:$Y263,MATCH(Lists!$H$5,$A$1:$Y$1,0)),9,2)))),"")</f>
        <v/>
      </c>
      <c r="AI263" s="23">
        <f>IFERROR(IF(ISNUMBER(INDEX($A263:$Y263,MATCH(Lists!$H$6,$A$1:$Y$1,0))),IF(INDEX($A263:$Y263,MATCH(Lists!$H$6,$A$1:$Y$1,0))&gt;0,INT(INDEX($A263:$Y263,MATCH(Lists!$H$6,$A$1:$Y$1,0))),""),DATE(VALUE(LEFT(INDEX($A263:$Y263,MATCH(Lists!$H$6,$A$1:$Y$1,0)),4)),VALUE(MID(INDEX($A263:$Y263,MATCH(Lists!$H$6,$A$1:$Y$1,0)),6,2)),VALUE(MID(INDEX($A263:$Y263,MATCH(Lists!$H$6,$A$1:$Y$1,0)),9,2)))),"")</f>
        <v/>
      </c>
      <c r="AJ263" s="22">
        <f>IF(AF263="","",IFERROR(VALUE(INDEX($A263:$Y263,MATCH(Lists!$H$7,$A$1:$Y$1,0))&amp;""),0))</f>
        <v/>
      </c>
      <c r="AK263" s="24">
        <f>IF(AH263="","",YEAR(AH263))</f>
        <v/>
      </c>
      <c r="AL263" s="22">
        <f>IF(AF263="","",IF(AA263="","Pending",AA263))</f>
        <v/>
      </c>
      <c r="AM263" s="22">
        <f>IFERROR(TRIM(INDEX($A263:$Y263,MATCH(Lists!$H$8,$A$1:$Y$1,0))&amp;""),"")</f>
        <v/>
      </c>
      <c r="AN263" s="22">
        <f>IF(AF263="","",IF(OR(Balances!$B$6="",AM263=Balances!$B$6),1,0))</f>
        <v/>
      </c>
    </row>
    <row r="264">
      <c r="Z264" s="19" t="n"/>
      <c r="AA264" s="25" t="n"/>
      <c r="AB264" s="25" t="n"/>
      <c r="AC264" s="26" t="n"/>
      <c r="AD264" s="25" t="n"/>
      <c r="AE264" s="19" t="n"/>
      <c r="AF264" s="22">
        <f>LOWER(IFERROR(TRIM(INDEX($A264:$Y264,MATCH(Lists!$H$4,$A$1:$Y$1,0))&amp;""),""))</f>
        <v/>
      </c>
      <c r="AG264" s="22">
        <f>IFERROR(TRIM(INDEX($A264:$Y264,MATCH(Lists!$H$3,$A$1:$Y$1,0))&amp;""),"")</f>
        <v/>
      </c>
      <c r="AH264" s="23">
        <f>IFERROR(IF(ISNUMBER(INDEX($A264:$Y264,MATCH(Lists!$H$5,$A$1:$Y$1,0))),IF(INDEX($A264:$Y264,MATCH(Lists!$H$5,$A$1:$Y$1,0))&gt;0,INT(INDEX($A264:$Y264,MATCH(Lists!$H$5,$A$1:$Y$1,0))),""),DATE(VALUE(LEFT(INDEX($A264:$Y264,MATCH(Lists!$H$5,$A$1:$Y$1,0)),4)),VALUE(MID(INDEX($A264:$Y264,MATCH(Lists!$H$5,$A$1:$Y$1,0)),6,2)),VALUE(MID(INDEX($A264:$Y264,MATCH(Lists!$H$5,$A$1:$Y$1,0)),9,2)))),"")</f>
        <v/>
      </c>
      <c r="AI264" s="23">
        <f>IFERROR(IF(ISNUMBER(INDEX($A264:$Y264,MATCH(Lists!$H$6,$A$1:$Y$1,0))),IF(INDEX($A264:$Y264,MATCH(Lists!$H$6,$A$1:$Y$1,0))&gt;0,INT(INDEX($A264:$Y264,MATCH(Lists!$H$6,$A$1:$Y$1,0))),""),DATE(VALUE(LEFT(INDEX($A264:$Y264,MATCH(Lists!$H$6,$A$1:$Y$1,0)),4)),VALUE(MID(INDEX($A264:$Y264,MATCH(Lists!$H$6,$A$1:$Y$1,0)),6,2)),VALUE(MID(INDEX($A264:$Y264,MATCH(Lists!$H$6,$A$1:$Y$1,0)),9,2)))),"")</f>
        <v/>
      </c>
      <c r="AJ264" s="22">
        <f>IF(AF264="","",IFERROR(VALUE(INDEX($A264:$Y264,MATCH(Lists!$H$7,$A$1:$Y$1,0))&amp;""),0))</f>
        <v/>
      </c>
      <c r="AK264" s="24">
        <f>IF(AH264="","",YEAR(AH264))</f>
        <v/>
      </c>
      <c r="AL264" s="22">
        <f>IF(AF264="","",IF(AA264="","Pending",AA264))</f>
        <v/>
      </c>
      <c r="AM264" s="22">
        <f>IFERROR(TRIM(INDEX($A264:$Y264,MATCH(Lists!$H$8,$A$1:$Y$1,0))&amp;""),"")</f>
        <v/>
      </c>
      <c r="AN264" s="22">
        <f>IF(AF264="","",IF(OR(Balances!$B$6="",AM264=Balances!$B$6),1,0))</f>
        <v/>
      </c>
    </row>
    <row r="265">
      <c r="Z265" s="19" t="n"/>
      <c r="AA265" s="25" t="n"/>
      <c r="AB265" s="25" t="n"/>
      <c r="AC265" s="26" t="n"/>
      <c r="AD265" s="25" t="n"/>
      <c r="AE265" s="19" t="n"/>
      <c r="AF265" s="22">
        <f>LOWER(IFERROR(TRIM(INDEX($A265:$Y265,MATCH(Lists!$H$4,$A$1:$Y$1,0))&amp;""),""))</f>
        <v/>
      </c>
      <c r="AG265" s="22">
        <f>IFERROR(TRIM(INDEX($A265:$Y265,MATCH(Lists!$H$3,$A$1:$Y$1,0))&amp;""),"")</f>
        <v/>
      </c>
      <c r="AH265" s="23">
        <f>IFERROR(IF(ISNUMBER(INDEX($A265:$Y265,MATCH(Lists!$H$5,$A$1:$Y$1,0))),IF(INDEX($A265:$Y265,MATCH(Lists!$H$5,$A$1:$Y$1,0))&gt;0,INT(INDEX($A265:$Y265,MATCH(Lists!$H$5,$A$1:$Y$1,0))),""),DATE(VALUE(LEFT(INDEX($A265:$Y265,MATCH(Lists!$H$5,$A$1:$Y$1,0)),4)),VALUE(MID(INDEX($A265:$Y265,MATCH(Lists!$H$5,$A$1:$Y$1,0)),6,2)),VALUE(MID(INDEX($A265:$Y265,MATCH(Lists!$H$5,$A$1:$Y$1,0)),9,2)))),"")</f>
        <v/>
      </c>
      <c r="AI265" s="23">
        <f>IFERROR(IF(ISNUMBER(INDEX($A265:$Y265,MATCH(Lists!$H$6,$A$1:$Y$1,0))),IF(INDEX($A265:$Y265,MATCH(Lists!$H$6,$A$1:$Y$1,0))&gt;0,INT(INDEX($A265:$Y265,MATCH(Lists!$H$6,$A$1:$Y$1,0))),""),DATE(VALUE(LEFT(INDEX($A265:$Y265,MATCH(Lists!$H$6,$A$1:$Y$1,0)),4)),VALUE(MID(INDEX($A265:$Y265,MATCH(Lists!$H$6,$A$1:$Y$1,0)),6,2)),VALUE(MID(INDEX($A265:$Y265,MATCH(Lists!$H$6,$A$1:$Y$1,0)),9,2)))),"")</f>
        <v/>
      </c>
      <c r="AJ265" s="22">
        <f>IF(AF265="","",IFERROR(VALUE(INDEX($A265:$Y265,MATCH(Lists!$H$7,$A$1:$Y$1,0))&amp;""),0))</f>
        <v/>
      </c>
      <c r="AK265" s="24">
        <f>IF(AH265="","",YEAR(AH265))</f>
        <v/>
      </c>
      <c r="AL265" s="22">
        <f>IF(AF265="","",IF(AA265="","Pending",AA265))</f>
        <v/>
      </c>
      <c r="AM265" s="22">
        <f>IFERROR(TRIM(INDEX($A265:$Y265,MATCH(Lists!$H$8,$A$1:$Y$1,0))&amp;""),"")</f>
        <v/>
      </c>
      <c r="AN265" s="22">
        <f>IF(AF265="","",IF(OR(Balances!$B$6="",AM265=Balances!$B$6),1,0))</f>
        <v/>
      </c>
    </row>
    <row r="266">
      <c r="Z266" s="19" t="n"/>
      <c r="AA266" s="25" t="n"/>
      <c r="AB266" s="25" t="n"/>
      <c r="AC266" s="26" t="n"/>
      <c r="AD266" s="25" t="n"/>
      <c r="AE266" s="19" t="n"/>
      <c r="AF266" s="22">
        <f>LOWER(IFERROR(TRIM(INDEX($A266:$Y266,MATCH(Lists!$H$4,$A$1:$Y$1,0))&amp;""),""))</f>
        <v/>
      </c>
      <c r="AG266" s="22">
        <f>IFERROR(TRIM(INDEX($A266:$Y266,MATCH(Lists!$H$3,$A$1:$Y$1,0))&amp;""),"")</f>
        <v/>
      </c>
      <c r="AH266" s="23">
        <f>IFERROR(IF(ISNUMBER(INDEX($A266:$Y266,MATCH(Lists!$H$5,$A$1:$Y$1,0))),IF(INDEX($A266:$Y266,MATCH(Lists!$H$5,$A$1:$Y$1,0))&gt;0,INT(INDEX($A266:$Y266,MATCH(Lists!$H$5,$A$1:$Y$1,0))),""),DATE(VALUE(LEFT(INDEX($A266:$Y266,MATCH(Lists!$H$5,$A$1:$Y$1,0)),4)),VALUE(MID(INDEX($A266:$Y266,MATCH(Lists!$H$5,$A$1:$Y$1,0)),6,2)),VALUE(MID(INDEX($A266:$Y266,MATCH(Lists!$H$5,$A$1:$Y$1,0)),9,2)))),"")</f>
        <v/>
      </c>
      <c r="AI266" s="23">
        <f>IFERROR(IF(ISNUMBER(INDEX($A266:$Y266,MATCH(Lists!$H$6,$A$1:$Y$1,0))),IF(INDEX($A266:$Y266,MATCH(Lists!$H$6,$A$1:$Y$1,0))&gt;0,INT(INDEX($A266:$Y266,MATCH(Lists!$H$6,$A$1:$Y$1,0))),""),DATE(VALUE(LEFT(INDEX($A266:$Y266,MATCH(Lists!$H$6,$A$1:$Y$1,0)),4)),VALUE(MID(INDEX($A266:$Y266,MATCH(Lists!$H$6,$A$1:$Y$1,0)),6,2)),VALUE(MID(INDEX($A266:$Y266,MATCH(Lists!$H$6,$A$1:$Y$1,0)),9,2)))),"")</f>
        <v/>
      </c>
      <c r="AJ266" s="22">
        <f>IF(AF266="","",IFERROR(VALUE(INDEX($A266:$Y266,MATCH(Lists!$H$7,$A$1:$Y$1,0))&amp;""),0))</f>
        <v/>
      </c>
      <c r="AK266" s="24">
        <f>IF(AH266="","",YEAR(AH266))</f>
        <v/>
      </c>
      <c r="AL266" s="22">
        <f>IF(AF266="","",IF(AA266="","Pending",AA266))</f>
        <v/>
      </c>
      <c r="AM266" s="22">
        <f>IFERROR(TRIM(INDEX($A266:$Y266,MATCH(Lists!$H$8,$A$1:$Y$1,0))&amp;""),"")</f>
        <v/>
      </c>
      <c r="AN266" s="22">
        <f>IF(AF266="","",IF(OR(Balances!$B$6="",AM266=Balances!$B$6),1,0))</f>
        <v/>
      </c>
    </row>
    <row r="267">
      <c r="Z267" s="19" t="n"/>
      <c r="AA267" s="25" t="n"/>
      <c r="AB267" s="25" t="n"/>
      <c r="AC267" s="26" t="n"/>
      <c r="AD267" s="25" t="n"/>
      <c r="AE267" s="19" t="n"/>
      <c r="AF267" s="22">
        <f>LOWER(IFERROR(TRIM(INDEX($A267:$Y267,MATCH(Lists!$H$4,$A$1:$Y$1,0))&amp;""),""))</f>
        <v/>
      </c>
      <c r="AG267" s="22">
        <f>IFERROR(TRIM(INDEX($A267:$Y267,MATCH(Lists!$H$3,$A$1:$Y$1,0))&amp;""),"")</f>
        <v/>
      </c>
      <c r="AH267" s="23">
        <f>IFERROR(IF(ISNUMBER(INDEX($A267:$Y267,MATCH(Lists!$H$5,$A$1:$Y$1,0))),IF(INDEX($A267:$Y267,MATCH(Lists!$H$5,$A$1:$Y$1,0))&gt;0,INT(INDEX($A267:$Y267,MATCH(Lists!$H$5,$A$1:$Y$1,0))),""),DATE(VALUE(LEFT(INDEX($A267:$Y267,MATCH(Lists!$H$5,$A$1:$Y$1,0)),4)),VALUE(MID(INDEX($A267:$Y267,MATCH(Lists!$H$5,$A$1:$Y$1,0)),6,2)),VALUE(MID(INDEX($A267:$Y267,MATCH(Lists!$H$5,$A$1:$Y$1,0)),9,2)))),"")</f>
        <v/>
      </c>
      <c r="AI267" s="23">
        <f>IFERROR(IF(ISNUMBER(INDEX($A267:$Y267,MATCH(Lists!$H$6,$A$1:$Y$1,0))),IF(INDEX($A267:$Y267,MATCH(Lists!$H$6,$A$1:$Y$1,0))&gt;0,INT(INDEX($A267:$Y267,MATCH(Lists!$H$6,$A$1:$Y$1,0))),""),DATE(VALUE(LEFT(INDEX($A267:$Y267,MATCH(Lists!$H$6,$A$1:$Y$1,0)),4)),VALUE(MID(INDEX($A267:$Y267,MATCH(Lists!$H$6,$A$1:$Y$1,0)),6,2)),VALUE(MID(INDEX($A267:$Y267,MATCH(Lists!$H$6,$A$1:$Y$1,0)),9,2)))),"")</f>
        <v/>
      </c>
      <c r="AJ267" s="22">
        <f>IF(AF267="","",IFERROR(VALUE(INDEX($A267:$Y267,MATCH(Lists!$H$7,$A$1:$Y$1,0))&amp;""),0))</f>
        <v/>
      </c>
      <c r="AK267" s="24">
        <f>IF(AH267="","",YEAR(AH267))</f>
        <v/>
      </c>
      <c r="AL267" s="22">
        <f>IF(AF267="","",IF(AA267="","Pending",AA267))</f>
        <v/>
      </c>
      <c r="AM267" s="22">
        <f>IFERROR(TRIM(INDEX($A267:$Y267,MATCH(Lists!$H$8,$A$1:$Y$1,0))&amp;""),"")</f>
        <v/>
      </c>
      <c r="AN267" s="22">
        <f>IF(AF267="","",IF(OR(Balances!$B$6="",AM267=Balances!$B$6),1,0))</f>
        <v/>
      </c>
    </row>
    <row r="268">
      <c r="Z268" s="19" t="n"/>
      <c r="AA268" s="25" t="n"/>
      <c r="AB268" s="25" t="n"/>
      <c r="AC268" s="26" t="n"/>
      <c r="AD268" s="25" t="n"/>
      <c r="AE268" s="19" t="n"/>
      <c r="AF268" s="22">
        <f>LOWER(IFERROR(TRIM(INDEX($A268:$Y268,MATCH(Lists!$H$4,$A$1:$Y$1,0))&amp;""),""))</f>
        <v/>
      </c>
      <c r="AG268" s="22">
        <f>IFERROR(TRIM(INDEX($A268:$Y268,MATCH(Lists!$H$3,$A$1:$Y$1,0))&amp;""),"")</f>
        <v/>
      </c>
      <c r="AH268" s="23">
        <f>IFERROR(IF(ISNUMBER(INDEX($A268:$Y268,MATCH(Lists!$H$5,$A$1:$Y$1,0))),IF(INDEX($A268:$Y268,MATCH(Lists!$H$5,$A$1:$Y$1,0))&gt;0,INT(INDEX($A268:$Y268,MATCH(Lists!$H$5,$A$1:$Y$1,0))),""),DATE(VALUE(LEFT(INDEX($A268:$Y268,MATCH(Lists!$H$5,$A$1:$Y$1,0)),4)),VALUE(MID(INDEX($A268:$Y268,MATCH(Lists!$H$5,$A$1:$Y$1,0)),6,2)),VALUE(MID(INDEX($A268:$Y268,MATCH(Lists!$H$5,$A$1:$Y$1,0)),9,2)))),"")</f>
        <v/>
      </c>
      <c r="AI268" s="23">
        <f>IFERROR(IF(ISNUMBER(INDEX($A268:$Y268,MATCH(Lists!$H$6,$A$1:$Y$1,0))),IF(INDEX($A268:$Y268,MATCH(Lists!$H$6,$A$1:$Y$1,0))&gt;0,INT(INDEX($A268:$Y268,MATCH(Lists!$H$6,$A$1:$Y$1,0))),""),DATE(VALUE(LEFT(INDEX($A268:$Y268,MATCH(Lists!$H$6,$A$1:$Y$1,0)),4)),VALUE(MID(INDEX($A268:$Y268,MATCH(Lists!$H$6,$A$1:$Y$1,0)),6,2)),VALUE(MID(INDEX($A268:$Y268,MATCH(Lists!$H$6,$A$1:$Y$1,0)),9,2)))),"")</f>
        <v/>
      </c>
      <c r="AJ268" s="22">
        <f>IF(AF268="","",IFERROR(VALUE(INDEX($A268:$Y268,MATCH(Lists!$H$7,$A$1:$Y$1,0))&amp;""),0))</f>
        <v/>
      </c>
      <c r="AK268" s="24">
        <f>IF(AH268="","",YEAR(AH268))</f>
        <v/>
      </c>
      <c r="AL268" s="22">
        <f>IF(AF268="","",IF(AA268="","Pending",AA268))</f>
        <v/>
      </c>
      <c r="AM268" s="22">
        <f>IFERROR(TRIM(INDEX($A268:$Y268,MATCH(Lists!$H$8,$A$1:$Y$1,0))&amp;""),"")</f>
        <v/>
      </c>
      <c r="AN268" s="22">
        <f>IF(AF268="","",IF(OR(Balances!$B$6="",AM268=Balances!$B$6),1,0))</f>
        <v/>
      </c>
    </row>
    <row r="269">
      <c r="Z269" s="19" t="n"/>
      <c r="AA269" s="25" t="n"/>
      <c r="AB269" s="25" t="n"/>
      <c r="AC269" s="26" t="n"/>
      <c r="AD269" s="25" t="n"/>
      <c r="AE269" s="19" t="n"/>
      <c r="AF269" s="22">
        <f>LOWER(IFERROR(TRIM(INDEX($A269:$Y269,MATCH(Lists!$H$4,$A$1:$Y$1,0))&amp;""),""))</f>
        <v/>
      </c>
      <c r="AG269" s="22">
        <f>IFERROR(TRIM(INDEX($A269:$Y269,MATCH(Lists!$H$3,$A$1:$Y$1,0))&amp;""),"")</f>
        <v/>
      </c>
      <c r="AH269" s="23">
        <f>IFERROR(IF(ISNUMBER(INDEX($A269:$Y269,MATCH(Lists!$H$5,$A$1:$Y$1,0))),IF(INDEX($A269:$Y269,MATCH(Lists!$H$5,$A$1:$Y$1,0))&gt;0,INT(INDEX($A269:$Y269,MATCH(Lists!$H$5,$A$1:$Y$1,0))),""),DATE(VALUE(LEFT(INDEX($A269:$Y269,MATCH(Lists!$H$5,$A$1:$Y$1,0)),4)),VALUE(MID(INDEX($A269:$Y269,MATCH(Lists!$H$5,$A$1:$Y$1,0)),6,2)),VALUE(MID(INDEX($A269:$Y269,MATCH(Lists!$H$5,$A$1:$Y$1,0)),9,2)))),"")</f>
        <v/>
      </c>
      <c r="AI269" s="23">
        <f>IFERROR(IF(ISNUMBER(INDEX($A269:$Y269,MATCH(Lists!$H$6,$A$1:$Y$1,0))),IF(INDEX($A269:$Y269,MATCH(Lists!$H$6,$A$1:$Y$1,0))&gt;0,INT(INDEX($A269:$Y269,MATCH(Lists!$H$6,$A$1:$Y$1,0))),""),DATE(VALUE(LEFT(INDEX($A269:$Y269,MATCH(Lists!$H$6,$A$1:$Y$1,0)),4)),VALUE(MID(INDEX($A269:$Y269,MATCH(Lists!$H$6,$A$1:$Y$1,0)),6,2)),VALUE(MID(INDEX($A269:$Y269,MATCH(Lists!$H$6,$A$1:$Y$1,0)),9,2)))),"")</f>
        <v/>
      </c>
      <c r="AJ269" s="22">
        <f>IF(AF269="","",IFERROR(VALUE(INDEX($A269:$Y269,MATCH(Lists!$H$7,$A$1:$Y$1,0))&amp;""),0))</f>
        <v/>
      </c>
      <c r="AK269" s="24">
        <f>IF(AH269="","",YEAR(AH269))</f>
        <v/>
      </c>
      <c r="AL269" s="22">
        <f>IF(AF269="","",IF(AA269="","Pending",AA269))</f>
        <v/>
      </c>
      <c r="AM269" s="22">
        <f>IFERROR(TRIM(INDEX($A269:$Y269,MATCH(Lists!$H$8,$A$1:$Y$1,0))&amp;""),"")</f>
        <v/>
      </c>
      <c r="AN269" s="22">
        <f>IF(AF269="","",IF(OR(Balances!$B$6="",AM269=Balances!$B$6),1,0))</f>
        <v/>
      </c>
    </row>
    <row r="270">
      <c r="Z270" s="19" t="n"/>
      <c r="AA270" s="25" t="n"/>
      <c r="AB270" s="25" t="n"/>
      <c r="AC270" s="26" t="n"/>
      <c r="AD270" s="25" t="n"/>
      <c r="AE270" s="19" t="n"/>
      <c r="AF270" s="22">
        <f>LOWER(IFERROR(TRIM(INDEX($A270:$Y270,MATCH(Lists!$H$4,$A$1:$Y$1,0))&amp;""),""))</f>
        <v/>
      </c>
      <c r="AG270" s="22">
        <f>IFERROR(TRIM(INDEX($A270:$Y270,MATCH(Lists!$H$3,$A$1:$Y$1,0))&amp;""),"")</f>
        <v/>
      </c>
      <c r="AH270" s="23">
        <f>IFERROR(IF(ISNUMBER(INDEX($A270:$Y270,MATCH(Lists!$H$5,$A$1:$Y$1,0))),IF(INDEX($A270:$Y270,MATCH(Lists!$H$5,$A$1:$Y$1,0))&gt;0,INT(INDEX($A270:$Y270,MATCH(Lists!$H$5,$A$1:$Y$1,0))),""),DATE(VALUE(LEFT(INDEX($A270:$Y270,MATCH(Lists!$H$5,$A$1:$Y$1,0)),4)),VALUE(MID(INDEX($A270:$Y270,MATCH(Lists!$H$5,$A$1:$Y$1,0)),6,2)),VALUE(MID(INDEX($A270:$Y270,MATCH(Lists!$H$5,$A$1:$Y$1,0)),9,2)))),"")</f>
        <v/>
      </c>
      <c r="AI270" s="23">
        <f>IFERROR(IF(ISNUMBER(INDEX($A270:$Y270,MATCH(Lists!$H$6,$A$1:$Y$1,0))),IF(INDEX($A270:$Y270,MATCH(Lists!$H$6,$A$1:$Y$1,0))&gt;0,INT(INDEX($A270:$Y270,MATCH(Lists!$H$6,$A$1:$Y$1,0))),""),DATE(VALUE(LEFT(INDEX($A270:$Y270,MATCH(Lists!$H$6,$A$1:$Y$1,0)),4)),VALUE(MID(INDEX($A270:$Y270,MATCH(Lists!$H$6,$A$1:$Y$1,0)),6,2)),VALUE(MID(INDEX($A270:$Y270,MATCH(Lists!$H$6,$A$1:$Y$1,0)),9,2)))),"")</f>
        <v/>
      </c>
      <c r="AJ270" s="22">
        <f>IF(AF270="","",IFERROR(VALUE(INDEX($A270:$Y270,MATCH(Lists!$H$7,$A$1:$Y$1,0))&amp;""),0))</f>
        <v/>
      </c>
      <c r="AK270" s="24">
        <f>IF(AH270="","",YEAR(AH270))</f>
        <v/>
      </c>
      <c r="AL270" s="22">
        <f>IF(AF270="","",IF(AA270="","Pending",AA270))</f>
        <v/>
      </c>
      <c r="AM270" s="22">
        <f>IFERROR(TRIM(INDEX($A270:$Y270,MATCH(Lists!$H$8,$A$1:$Y$1,0))&amp;""),"")</f>
        <v/>
      </c>
      <c r="AN270" s="22">
        <f>IF(AF270="","",IF(OR(Balances!$B$6="",AM270=Balances!$B$6),1,0))</f>
        <v/>
      </c>
    </row>
    <row r="271">
      <c r="Z271" s="19" t="n"/>
      <c r="AA271" s="25" t="n"/>
      <c r="AB271" s="25" t="n"/>
      <c r="AC271" s="26" t="n"/>
      <c r="AD271" s="25" t="n"/>
      <c r="AE271" s="19" t="n"/>
      <c r="AF271" s="22">
        <f>LOWER(IFERROR(TRIM(INDEX($A271:$Y271,MATCH(Lists!$H$4,$A$1:$Y$1,0))&amp;""),""))</f>
        <v/>
      </c>
      <c r="AG271" s="22">
        <f>IFERROR(TRIM(INDEX($A271:$Y271,MATCH(Lists!$H$3,$A$1:$Y$1,0))&amp;""),"")</f>
        <v/>
      </c>
      <c r="AH271" s="23">
        <f>IFERROR(IF(ISNUMBER(INDEX($A271:$Y271,MATCH(Lists!$H$5,$A$1:$Y$1,0))),IF(INDEX($A271:$Y271,MATCH(Lists!$H$5,$A$1:$Y$1,0))&gt;0,INT(INDEX($A271:$Y271,MATCH(Lists!$H$5,$A$1:$Y$1,0))),""),DATE(VALUE(LEFT(INDEX($A271:$Y271,MATCH(Lists!$H$5,$A$1:$Y$1,0)),4)),VALUE(MID(INDEX($A271:$Y271,MATCH(Lists!$H$5,$A$1:$Y$1,0)),6,2)),VALUE(MID(INDEX($A271:$Y271,MATCH(Lists!$H$5,$A$1:$Y$1,0)),9,2)))),"")</f>
        <v/>
      </c>
      <c r="AI271" s="23">
        <f>IFERROR(IF(ISNUMBER(INDEX($A271:$Y271,MATCH(Lists!$H$6,$A$1:$Y$1,0))),IF(INDEX($A271:$Y271,MATCH(Lists!$H$6,$A$1:$Y$1,0))&gt;0,INT(INDEX($A271:$Y271,MATCH(Lists!$H$6,$A$1:$Y$1,0))),""),DATE(VALUE(LEFT(INDEX($A271:$Y271,MATCH(Lists!$H$6,$A$1:$Y$1,0)),4)),VALUE(MID(INDEX($A271:$Y271,MATCH(Lists!$H$6,$A$1:$Y$1,0)),6,2)),VALUE(MID(INDEX($A271:$Y271,MATCH(Lists!$H$6,$A$1:$Y$1,0)),9,2)))),"")</f>
        <v/>
      </c>
      <c r="AJ271" s="22">
        <f>IF(AF271="","",IFERROR(VALUE(INDEX($A271:$Y271,MATCH(Lists!$H$7,$A$1:$Y$1,0))&amp;""),0))</f>
        <v/>
      </c>
      <c r="AK271" s="24">
        <f>IF(AH271="","",YEAR(AH271))</f>
        <v/>
      </c>
      <c r="AL271" s="22">
        <f>IF(AF271="","",IF(AA271="","Pending",AA271))</f>
        <v/>
      </c>
      <c r="AM271" s="22">
        <f>IFERROR(TRIM(INDEX($A271:$Y271,MATCH(Lists!$H$8,$A$1:$Y$1,0))&amp;""),"")</f>
        <v/>
      </c>
      <c r="AN271" s="22">
        <f>IF(AF271="","",IF(OR(Balances!$B$6="",AM271=Balances!$B$6),1,0))</f>
        <v/>
      </c>
    </row>
    <row r="272">
      <c r="Z272" s="19" t="n"/>
      <c r="AA272" s="25" t="n"/>
      <c r="AB272" s="25" t="n"/>
      <c r="AC272" s="26" t="n"/>
      <c r="AD272" s="25" t="n"/>
      <c r="AE272" s="19" t="n"/>
      <c r="AF272" s="22">
        <f>LOWER(IFERROR(TRIM(INDEX($A272:$Y272,MATCH(Lists!$H$4,$A$1:$Y$1,0))&amp;""),""))</f>
        <v/>
      </c>
      <c r="AG272" s="22">
        <f>IFERROR(TRIM(INDEX($A272:$Y272,MATCH(Lists!$H$3,$A$1:$Y$1,0))&amp;""),"")</f>
        <v/>
      </c>
      <c r="AH272" s="23">
        <f>IFERROR(IF(ISNUMBER(INDEX($A272:$Y272,MATCH(Lists!$H$5,$A$1:$Y$1,0))),IF(INDEX($A272:$Y272,MATCH(Lists!$H$5,$A$1:$Y$1,0))&gt;0,INT(INDEX($A272:$Y272,MATCH(Lists!$H$5,$A$1:$Y$1,0))),""),DATE(VALUE(LEFT(INDEX($A272:$Y272,MATCH(Lists!$H$5,$A$1:$Y$1,0)),4)),VALUE(MID(INDEX($A272:$Y272,MATCH(Lists!$H$5,$A$1:$Y$1,0)),6,2)),VALUE(MID(INDEX($A272:$Y272,MATCH(Lists!$H$5,$A$1:$Y$1,0)),9,2)))),"")</f>
        <v/>
      </c>
      <c r="AI272" s="23">
        <f>IFERROR(IF(ISNUMBER(INDEX($A272:$Y272,MATCH(Lists!$H$6,$A$1:$Y$1,0))),IF(INDEX($A272:$Y272,MATCH(Lists!$H$6,$A$1:$Y$1,0))&gt;0,INT(INDEX($A272:$Y272,MATCH(Lists!$H$6,$A$1:$Y$1,0))),""),DATE(VALUE(LEFT(INDEX($A272:$Y272,MATCH(Lists!$H$6,$A$1:$Y$1,0)),4)),VALUE(MID(INDEX($A272:$Y272,MATCH(Lists!$H$6,$A$1:$Y$1,0)),6,2)),VALUE(MID(INDEX($A272:$Y272,MATCH(Lists!$H$6,$A$1:$Y$1,0)),9,2)))),"")</f>
        <v/>
      </c>
      <c r="AJ272" s="22">
        <f>IF(AF272="","",IFERROR(VALUE(INDEX($A272:$Y272,MATCH(Lists!$H$7,$A$1:$Y$1,0))&amp;""),0))</f>
        <v/>
      </c>
      <c r="AK272" s="24">
        <f>IF(AH272="","",YEAR(AH272))</f>
        <v/>
      </c>
      <c r="AL272" s="22">
        <f>IF(AF272="","",IF(AA272="","Pending",AA272))</f>
        <v/>
      </c>
      <c r="AM272" s="22">
        <f>IFERROR(TRIM(INDEX($A272:$Y272,MATCH(Lists!$H$8,$A$1:$Y$1,0))&amp;""),"")</f>
        <v/>
      </c>
      <c r="AN272" s="22">
        <f>IF(AF272="","",IF(OR(Balances!$B$6="",AM272=Balances!$B$6),1,0))</f>
        <v/>
      </c>
    </row>
    <row r="273">
      <c r="Z273" s="19" t="n"/>
      <c r="AA273" s="25" t="n"/>
      <c r="AB273" s="25" t="n"/>
      <c r="AC273" s="26" t="n"/>
      <c r="AD273" s="25" t="n"/>
      <c r="AE273" s="19" t="n"/>
      <c r="AF273" s="22">
        <f>LOWER(IFERROR(TRIM(INDEX($A273:$Y273,MATCH(Lists!$H$4,$A$1:$Y$1,0))&amp;""),""))</f>
        <v/>
      </c>
      <c r="AG273" s="22">
        <f>IFERROR(TRIM(INDEX($A273:$Y273,MATCH(Lists!$H$3,$A$1:$Y$1,0))&amp;""),"")</f>
        <v/>
      </c>
      <c r="AH273" s="23">
        <f>IFERROR(IF(ISNUMBER(INDEX($A273:$Y273,MATCH(Lists!$H$5,$A$1:$Y$1,0))),IF(INDEX($A273:$Y273,MATCH(Lists!$H$5,$A$1:$Y$1,0))&gt;0,INT(INDEX($A273:$Y273,MATCH(Lists!$H$5,$A$1:$Y$1,0))),""),DATE(VALUE(LEFT(INDEX($A273:$Y273,MATCH(Lists!$H$5,$A$1:$Y$1,0)),4)),VALUE(MID(INDEX($A273:$Y273,MATCH(Lists!$H$5,$A$1:$Y$1,0)),6,2)),VALUE(MID(INDEX($A273:$Y273,MATCH(Lists!$H$5,$A$1:$Y$1,0)),9,2)))),"")</f>
        <v/>
      </c>
      <c r="AI273" s="23">
        <f>IFERROR(IF(ISNUMBER(INDEX($A273:$Y273,MATCH(Lists!$H$6,$A$1:$Y$1,0))),IF(INDEX($A273:$Y273,MATCH(Lists!$H$6,$A$1:$Y$1,0))&gt;0,INT(INDEX($A273:$Y273,MATCH(Lists!$H$6,$A$1:$Y$1,0))),""),DATE(VALUE(LEFT(INDEX($A273:$Y273,MATCH(Lists!$H$6,$A$1:$Y$1,0)),4)),VALUE(MID(INDEX($A273:$Y273,MATCH(Lists!$H$6,$A$1:$Y$1,0)),6,2)),VALUE(MID(INDEX($A273:$Y273,MATCH(Lists!$H$6,$A$1:$Y$1,0)),9,2)))),"")</f>
        <v/>
      </c>
      <c r="AJ273" s="22">
        <f>IF(AF273="","",IFERROR(VALUE(INDEX($A273:$Y273,MATCH(Lists!$H$7,$A$1:$Y$1,0))&amp;""),0))</f>
        <v/>
      </c>
      <c r="AK273" s="24">
        <f>IF(AH273="","",YEAR(AH273))</f>
        <v/>
      </c>
      <c r="AL273" s="22">
        <f>IF(AF273="","",IF(AA273="","Pending",AA273))</f>
        <v/>
      </c>
      <c r="AM273" s="22">
        <f>IFERROR(TRIM(INDEX($A273:$Y273,MATCH(Lists!$H$8,$A$1:$Y$1,0))&amp;""),"")</f>
        <v/>
      </c>
      <c r="AN273" s="22">
        <f>IF(AF273="","",IF(OR(Balances!$B$6="",AM273=Balances!$B$6),1,0))</f>
        <v/>
      </c>
    </row>
    <row r="274">
      <c r="Z274" s="19" t="n"/>
      <c r="AA274" s="25" t="n"/>
      <c r="AB274" s="25" t="n"/>
      <c r="AC274" s="26" t="n"/>
      <c r="AD274" s="25" t="n"/>
      <c r="AE274" s="19" t="n"/>
      <c r="AF274" s="22">
        <f>LOWER(IFERROR(TRIM(INDEX($A274:$Y274,MATCH(Lists!$H$4,$A$1:$Y$1,0))&amp;""),""))</f>
        <v/>
      </c>
      <c r="AG274" s="22">
        <f>IFERROR(TRIM(INDEX($A274:$Y274,MATCH(Lists!$H$3,$A$1:$Y$1,0))&amp;""),"")</f>
        <v/>
      </c>
      <c r="AH274" s="23">
        <f>IFERROR(IF(ISNUMBER(INDEX($A274:$Y274,MATCH(Lists!$H$5,$A$1:$Y$1,0))),IF(INDEX($A274:$Y274,MATCH(Lists!$H$5,$A$1:$Y$1,0))&gt;0,INT(INDEX($A274:$Y274,MATCH(Lists!$H$5,$A$1:$Y$1,0))),""),DATE(VALUE(LEFT(INDEX($A274:$Y274,MATCH(Lists!$H$5,$A$1:$Y$1,0)),4)),VALUE(MID(INDEX($A274:$Y274,MATCH(Lists!$H$5,$A$1:$Y$1,0)),6,2)),VALUE(MID(INDEX($A274:$Y274,MATCH(Lists!$H$5,$A$1:$Y$1,0)),9,2)))),"")</f>
        <v/>
      </c>
      <c r="AI274" s="23">
        <f>IFERROR(IF(ISNUMBER(INDEX($A274:$Y274,MATCH(Lists!$H$6,$A$1:$Y$1,0))),IF(INDEX($A274:$Y274,MATCH(Lists!$H$6,$A$1:$Y$1,0))&gt;0,INT(INDEX($A274:$Y274,MATCH(Lists!$H$6,$A$1:$Y$1,0))),""),DATE(VALUE(LEFT(INDEX($A274:$Y274,MATCH(Lists!$H$6,$A$1:$Y$1,0)),4)),VALUE(MID(INDEX($A274:$Y274,MATCH(Lists!$H$6,$A$1:$Y$1,0)),6,2)),VALUE(MID(INDEX($A274:$Y274,MATCH(Lists!$H$6,$A$1:$Y$1,0)),9,2)))),"")</f>
        <v/>
      </c>
      <c r="AJ274" s="22">
        <f>IF(AF274="","",IFERROR(VALUE(INDEX($A274:$Y274,MATCH(Lists!$H$7,$A$1:$Y$1,0))&amp;""),0))</f>
        <v/>
      </c>
      <c r="AK274" s="24">
        <f>IF(AH274="","",YEAR(AH274))</f>
        <v/>
      </c>
      <c r="AL274" s="22">
        <f>IF(AF274="","",IF(AA274="","Pending",AA274))</f>
        <v/>
      </c>
      <c r="AM274" s="22">
        <f>IFERROR(TRIM(INDEX($A274:$Y274,MATCH(Lists!$H$8,$A$1:$Y$1,0))&amp;""),"")</f>
        <v/>
      </c>
      <c r="AN274" s="22">
        <f>IF(AF274="","",IF(OR(Balances!$B$6="",AM274=Balances!$B$6),1,0))</f>
        <v/>
      </c>
    </row>
    <row r="275">
      <c r="Z275" s="19" t="n"/>
      <c r="AA275" s="25" t="n"/>
      <c r="AB275" s="25" t="n"/>
      <c r="AC275" s="26" t="n"/>
      <c r="AD275" s="25" t="n"/>
      <c r="AE275" s="19" t="n"/>
      <c r="AF275" s="22">
        <f>LOWER(IFERROR(TRIM(INDEX($A275:$Y275,MATCH(Lists!$H$4,$A$1:$Y$1,0))&amp;""),""))</f>
        <v/>
      </c>
      <c r="AG275" s="22">
        <f>IFERROR(TRIM(INDEX($A275:$Y275,MATCH(Lists!$H$3,$A$1:$Y$1,0))&amp;""),"")</f>
        <v/>
      </c>
      <c r="AH275" s="23">
        <f>IFERROR(IF(ISNUMBER(INDEX($A275:$Y275,MATCH(Lists!$H$5,$A$1:$Y$1,0))),IF(INDEX($A275:$Y275,MATCH(Lists!$H$5,$A$1:$Y$1,0))&gt;0,INT(INDEX($A275:$Y275,MATCH(Lists!$H$5,$A$1:$Y$1,0))),""),DATE(VALUE(LEFT(INDEX($A275:$Y275,MATCH(Lists!$H$5,$A$1:$Y$1,0)),4)),VALUE(MID(INDEX($A275:$Y275,MATCH(Lists!$H$5,$A$1:$Y$1,0)),6,2)),VALUE(MID(INDEX($A275:$Y275,MATCH(Lists!$H$5,$A$1:$Y$1,0)),9,2)))),"")</f>
        <v/>
      </c>
      <c r="AI275" s="23">
        <f>IFERROR(IF(ISNUMBER(INDEX($A275:$Y275,MATCH(Lists!$H$6,$A$1:$Y$1,0))),IF(INDEX($A275:$Y275,MATCH(Lists!$H$6,$A$1:$Y$1,0))&gt;0,INT(INDEX($A275:$Y275,MATCH(Lists!$H$6,$A$1:$Y$1,0))),""),DATE(VALUE(LEFT(INDEX($A275:$Y275,MATCH(Lists!$H$6,$A$1:$Y$1,0)),4)),VALUE(MID(INDEX($A275:$Y275,MATCH(Lists!$H$6,$A$1:$Y$1,0)),6,2)),VALUE(MID(INDEX($A275:$Y275,MATCH(Lists!$H$6,$A$1:$Y$1,0)),9,2)))),"")</f>
        <v/>
      </c>
      <c r="AJ275" s="22">
        <f>IF(AF275="","",IFERROR(VALUE(INDEX($A275:$Y275,MATCH(Lists!$H$7,$A$1:$Y$1,0))&amp;""),0))</f>
        <v/>
      </c>
      <c r="AK275" s="24">
        <f>IF(AH275="","",YEAR(AH275))</f>
        <v/>
      </c>
      <c r="AL275" s="22">
        <f>IF(AF275="","",IF(AA275="","Pending",AA275))</f>
        <v/>
      </c>
      <c r="AM275" s="22">
        <f>IFERROR(TRIM(INDEX($A275:$Y275,MATCH(Lists!$H$8,$A$1:$Y$1,0))&amp;""),"")</f>
        <v/>
      </c>
      <c r="AN275" s="22">
        <f>IF(AF275="","",IF(OR(Balances!$B$6="",AM275=Balances!$B$6),1,0))</f>
        <v/>
      </c>
    </row>
    <row r="276">
      <c r="Z276" s="19" t="n"/>
      <c r="AA276" s="25" t="n"/>
      <c r="AB276" s="25" t="n"/>
      <c r="AC276" s="26" t="n"/>
      <c r="AD276" s="25" t="n"/>
      <c r="AE276" s="19" t="n"/>
      <c r="AF276" s="22">
        <f>LOWER(IFERROR(TRIM(INDEX($A276:$Y276,MATCH(Lists!$H$4,$A$1:$Y$1,0))&amp;""),""))</f>
        <v/>
      </c>
      <c r="AG276" s="22">
        <f>IFERROR(TRIM(INDEX($A276:$Y276,MATCH(Lists!$H$3,$A$1:$Y$1,0))&amp;""),"")</f>
        <v/>
      </c>
      <c r="AH276" s="23">
        <f>IFERROR(IF(ISNUMBER(INDEX($A276:$Y276,MATCH(Lists!$H$5,$A$1:$Y$1,0))),IF(INDEX($A276:$Y276,MATCH(Lists!$H$5,$A$1:$Y$1,0))&gt;0,INT(INDEX($A276:$Y276,MATCH(Lists!$H$5,$A$1:$Y$1,0))),""),DATE(VALUE(LEFT(INDEX($A276:$Y276,MATCH(Lists!$H$5,$A$1:$Y$1,0)),4)),VALUE(MID(INDEX($A276:$Y276,MATCH(Lists!$H$5,$A$1:$Y$1,0)),6,2)),VALUE(MID(INDEX($A276:$Y276,MATCH(Lists!$H$5,$A$1:$Y$1,0)),9,2)))),"")</f>
        <v/>
      </c>
      <c r="AI276" s="23">
        <f>IFERROR(IF(ISNUMBER(INDEX($A276:$Y276,MATCH(Lists!$H$6,$A$1:$Y$1,0))),IF(INDEX($A276:$Y276,MATCH(Lists!$H$6,$A$1:$Y$1,0))&gt;0,INT(INDEX($A276:$Y276,MATCH(Lists!$H$6,$A$1:$Y$1,0))),""),DATE(VALUE(LEFT(INDEX($A276:$Y276,MATCH(Lists!$H$6,$A$1:$Y$1,0)),4)),VALUE(MID(INDEX($A276:$Y276,MATCH(Lists!$H$6,$A$1:$Y$1,0)),6,2)),VALUE(MID(INDEX($A276:$Y276,MATCH(Lists!$H$6,$A$1:$Y$1,0)),9,2)))),"")</f>
        <v/>
      </c>
      <c r="AJ276" s="22">
        <f>IF(AF276="","",IFERROR(VALUE(INDEX($A276:$Y276,MATCH(Lists!$H$7,$A$1:$Y$1,0))&amp;""),0))</f>
        <v/>
      </c>
      <c r="AK276" s="24">
        <f>IF(AH276="","",YEAR(AH276))</f>
        <v/>
      </c>
      <c r="AL276" s="22">
        <f>IF(AF276="","",IF(AA276="","Pending",AA276))</f>
        <v/>
      </c>
      <c r="AM276" s="22">
        <f>IFERROR(TRIM(INDEX($A276:$Y276,MATCH(Lists!$H$8,$A$1:$Y$1,0))&amp;""),"")</f>
        <v/>
      </c>
      <c r="AN276" s="22">
        <f>IF(AF276="","",IF(OR(Balances!$B$6="",AM276=Balances!$B$6),1,0))</f>
        <v/>
      </c>
    </row>
    <row r="277">
      <c r="Z277" s="19" t="n"/>
      <c r="AA277" s="25" t="n"/>
      <c r="AB277" s="25" t="n"/>
      <c r="AC277" s="26" t="n"/>
      <c r="AD277" s="25" t="n"/>
      <c r="AE277" s="19" t="n"/>
      <c r="AF277" s="22">
        <f>LOWER(IFERROR(TRIM(INDEX($A277:$Y277,MATCH(Lists!$H$4,$A$1:$Y$1,0))&amp;""),""))</f>
        <v/>
      </c>
      <c r="AG277" s="22">
        <f>IFERROR(TRIM(INDEX($A277:$Y277,MATCH(Lists!$H$3,$A$1:$Y$1,0))&amp;""),"")</f>
        <v/>
      </c>
      <c r="AH277" s="23">
        <f>IFERROR(IF(ISNUMBER(INDEX($A277:$Y277,MATCH(Lists!$H$5,$A$1:$Y$1,0))),IF(INDEX($A277:$Y277,MATCH(Lists!$H$5,$A$1:$Y$1,0))&gt;0,INT(INDEX($A277:$Y277,MATCH(Lists!$H$5,$A$1:$Y$1,0))),""),DATE(VALUE(LEFT(INDEX($A277:$Y277,MATCH(Lists!$H$5,$A$1:$Y$1,0)),4)),VALUE(MID(INDEX($A277:$Y277,MATCH(Lists!$H$5,$A$1:$Y$1,0)),6,2)),VALUE(MID(INDEX($A277:$Y277,MATCH(Lists!$H$5,$A$1:$Y$1,0)),9,2)))),"")</f>
        <v/>
      </c>
      <c r="AI277" s="23">
        <f>IFERROR(IF(ISNUMBER(INDEX($A277:$Y277,MATCH(Lists!$H$6,$A$1:$Y$1,0))),IF(INDEX($A277:$Y277,MATCH(Lists!$H$6,$A$1:$Y$1,0))&gt;0,INT(INDEX($A277:$Y277,MATCH(Lists!$H$6,$A$1:$Y$1,0))),""),DATE(VALUE(LEFT(INDEX($A277:$Y277,MATCH(Lists!$H$6,$A$1:$Y$1,0)),4)),VALUE(MID(INDEX($A277:$Y277,MATCH(Lists!$H$6,$A$1:$Y$1,0)),6,2)),VALUE(MID(INDEX($A277:$Y277,MATCH(Lists!$H$6,$A$1:$Y$1,0)),9,2)))),"")</f>
        <v/>
      </c>
      <c r="AJ277" s="22">
        <f>IF(AF277="","",IFERROR(VALUE(INDEX($A277:$Y277,MATCH(Lists!$H$7,$A$1:$Y$1,0))&amp;""),0))</f>
        <v/>
      </c>
      <c r="AK277" s="24">
        <f>IF(AH277="","",YEAR(AH277))</f>
        <v/>
      </c>
      <c r="AL277" s="22">
        <f>IF(AF277="","",IF(AA277="","Pending",AA277))</f>
        <v/>
      </c>
      <c r="AM277" s="22">
        <f>IFERROR(TRIM(INDEX($A277:$Y277,MATCH(Lists!$H$8,$A$1:$Y$1,0))&amp;""),"")</f>
        <v/>
      </c>
      <c r="AN277" s="22">
        <f>IF(AF277="","",IF(OR(Balances!$B$6="",AM277=Balances!$B$6),1,0))</f>
        <v/>
      </c>
    </row>
    <row r="278">
      <c r="Z278" s="19" t="n"/>
      <c r="AA278" s="25" t="n"/>
      <c r="AB278" s="25" t="n"/>
      <c r="AC278" s="26" t="n"/>
      <c r="AD278" s="25" t="n"/>
      <c r="AE278" s="19" t="n"/>
      <c r="AF278" s="22">
        <f>LOWER(IFERROR(TRIM(INDEX($A278:$Y278,MATCH(Lists!$H$4,$A$1:$Y$1,0))&amp;""),""))</f>
        <v/>
      </c>
      <c r="AG278" s="22">
        <f>IFERROR(TRIM(INDEX($A278:$Y278,MATCH(Lists!$H$3,$A$1:$Y$1,0))&amp;""),"")</f>
        <v/>
      </c>
      <c r="AH278" s="23">
        <f>IFERROR(IF(ISNUMBER(INDEX($A278:$Y278,MATCH(Lists!$H$5,$A$1:$Y$1,0))),IF(INDEX($A278:$Y278,MATCH(Lists!$H$5,$A$1:$Y$1,0))&gt;0,INT(INDEX($A278:$Y278,MATCH(Lists!$H$5,$A$1:$Y$1,0))),""),DATE(VALUE(LEFT(INDEX($A278:$Y278,MATCH(Lists!$H$5,$A$1:$Y$1,0)),4)),VALUE(MID(INDEX($A278:$Y278,MATCH(Lists!$H$5,$A$1:$Y$1,0)),6,2)),VALUE(MID(INDEX($A278:$Y278,MATCH(Lists!$H$5,$A$1:$Y$1,0)),9,2)))),"")</f>
        <v/>
      </c>
      <c r="AI278" s="23">
        <f>IFERROR(IF(ISNUMBER(INDEX($A278:$Y278,MATCH(Lists!$H$6,$A$1:$Y$1,0))),IF(INDEX($A278:$Y278,MATCH(Lists!$H$6,$A$1:$Y$1,0))&gt;0,INT(INDEX($A278:$Y278,MATCH(Lists!$H$6,$A$1:$Y$1,0))),""),DATE(VALUE(LEFT(INDEX($A278:$Y278,MATCH(Lists!$H$6,$A$1:$Y$1,0)),4)),VALUE(MID(INDEX($A278:$Y278,MATCH(Lists!$H$6,$A$1:$Y$1,0)),6,2)),VALUE(MID(INDEX($A278:$Y278,MATCH(Lists!$H$6,$A$1:$Y$1,0)),9,2)))),"")</f>
        <v/>
      </c>
      <c r="AJ278" s="22">
        <f>IF(AF278="","",IFERROR(VALUE(INDEX($A278:$Y278,MATCH(Lists!$H$7,$A$1:$Y$1,0))&amp;""),0))</f>
        <v/>
      </c>
      <c r="AK278" s="24">
        <f>IF(AH278="","",YEAR(AH278))</f>
        <v/>
      </c>
      <c r="AL278" s="22">
        <f>IF(AF278="","",IF(AA278="","Pending",AA278))</f>
        <v/>
      </c>
      <c r="AM278" s="22">
        <f>IFERROR(TRIM(INDEX($A278:$Y278,MATCH(Lists!$H$8,$A$1:$Y$1,0))&amp;""),"")</f>
        <v/>
      </c>
      <c r="AN278" s="22">
        <f>IF(AF278="","",IF(OR(Balances!$B$6="",AM278=Balances!$B$6),1,0))</f>
        <v/>
      </c>
    </row>
    <row r="279">
      <c r="Z279" s="19" t="n"/>
      <c r="AA279" s="25" t="n"/>
      <c r="AB279" s="25" t="n"/>
      <c r="AC279" s="26" t="n"/>
      <c r="AD279" s="25" t="n"/>
      <c r="AE279" s="19" t="n"/>
      <c r="AF279" s="22">
        <f>LOWER(IFERROR(TRIM(INDEX($A279:$Y279,MATCH(Lists!$H$4,$A$1:$Y$1,0))&amp;""),""))</f>
        <v/>
      </c>
      <c r="AG279" s="22">
        <f>IFERROR(TRIM(INDEX($A279:$Y279,MATCH(Lists!$H$3,$A$1:$Y$1,0))&amp;""),"")</f>
        <v/>
      </c>
      <c r="AH279" s="23">
        <f>IFERROR(IF(ISNUMBER(INDEX($A279:$Y279,MATCH(Lists!$H$5,$A$1:$Y$1,0))),IF(INDEX($A279:$Y279,MATCH(Lists!$H$5,$A$1:$Y$1,0))&gt;0,INT(INDEX($A279:$Y279,MATCH(Lists!$H$5,$A$1:$Y$1,0))),""),DATE(VALUE(LEFT(INDEX($A279:$Y279,MATCH(Lists!$H$5,$A$1:$Y$1,0)),4)),VALUE(MID(INDEX($A279:$Y279,MATCH(Lists!$H$5,$A$1:$Y$1,0)),6,2)),VALUE(MID(INDEX($A279:$Y279,MATCH(Lists!$H$5,$A$1:$Y$1,0)),9,2)))),"")</f>
        <v/>
      </c>
      <c r="AI279" s="23">
        <f>IFERROR(IF(ISNUMBER(INDEX($A279:$Y279,MATCH(Lists!$H$6,$A$1:$Y$1,0))),IF(INDEX($A279:$Y279,MATCH(Lists!$H$6,$A$1:$Y$1,0))&gt;0,INT(INDEX($A279:$Y279,MATCH(Lists!$H$6,$A$1:$Y$1,0))),""),DATE(VALUE(LEFT(INDEX($A279:$Y279,MATCH(Lists!$H$6,$A$1:$Y$1,0)),4)),VALUE(MID(INDEX($A279:$Y279,MATCH(Lists!$H$6,$A$1:$Y$1,0)),6,2)),VALUE(MID(INDEX($A279:$Y279,MATCH(Lists!$H$6,$A$1:$Y$1,0)),9,2)))),"")</f>
        <v/>
      </c>
      <c r="AJ279" s="22">
        <f>IF(AF279="","",IFERROR(VALUE(INDEX($A279:$Y279,MATCH(Lists!$H$7,$A$1:$Y$1,0))&amp;""),0))</f>
        <v/>
      </c>
      <c r="AK279" s="24">
        <f>IF(AH279="","",YEAR(AH279))</f>
        <v/>
      </c>
      <c r="AL279" s="22">
        <f>IF(AF279="","",IF(AA279="","Pending",AA279))</f>
        <v/>
      </c>
      <c r="AM279" s="22">
        <f>IFERROR(TRIM(INDEX($A279:$Y279,MATCH(Lists!$H$8,$A$1:$Y$1,0))&amp;""),"")</f>
        <v/>
      </c>
      <c r="AN279" s="22">
        <f>IF(AF279="","",IF(OR(Balances!$B$6="",AM279=Balances!$B$6),1,0))</f>
        <v/>
      </c>
    </row>
    <row r="280">
      <c r="Z280" s="19" t="n"/>
      <c r="AA280" s="25" t="n"/>
      <c r="AB280" s="25" t="n"/>
      <c r="AC280" s="26" t="n"/>
      <c r="AD280" s="25" t="n"/>
      <c r="AE280" s="19" t="n"/>
      <c r="AF280" s="22">
        <f>LOWER(IFERROR(TRIM(INDEX($A280:$Y280,MATCH(Lists!$H$4,$A$1:$Y$1,0))&amp;""),""))</f>
        <v/>
      </c>
      <c r="AG280" s="22">
        <f>IFERROR(TRIM(INDEX($A280:$Y280,MATCH(Lists!$H$3,$A$1:$Y$1,0))&amp;""),"")</f>
        <v/>
      </c>
      <c r="AH280" s="23">
        <f>IFERROR(IF(ISNUMBER(INDEX($A280:$Y280,MATCH(Lists!$H$5,$A$1:$Y$1,0))),IF(INDEX($A280:$Y280,MATCH(Lists!$H$5,$A$1:$Y$1,0))&gt;0,INT(INDEX($A280:$Y280,MATCH(Lists!$H$5,$A$1:$Y$1,0))),""),DATE(VALUE(LEFT(INDEX($A280:$Y280,MATCH(Lists!$H$5,$A$1:$Y$1,0)),4)),VALUE(MID(INDEX($A280:$Y280,MATCH(Lists!$H$5,$A$1:$Y$1,0)),6,2)),VALUE(MID(INDEX($A280:$Y280,MATCH(Lists!$H$5,$A$1:$Y$1,0)),9,2)))),"")</f>
        <v/>
      </c>
      <c r="AI280" s="23">
        <f>IFERROR(IF(ISNUMBER(INDEX($A280:$Y280,MATCH(Lists!$H$6,$A$1:$Y$1,0))),IF(INDEX($A280:$Y280,MATCH(Lists!$H$6,$A$1:$Y$1,0))&gt;0,INT(INDEX($A280:$Y280,MATCH(Lists!$H$6,$A$1:$Y$1,0))),""),DATE(VALUE(LEFT(INDEX($A280:$Y280,MATCH(Lists!$H$6,$A$1:$Y$1,0)),4)),VALUE(MID(INDEX($A280:$Y280,MATCH(Lists!$H$6,$A$1:$Y$1,0)),6,2)),VALUE(MID(INDEX($A280:$Y280,MATCH(Lists!$H$6,$A$1:$Y$1,0)),9,2)))),"")</f>
        <v/>
      </c>
      <c r="AJ280" s="22">
        <f>IF(AF280="","",IFERROR(VALUE(INDEX($A280:$Y280,MATCH(Lists!$H$7,$A$1:$Y$1,0))&amp;""),0))</f>
        <v/>
      </c>
      <c r="AK280" s="24">
        <f>IF(AH280="","",YEAR(AH280))</f>
        <v/>
      </c>
      <c r="AL280" s="22">
        <f>IF(AF280="","",IF(AA280="","Pending",AA280))</f>
        <v/>
      </c>
      <c r="AM280" s="22">
        <f>IFERROR(TRIM(INDEX($A280:$Y280,MATCH(Lists!$H$8,$A$1:$Y$1,0))&amp;""),"")</f>
        <v/>
      </c>
      <c r="AN280" s="22">
        <f>IF(AF280="","",IF(OR(Balances!$B$6="",AM280=Balances!$B$6),1,0))</f>
        <v/>
      </c>
    </row>
    <row r="281">
      <c r="Z281" s="19" t="n"/>
      <c r="AA281" s="25" t="n"/>
      <c r="AB281" s="25" t="n"/>
      <c r="AC281" s="26" t="n"/>
      <c r="AD281" s="25" t="n"/>
      <c r="AE281" s="19" t="n"/>
      <c r="AF281" s="22">
        <f>LOWER(IFERROR(TRIM(INDEX($A281:$Y281,MATCH(Lists!$H$4,$A$1:$Y$1,0))&amp;""),""))</f>
        <v/>
      </c>
      <c r="AG281" s="22">
        <f>IFERROR(TRIM(INDEX($A281:$Y281,MATCH(Lists!$H$3,$A$1:$Y$1,0))&amp;""),"")</f>
        <v/>
      </c>
      <c r="AH281" s="23">
        <f>IFERROR(IF(ISNUMBER(INDEX($A281:$Y281,MATCH(Lists!$H$5,$A$1:$Y$1,0))),IF(INDEX($A281:$Y281,MATCH(Lists!$H$5,$A$1:$Y$1,0))&gt;0,INT(INDEX($A281:$Y281,MATCH(Lists!$H$5,$A$1:$Y$1,0))),""),DATE(VALUE(LEFT(INDEX($A281:$Y281,MATCH(Lists!$H$5,$A$1:$Y$1,0)),4)),VALUE(MID(INDEX($A281:$Y281,MATCH(Lists!$H$5,$A$1:$Y$1,0)),6,2)),VALUE(MID(INDEX($A281:$Y281,MATCH(Lists!$H$5,$A$1:$Y$1,0)),9,2)))),"")</f>
        <v/>
      </c>
      <c r="AI281" s="23">
        <f>IFERROR(IF(ISNUMBER(INDEX($A281:$Y281,MATCH(Lists!$H$6,$A$1:$Y$1,0))),IF(INDEX($A281:$Y281,MATCH(Lists!$H$6,$A$1:$Y$1,0))&gt;0,INT(INDEX($A281:$Y281,MATCH(Lists!$H$6,$A$1:$Y$1,0))),""),DATE(VALUE(LEFT(INDEX($A281:$Y281,MATCH(Lists!$H$6,$A$1:$Y$1,0)),4)),VALUE(MID(INDEX($A281:$Y281,MATCH(Lists!$H$6,$A$1:$Y$1,0)),6,2)),VALUE(MID(INDEX($A281:$Y281,MATCH(Lists!$H$6,$A$1:$Y$1,0)),9,2)))),"")</f>
        <v/>
      </c>
      <c r="AJ281" s="22">
        <f>IF(AF281="","",IFERROR(VALUE(INDEX($A281:$Y281,MATCH(Lists!$H$7,$A$1:$Y$1,0))&amp;""),0))</f>
        <v/>
      </c>
      <c r="AK281" s="24">
        <f>IF(AH281="","",YEAR(AH281))</f>
        <v/>
      </c>
      <c r="AL281" s="22">
        <f>IF(AF281="","",IF(AA281="","Pending",AA281))</f>
        <v/>
      </c>
      <c r="AM281" s="22">
        <f>IFERROR(TRIM(INDEX($A281:$Y281,MATCH(Lists!$H$8,$A$1:$Y$1,0))&amp;""),"")</f>
        <v/>
      </c>
      <c r="AN281" s="22">
        <f>IF(AF281="","",IF(OR(Balances!$B$6="",AM281=Balances!$B$6),1,0))</f>
        <v/>
      </c>
    </row>
    <row r="282">
      <c r="Z282" s="19" t="n"/>
      <c r="AA282" s="25" t="n"/>
      <c r="AB282" s="25" t="n"/>
      <c r="AC282" s="26" t="n"/>
      <c r="AD282" s="25" t="n"/>
      <c r="AE282" s="19" t="n"/>
      <c r="AF282" s="22">
        <f>LOWER(IFERROR(TRIM(INDEX($A282:$Y282,MATCH(Lists!$H$4,$A$1:$Y$1,0))&amp;""),""))</f>
        <v/>
      </c>
      <c r="AG282" s="22">
        <f>IFERROR(TRIM(INDEX($A282:$Y282,MATCH(Lists!$H$3,$A$1:$Y$1,0))&amp;""),"")</f>
        <v/>
      </c>
      <c r="AH282" s="23">
        <f>IFERROR(IF(ISNUMBER(INDEX($A282:$Y282,MATCH(Lists!$H$5,$A$1:$Y$1,0))),IF(INDEX($A282:$Y282,MATCH(Lists!$H$5,$A$1:$Y$1,0))&gt;0,INT(INDEX($A282:$Y282,MATCH(Lists!$H$5,$A$1:$Y$1,0))),""),DATE(VALUE(LEFT(INDEX($A282:$Y282,MATCH(Lists!$H$5,$A$1:$Y$1,0)),4)),VALUE(MID(INDEX($A282:$Y282,MATCH(Lists!$H$5,$A$1:$Y$1,0)),6,2)),VALUE(MID(INDEX($A282:$Y282,MATCH(Lists!$H$5,$A$1:$Y$1,0)),9,2)))),"")</f>
        <v/>
      </c>
      <c r="AI282" s="23">
        <f>IFERROR(IF(ISNUMBER(INDEX($A282:$Y282,MATCH(Lists!$H$6,$A$1:$Y$1,0))),IF(INDEX($A282:$Y282,MATCH(Lists!$H$6,$A$1:$Y$1,0))&gt;0,INT(INDEX($A282:$Y282,MATCH(Lists!$H$6,$A$1:$Y$1,0))),""),DATE(VALUE(LEFT(INDEX($A282:$Y282,MATCH(Lists!$H$6,$A$1:$Y$1,0)),4)),VALUE(MID(INDEX($A282:$Y282,MATCH(Lists!$H$6,$A$1:$Y$1,0)),6,2)),VALUE(MID(INDEX($A282:$Y282,MATCH(Lists!$H$6,$A$1:$Y$1,0)),9,2)))),"")</f>
        <v/>
      </c>
      <c r="AJ282" s="22">
        <f>IF(AF282="","",IFERROR(VALUE(INDEX($A282:$Y282,MATCH(Lists!$H$7,$A$1:$Y$1,0))&amp;""),0))</f>
        <v/>
      </c>
      <c r="AK282" s="24">
        <f>IF(AH282="","",YEAR(AH282))</f>
        <v/>
      </c>
      <c r="AL282" s="22">
        <f>IF(AF282="","",IF(AA282="","Pending",AA282))</f>
        <v/>
      </c>
      <c r="AM282" s="22">
        <f>IFERROR(TRIM(INDEX($A282:$Y282,MATCH(Lists!$H$8,$A$1:$Y$1,0))&amp;""),"")</f>
        <v/>
      </c>
      <c r="AN282" s="22">
        <f>IF(AF282="","",IF(OR(Balances!$B$6="",AM282=Balances!$B$6),1,0))</f>
        <v/>
      </c>
    </row>
    <row r="283">
      <c r="Z283" s="19" t="n"/>
      <c r="AA283" s="25" t="n"/>
      <c r="AB283" s="25" t="n"/>
      <c r="AC283" s="26" t="n"/>
      <c r="AD283" s="25" t="n"/>
      <c r="AE283" s="19" t="n"/>
      <c r="AF283" s="22">
        <f>LOWER(IFERROR(TRIM(INDEX($A283:$Y283,MATCH(Lists!$H$4,$A$1:$Y$1,0))&amp;""),""))</f>
        <v/>
      </c>
      <c r="AG283" s="22">
        <f>IFERROR(TRIM(INDEX($A283:$Y283,MATCH(Lists!$H$3,$A$1:$Y$1,0))&amp;""),"")</f>
        <v/>
      </c>
      <c r="AH283" s="23">
        <f>IFERROR(IF(ISNUMBER(INDEX($A283:$Y283,MATCH(Lists!$H$5,$A$1:$Y$1,0))),IF(INDEX($A283:$Y283,MATCH(Lists!$H$5,$A$1:$Y$1,0))&gt;0,INT(INDEX($A283:$Y283,MATCH(Lists!$H$5,$A$1:$Y$1,0))),""),DATE(VALUE(LEFT(INDEX($A283:$Y283,MATCH(Lists!$H$5,$A$1:$Y$1,0)),4)),VALUE(MID(INDEX($A283:$Y283,MATCH(Lists!$H$5,$A$1:$Y$1,0)),6,2)),VALUE(MID(INDEX($A283:$Y283,MATCH(Lists!$H$5,$A$1:$Y$1,0)),9,2)))),"")</f>
        <v/>
      </c>
      <c r="AI283" s="23">
        <f>IFERROR(IF(ISNUMBER(INDEX($A283:$Y283,MATCH(Lists!$H$6,$A$1:$Y$1,0))),IF(INDEX($A283:$Y283,MATCH(Lists!$H$6,$A$1:$Y$1,0))&gt;0,INT(INDEX($A283:$Y283,MATCH(Lists!$H$6,$A$1:$Y$1,0))),""),DATE(VALUE(LEFT(INDEX($A283:$Y283,MATCH(Lists!$H$6,$A$1:$Y$1,0)),4)),VALUE(MID(INDEX($A283:$Y283,MATCH(Lists!$H$6,$A$1:$Y$1,0)),6,2)),VALUE(MID(INDEX($A283:$Y283,MATCH(Lists!$H$6,$A$1:$Y$1,0)),9,2)))),"")</f>
        <v/>
      </c>
      <c r="AJ283" s="22">
        <f>IF(AF283="","",IFERROR(VALUE(INDEX($A283:$Y283,MATCH(Lists!$H$7,$A$1:$Y$1,0))&amp;""),0))</f>
        <v/>
      </c>
      <c r="AK283" s="24">
        <f>IF(AH283="","",YEAR(AH283))</f>
        <v/>
      </c>
      <c r="AL283" s="22">
        <f>IF(AF283="","",IF(AA283="","Pending",AA283))</f>
        <v/>
      </c>
      <c r="AM283" s="22">
        <f>IFERROR(TRIM(INDEX($A283:$Y283,MATCH(Lists!$H$8,$A$1:$Y$1,0))&amp;""),"")</f>
        <v/>
      </c>
      <c r="AN283" s="22">
        <f>IF(AF283="","",IF(OR(Balances!$B$6="",AM283=Balances!$B$6),1,0))</f>
        <v/>
      </c>
    </row>
    <row r="284">
      <c r="Z284" s="19" t="n"/>
      <c r="AA284" s="25" t="n"/>
      <c r="AB284" s="25" t="n"/>
      <c r="AC284" s="26" t="n"/>
      <c r="AD284" s="25" t="n"/>
      <c r="AE284" s="19" t="n"/>
      <c r="AF284" s="22">
        <f>LOWER(IFERROR(TRIM(INDEX($A284:$Y284,MATCH(Lists!$H$4,$A$1:$Y$1,0))&amp;""),""))</f>
        <v/>
      </c>
      <c r="AG284" s="22">
        <f>IFERROR(TRIM(INDEX($A284:$Y284,MATCH(Lists!$H$3,$A$1:$Y$1,0))&amp;""),"")</f>
        <v/>
      </c>
      <c r="AH284" s="23">
        <f>IFERROR(IF(ISNUMBER(INDEX($A284:$Y284,MATCH(Lists!$H$5,$A$1:$Y$1,0))),IF(INDEX($A284:$Y284,MATCH(Lists!$H$5,$A$1:$Y$1,0))&gt;0,INT(INDEX($A284:$Y284,MATCH(Lists!$H$5,$A$1:$Y$1,0))),""),DATE(VALUE(LEFT(INDEX($A284:$Y284,MATCH(Lists!$H$5,$A$1:$Y$1,0)),4)),VALUE(MID(INDEX($A284:$Y284,MATCH(Lists!$H$5,$A$1:$Y$1,0)),6,2)),VALUE(MID(INDEX($A284:$Y284,MATCH(Lists!$H$5,$A$1:$Y$1,0)),9,2)))),"")</f>
        <v/>
      </c>
      <c r="AI284" s="23">
        <f>IFERROR(IF(ISNUMBER(INDEX($A284:$Y284,MATCH(Lists!$H$6,$A$1:$Y$1,0))),IF(INDEX($A284:$Y284,MATCH(Lists!$H$6,$A$1:$Y$1,0))&gt;0,INT(INDEX($A284:$Y284,MATCH(Lists!$H$6,$A$1:$Y$1,0))),""),DATE(VALUE(LEFT(INDEX($A284:$Y284,MATCH(Lists!$H$6,$A$1:$Y$1,0)),4)),VALUE(MID(INDEX($A284:$Y284,MATCH(Lists!$H$6,$A$1:$Y$1,0)),6,2)),VALUE(MID(INDEX($A284:$Y284,MATCH(Lists!$H$6,$A$1:$Y$1,0)),9,2)))),"")</f>
        <v/>
      </c>
      <c r="AJ284" s="22">
        <f>IF(AF284="","",IFERROR(VALUE(INDEX($A284:$Y284,MATCH(Lists!$H$7,$A$1:$Y$1,0))&amp;""),0))</f>
        <v/>
      </c>
      <c r="AK284" s="24">
        <f>IF(AH284="","",YEAR(AH284))</f>
        <v/>
      </c>
      <c r="AL284" s="22">
        <f>IF(AF284="","",IF(AA284="","Pending",AA284))</f>
        <v/>
      </c>
      <c r="AM284" s="22">
        <f>IFERROR(TRIM(INDEX($A284:$Y284,MATCH(Lists!$H$8,$A$1:$Y$1,0))&amp;""),"")</f>
        <v/>
      </c>
      <c r="AN284" s="22">
        <f>IF(AF284="","",IF(OR(Balances!$B$6="",AM284=Balances!$B$6),1,0))</f>
        <v/>
      </c>
    </row>
    <row r="285">
      <c r="Z285" s="19" t="n"/>
      <c r="AA285" s="25" t="n"/>
      <c r="AB285" s="25" t="n"/>
      <c r="AC285" s="26" t="n"/>
      <c r="AD285" s="25" t="n"/>
      <c r="AE285" s="19" t="n"/>
      <c r="AF285" s="22">
        <f>LOWER(IFERROR(TRIM(INDEX($A285:$Y285,MATCH(Lists!$H$4,$A$1:$Y$1,0))&amp;""),""))</f>
        <v/>
      </c>
      <c r="AG285" s="22">
        <f>IFERROR(TRIM(INDEX($A285:$Y285,MATCH(Lists!$H$3,$A$1:$Y$1,0))&amp;""),"")</f>
        <v/>
      </c>
      <c r="AH285" s="23">
        <f>IFERROR(IF(ISNUMBER(INDEX($A285:$Y285,MATCH(Lists!$H$5,$A$1:$Y$1,0))),IF(INDEX($A285:$Y285,MATCH(Lists!$H$5,$A$1:$Y$1,0))&gt;0,INT(INDEX($A285:$Y285,MATCH(Lists!$H$5,$A$1:$Y$1,0))),""),DATE(VALUE(LEFT(INDEX($A285:$Y285,MATCH(Lists!$H$5,$A$1:$Y$1,0)),4)),VALUE(MID(INDEX($A285:$Y285,MATCH(Lists!$H$5,$A$1:$Y$1,0)),6,2)),VALUE(MID(INDEX($A285:$Y285,MATCH(Lists!$H$5,$A$1:$Y$1,0)),9,2)))),"")</f>
        <v/>
      </c>
      <c r="AI285" s="23">
        <f>IFERROR(IF(ISNUMBER(INDEX($A285:$Y285,MATCH(Lists!$H$6,$A$1:$Y$1,0))),IF(INDEX($A285:$Y285,MATCH(Lists!$H$6,$A$1:$Y$1,0))&gt;0,INT(INDEX($A285:$Y285,MATCH(Lists!$H$6,$A$1:$Y$1,0))),""),DATE(VALUE(LEFT(INDEX($A285:$Y285,MATCH(Lists!$H$6,$A$1:$Y$1,0)),4)),VALUE(MID(INDEX($A285:$Y285,MATCH(Lists!$H$6,$A$1:$Y$1,0)),6,2)),VALUE(MID(INDEX($A285:$Y285,MATCH(Lists!$H$6,$A$1:$Y$1,0)),9,2)))),"")</f>
        <v/>
      </c>
      <c r="AJ285" s="22">
        <f>IF(AF285="","",IFERROR(VALUE(INDEX($A285:$Y285,MATCH(Lists!$H$7,$A$1:$Y$1,0))&amp;""),0))</f>
        <v/>
      </c>
      <c r="AK285" s="24">
        <f>IF(AH285="","",YEAR(AH285))</f>
        <v/>
      </c>
      <c r="AL285" s="22">
        <f>IF(AF285="","",IF(AA285="","Pending",AA285))</f>
        <v/>
      </c>
      <c r="AM285" s="22">
        <f>IFERROR(TRIM(INDEX($A285:$Y285,MATCH(Lists!$H$8,$A$1:$Y$1,0))&amp;""),"")</f>
        <v/>
      </c>
      <c r="AN285" s="22">
        <f>IF(AF285="","",IF(OR(Balances!$B$6="",AM285=Balances!$B$6),1,0))</f>
        <v/>
      </c>
    </row>
    <row r="286">
      <c r="Z286" s="19" t="n"/>
      <c r="AA286" s="25" t="n"/>
      <c r="AB286" s="25" t="n"/>
      <c r="AC286" s="26" t="n"/>
      <c r="AD286" s="25" t="n"/>
      <c r="AE286" s="19" t="n"/>
      <c r="AF286" s="22">
        <f>LOWER(IFERROR(TRIM(INDEX($A286:$Y286,MATCH(Lists!$H$4,$A$1:$Y$1,0))&amp;""),""))</f>
        <v/>
      </c>
      <c r="AG286" s="22">
        <f>IFERROR(TRIM(INDEX($A286:$Y286,MATCH(Lists!$H$3,$A$1:$Y$1,0))&amp;""),"")</f>
        <v/>
      </c>
      <c r="AH286" s="23">
        <f>IFERROR(IF(ISNUMBER(INDEX($A286:$Y286,MATCH(Lists!$H$5,$A$1:$Y$1,0))),IF(INDEX($A286:$Y286,MATCH(Lists!$H$5,$A$1:$Y$1,0))&gt;0,INT(INDEX($A286:$Y286,MATCH(Lists!$H$5,$A$1:$Y$1,0))),""),DATE(VALUE(LEFT(INDEX($A286:$Y286,MATCH(Lists!$H$5,$A$1:$Y$1,0)),4)),VALUE(MID(INDEX($A286:$Y286,MATCH(Lists!$H$5,$A$1:$Y$1,0)),6,2)),VALUE(MID(INDEX($A286:$Y286,MATCH(Lists!$H$5,$A$1:$Y$1,0)),9,2)))),"")</f>
        <v/>
      </c>
      <c r="AI286" s="23">
        <f>IFERROR(IF(ISNUMBER(INDEX($A286:$Y286,MATCH(Lists!$H$6,$A$1:$Y$1,0))),IF(INDEX($A286:$Y286,MATCH(Lists!$H$6,$A$1:$Y$1,0))&gt;0,INT(INDEX($A286:$Y286,MATCH(Lists!$H$6,$A$1:$Y$1,0))),""),DATE(VALUE(LEFT(INDEX($A286:$Y286,MATCH(Lists!$H$6,$A$1:$Y$1,0)),4)),VALUE(MID(INDEX($A286:$Y286,MATCH(Lists!$H$6,$A$1:$Y$1,0)),6,2)),VALUE(MID(INDEX($A286:$Y286,MATCH(Lists!$H$6,$A$1:$Y$1,0)),9,2)))),"")</f>
        <v/>
      </c>
      <c r="AJ286" s="22">
        <f>IF(AF286="","",IFERROR(VALUE(INDEX($A286:$Y286,MATCH(Lists!$H$7,$A$1:$Y$1,0))&amp;""),0))</f>
        <v/>
      </c>
      <c r="AK286" s="24">
        <f>IF(AH286="","",YEAR(AH286))</f>
        <v/>
      </c>
      <c r="AL286" s="22">
        <f>IF(AF286="","",IF(AA286="","Pending",AA286))</f>
        <v/>
      </c>
      <c r="AM286" s="22">
        <f>IFERROR(TRIM(INDEX($A286:$Y286,MATCH(Lists!$H$8,$A$1:$Y$1,0))&amp;""),"")</f>
        <v/>
      </c>
      <c r="AN286" s="22">
        <f>IF(AF286="","",IF(OR(Balances!$B$6="",AM286=Balances!$B$6),1,0))</f>
        <v/>
      </c>
    </row>
    <row r="287">
      <c r="Z287" s="19" t="n"/>
      <c r="AA287" s="25" t="n"/>
      <c r="AB287" s="25" t="n"/>
      <c r="AC287" s="26" t="n"/>
      <c r="AD287" s="25" t="n"/>
      <c r="AE287" s="19" t="n"/>
      <c r="AF287" s="22">
        <f>LOWER(IFERROR(TRIM(INDEX($A287:$Y287,MATCH(Lists!$H$4,$A$1:$Y$1,0))&amp;""),""))</f>
        <v/>
      </c>
      <c r="AG287" s="22">
        <f>IFERROR(TRIM(INDEX($A287:$Y287,MATCH(Lists!$H$3,$A$1:$Y$1,0))&amp;""),"")</f>
        <v/>
      </c>
      <c r="AH287" s="23">
        <f>IFERROR(IF(ISNUMBER(INDEX($A287:$Y287,MATCH(Lists!$H$5,$A$1:$Y$1,0))),IF(INDEX($A287:$Y287,MATCH(Lists!$H$5,$A$1:$Y$1,0))&gt;0,INT(INDEX($A287:$Y287,MATCH(Lists!$H$5,$A$1:$Y$1,0))),""),DATE(VALUE(LEFT(INDEX($A287:$Y287,MATCH(Lists!$H$5,$A$1:$Y$1,0)),4)),VALUE(MID(INDEX($A287:$Y287,MATCH(Lists!$H$5,$A$1:$Y$1,0)),6,2)),VALUE(MID(INDEX($A287:$Y287,MATCH(Lists!$H$5,$A$1:$Y$1,0)),9,2)))),"")</f>
        <v/>
      </c>
      <c r="AI287" s="23">
        <f>IFERROR(IF(ISNUMBER(INDEX($A287:$Y287,MATCH(Lists!$H$6,$A$1:$Y$1,0))),IF(INDEX($A287:$Y287,MATCH(Lists!$H$6,$A$1:$Y$1,0))&gt;0,INT(INDEX($A287:$Y287,MATCH(Lists!$H$6,$A$1:$Y$1,0))),""),DATE(VALUE(LEFT(INDEX($A287:$Y287,MATCH(Lists!$H$6,$A$1:$Y$1,0)),4)),VALUE(MID(INDEX($A287:$Y287,MATCH(Lists!$H$6,$A$1:$Y$1,0)),6,2)),VALUE(MID(INDEX($A287:$Y287,MATCH(Lists!$H$6,$A$1:$Y$1,0)),9,2)))),"")</f>
        <v/>
      </c>
      <c r="AJ287" s="22">
        <f>IF(AF287="","",IFERROR(VALUE(INDEX($A287:$Y287,MATCH(Lists!$H$7,$A$1:$Y$1,0))&amp;""),0))</f>
        <v/>
      </c>
      <c r="AK287" s="24">
        <f>IF(AH287="","",YEAR(AH287))</f>
        <v/>
      </c>
      <c r="AL287" s="22">
        <f>IF(AF287="","",IF(AA287="","Pending",AA287))</f>
        <v/>
      </c>
      <c r="AM287" s="22">
        <f>IFERROR(TRIM(INDEX($A287:$Y287,MATCH(Lists!$H$8,$A$1:$Y$1,0))&amp;""),"")</f>
        <v/>
      </c>
      <c r="AN287" s="22">
        <f>IF(AF287="","",IF(OR(Balances!$B$6="",AM287=Balances!$B$6),1,0))</f>
        <v/>
      </c>
    </row>
    <row r="288">
      <c r="Z288" s="19" t="n"/>
      <c r="AA288" s="25" t="n"/>
      <c r="AB288" s="25" t="n"/>
      <c r="AC288" s="26" t="n"/>
      <c r="AD288" s="25" t="n"/>
      <c r="AE288" s="19" t="n"/>
      <c r="AF288" s="22">
        <f>LOWER(IFERROR(TRIM(INDEX($A288:$Y288,MATCH(Lists!$H$4,$A$1:$Y$1,0))&amp;""),""))</f>
        <v/>
      </c>
      <c r="AG288" s="22">
        <f>IFERROR(TRIM(INDEX($A288:$Y288,MATCH(Lists!$H$3,$A$1:$Y$1,0))&amp;""),"")</f>
        <v/>
      </c>
      <c r="AH288" s="23">
        <f>IFERROR(IF(ISNUMBER(INDEX($A288:$Y288,MATCH(Lists!$H$5,$A$1:$Y$1,0))),IF(INDEX($A288:$Y288,MATCH(Lists!$H$5,$A$1:$Y$1,0))&gt;0,INT(INDEX($A288:$Y288,MATCH(Lists!$H$5,$A$1:$Y$1,0))),""),DATE(VALUE(LEFT(INDEX($A288:$Y288,MATCH(Lists!$H$5,$A$1:$Y$1,0)),4)),VALUE(MID(INDEX($A288:$Y288,MATCH(Lists!$H$5,$A$1:$Y$1,0)),6,2)),VALUE(MID(INDEX($A288:$Y288,MATCH(Lists!$H$5,$A$1:$Y$1,0)),9,2)))),"")</f>
        <v/>
      </c>
      <c r="AI288" s="23">
        <f>IFERROR(IF(ISNUMBER(INDEX($A288:$Y288,MATCH(Lists!$H$6,$A$1:$Y$1,0))),IF(INDEX($A288:$Y288,MATCH(Lists!$H$6,$A$1:$Y$1,0))&gt;0,INT(INDEX($A288:$Y288,MATCH(Lists!$H$6,$A$1:$Y$1,0))),""),DATE(VALUE(LEFT(INDEX($A288:$Y288,MATCH(Lists!$H$6,$A$1:$Y$1,0)),4)),VALUE(MID(INDEX($A288:$Y288,MATCH(Lists!$H$6,$A$1:$Y$1,0)),6,2)),VALUE(MID(INDEX($A288:$Y288,MATCH(Lists!$H$6,$A$1:$Y$1,0)),9,2)))),"")</f>
        <v/>
      </c>
      <c r="AJ288" s="22">
        <f>IF(AF288="","",IFERROR(VALUE(INDEX($A288:$Y288,MATCH(Lists!$H$7,$A$1:$Y$1,0))&amp;""),0))</f>
        <v/>
      </c>
      <c r="AK288" s="24">
        <f>IF(AH288="","",YEAR(AH288))</f>
        <v/>
      </c>
      <c r="AL288" s="22">
        <f>IF(AF288="","",IF(AA288="","Pending",AA288))</f>
        <v/>
      </c>
      <c r="AM288" s="22">
        <f>IFERROR(TRIM(INDEX($A288:$Y288,MATCH(Lists!$H$8,$A$1:$Y$1,0))&amp;""),"")</f>
        <v/>
      </c>
      <c r="AN288" s="22">
        <f>IF(AF288="","",IF(OR(Balances!$B$6="",AM288=Balances!$B$6),1,0))</f>
        <v/>
      </c>
    </row>
    <row r="289">
      <c r="Z289" s="19" t="n"/>
      <c r="AA289" s="25" t="n"/>
      <c r="AB289" s="25" t="n"/>
      <c r="AC289" s="26" t="n"/>
      <c r="AD289" s="25" t="n"/>
      <c r="AE289" s="19" t="n"/>
      <c r="AF289" s="22">
        <f>LOWER(IFERROR(TRIM(INDEX($A289:$Y289,MATCH(Lists!$H$4,$A$1:$Y$1,0))&amp;""),""))</f>
        <v/>
      </c>
      <c r="AG289" s="22">
        <f>IFERROR(TRIM(INDEX($A289:$Y289,MATCH(Lists!$H$3,$A$1:$Y$1,0))&amp;""),"")</f>
        <v/>
      </c>
      <c r="AH289" s="23">
        <f>IFERROR(IF(ISNUMBER(INDEX($A289:$Y289,MATCH(Lists!$H$5,$A$1:$Y$1,0))),IF(INDEX($A289:$Y289,MATCH(Lists!$H$5,$A$1:$Y$1,0))&gt;0,INT(INDEX($A289:$Y289,MATCH(Lists!$H$5,$A$1:$Y$1,0))),""),DATE(VALUE(LEFT(INDEX($A289:$Y289,MATCH(Lists!$H$5,$A$1:$Y$1,0)),4)),VALUE(MID(INDEX($A289:$Y289,MATCH(Lists!$H$5,$A$1:$Y$1,0)),6,2)),VALUE(MID(INDEX($A289:$Y289,MATCH(Lists!$H$5,$A$1:$Y$1,0)),9,2)))),"")</f>
        <v/>
      </c>
      <c r="AI289" s="23">
        <f>IFERROR(IF(ISNUMBER(INDEX($A289:$Y289,MATCH(Lists!$H$6,$A$1:$Y$1,0))),IF(INDEX($A289:$Y289,MATCH(Lists!$H$6,$A$1:$Y$1,0))&gt;0,INT(INDEX($A289:$Y289,MATCH(Lists!$H$6,$A$1:$Y$1,0))),""),DATE(VALUE(LEFT(INDEX($A289:$Y289,MATCH(Lists!$H$6,$A$1:$Y$1,0)),4)),VALUE(MID(INDEX($A289:$Y289,MATCH(Lists!$H$6,$A$1:$Y$1,0)),6,2)),VALUE(MID(INDEX($A289:$Y289,MATCH(Lists!$H$6,$A$1:$Y$1,0)),9,2)))),"")</f>
        <v/>
      </c>
      <c r="AJ289" s="22">
        <f>IF(AF289="","",IFERROR(VALUE(INDEX($A289:$Y289,MATCH(Lists!$H$7,$A$1:$Y$1,0))&amp;""),0))</f>
        <v/>
      </c>
      <c r="AK289" s="24">
        <f>IF(AH289="","",YEAR(AH289))</f>
        <v/>
      </c>
      <c r="AL289" s="22">
        <f>IF(AF289="","",IF(AA289="","Pending",AA289))</f>
        <v/>
      </c>
      <c r="AM289" s="22">
        <f>IFERROR(TRIM(INDEX($A289:$Y289,MATCH(Lists!$H$8,$A$1:$Y$1,0))&amp;""),"")</f>
        <v/>
      </c>
      <c r="AN289" s="22">
        <f>IF(AF289="","",IF(OR(Balances!$B$6="",AM289=Balances!$B$6),1,0))</f>
        <v/>
      </c>
    </row>
    <row r="290">
      <c r="Z290" s="19" t="n"/>
      <c r="AA290" s="25" t="n"/>
      <c r="AB290" s="25" t="n"/>
      <c r="AC290" s="26" t="n"/>
      <c r="AD290" s="25" t="n"/>
      <c r="AE290" s="19" t="n"/>
      <c r="AF290" s="22">
        <f>LOWER(IFERROR(TRIM(INDEX($A290:$Y290,MATCH(Lists!$H$4,$A$1:$Y$1,0))&amp;""),""))</f>
        <v/>
      </c>
      <c r="AG290" s="22">
        <f>IFERROR(TRIM(INDEX($A290:$Y290,MATCH(Lists!$H$3,$A$1:$Y$1,0))&amp;""),"")</f>
        <v/>
      </c>
      <c r="AH290" s="23">
        <f>IFERROR(IF(ISNUMBER(INDEX($A290:$Y290,MATCH(Lists!$H$5,$A$1:$Y$1,0))),IF(INDEX($A290:$Y290,MATCH(Lists!$H$5,$A$1:$Y$1,0))&gt;0,INT(INDEX($A290:$Y290,MATCH(Lists!$H$5,$A$1:$Y$1,0))),""),DATE(VALUE(LEFT(INDEX($A290:$Y290,MATCH(Lists!$H$5,$A$1:$Y$1,0)),4)),VALUE(MID(INDEX($A290:$Y290,MATCH(Lists!$H$5,$A$1:$Y$1,0)),6,2)),VALUE(MID(INDEX($A290:$Y290,MATCH(Lists!$H$5,$A$1:$Y$1,0)),9,2)))),"")</f>
        <v/>
      </c>
      <c r="AI290" s="23">
        <f>IFERROR(IF(ISNUMBER(INDEX($A290:$Y290,MATCH(Lists!$H$6,$A$1:$Y$1,0))),IF(INDEX($A290:$Y290,MATCH(Lists!$H$6,$A$1:$Y$1,0))&gt;0,INT(INDEX($A290:$Y290,MATCH(Lists!$H$6,$A$1:$Y$1,0))),""),DATE(VALUE(LEFT(INDEX($A290:$Y290,MATCH(Lists!$H$6,$A$1:$Y$1,0)),4)),VALUE(MID(INDEX($A290:$Y290,MATCH(Lists!$H$6,$A$1:$Y$1,0)),6,2)),VALUE(MID(INDEX($A290:$Y290,MATCH(Lists!$H$6,$A$1:$Y$1,0)),9,2)))),"")</f>
        <v/>
      </c>
      <c r="AJ290" s="22">
        <f>IF(AF290="","",IFERROR(VALUE(INDEX($A290:$Y290,MATCH(Lists!$H$7,$A$1:$Y$1,0))&amp;""),0))</f>
        <v/>
      </c>
      <c r="AK290" s="24">
        <f>IF(AH290="","",YEAR(AH290))</f>
        <v/>
      </c>
      <c r="AL290" s="22">
        <f>IF(AF290="","",IF(AA290="","Pending",AA290))</f>
        <v/>
      </c>
      <c r="AM290" s="22">
        <f>IFERROR(TRIM(INDEX($A290:$Y290,MATCH(Lists!$H$8,$A$1:$Y$1,0))&amp;""),"")</f>
        <v/>
      </c>
      <c r="AN290" s="22">
        <f>IF(AF290="","",IF(OR(Balances!$B$6="",AM290=Balances!$B$6),1,0))</f>
        <v/>
      </c>
    </row>
    <row r="291">
      <c r="Z291" s="19" t="n"/>
      <c r="AA291" s="25" t="n"/>
      <c r="AB291" s="25" t="n"/>
      <c r="AC291" s="26" t="n"/>
      <c r="AD291" s="25" t="n"/>
      <c r="AE291" s="19" t="n"/>
      <c r="AF291" s="22">
        <f>LOWER(IFERROR(TRIM(INDEX($A291:$Y291,MATCH(Lists!$H$4,$A$1:$Y$1,0))&amp;""),""))</f>
        <v/>
      </c>
      <c r="AG291" s="22">
        <f>IFERROR(TRIM(INDEX($A291:$Y291,MATCH(Lists!$H$3,$A$1:$Y$1,0))&amp;""),"")</f>
        <v/>
      </c>
      <c r="AH291" s="23">
        <f>IFERROR(IF(ISNUMBER(INDEX($A291:$Y291,MATCH(Lists!$H$5,$A$1:$Y$1,0))),IF(INDEX($A291:$Y291,MATCH(Lists!$H$5,$A$1:$Y$1,0))&gt;0,INT(INDEX($A291:$Y291,MATCH(Lists!$H$5,$A$1:$Y$1,0))),""),DATE(VALUE(LEFT(INDEX($A291:$Y291,MATCH(Lists!$H$5,$A$1:$Y$1,0)),4)),VALUE(MID(INDEX($A291:$Y291,MATCH(Lists!$H$5,$A$1:$Y$1,0)),6,2)),VALUE(MID(INDEX($A291:$Y291,MATCH(Lists!$H$5,$A$1:$Y$1,0)),9,2)))),"")</f>
        <v/>
      </c>
      <c r="AI291" s="23">
        <f>IFERROR(IF(ISNUMBER(INDEX($A291:$Y291,MATCH(Lists!$H$6,$A$1:$Y$1,0))),IF(INDEX($A291:$Y291,MATCH(Lists!$H$6,$A$1:$Y$1,0))&gt;0,INT(INDEX($A291:$Y291,MATCH(Lists!$H$6,$A$1:$Y$1,0))),""),DATE(VALUE(LEFT(INDEX($A291:$Y291,MATCH(Lists!$H$6,$A$1:$Y$1,0)),4)),VALUE(MID(INDEX($A291:$Y291,MATCH(Lists!$H$6,$A$1:$Y$1,0)),6,2)),VALUE(MID(INDEX($A291:$Y291,MATCH(Lists!$H$6,$A$1:$Y$1,0)),9,2)))),"")</f>
        <v/>
      </c>
      <c r="AJ291" s="22">
        <f>IF(AF291="","",IFERROR(VALUE(INDEX($A291:$Y291,MATCH(Lists!$H$7,$A$1:$Y$1,0))&amp;""),0))</f>
        <v/>
      </c>
      <c r="AK291" s="24">
        <f>IF(AH291="","",YEAR(AH291))</f>
        <v/>
      </c>
      <c r="AL291" s="22">
        <f>IF(AF291="","",IF(AA291="","Pending",AA291))</f>
        <v/>
      </c>
      <c r="AM291" s="22">
        <f>IFERROR(TRIM(INDEX($A291:$Y291,MATCH(Lists!$H$8,$A$1:$Y$1,0))&amp;""),"")</f>
        <v/>
      </c>
      <c r="AN291" s="22">
        <f>IF(AF291="","",IF(OR(Balances!$B$6="",AM291=Balances!$B$6),1,0))</f>
        <v/>
      </c>
    </row>
    <row r="292">
      <c r="Z292" s="19" t="n"/>
      <c r="AA292" s="25" t="n"/>
      <c r="AB292" s="25" t="n"/>
      <c r="AC292" s="26" t="n"/>
      <c r="AD292" s="25" t="n"/>
      <c r="AE292" s="19" t="n"/>
      <c r="AF292" s="22">
        <f>LOWER(IFERROR(TRIM(INDEX($A292:$Y292,MATCH(Lists!$H$4,$A$1:$Y$1,0))&amp;""),""))</f>
        <v/>
      </c>
      <c r="AG292" s="22">
        <f>IFERROR(TRIM(INDEX($A292:$Y292,MATCH(Lists!$H$3,$A$1:$Y$1,0))&amp;""),"")</f>
        <v/>
      </c>
      <c r="AH292" s="23">
        <f>IFERROR(IF(ISNUMBER(INDEX($A292:$Y292,MATCH(Lists!$H$5,$A$1:$Y$1,0))),IF(INDEX($A292:$Y292,MATCH(Lists!$H$5,$A$1:$Y$1,0))&gt;0,INT(INDEX($A292:$Y292,MATCH(Lists!$H$5,$A$1:$Y$1,0))),""),DATE(VALUE(LEFT(INDEX($A292:$Y292,MATCH(Lists!$H$5,$A$1:$Y$1,0)),4)),VALUE(MID(INDEX($A292:$Y292,MATCH(Lists!$H$5,$A$1:$Y$1,0)),6,2)),VALUE(MID(INDEX($A292:$Y292,MATCH(Lists!$H$5,$A$1:$Y$1,0)),9,2)))),"")</f>
        <v/>
      </c>
      <c r="AI292" s="23">
        <f>IFERROR(IF(ISNUMBER(INDEX($A292:$Y292,MATCH(Lists!$H$6,$A$1:$Y$1,0))),IF(INDEX($A292:$Y292,MATCH(Lists!$H$6,$A$1:$Y$1,0))&gt;0,INT(INDEX($A292:$Y292,MATCH(Lists!$H$6,$A$1:$Y$1,0))),""),DATE(VALUE(LEFT(INDEX($A292:$Y292,MATCH(Lists!$H$6,$A$1:$Y$1,0)),4)),VALUE(MID(INDEX($A292:$Y292,MATCH(Lists!$H$6,$A$1:$Y$1,0)),6,2)),VALUE(MID(INDEX($A292:$Y292,MATCH(Lists!$H$6,$A$1:$Y$1,0)),9,2)))),"")</f>
        <v/>
      </c>
      <c r="AJ292" s="22">
        <f>IF(AF292="","",IFERROR(VALUE(INDEX($A292:$Y292,MATCH(Lists!$H$7,$A$1:$Y$1,0))&amp;""),0))</f>
        <v/>
      </c>
      <c r="AK292" s="24">
        <f>IF(AH292="","",YEAR(AH292))</f>
        <v/>
      </c>
      <c r="AL292" s="22">
        <f>IF(AF292="","",IF(AA292="","Pending",AA292))</f>
        <v/>
      </c>
      <c r="AM292" s="22">
        <f>IFERROR(TRIM(INDEX($A292:$Y292,MATCH(Lists!$H$8,$A$1:$Y$1,0))&amp;""),"")</f>
        <v/>
      </c>
      <c r="AN292" s="22">
        <f>IF(AF292="","",IF(OR(Balances!$B$6="",AM292=Balances!$B$6),1,0))</f>
        <v/>
      </c>
    </row>
    <row r="293">
      <c r="Z293" s="19" t="n"/>
      <c r="AA293" s="25" t="n"/>
      <c r="AB293" s="25" t="n"/>
      <c r="AC293" s="26" t="n"/>
      <c r="AD293" s="25" t="n"/>
      <c r="AE293" s="19" t="n"/>
      <c r="AF293" s="22">
        <f>LOWER(IFERROR(TRIM(INDEX($A293:$Y293,MATCH(Lists!$H$4,$A$1:$Y$1,0))&amp;""),""))</f>
        <v/>
      </c>
      <c r="AG293" s="22">
        <f>IFERROR(TRIM(INDEX($A293:$Y293,MATCH(Lists!$H$3,$A$1:$Y$1,0))&amp;""),"")</f>
        <v/>
      </c>
      <c r="AH293" s="23">
        <f>IFERROR(IF(ISNUMBER(INDEX($A293:$Y293,MATCH(Lists!$H$5,$A$1:$Y$1,0))),IF(INDEX($A293:$Y293,MATCH(Lists!$H$5,$A$1:$Y$1,0))&gt;0,INT(INDEX($A293:$Y293,MATCH(Lists!$H$5,$A$1:$Y$1,0))),""),DATE(VALUE(LEFT(INDEX($A293:$Y293,MATCH(Lists!$H$5,$A$1:$Y$1,0)),4)),VALUE(MID(INDEX($A293:$Y293,MATCH(Lists!$H$5,$A$1:$Y$1,0)),6,2)),VALUE(MID(INDEX($A293:$Y293,MATCH(Lists!$H$5,$A$1:$Y$1,0)),9,2)))),"")</f>
        <v/>
      </c>
      <c r="AI293" s="23">
        <f>IFERROR(IF(ISNUMBER(INDEX($A293:$Y293,MATCH(Lists!$H$6,$A$1:$Y$1,0))),IF(INDEX($A293:$Y293,MATCH(Lists!$H$6,$A$1:$Y$1,0))&gt;0,INT(INDEX($A293:$Y293,MATCH(Lists!$H$6,$A$1:$Y$1,0))),""),DATE(VALUE(LEFT(INDEX($A293:$Y293,MATCH(Lists!$H$6,$A$1:$Y$1,0)),4)),VALUE(MID(INDEX($A293:$Y293,MATCH(Lists!$H$6,$A$1:$Y$1,0)),6,2)),VALUE(MID(INDEX($A293:$Y293,MATCH(Lists!$H$6,$A$1:$Y$1,0)),9,2)))),"")</f>
        <v/>
      </c>
      <c r="AJ293" s="22">
        <f>IF(AF293="","",IFERROR(VALUE(INDEX($A293:$Y293,MATCH(Lists!$H$7,$A$1:$Y$1,0))&amp;""),0))</f>
        <v/>
      </c>
      <c r="AK293" s="24">
        <f>IF(AH293="","",YEAR(AH293))</f>
        <v/>
      </c>
      <c r="AL293" s="22">
        <f>IF(AF293="","",IF(AA293="","Pending",AA293))</f>
        <v/>
      </c>
      <c r="AM293" s="22">
        <f>IFERROR(TRIM(INDEX($A293:$Y293,MATCH(Lists!$H$8,$A$1:$Y$1,0))&amp;""),"")</f>
        <v/>
      </c>
      <c r="AN293" s="22">
        <f>IF(AF293="","",IF(OR(Balances!$B$6="",AM293=Balances!$B$6),1,0))</f>
        <v/>
      </c>
    </row>
    <row r="294">
      <c r="Z294" s="19" t="n"/>
      <c r="AA294" s="25" t="n"/>
      <c r="AB294" s="25" t="n"/>
      <c r="AC294" s="26" t="n"/>
      <c r="AD294" s="25" t="n"/>
      <c r="AE294" s="19" t="n"/>
      <c r="AF294" s="22">
        <f>LOWER(IFERROR(TRIM(INDEX($A294:$Y294,MATCH(Lists!$H$4,$A$1:$Y$1,0))&amp;""),""))</f>
        <v/>
      </c>
      <c r="AG294" s="22">
        <f>IFERROR(TRIM(INDEX($A294:$Y294,MATCH(Lists!$H$3,$A$1:$Y$1,0))&amp;""),"")</f>
        <v/>
      </c>
      <c r="AH294" s="23">
        <f>IFERROR(IF(ISNUMBER(INDEX($A294:$Y294,MATCH(Lists!$H$5,$A$1:$Y$1,0))),IF(INDEX($A294:$Y294,MATCH(Lists!$H$5,$A$1:$Y$1,0))&gt;0,INT(INDEX($A294:$Y294,MATCH(Lists!$H$5,$A$1:$Y$1,0))),""),DATE(VALUE(LEFT(INDEX($A294:$Y294,MATCH(Lists!$H$5,$A$1:$Y$1,0)),4)),VALUE(MID(INDEX($A294:$Y294,MATCH(Lists!$H$5,$A$1:$Y$1,0)),6,2)),VALUE(MID(INDEX($A294:$Y294,MATCH(Lists!$H$5,$A$1:$Y$1,0)),9,2)))),"")</f>
        <v/>
      </c>
      <c r="AI294" s="23">
        <f>IFERROR(IF(ISNUMBER(INDEX($A294:$Y294,MATCH(Lists!$H$6,$A$1:$Y$1,0))),IF(INDEX($A294:$Y294,MATCH(Lists!$H$6,$A$1:$Y$1,0))&gt;0,INT(INDEX($A294:$Y294,MATCH(Lists!$H$6,$A$1:$Y$1,0))),""),DATE(VALUE(LEFT(INDEX($A294:$Y294,MATCH(Lists!$H$6,$A$1:$Y$1,0)),4)),VALUE(MID(INDEX($A294:$Y294,MATCH(Lists!$H$6,$A$1:$Y$1,0)),6,2)),VALUE(MID(INDEX($A294:$Y294,MATCH(Lists!$H$6,$A$1:$Y$1,0)),9,2)))),"")</f>
        <v/>
      </c>
      <c r="AJ294" s="22">
        <f>IF(AF294="","",IFERROR(VALUE(INDEX($A294:$Y294,MATCH(Lists!$H$7,$A$1:$Y$1,0))&amp;""),0))</f>
        <v/>
      </c>
      <c r="AK294" s="24">
        <f>IF(AH294="","",YEAR(AH294))</f>
        <v/>
      </c>
      <c r="AL294" s="22">
        <f>IF(AF294="","",IF(AA294="","Pending",AA294))</f>
        <v/>
      </c>
      <c r="AM294" s="22">
        <f>IFERROR(TRIM(INDEX($A294:$Y294,MATCH(Lists!$H$8,$A$1:$Y$1,0))&amp;""),"")</f>
        <v/>
      </c>
      <c r="AN294" s="22">
        <f>IF(AF294="","",IF(OR(Balances!$B$6="",AM294=Balances!$B$6),1,0))</f>
        <v/>
      </c>
    </row>
    <row r="295">
      <c r="Z295" s="19" t="n"/>
      <c r="AA295" s="25" t="n"/>
      <c r="AB295" s="25" t="n"/>
      <c r="AC295" s="26" t="n"/>
      <c r="AD295" s="25" t="n"/>
      <c r="AE295" s="19" t="n"/>
      <c r="AF295" s="22">
        <f>LOWER(IFERROR(TRIM(INDEX($A295:$Y295,MATCH(Lists!$H$4,$A$1:$Y$1,0))&amp;""),""))</f>
        <v/>
      </c>
      <c r="AG295" s="22">
        <f>IFERROR(TRIM(INDEX($A295:$Y295,MATCH(Lists!$H$3,$A$1:$Y$1,0))&amp;""),"")</f>
        <v/>
      </c>
      <c r="AH295" s="23">
        <f>IFERROR(IF(ISNUMBER(INDEX($A295:$Y295,MATCH(Lists!$H$5,$A$1:$Y$1,0))),IF(INDEX($A295:$Y295,MATCH(Lists!$H$5,$A$1:$Y$1,0))&gt;0,INT(INDEX($A295:$Y295,MATCH(Lists!$H$5,$A$1:$Y$1,0))),""),DATE(VALUE(LEFT(INDEX($A295:$Y295,MATCH(Lists!$H$5,$A$1:$Y$1,0)),4)),VALUE(MID(INDEX($A295:$Y295,MATCH(Lists!$H$5,$A$1:$Y$1,0)),6,2)),VALUE(MID(INDEX($A295:$Y295,MATCH(Lists!$H$5,$A$1:$Y$1,0)),9,2)))),"")</f>
        <v/>
      </c>
      <c r="AI295" s="23">
        <f>IFERROR(IF(ISNUMBER(INDEX($A295:$Y295,MATCH(Lists!$H$6,$A$1:$Y$1,0))),IF(INDEX($A295:$Y295,MATCH(Lists!$H$6,$A$1:$Y$1,0))&gt;0,INT(INDEX($A295:$Y295,MATCH(Lists!$H$6,$A$1:$Y$1,0))),""),DATE(VALUE(LEFT(INDEX($A295:$Y295,MATCH(Lists!$H$6,$A$1:$Y$1,0)),4)),VALUE(MID(INDEX($A295:$Y295,MATCH(Lists!$H$6,$A$1:$Y$1,0)),6,2)),VALUE(MID(INDEX($A295:$Y295,MATCH(Lists!$H$6,$A$1:$Y$1,0)),9,2)))),"")</f>
        <v/>
      </c>
      <c r="AJ295" s="22">
        <f>IF(AF295="","",IFERROR(VALUE(INDEX($A295:$Y295,MATCH(Lists!$H$7,$A$1:$Y$1,0))&amp;""),0))</f>
        <v/>
      </c>
      <c r="AK295" s="24">
        <f>IF(AH295="","",YEAR(AH295))</f>
        <v/>
      </c>
      <c r="AL295" s="22">
        <f>IF(AF295="","",IF(AA295="","Pending",AA295))</f>
        <v/>
      </c>
      <c r="AM295" s="22">
        <f>IFERROR(TRIM(INDEX($A295:$Y295,MATCH(Lists!$H$8,$A$1:$Y$1,0))&amp;""),"")</f>
        <v/>
      </c>
      <c r="AN295" s="22">
        <f>IF(AF295="","",IF(OR(Balances!$B$6="",AM295=Balances!$B$6),1,0))</f>
        <v/>
      </c>
    </row>
    <row r="296">
      <c r="Z296" s="19" t="n"/>
      <c r="AA296" s="25" t="n"/>
      <c r="AB296" s="25" t="n"/>
      <c r="AC296" s="26" t="n"/>
      <c r="AD296" s="25" t="n"/>
      <c r="AE296" s="19" t="n"/>
      <c r="AF296" s="22">
        <f>LOWER(IFERROR(TRIM(INDEX($A296:$Y296,MATCH(Lists!$H$4,$A$1:$Y$1,0))&amp;""),""))</f>
        <v/>
      </c>
      <c r="AG296" s="22">
        <f>IFERROR(TRIM(INDEX($A296:$Y296,MATCH(Lists!$H$3,$A$1:$Y$1,0))&amp;""),"")</f>
        <v/>
      </c>
      <c r="AH296" s="23">
        <f>IFERROR(IF(ISNUMBER(INDEX($A296:$Y296,MATCH(Lists!$H$5,$A$1:$Y$1,0))),IF(INDEX($A296:$Y296,MATCH(Lists!$H$5,$A$1:$Y$1,0))&gt;0,INT(INDEX($A296:$Y296,MATCH(Lists!$H$5,$A$1:$Y$1,0))),""),DATE(VALUE(LEFT(INDEX($A296:$Y296,MATCH(Lists!$H$5,$A$1:$Y$1,0)),4)),VALUE(MID(INDEX($A296:$Y296,MATCH(Lists!$H$5,$A$1:$Y$1,0)),6,2)),VALUE(MID(INDEX($A296:$Y296,MATCH(Lists!$H$5,$A$1:$Y$1,0)),9,2)))),"")</f>
        <v/>
      </c>
      <c r="AI296" s="23">
        <f>IFERROR(IF(ISNUMBER(INDEX($A296:$Y296,MATCH(Lists!$H$6,$A$1:$Y$1,0))),IF(INDEX($A296:$Y296,MATCH(Lists!$H$6,$A$1:$Y$1,0))&gt;0,INT(INDEX($A296:$Y296,MATCH(Lists!$H$6,$A$1:$Y$1,0))),""),DATE(VALUE(LEFT(INDEX($A296:$Y296,MATCH(Lists!$H$6,$A$1:$Y$1,0)),4)),VALUE(MID(INDEX($A296:$Y296,MATCH(Lists!$H$6,$A$1:$Y$1,0)),6,2)),VALUE(MID(INDEX($A296:$Y296,MATCH(Lists!$H$6,$A$1:$Y$1,0)),9,2)))),"")</f>
        <v/>
      </c>
      <c r="AJ296" s="22">
        <f>IF(AF296="","",IFERROR(VALUE(INDEX($A296:$Y296,MATCH(Lists!$H$7,$A$1:$Y$1,0))&amp;""),0))</f>
        <v/>
      </c>
      <c r="AK296" s="24">
        <f>IF(AH296="","",YEAR(AH296))</f>
        <v/>
      </c>
      <c r="AL296" s="22">
        <f>IF(AF296="","",IF(AA296="","Pending",AA296))</f>
        <v/>
      </c>
      <c r="AM296" s="22">
        <f>IFERROR(TRIM(INDEX($A296:$Y296,MATCH(Lists!$H$8,$A$1:$Y$1,0))&amp;""),"")</f>
        <v/>
      </c>
      <c r="AN296" s="22">
        <f>IF(AF296="","",IF(OR(Balances!$B$6="",AM296=Balances!$B$6),1,0))</f>
        <v/>
      </c>
    </row>
    <row r="297">
      <c r="Z297" s="19" t="n"/>
      <c r="AA297" s="25" t="n"/>
      <c r="AB297" s="25" t="n"/>
      <c r="AC297" s="26" t="n"/>
      <c r="AD297" s="25" t="n"/>
      <c r="AE297" s="19" t="n"/>
      <c r="AF297" s="22">
        <f>LOWER(IFERROR(TRIM(INDEX($A297:$Y297,MATCH(Lists!$H$4,$A$1:$Y$1,0))&amp;""),""))</f>
        <v/>
      </c>
      <c r="AG297" s="22">
        <f>IFERROR(TRIM(INDEX($A297:$Y297,MATCH(Lists!$H$3,$A$1:$Y$1,0))&amp;""),"")</f>
        <v/>
      </c>
      <c r="AH297" s="23">
        <f>IFERROR(IF(ISNUMBER(INDEX($A297:$Y297,MATCH(Lists!$H$5,$A$1:$Y$1,0))),IF(INDEX($A297:$Y297,MATCH(Lists!$H$5,$A$1:$Y$1,0))&gt;0,INT(INDEX($A297:$Y297,MATCH(Lists!$H$5,$A$1:$Y$1,0))),""),DATE(VALUE(LEFT(INDEX($A297:$Y297,MATCH(Lists!$H$5,$A$1:$Y$1,0)),4)),VALUE(MID(INDEX($A297:$Y297,MATCH(Lists!$H$5,$A$1:$Y$1,0)),6,2)),VALUE(MID(INDEX($A297:$Y297,MATCH(Lists!$H$5,$A$1:$Y$1,0)),9,2)))),"")</f>
        <v/>
      </c>
      <c r="AI297" s="23">
        <f>IFERROR(IF(ISNUMBER(INDEX($A297:$Y297,MATCH(Lists!$H$6,$A$1:$Y$1,0))),IF(INDEX($A297:$Y297,MATCH(Lists!$H$6,$A$1:$Y$1,0))&gt;0,INT(INDEX($A297:$Y297,MATCH(Lists!$H$6,$A$1:$Y$1,0))),""),DATE(VALUE(LEFT(INDEX($A297:$Y297,MATCH(Lists!$H$6,$A$1:$Y$1,0)),4)),VALUE(MID(INDEX($A297:$Y297,MATCH(Lists!$H$6,$A$1:$Y$1,0)),6,2)),VALUE(MID(INDEX($A297:$Y297,MATCH(Lists!$H$6,$A$1:$Y$1,0)),9,2)))),"")</f>
        <v/>
      </c>
      <c r="AJ297" s="22">
        <f>IF(AF297="","",IFERROR(VALUE(INDEX($A297:$Y297,MATCH(Lists!$H$7,$A$1:$Y$1,0))&amp;""),0))</f>
        <v/>
      </c>
      <c r="AK297" s="24">
        <f>IF(AH297="","",YEAR(AH297))</f>
        <v/>
      </c>
      <c r="AL297" s="22">
        <f>IF(AF297="","",IF(AA297="","Pending",AA297))</f>
        <v/>
      </c>
      <c r="AM297" s="22">
        <f>IFERROR(TRIM(INDEX($A297:$Y297,MATCH(Lists!$H$8,$A$1:$Y$1,0))&amp;""),"")</f>
        <v/>
      </c>
      <c r="AN297" s="22">
        <f>IF(AF297="","",IF(OR(Balances!$B$6="",AM297=Balances!$B$6),1,0))</f>
        <v/>
      </c>
    </row>
    <row r="298">
      <c r="Z298" s="19" t="n"/>
      <c r="AA298" s="25" t="n"/>
      <c r="AB298" s="25" t="n"/>
      <c r="AC298" s="26" t="n"/>
      <c r="AD298" s="25" t="n"/>
      <c r="AE298" s="19" t="n"/>
      <c r="AF298" s="22">
        <f>LOWER(IFERROR(TRIM(INDEX($A298:$Y298,MATCH(Lists!$H$4,$A$1:$Y$1,0))&amp;""),""))</f>
        <v/>
      </c>
      <c r="AG298" s="22">
        <f>IFERROR(TRIM(INDEX($A298:$Y298,MATCH(Lists!$H$3,$A$1:$Y$1,0))&amp;""),"")</f>
        <v/>
      </c>
      <c r="AH298" s="23">
        <f>IFERROR(IF(ISNUMBER(INDEX($A298:$Y298,MATCH(Lists!$H$5,$A$1:$Y$1,0))),IF(INDEX($A298:$Y298,MATCH(Lists!$H$5,$A$1:$Y$1,0))&gt;0,INT(INDEX($A298:$Y298,MATCH(Lists!$H$5,$A$1:$Y$1,0))),""),DATE(VALUE(LEFT(INDEX($A298:$Y298,MATCH(Lists!$H$5,$A$1:$Y$1,0)),4)),VALUE(MID(INDEX($A298:$Y298,MATCH(Lists!$H$5,$A$1:$Y$1,0)),6,2)),VALUE(MID(INDEX($A298:$Y298,MATCH(Lists!$H$5,$A$1:$Y$1,0)),9,2)))),"")</f>
        <v/>
      </c>
      <c r="AI298" s="23">
        <f>IFERROR(IF(ISNUMBER(INDEX($A298:$Y298,MATCH(Lists!$H$6,$A$1:$Y$1,0))),IF(INDEX($A298:$Y298,MATCH(Lists!$H$6,$A$1:$Y$1,0))&gt;0,INT(INDEX($A298:$Y298,MATCH(Lists!$H$6,$A$1:$Y$1,0))),""),DATE(VALUE(LEFT(INDEX($A298:$Y298,MATCH(Lists!$H$6,$A$1:$Y$1,0)),4)),VALUE(MID(INDEX($A298:$Y298,MATCH(Lists!$H$6,$A$1:$Y$1,0)),6,2)),VALUE(MID(INDEX($A298:$Y298,MATCH(Lists!$H$6,$A$1:$Y$1,0)),9,2)))),"")</f>
        <v/>
      </c>
      <c r="AJ298" s="22">
        <f>IF(AF298="","",IFERROR(VALUE(INDEX($A298:$Y298,MATCH(Lists!$H$7,$A$1:$Y$1,0))&amp;""),0))</f>
        <v/>
      </c>
      <c r="AK298" s="24">
        <f>IF(AH298="","",YEAR(AH298))</f>
        <v/>
      </c>
      <c r="AL298" s="22">
        <f>IF(AF298="","",IF(AA298="","Pending",AA298))</f>
        <v/>
      </c>
      <c r="AM298" s="22">
        <f>IFERROR(TRIM(INDEX($A298:$Y298,MATCH(Lists!$H$8,$A$1:$Y$1,0))&amp;""),"")</f>
        <v/>
      </c>
      <c r="AN298" s="22">
        <f>IF(AF298="","",IF(OR(Balances!$B$6="",AM298=Balances!$B$6),1,0))</f>
        <v/>
      </c>
    </row>
    <row r="299">
      <c r="Z299" s="19" t="n"/>
      <c r="AA299" s="25" t="n"/>
      <c r="AB299" s="25" t="n"/>
      <c r="AC299" s="26" t="n"/>
      <c r="AD299" s="25" t="n"/>
      <c r="AE299" s="19" t="n"/>
      <c r="AF299" s="22">
        <f>LOWER(IFERROR(TRIM(INDEX($A299:$Y299,MATCH(Lists!$H$4,$A$1:$Y$1,0))&amp;""),""))</f>
        <v/>
      </c>
      <c r="AG299" s="22">
        <f>IFERROR(TRIM(INDEX($A299:$Y299,MATCH(Lists!$H$3,$A$1:$Y$1,0))&amp;""),"")</f>
        <v/>
      </c>
      <c r="AH299" s="23">
        <f>IFERROR(IF(ISNUMBER(INDEX($A299:$Y299,MATCH(Lists!$H$5,$A$1:$Y$1,0))),IF(INDEX($A299:$Y299,MATCH(Lists!$H$5,$A$1:$Y$1,0))&gt;0,INT(INDEX($A299:$Y299,MATCH(Lists!$H$5,$A$1:$Y$1,0))),""),DATE(VALUE(LEFT(INDEX($A299:$Y299,MATCH(Lists!$H$5,$A$1:$Y$1,0)),4)),VALUE(MID(INDEX($A299:$Y299,MATCH(Lists!$H$5,$A$1:$Y$1,0)),6,2)),VALUE(MID(INDEX($A299:$Y299,MATCH(Lists!$H$5,$A$1:$Y$1,0)),9,2)))),"")</f>
        <v/>
      </c>
      <c r="AI299" s="23">
        <f>IFERROR(IF(ISNUMBER(INDEX($A299:$Y299,MATCH(Lists!$H$6,$A$1:$Y$1,0))),IF(INDEX($A299:$Y299,MATCH(Lists!$H$6,$A$1:$Y$1,0))&gt;0,INT(INDEX($A299:$Y299,MATCH(Lists!$H$6,$A$1:$Y$1,0))),""),DATE(VALUE(LEFT(INDEX($A299:$Y299,MATCH(Lists!$H$6,$A$1:$Y$1,0)),4)),VALUE(MID(INDEX($A299:$Y299,MATCH(Lists!$H$6,$A$1:$Y$1,0)),6,2)),VALUE(MID(INDEX($A299:$Y299,MATCH(Lists!$H$6,$A$1:$Y$1,0)),9,2)))),"")</f>
        <v/>
      </c>
      <c r="AJ299" s="22">
        <f>IF(AF299="","",IFERROR(VALUE(INDEX($A299:$Y299,MATCH(Lists!$H$7,$A$1:$Y$1,0))&amp;""),0))</f>
        <v/>
      </c>
      <c r="AK299" s="24">
        <f>IF(AH299="","",YEAR(AH299))</f>
        <v/>
      </c>
      <c r="AL299" s="22">
        <f>IF(AF299="","",IF(AA299="","Pending",AA299))</f>
        <v/>
      </c>
      <c r="AM299" s="22">
        <f>IFERROR(TRIM(INDEX($A299:$Y299,MATCH(Lists!$H$8,$A$1:$Y$1,0))&amp;""),"")</f>
        <v/>
      </c>
      <c r="AN299" s="22">
        <f>IF(AF299="","",IF(OR(Balances!$B$6="",AM299=Balances!$B$6),1,0))</f>
        <v/>
      </c>
    </row>
    <row r="300">
      <c r="Z300" s="19" t="n"/>
      <c r="AA300" s="25" t="n"/>
      <c r="AB300" s="25" t="n"/>
      <c r="AC300" s="26" t="n"/>
      <c r="AD300" s="25" t="n"/>
      <c r="AE300" s="19" t="n"/>
      <c r="AF300" s="22">
        <f>LOWER(IFERROR(TRIM(INDEX($A300:$Y300,MATCH(Lists!$H$4,$A$1:$Y$1,0))&amp;""),""))</f>
        <v/>
      </c>
      <c r="AG300" s="22">
        <f>IFERROR(TRIM(INDEX($A300:$Y300,MATCH(Lists!$H$3,$A$1:$Y$1,0))&amp;""),"")</f>
        <v/>
      </c>
      <c r="AH300" s="23">
        <f>IFERROR(IF(ISNUMBER(INDEX($A300:$Y300,MATCH(Lists!$H$5,$A$1:$Y$1,0))),IF(INDEX($A300:$Y300,MATCH(Lists!$H$5,$A$1:$Y$1,0))&gt;0,INT(INDEX($A300:$Y300,MATCH(Lists!$H$5,$A$1:$Y$1,0))),""),DATE(VALUE(LEFT(INDEX($A300:$Y300,MATCH(Lists!$H$5,$A$1:$Y$1,0)),4)),VALUE(MID(INDEX($A300:$Y300,MATCH(Lists!$H$5,$A$1:$Y$1,0)),6,2)),VALUE(MID(INDEX($A300:$Y300,MATCH(Lists!$H$5,$A$1:$Y$1,0)),9,2)))),"")</f>
        <v/>
      </c>
      <c r="AI300" s="23">
        <f>IFERROR(IF(ISNUMBER(INDEX($A300:$Y300,MATCH(Lists!$H$6,$A$1:$Y$1,0))),IF(INDEX($A300:$Y300,MATCH(Lists!$H$6,$A$1:$Y$1,0))&gt;0,INT(INDEX($A300:$Y300,MATCH(Lists!$H$6,$A$1:$Y$1,0))),""),DATE(VALUE(LEFT(INDEX($A300:$Y300,MATCH(Lists!$H$6,$A$1:$Y$1,0)),4)),VALUE(MID(INDEX($A300:$Y300,MATCH(Lists!$H$6,$A$1:$Y$1,0)),6,2)),VALUE(MID(INDEX($A300:$Y300,MATCH(Lists!$H$6,$A$1:$Y$1,0)),9,2)))),"")</f>
        <v/>
      </c>
      <c r="AJ300" s="22">
        <f>IF(AF300="","",IFERROR(VALUE(INDEX($A300:$Y300,MATCH(Lists!$H$7,$A$1:$Y$1,0))&amp;""),0))</f>
        <v/>
      </c>
      <c r="AK300" s="24">
        <f>IF(AH300="","",YEAR(AH300))</f>
        <v/>
      </c>
      <c r="AL300" s="22">
        <f>IF(AF300="","",IF(AA300="","Pending",AA300))</f>
        <v/>
      </c>
      <c r="AM300" s="22">
        <f>IFERROR(TRIM(INDEX($A300:$Y300,MATCH(Lists!$H$8,$A$1:$Y$1,0))&amp;""),"")</f>
        <v/>
      </c>
      <c r="AN300" s="22">
        <f>IF(AF300="","",IF(OR(Balances!$B$6="",AM300=Balances!$B$6),1,0))</f>
        <v/>
      </c>
    </row>
    <row r="301">
      <c r="Z301" s="19" t="n"/>
      <c r="AA301" s="25" t="n"/>
      <c r="AB301" s="25" t="n"/>
      <c r="AC301" s="26" t="n"/>
      <c r="AD301" s="25" t="n"/>
      <c r="AE301" s="19" t="n"/>
      <c r="AF301" s="22">
        <f>LOWER(IFERROR(TRIM(INDEX($A301:$Y301,MATCH(Lists!$H$4,$A$1:$Y$1,0))&amp;""),""))</f>
        <v/>
      </c>
      <c r="AG301" s="22">
        <f>IFERROR(TRIM(INDEX($A301:$Y301,MATCH(Lists!$H$3,$A$1:$Y$1,0))&amp;""),"")</f>
        <v/>
      </c>
      <c r="AH301" s="23">
        <f>IFERROR(IF(ISNUMBER(INDEX($A301:$Y301,MATCH(Lists!$H$5,$A$1:$Y$1,0))),IF(INDEX($A301:$Y301,MATCH(Lists!$H$5,$A$1:$Y$1,0))&gt;0,INT(INDEX($A301:$Y301,MATCH(Lists!$H$5,$A$1:$Y$1,0))),""),DATE(VALUE(LEFT(INDEX($A301:$Y301,MATCH(Lists!$H$5,$A$1:$Y$1,0)),4)),VALUE(MID(INDEX($A301:$Y301,MATCH(Lists!$H$5,$A$1:$Y$1,0)),6,2)),VALUE(MID(INDEX($A301:$Y301,MATCH(Lists!$H$5,$A$1:$Y$1,0)),9,2)))),"")</f>
        <v/>
      </c>
      <c r="AI301" s="23">
        <f>IFERROR(IF(ISNUMBER(INDEX($A301:$Y301,MATCH(Lists!$H$6,$A$1:$Y$1,0))),IF(INDEX($A301:$Y301,MATCH(Lists!$H$6,$A$1:$Y$1,0))&gt;0,INT(INDEX($A301:$Y301,MATCH(Lists!$H$6,$A$1:$Y$1,0))),""),DATE(VALUE(LEFT(INDEX($A301:$Y301,MATCH(Lists!$H$6,$A$1:$Y$1,0)),4)),VALUE(MID(INDEX($A301:$Y301,MATCH(Lists!$H$6,$A$1:$Y$1,0)),6,2)),VALUE(MID(INDEX($A301:$Y301,MATCH(Lists!$H$6,$A$1:$Y$1,0)),9,2)))),"")</f>
        <v/>
      </c>
      <c r="AJ301" s="22">
        <f>IF(AF301="","",IFERROR(VALUE(INDEX($A301:$Y301,MATCH(Lists!$H$7,$A$1:$Y$1,0))&amp;""),0))</f>
        <v/>
      </c>
      <c r="AK301" s="24">
        <f>IF(AH301="","",YEAR(AH301))</f>
        <v/>
      </c>
      <c r="AL301" s="22">
        <f>IF(AF301="","",IF(AA301="","Pending",AA301))</f>
        <v/>
      </c>
      <c r="AM301" s="22">
        <f>IFERROR(TRIM(INDEX($A301:$Y301,MATCH(Lists!$H$8,$A$1:$Y$1,0))&amp;""),"")</f>
        <v/>
      </c>
      <c r="AN301" s="22">
        <f>IF(AF301="","",IF(OR(Balances!$B$6="",AM301=Balances!$B$6),1,0))</f>
        <v/>
      </c>
    </row>
    <row r="302">
      <c r="Z302" s="19" t="n"/>
      <c r="AA302" s="25" t="n"/>
      <c r="AB302" s="25" t="n"/>
      <c r="AC302" s="26" t="n"/>
      <c r="AD302" s="25" t="n"/>
      <c r="AE302" s="19" t="n"/>
      <c r="AF302" s="22">
        <f>LOWER(IFERROR(TRIM(INDEX($A302:$Y302,MATCH(Lists!$H$4,$A$1:$Y$1,0))&amp;""),""))</f>
        <v/>
      </c>
      <c r="AG302" s="22">
        <f>IFERROR(TRIM(INDEX($A302:$Y302,MATCH(Lists!$H$3,$A$1:$Y$1,0))&amp;""),"")</f>
        <v/>
      </c>
      <c r="AH302" s="23">
        <f>IFERROR(IF(ISNUMBER(INDEX($A302:$Y302,MATCH(Lists!$H$5,$A$1:$Y$1,0))),IF(INDEX($A302:$Y302,MATCH(Lists!$H$5,$A$1:$Y$1,0))&gt;0,INT(INDEX($A302:$Y302,MATCH(Lists!$H$5,$A$1:$Y$1,0))),""),DATE(VALUE(LEFT(INDEX($A302:$Y302,MATCH(Lists!$H$5,$A$1:$Y$1,0)),4)),VALUE(MID(INDEX($A302:$Y302,MATCH(Lists!$H$5,$A$1:$Y$1,0)),6,2)),VALUE(MID(INDEX($A302:$Y302,MATCH(Lists!$H$5,$A$1:$Y$1,0)),9,2)))),"")</f>
        <v/>
      </c>
      <c r="AI302" s="23">
        <f>IFERROR(IF(ISNUMBER(INDEX($A302:$Y302,MATCH(Lists!$H$6,$A$1:$Y$1,0))),IF(INDEX($A302:$Y302,MATCH(Lists!$H$6,$A$1:$Y$1,0))&gt;0,INT(INDEX($A302:$Y302,MATCH(Lists!$H$6,$A$1:$Y$1,0))),""),DATE(VALUE(LEFT(INDEX($A302:$Y302,MATCH(Lists!$H$6,$A$1:$Y$1,0)),4)),VALUE(MID(INDEX($A302:$Y302,MATCH(Lists!$H$6,$A$1:$Y$1,0)),6,2)),VALUE(MID(INDEX($A302:$Y302,MATCH(Lists!$H$6,$A$1:$Y$1,0)),9,2)))),"")</f>
        <v/>
      </c>
      <c r="AJ302" s="22">
        <f>IF(AF302="","",IFERROR(VALUE(INDEX($A302:$Y302,MATCH(Lists!$H$7,$A$1:$Y$1,0))&amp;""),0))</f>
        <v/>
      </c>
      <c r="AK302" s="24">
        <f>IF(AH302="","",YEAR(AH302))</f>
        <v/>
      </c>
      <c r="AL302" s="22">
        <f>IF(AF302="","",IF(AA302="","Pending",AA302))</f>
        <v/>
      </c>
      <c r="AM302" s="22">
        <f>IFERROR(TRIM(INDEX($A302:$Y302,MATCH(Lists!$H$8,$A$1:$Y$1,0))&amp;""),"")</f>
        <v/>
      </c>
      <c r="AN302" s="22">
        <f>IF(AF302="","",IF(OR(Balances!$B$6="",AM302=Balances!$B$6),1,0))</f>
        <v/>
      </c>
    </row>
    <row r="303">
      <c r="Z303" s="19" t="n"/>
      <c r="AA303" s="25" t="n"/>
      <c r="AB303" s="25" t="n"/>
      <c r="AC303" s="26" t="n"/>
      <c r="AD303" s="25" t="n"/>
      <c r="AE303" s="19" t="n"/>
      <c r="AF303" s="22">
        <f>LOWER(IFERROR(TRIM(INDEX($A303:$Y303,MATCH(Lists!$H$4,$A$1:$Y$1,0))&amp;""),""))</f>
        <v/>
      </c>
      <c r="AG303" s="22">
        <f>IFERROR(TRIM(INDEX($A303:$Y303,MATCH(Lists!$H$3,$A$1:$Y$1,0))&amp;""),"")</f>
        <v/>
      </c>
      <c r="AH303" s="23">
        <f>IFERROR(IF(ISNUMBER(INDEX($A303:$Y303,MATCH(Lists!$H$5,$A$1:$Y$1,0))),IF(INDEX($A303:$Y303,MATCH(Lists!$H$5,$A$1:$Y$1,0))&gt;0,INT(INDEX($A303:$Y303,MATCH(Lists!$H$5,$A$1:$Y$1,0))),""),DATE(VALUE(LEFT(INDEX($A303:$Y303,MATCH(Lists!$H$5,$A$1:$Y$1,0)),4)),VALUE(MID(INDEX($A303:$Y303,MATCH(Lists!$H$5,$A$1:$Y$1,0)),6,2)),VALUE(MID(INDEX($A303:$Y303,MATCH(Lists!$H$5,$A$1:$Y$1,0)),9,2)))),"")</f>
        <v/>
      </c>
      <c r="AI303" s="23">
        <f>IFERROR(IF(ISNUMBER(INDEX($A303:$Y303,MATCH(Lists!$H$6,$A$1:$Y$1,0))),IF(INDEX($A303:$Y303,MATCH(Lists!$H$6,$A$1:$Y$1,0))&gt;0,INT(INDEX($A303:$Y303,MATCH(Lists!$H$6,$A$1:$Y$1,0))),""),DATE(VALUE(LEFT(INDEX($A303:$Y303,MATCH(Lists!$H$6,$A$1:$Y$1,0)),4)),VALUE(MID(INDEX($A303:$Y303,MATCH(Lists!$H$6,$A$1:$Y$1,0)),6,2)),VALUE(MID(INDEX($A303:$Y303,MATCH(Lists!$H$6,$A$1:$Y$1,0)),9,2)))),"")</f>
        <v/>
      </c>
      <c r="AJ303" s="22">
        <f>IF(AF303="","",IFERROR(VALUE(INDEX($A303:$Y303,MATCH(Lists!$H$7,$A$1:$Y$1,0))&amp;""),0))</f>
        <v/>
      </c>
      <c r="AK303" s="24">
        <f>IF(AH303="","",YEAR(AH303))</f>
        <v/>
      </c>
      <c r="AL303" s="22">
        <f>IF(AF303="","",IF(AA303="","Pending",AA303))</f>
        <v/>
      </c>
      <c r="AM303" s="22">
        <f>IFERROR(TRIM(INDEX($A303:$Y303,MATCH(Lists!$H$8,$A$1:$Y$1,0))&amp;""),"")</f>
        <v/>
      </c>
      <c r="AN303" s="22">
        <f>IF(AF303="","",IF(OR(Balances!$B$6="",AM303=Balances!$B$6),1,0))</f>
        <v/>
      </c>
    </row>
    <row r="304">
      <c r="Z304" s="19" t="n"/>
      <c r="AA304" s="25" t="n"/>
      <c r="AB304" s="25" t="n"/>
      <c r="AC304" s="26" t="n"/>
      <c r="AD304" s="25" t="n"/>
      <c r="AE304" s="19" t="n"/>
      <c r="AF304" s="22">
        <f>LOWER(IFERROR(TRIM(INDEX($A304:$Y304,MATCH(Lists!$H$4,$A$1:$Y$1,0))&amp;""),""))</f>
        <v/>
      </c>
      <c r="AG304" s="22">
        <f>IFERROR(TRIM(INDEX($A304:$Y304,MATCH(Lists!$H$3,$A$1:$Y$1,0))&amp;""),"")</f>
        <v/>
      </c>
      <c r="AH304" s="23">
        <f>IFERROR(IF(ISNUMBER(INDEX($A304:$Y304,MATCH(Lists!$H$5,$A$1:$Y$1,0))),IF(INDEX($A304:$Y304,MATCH(Lists!$H$5,$A$1:$Y$1,0))&gt;0,INT(INDEX($A304:$Y304,MATCH(Lists!$H$5,$A$1:$Y$1,0))),""),DATE(VALUE(LEFT(INDEX($A304:$Y304,MATCH(Lists!$H$5,$A$1:$Y$1,0)),4)),VALUE(MID(INDEX($A304:$Y304,MATCH(Lists!$H$5,$A$1:$Y$1,0)),6,2)),VALUE(MID(INDEX($A304:$Y304,MATCH(Lists!$H$5,$A$1:$Y$1,0)),9,2)))),"")</f>
        <v/>
      </c>
      <c r="AI304" s="23">
        <f>IFERROR(IF(ISNUMBER(INDEX($A304:$Y304,MATCH(Lists!$H$6,$A$1:$Y$1,0))),IF(INDEX($A304:$Y304,MATCH(Lists!$H$6,$A$1:$Y$1,0))&gt;0,INT(INDEX($A304:$Y304,MATCH(Lists!$H$6,$A$1:$Y$1,0))),""),DATE(VALUE(LEFT(INDEX($A304:$Y304,MATCH(Lists!$H$6,$A$1:$Y$1,0)),4)),VALUE(MID(INDEX($A304:$Y304,MATCH(Lists!$H$6,$A$1:$Y$1,0)),6,2)),VALUE(MID(INDEX($A304:$Y304,MATCH(Lists!$H$6,$A$1:$Y$1,0)),9,2)))),"")</f>
        <v/>
      </c>
      <c r="AJ304" s="22">
        <f>IF(AF304="","",IFERROR(VALUE(INDEX($A304:$Y304,MATCH(Lists!$H$7,$A$1:$Y$1,0))&amp;""),0))</f>
        <v/>
      </c>
      <c r="AK304" s="24">
        <f>IF(AH304="","",YEAR(AH304))</f>
        <v/>
      </c>
      <c r="AL304" s="22">
        <f>IF(AF304="","",IF(AA304="","Pending",AA304))</f>
        <v/>
      </c>
      <c r="AM304" s="22">
        <f>IFERROR(TRIM(INDEX($A304:$Y304,MATCH(Lists!$H$8,$A$1:$Y$1,0))&amp;""),"")</f>
        <v/>
      </c>
      <c r="AN304" s="22">
        <f>IF(AF304="","",IF(OR(Balances!$B$6="",AM304=Balances!$B$6),1,0))</f>
        <v/>
      </c>
    </row>
    <row r="305">
      <c r="Z305" s="19" t="n"/>
      <c r="AA305" s="25" t="n"/>
      <c r="AB305" s="25" t="n"/>
      <c r="AC305" s="26" t="n"/>
      <c r="AD305" s="25" t="n"/>
      <c r="AE305" s="19" t="n"/>
      <c r="AF305" s="22">
        <f>LOWER(IFERROR(TRIM(INDEX($A305:$Y305,MATCH(Lists!$H$4,$A$1:$Y$1,0))&amp;""),""))</f>
        <v/>
      </c>
      <c r="AG305" s="22">
        <f>IFERROR(TRIM(INDEX($A305:$Y305,MATCH(Lists!$H$3,$A$1:$Y$1,0))&amp;""),"")</f>
        <v/>
      </c>
      <c r="AH305" s="23">
        <f>IFERROR(IF(ISNUMBER(INDEX($A305:$Y305,MATCH(Lists!$H$5,$A$1:$Y$1,0))),IF(INDEX($A305:$Y305,MATCH(Lists!$H$5,$A$1:$Y$1,0))&gt;0,INT(INDEX($A305:$Y305,MATCH(Lists!$H$5,$A$1:$Y$1,0))),""),DATE(VALUE(LEFT(INDEX($A305:$Y305,MATCH(Lists!$H$5,$A$1:$Y$1,0)),4)),VALUE(MID(INDEX($A305:$Y305,MATCH(Lists!$H$5,$A$1:$Y$1,0)),6,2)),VALUE(MID(INDEX($A305:$Y305,MATCH(Lists!$H$5,$A$1:$Y$1,0)),9,2)))),"")</f>
        <v/>
      </c>
      <c r="AI305" s="23">
        <f>IFERROR(IF(ISNUMBER(INDEX($A305:$Y305,MATCH(Lists!$H$6,$A$1:$Y$1,0))),IF(INDEX($A305:$Y305,MATCH(Lists!$H$6,$A$1:$Y$1,0))&gt;0,INT(INDEX($A305:$Y305,MATCH(Lists!$H$6,$A$1:$Y$1,0))),""),DATE(VALUE(LEFT(INDEX($A305:$Y305,MATCH(Lists!$H$6,$A$1:$Y$1,0)),4)),VALUE(MID(INDEX($A305:$Y305,MATCH(Lists!$H$6,$A$1:$Y$1,0)),6,2)),VALUE(MID(INDEX($A305:$Y305,MATCH(Lists!$H$6,$A$1:$Y$1,0)),9,2)))),"")</f>
        <v/>
      </c>
      <c r="AJ305" s="22">
        <f>IF(AF305="","",IFERROR(VALUE(INDEX($A305:$Y305,MATCH(Lists!$H$7,$A$1:$Y$1,0))&amp;""),0))</f>
        <v/>
      </c>
      <c r="AK305" s="24">
        <f>IF(AH305="","",YEAR(AH305))</f>
        <v/>
      </c>
      <c r="AL305" s="22">
        <f>IF(AF305="","",IF(AA305="","Pending",AA305))</f>
        <v/>
      </c>
      <c r="AM305" s="22">
        <f>IFERROR(TRIM(INDEX($A305:$Y305,MATCH(Lists!$H$8,$A$1:$Y$1,0))&amp;""),"")</f>
        <v/>
      </c>
      <c r="AN305" s="22">
        <f>IF(AF305="","",IF(OR(Balances!$B$6="",AM305=Balances!$B$6),1,0))</f>
        <v/>
      </c>
    </row>
    <row r="306">
      <c r="Z306" s="19" t="n"/>
      <c r="AA306" s="25" t="n"/>
      <c r="AB306" s="25" t="n"/>
      <c r="AC306" s="26" t="n"/>
      <c r="AD306" s="25" t="n"/>
      <c r="AE306" s="19" t="n"/>
      <c r="AF306" s="22">
        <f>LOWER(IFERROR(TRIM(INDEX($A306:$Y306,MATCH(Lists!$H$4,$A$1:$Y$1,0))&amp;""),""))</f>
        <v/>
      </c>
      <c r="AG306" s="22">
        <f>IFERROR(TRIM(INDEX($A306:$Y306,MATCH(Lists!$H$3,$A$1:$Y$1,0))&amp;""),"")</f>
        <v/>
      </c>
      <c r="AH306" s="23">
        <f>IFERROR(IF(ISNUMBER(INDEX($A306:$Y306,MATCH(Lists!$H$5,$A$1:$Y$1,0))),IF(INDEX($A306:$Y306,MATCH(Lists!$H$5,$A$1:$Y$1,0))&gt;0,INT(INDEX($A306:$Y306,MATCH(Lists!$H$5,$A$1:$Y$1,0))),""),DATE(VALUE(LEFT(INDEX($A306:$Y306,MATCH(Lists!$H$5,$A$1:$Y$1,0)),4)),VALUE(MID(INDEX($A306:$Y306,MATCH(Lists!$H$5,$A$1:$Y$1,0)),6,2)),VALUE(MID(INDEX($A306:$Y306,MATCH(Lists!$H$5,$A$1:$Y$1,0)),9,2)))),"")</f>
        <v/>
      </c>
      <c r="AI306" s="23">
        <f>IFERROR(IF(ISNUMBER(INDEX($A306:$Y306,MATCH(Lists!$H$6,$A$1:$Y$1,0))),IF(INDEX($A306:$Y306,MATCH(Lists!$H$6,$A$1:$Y$1,0))&gt;0,INT(INDEX($A306:$Y306,MATCH(Lists!$H$6,$A$1:$Y$1,0))),""),DATE(VALUE(LEFT(INDEX($A306:$Y306,MATCH(Lists!$H$6,$A$1:$Y$1,0)),4)),VALUE(MID(INDEX($A306:$Y306,MATCH(Lists!$H$6,$A$1:$Y$1,0)),6,2)),VALUE(MID(INDEX($A306:$Y306,MATCH(Lists!$H$6,$A$1:$Y$1,0)),9,2)))),"")</f>
        <v/>
      </c>
      <c r="AJ306" s="22">
        <f>IF(AF306="","",IFERROR(VALUE(INDEX($A306:$Y306,MATCH(Lists!$H$7,$A$1:$Y$1,0))&amp;""),0))</f>
        <v/>
      </c>
      <c r="AK306" s="24">
        <f>IF(AH306="","",YEAR(AH306))</f>
        <v/>
      </c>
      <c r="AL306" s="22">
        <f>IF(AF306="","",IF(AA306="","Pending",AA306))</f>
        <v/>
      </c>
      <c r="AM306" s="22">
        <f>IFERROR(TRIM(INDEX($A306:$Y306,MATCH(Lists!$H$8,$A$1:$Y$1,0))&amp;""),"")</f>
        <v/>
      </c>
      <c r="AN306" s="22">
        <f>IF(AF306="","",IF(OR(Balances!$B$6="",AM306=Balances!$B$6),1,0))</f>
        <v/>
      </c>
    </row>
    <row r="307">
      <c r="Z307" s="19" t="n"/>
      <c r="AA307" s="25" t="n"/>
      <c r="AB307" s="25" t="n"/>
      <c r="AC307" s="26" t="n"/>
      <c r="AD307" s="25" t="n"/>
      <c r="AE307" s="19" t="n"/>
      <c r="AF307" s="22">
        <f>LOWER(IFERROR(TRIM(INDEX($A307:$Y307,MATCH(Lists!$H$4,$A$1:$Y$1,0))&amp;""),""))</f>
        <v/>
      </c>
      <c r="AG307" s="22">
        <f>IFERROR(TRIM(INDEX($A307:$Y307,MATCH(Lists!$H$3,$A$1:$Y$1,0))&amp;""),"")</f>
        <v/>
      </c>
      <c r="AH307" s="23">
        <f>IFERROR(IF(ISNUMBER(INDEX($A307:$Y307,MATCH(Lists!$H$5,$A$1:$Y$1,0))),IF(INDEX($A307:$Y307,MATCH(Lists!$H$5,$A$1:$Y$1,0))&gt;0,INT(INDEX($A307:$Y307,MATCH(Lists!$H$5,$A$1:$Y$1,0))),""),DATE(VALUE(LEFT(INDEX($A307:$Y307,MATCH(Lists!$H$5,$A$1:$Y$1,0)),4)),VALUE(MID(INDEX($A307:$Y307,MATCH(Lists!$H$5,$A$1:$Y$1,0)),6,2)),VALUE(MID(INDEX($A307:$Y307,MATCH(Lists!$H$5,$A$1:$Y$1,0)),9,2)))),"")</f>
        <v/>
      </c>
      <c r="AI307" s="23">
        <f>IFERROR(IF(ISNUMBER(INDEX($A307:$Y307,MATCH(Lists!$H$6,$A$1:$Y$1,0))),IF(INDEX($A307:$Y307,MATCH(Lists!$H$6,$A$1:$Y$1,0))&gt;0,INT(INDEX($A307:$Y307,MATCH(Lists!$H$6,$A$1:$Y$1,0))),""),DATE(VALUE(LEFT(INDEX($A307:$Y307,MATCH(Lists!$H$6,$A$1:$Y$1,0)),4)),VALUE(MID(INDEX($A307:$Y307,MATCH(Lists!$H$6,$A$1:$Y$1,0)),6,2)),VALUE(MID(INDEX($A307:$Y307,MATCH(Lists!$H$6,$A$1:$Y$1,0)),9,2)))),"")</f>
        <v/>
      </c>
      <c r="AJ307" s="22">
        <f>IF(AF307="","",IFERROR(VALUE(INDEX($A307:$Y307,MATCH(Lists!$H$7,$A$1:$Y$1,0))&amp;""),0))</f>
        <v/>
      </c>
      <c r="AK307" s="24">
        <f>IF(AH307="","",YEAR(AH307))</f>
        <v/>
      </c>
      <c r="AL307" s="22">
        <f>IF(AF307="","",IF(AA307="","Pending",AA307))</f>
        <v/>
      </c>
      <c r="AM307" s="22">
        <f>IFERROR(TRIM(INDEX($A307:$Y307,MATCH(Lists!$H$8,$A$1:$Y$1,0))&amp;""),"")</f>
        <v/>
      </c>
      <c r="AN307" s="22">
        <f>IF(AF307="","",IF(OR(Balances!$B$6="",AM307=Balances!$B$6),1,0))</f>
        <v/>
      </c>
    </row>
    <row r="308">
      <c r="Z308" s="19" t="n"/>
      <c r="AA308" s="25" t="n"/>
      <c r="AB308" s="25" t="n"/>
      <c r="AC308" s="26" t="n"/>
      <c r="AD308" s="25" t="n"/>
      <c r="AE308" s="19" t="n"/>
      <c r="AF308" s="22">
        <f>LOWER(IFERROR(TRIM(INDEX($A308:$Y308,MATCH(Lists!$H$4,$A$1:$Y$1,0))&amp;""),""))</f>
        <v/>
      </c>
      <c r="AG308" s="22">
        <f>IFERROR(TRIM(INDEX($A308:$Y308,MATCH(Lists!$H$3,$A$1:$Y$1,0))&amp;""),"")</f>
        <v/>
      </c>
      <c r="AH308" s="23">
        <f>IFERROR(IF(ISNUMBER(INDEX($A308:$Y308,MATCH(Lists!$H$5,$A$1:$Y$1,0))),IF(INDEX($A308:$Y308,MATCH(Lists!$H$5,$A$1:$Y$1,0))&gt;0,INT(INDEX($A308:$Y308,MATCH(Lists!$H$5,$A$1:$Y$1,0))),""),DATE(VALUE(LEFT(INDEX($A308:$Y308,MATCH(Lists!$H$5,$A$1:$Y$1,0)),4)),VALUE(MID(INDEX($A308:$Y308,MATCH(Lists!$H$5,$A$1:$Y$1,0)),6,2)),VALUE(MID(INDEX($A308:$Y308,MATCH(Lists!$H$5,$A$1:$Y$1,0)),9,2)))),"")</f>
        <v/>
      </c>
      <c r="AI308" s="23">
        <f>IFERROR(IF(ISNUMBER(INDEX($A308:$Y308,MATCH(Lists!$H$6,$A$1:$Y$1,0))),IF(INDEX($A308:$Y308,MATCH(Lists!$H$6,$A$1:$Y$1,0))&gt;0,INT(INDEX($A308:$Y308,MATCH(Lists!$H$6,$A$1:$Y$1,0))),""),DATE(VALUE(LEFT(INDEX($A308:$Y308,MATCH(Lists!$H$6,$A$1:$Y$1,0)),4)),VALUE(MID(INDEX($A308:$Y308,MATCH(Lists!$H$6,$A$1:$Y$1,0)),6,2)),VALUE(MID(INDEX($A308:$Y308,MATCH(Lists!$H$6,$A$1:$Y$1,0)),9,2)))),"")</f>
        <v/>
      </c>
      <c r="AJ308" s="22">
        <f>IF(AF308="","",IFERROR(VALUE(INDEX($A308:$Y308,MATCH(Lists!$H$7,$A$1:$Y$1,0))&amp;""),0))</f>
        <v/>
      </c>
      <c r="AK308" s="24">
        <f>IF(AH308="","",YEAR(AH308))</f>
        <v/>
      </c>
      <c r="AL308" s="22">
        <f>IF(AF308="","",IF(AA308="","Pending",AA308))</f>
        <v/>
      </c>
      <c r="AM308" s="22">
        <f>IFERROR(TRIM(INDEX($A308:$Y308,MATCH(Lists!$H$8,$A$1:$Y$1,0))&amp;""),"")</f>
        <v/>
      </c>
      <c r="AN308" s="22">
        <f>IF(AF308="","",IF(OR(Balances!$B$6="",AM308=Balances!$B$6),1,0))</f>
        <v/>
      </c>
    </row>
    <row r="309">
      <c r="Z309" s="19" t="n"/>
      <c r="AA309" s="25" t="n"/>
      <c r="AB309" s="25" t="n"/>
      <c r="AC309" s="26" t="n"/>
      <c r="AD309" s="25" t="n"/>
      <c r="AE309" s="19" t="n"/>
      <c r="AF309" s="22">
        <f>LOWER(IFERROR(TRIM(INDEX($A309:$Y309,MATCH(Lists!$H$4,$A$1:$Y$1,0))&amp;""),""))</f>
        <v/>
      </c>
      <c r="AG309" s="22">
        <f>IFERROR(TRIM(INDEX($A309:$Y309,MATCH(Lists!$H$3,$A$1:$Y$1,0))&amp;""),"")</f>
        <v/>
      </c>
      <c r="AH309" s="23">
        <f>IFERROR(IF(ISNUMBER(INDEX($A309:$Y309,MATCH(Lists!$H$5,$A$1:$Y$1,0))),IF(INDEX($A309:$Y309,MATCH(Lists!$H$5,$A$1:$Y$1,0))&gt;0,INT(INDEX($A309:$Y309,MATCH(Lists!$H$5,$A$1:$Y$1,0))),""),DATE(VALUE(LEFT(INDEX($A309:$Y309,MATCH(Lists!$H$5,$A$1:$Y$1,0)),4)),VALUE(MID(INDEX($A309:$Y309,MATCH(Lists!$H$5,$A$1:$Y$1,0)),6,2)),VALUE(MID(INDEX($A309:$Y309,MATCH(Lists!$H$5,$A$1:$Y$1,0)),9,2)))),"")</f>
        <v/>
      </c>
      <c r="AI309" s="23">
        <f>IFERROR(IF(ISNUMBER(INDEX($A309:$Y309,MATCH(Lists!$H$6,$A$1:$Y$1,0))),IF(INDEX($A309:$Y309,MATCH(Lists!$H$6,$A$1:$Y$1,0))&gt;0,INT(INDEX($A309:$Y309,MATCH(Lists!$H$6,$A$1:$Y$1,0))),""),DATE(VALUE(LEFT(INDEX($A309:$Y309,MATCH(Lists!$H$6,$A$1:$Y$1,0)),4)),VALUE(MID(INDEX($A309:$Y309,MATCH(Lists!$H$6,$A$1:$Y$1,0)),6,2)),VALUE(MID(INDEX($A309:$Y309,MATCH(Lists!$H$6,$A$1:$Y$1,0)),9,2)))),"")</f>
        <v/>
      </c>
      <c r="AJ309" s="22">
        <f>IF(AF309="","",IFERROR(VALUE(INDEX($A309:$Y309,MATCH(Lists!$H$7,$A$1:$Y$1,0))&amp;""),0))</f>
        <v/>
      </c>
      <c r="AK309" s="24">
        <f>IF(AH309="","",YEAR(AH309))</f>
        <v/>
      </c>
      <c r="AL309" s="22">
        <f>IF(AF309="","",IF(AA309="","Pending",AA309))</f>
        <v/>
      </c>
      <c r="AM309" s="22">
        <f>IFERROR(TRIM(INDEX($A309:$Y309,MATCH(Lists!$H$8,$A$1:$Y$1,0))&amp;""),"")</f>
        <v/>
      </c>
      <c r="AN309" s="22">
        <f>IF(AF309="","",IF(OR(Balances!$B$6="",AM309=Balances!$B$6),1,0))</f>
        <v/>
      </c>
    </row>
    <row r="310">
      <c r="Z310" s="19" t="n"/>
      <c r="AA310" s="25" t="n"/>
      <c r="AB310" s="25" t="n"/>
      <c r="AC310" s="26" t="n"/>
      <c r="AD310" s="25" t="n"/>
      <c r="AE310" s="19" t="n"/>
      <c r="AF310" s="22">
        <f>LOWER(IFERROR(TRIM(INDEX($A310:$Y310,MATCH(Lists!$H$4,$A$1:$Y$1,0))&amp;""),""))</f>
        <v/>
      </c>
      <c r="AG310" s="22">
        <f>IFERROR(TRIM(INDEX($A310:$Y310,MATCH(Lists!$H$3,$A$1:$Y$1,0))&amp;""),"")</f>
        <v/>
      </c>
      <c r="AH310" s="23">
        <f>IFERROR(IF(ISNUMBER(INDEX($A310:$Y310,MATCH(Lists!$H$5,$A$1:$Y$1,0))),IF(INDEX($A310:$Y310,MATCH(Lists!$H$5,$A$1:$Y$1,0))&gt;0,INT(INDEX($A310:$Y310,MATCH(Lists!$H$5,$A$1:$Y$1,0))),""),DATE(VALUE(LEFT(INDEX($A310:$Y310,MATCH(Lists!$H$5,$A$1:$Y$1,0)),4)),VALUE(MID(INDEX($A310:$Y310,MATCH(Lists!$H$5,$A$1:$Y$1,0)),6,2)),VALUE(MID(INDEX($A310:$Y310,MATCH(Lists!$H$5,$A$1:$Y$1,0)),9,2)))),"")</f>
        <v/>
      </c>
      <c r="AI310" s="23">
        <f>IFERROR(IF(ISNUMBER(INDEX($A310:$Y310,MATCH(Lists!$H$6,$A$1:$Y$1,0))),IF(INDEX($A310:$Y310,MATCH(Lists!$H$6,$A$1:$Y$1,0))&gt;0,INT(INDEX($A310:$Y310,MATCH(Lists!$H$6,$A$1:$Y$1,0))),""),DATE(VALUE(LEFT(INDEX($A310:$Y310,MATCH(Lists!$H$6,$A$1:$Y$1,0)),4)),VALUE(MID(INDEX($A310:$Y310,MATCH(Lists!$H$6,$A$1:$Y$1,0)),6,2)),VALUE(MID(INDEX($A310:$Y310,MATCH(Lists!$H$6,$A$1:$Y$1,0)),9,2)))),"")</f>
        <v/>
      </c>
      <c r="AJ310" s="22">
        <f>IF(AF310="","",IFERROR(VALUE(INDEX($A310:$Y310,MATCH(Lists!$H$7,$A$1:$Y$1,0))&amp;""),0))</f>
        <v/>
      </c>
      <c r="AK310" s="24">
        <f>IF(AH310="","",YEAR(AH310))</f>
        <v/>
      </c>
      <c r="AL310" s="22">
        <f>IF(AF310="","",IF(AA310="","Pending",AA310))</f>
        <v/>
      </c>
      <c r="AM310" s="22">
        <f>IFERROR(TRIM(INDEX($A310:$Y310,MATCH(Lists!$H$8,$A$1:$Y$1,0))&amp;""),"")</f>
        <v/>
      </c>
      <c r="AN310" s="22">
        <f>IF(AF310="","",IF(OR(Balances!$B$6="",AM310=Balances!$B$6),1,0))</f>
        <v/>
      </c>
    </row>
    <row r="311">
      <c r="Z311" s="19" t="n"/>
      <c r="AA311" s="25" t="n"/>
      <c r="AB311" s="25" t="n"/>
      <c r="AC311" s="26" t="n"/>
      <c r="AD311" s="25" t="n"/>
      <c r="AE311" s="19" t="n"/>
      <c r="AF311" s="22">
        <f>LOWER(IFERROR(TRIM(INDEX($A311:$Y311,MATCH(Lists!$H$4,$A$1:$Y$1,0))&amp;""),""))</f>
        <v/>
      </c>
      <c r="AG311" s="22">
        <f>IFERROR(TRIM(INDEX($A311:$Y311,MATCH(Lists!$H$3,$A$1:$Y$1,0))&amp;""),"")</f>
        <v/>
      </c>
      <c r="AH311" s="23">
        <f>IFERROR(IF(ISNUMBER(INDEX($A311:$Y311,MATCH(Lists!$H$5,$A$1:$Y$1,0))),IF(INDEX($A311:$Y311,MATCH(Lists!$H$5,$A$1:$Y$1,0))&gt;0,INT(INDEX($A311:$Y311,MATCH(Lists!$H$5,$A$1:$Y$1,0))),""),DATE(VALUE(LEFT(INDEX($A311:$Y311,MATCH(Lists!$H$5,$A$1:$Y$1,0)),4)),VALUE(MID(INDEX($A311:$Y311,MATCH(Lists!$H$5,$A$1:$Y$1,0)),6,2)),VALUE(MID(INDEX($A311:$Y311,MATCH(Lists!$H$5,$A$1:$Y$1,0)),9,2)))),"")</f>
        <v/>
      </c>
      <c r="AI311" s="23">
        <f>IFERROR(IF(ISNUMBER(INDEX($A311:$Y311,MATCH(Lists!$H$6,$A$1:$Y$1,0))),IF(INDEX($A311:$Y311,MATCH(Lists!$H$6,$A$1:$Y$1,0))&gt;0,INT(INDEX($A311:$Y311,MATCH(Lists!$H$6,$A$1:$Y$1,0))),""),DATE(VALUE(LEFT(INDEX($A311:$Y311,MATCH(Lists!$H$6,$A$1:$Y$1,0)),4)),VALUE(MID(INDEX($A311:$Y311,MATCH(Lists!$H$6,$A$1:$Y$1,0)),6,2)),VALUE(MID(INDEX($A311:$Y311,MATCH(Lists!$H$6,$A$1:$Y$1,0)),9,2)))),"")</f>
        <v/>
      </c>
      <c r="AJ311" s="22">
        <f>IF(AF311="","",IFERROR(VALUE(INDEX($A311:$Y311,MATCH(Lists!$H$7,$A$1:$Y$1,0))&amp;""),0))</f>
        <v/>
      </c>
      <c r="AK311" s="24">
        <f>IF(AH311="","",YEAR(AH311))</f>
        <v/>
      </c>
      <c r="AL311" s="22">
        <f>IF(AF311="","",IF(AA311="","Pending",AA311))</f>
        <v/>
      </c>
      <c r="AM311" s="22">
        <f>IFERROR(TRIM(INDEX($A311:$Y311,MATCH(Lists!$H$8,$A$1:$Y$1,0))&amp;""),"")</f>
        <v/>
      </c>
      <c r="AN311" s="22">
        <f>IF(AF311="","",IF(OR(Balances!$B$6="",AM311=Balances!$B$6),1,0))</f>
        <v/>
      </c>
    </row>
    <row r="312">
      <c r="Z312" s="19" t="n"/>
      <c r="AA312" s="25" t="n"/>
      <c r="AB312" s="25" t="n"/>
      <c r="AC312" s="26" t="n"/>
      <c r="AD312" s="25" t="n"/>
      <c r="AE312" s="19" t="n"/>
      <c r="AF312" s="22">
        <f>LOWER(IFERROR(TRIM(INDEX($A312:$Y312,MATCH(Lists!$H$4,$A$1:$Y$1,0))&amp;""),""))</f>
        <v/>
      </c>
      <c r="AG312" s="22">
        <f>IFERROR(TRIM(INDEX($A312:$Y312,MATCH(Lists!$H$3,$A$1:$Y$1,0))&amp;""),"")</f>
        <v/>
      </c>
      <c r="AH312" s="23">
        <f>IFERROR(IF(ISNUMBER(INDEX($A312:$Y312,MATCH(Lists!$H$5,$A$1:$Y$1,0))),IF(INDEX($A312:$Y312,MATCH(Lists!$H$5,$A$1:$Y$1,0))&gt;0,INT(INDEX($A312:$Y312,MATCH(Lists!$H$5,$A$1:$Y$1,0))),""),DATE(VALUE(LEFT(INDEX($A312:$Y312,MATCH(Lists!$H$5,$A$1:$Y$1,0)),4)),VALUE(MID(INDEX($A312:$Y312,MATCH(Lists!$H$5,$A$1:$Y$1,0)),6,2)),VALUE(MID(INDEX($A312:$Y312,MATCH(Lists!$H$5,$A$1:$Y$1,0)),9,2)))),"")</f>
        <v/>
      </c>
      <c r="AI312" s="23">
        <f>IFERROR(IF(ISNUMBER(INDEX($A312:$Y312,MATCH(Lists!$H$6,$A$1:$Y$1,0))),IF(INDEX($A312:$Y312,MATCH(Lists!$H$6,$A$1:$Y$1,0))&gt;0,INT(INDEX($A312:$Y312,MATCH(Lists!$H$6,$A$1:$Y$1,0))),""),DATE(VALUE(LEFT(INDEX($A312:$Y312,MATCH(Lists!$H$6,$A$1:$Y$1,0)),4)),VALUE(MID(INDEX($A312:$Y312,MATCH(Lists!$H$6,$A$1:$Y$1,0)),6,2)),VALUE(MID(INDEX($A312:$Y312,MATCH(Lists!$H$6,$A$1:$Y$1,0)),9,2)))),"")</f>
        <v/>
      </c>
      <c r="AJ312" s="22">
        <f>IF(AF312="","",IFERROR(VALUE(INDEX($A312:$Y312,MATCH(Lists!$H$7,$A$1:$Y$1,0))&amp;""),0))</f>
        <v/>
      </c>
      <c r="AK312" s="24">
        <f>IF(AH312="","",YEAR(AH312))</f>
        <v/>
      </c>
      <c r="AL312" s="22">
        <f>IF(AF312="","",IF(AA312="","Pending",AA312))</f>
        <v/>
      </c>
      <c r="AM312" s="22">
        <f>IFERROR(TRIM(INDEX($A312:$Y312,MATCH(Lists!$H$8,$A$1:$Y$1,0))&amp;""),"")</f>
        <v/>
      </c>
      <c r="AN312" s="22">
        <f>IF(AF312="","",IF(OR(Balances!$B$6="",AM312=Balances!$B$6),1,0))</f>
        <v/>
      </c>
    </row>
    <row r="313">
      <c r="Z313" s="19" t="n"/>
      <c r="AA313" s="25" t="n"/>
      <c r="AB313" s="25" t="n"/>
      <c r="AC313" s="26" t="n"/>
      <c r="AD313" s="25" t="n"/>
      <c r="AE313" s="19" t="n"/>
      <c r="AF313" s="22">
        <f>LOWER(IFERROR(TRIM(INDEX($A313:$Y313,MATCH(Lists!$H$4,$A$1:$Y$1,0))&amp;""),""))</f>
        <v/>
      </c>
      <c r="AG313" s="22">
        <f>IFERROR(TRIM(INDEX($A313:$Y313,MATCH(Lists!$H$3,$A$1:$Y$1,0))&amp;""),"")</f>
        <v/>
      </c>
      <c r="AH313" s="23">
        <f>IFERROR(IF(ISNUMBER(INDEX($A313:$Y313,MATCH(Lists!$H$5,$A$1:$Y$1,0))),IF(INDEX($A313:$Y313,MATCH(Lists!$H$5,$A$1:$Y$1,0))&gt;0,INT(INDEX($A313:$Y313,MATCH(Lists!$H$5,$A$1:$Y$1,0))),""),DATE(VALUE(LEFT(INDEX($A313:$Y313,MATCH(Lists!$H$5,$A$1:$Y$1,0)),4)),VALUE(MID(INDEX($A313:$Y313,MATCH(Lists!$H$5,$A$1:$Y$1,0)),6,2)),VALUE(MID(INDEX($A313:$Y313,MATCH(Lists!$H$5,$A$1:$Y$1,0)),9,2)))),"")</f>
        <v/>
      </c>
      <c r="AI313" s="23">
        <f>IFERROR(IF(ISNUMBER(INDEX($A313:$Y313,MATCH(Lists!$H$6,$A$1:$Y$1,0))),IF(INDEX($A313:$Y313,MATCH(Lists!$H$6,$A$1:$Y$1,0))&gt;0,INT(INDEX($A313:$Y313,MATCH(Lists!$H$6,$A$1:$Y$1,0))),""),DATE(VALUE(LEFT(INDEX($A313:$Y313,MATCH(Lists!$H$6,$A$1:$Y$1,0)),4)),VALUE(MID(INDEX($A313:$Y313,MATCH(Lists!$H$6,$A$1:$Y$1,0)),6,2)),VALUE(MID(INDEX($A313:$Y313,MATCH(Lists!$H$6,$A$1:$Y$1,0)),9,2)))),"")</f>
        <v/>
      </c>
      <c r="AJ313" s="22">
        <f>IF(AF313="","",IFERROR(VALUE(INDEX($A313:$Y313,MATCH(Lists!$H$7,$A$1:$Y$1,0))&amp;""),0))</f>
        <v/>
      </c>
      <c r="AK313" s="24">
        <f>IF(AH313="","",YEAR(AH313))</f>
        <v/>
      </c>
      <c r="AL313" s="22">
        <f>IF(AF313="","",IF(AA313="","Pending",AA313))</f>
        <v/>
      </c>
      <c r="AM313" s="22">
        <f>IFERROR(TRIM(INDEX($A313:$Y313,MATCH(Lists!$H$8,$A$1:$Y$1,0))&amp;""),"")</f>
        <v/>
      </c>
      <c r="AN313" s="22">
        <f>IF(AF313="","",IF(OR(Balances!$B$6="",AM313=Balances!$B$6),1,0))</f>
        <v/>
      </c>
    </row>
    <row r="314">
      <c r="Z314" s="19" t="n"/>
      <c r="AA314" s="25" t="n"/>
      <c r="AB314" s="25" t="n"/>
      <c r="AC314" s="26" t="n"/>
      <c r="AD314" s="25" t="n"/>
      <c r="AE314" s="19" t="n"/>
      <c r="AF314" s="22">
        <f>LOWER(IFERROR(TRIM(INDEX($A314:$Y314,MATCH(Lists!$H$4,$A$1:$Y$1,0))&amp;""),""))</f>
        <v/>
      </c>
      <c r="AG314" s="22">
        <f>IFERROR(TRIM(INDEX($A314:$Y314,MATCH(Lists!$H$3,$A$1:$Y$1,0))&amp;""),"")</f>
        <v/>
      </c>
      <c r="AH314" s="23">
        <f>IFERROR(IF(ISNUMBER(INDEX($A314:$Y314,MATCH(Lists!$H$5,$A$1:$Y$1,0))),IF(INDEX($A314:$Y314,MATCH(Lists!$H$5,$A$1:$Y$1,0))&gt;0,INT(INDEX($A314:$Y314,MATCH(Lists!$H$5,$A$1:$Y$1,0))),""),DATE(VALUE(LEFT(INDEX($A314:$Y314,MATCH(Lists!$H$5,$A$1:$Y$1,0)),4)),VALUE(MID(INDEX($A314:$Y314,MATCH(Lists!$H$5,$A$1:$Y$1,0)),6,2)),VALUE(MID(INDEX($A314:$Y314,MATCH(Lists!$H$5,$A$1:$Y$1,0)),9,2)))),"")</f>
        <v/>
      </c>
      <c r="AI314" s="23">
        <f>IFERROR(IF(ISNUMBER(INDEX($A314:$Y314,MATCH(Lists!$H$6,$A$1:$Y$1,0))),IF(INDEX($A314:$Y314,MATCH(Lists!$H$6,$A$1:$Y$1,0))&gt;0,INT(INDEX($A314:$Y314,MATCH(Lists!$H$6,$A$1:$Y$1,0))),""),DATE(VALUE(LEFT(INDEX($A314:$Y314,MATCH(Lists!$H$6,$A$1:$Y$1,0)),4)),VALUE(MID(INDEX($A314:$Y314,MATCH(Lists!$H$6,$A$1:$Y$1,0)),6,2)),VALUE(MID(INDEX($A314:$Y314,MATCH(Lists!$H$6,$A$1:$Y$1,0)),9,2)))),"")</f>
        <v/>
      </c>
      <c r="AJ314" s="22">
        <f>IF(AF314="","",IFERROR(VALUE(INDEX($A314:$Y314,MATCH(Lists!$H$7,$A$1:$Y$1,0))&amp;""),0))</f>
        <v/>
      </c>
      <c r="AK314" s="24">
        <f>IF(AH314="","",YEAR(AH314))</f>
        <v/>
      </c>
      <c r="AL314" s="22">
        <f>IF(AF314="","",IF(AA314="","Pending",AA314))</f>
        <v/>
      </c>
      <c r="AM314" s="22">
        <f>IFERROR(TRIM(INDEX($A314:$Y314,MATCH(Lists!$H$8,$A$1:$Y$1,0))&amp;""),"")</f>
        <v/>
      </c>
      <c r="AN314" s="22">
        <f>IF(AF314="","",IF(OR(Balances!$B$6="",AM314=Balances!$B$6),1,0))</f>
        <v/>
      </c>
    </row>
    <row r="315">
      <c r="Z315" s="19" t="n"/>
      <c r="AA315" s="25" t="n"/>
      <c r="AB315" s="25" t="n"/>
      <c r="AC315" s="26" t="n"/>
      <c r="AD315" s="25" t="n"/>
      <c r="AE315" s="19" t="n"/>
      <c r="AF315" s="22">
        <f>LOWER(IFERROR(TRIM(INDEX($A315:$Y315,MATCH(Lists!$H$4,$A$1:$Y$1,0))&amp;""),""))</f>
        <v/>
      </c>
      <c r="AG315" s="22">
        <f>IFERROR(TRIM(INDEX($A315:$Y315,MATCH(Lists!$H$3,$A$1:$Y$1,0))&amp;""),"")</f>
        <v/>
      </c>
      <c r="AH315" s="23">
        <f>IFERROR(IF(ISNUMBER(INDEX($A315:$Y315,MATCH(Lists!$H$5,$A$1:$Y$1,0))),IF(INDEX($A315:$Y315,MATCH(Lists!$H$5,$A$1:$Y$1,0))&gt;0,INT(INDEX($A315:$Y315,MATCH(Lists!$H$5,$A$1:$Y$1,0))),""),DATE(VALUE(LEFT(INDEX($A315:$Y315,MATCH(Lists!$H$5,$A$1:$Y$1,0)),4)),VALUE(MID(INDEX($A315:$Y315,MATCH(Lists!$H$5,$A$1:$Y$1,0)),6,2)),VALUE(MID(INDEX($A315:$Y315,MATCH(Lists!$H$5,$A$1:$Y$1,0)),9,2)))),"")</f>
        <v/>
      </c>
      <c r="AI315" s="23">
        <f>IFERROR(IF(ISNUMBER(INDEX($A315:$Y315,MATCH(Lists!$H$6,$A$1:$Y$1,0))),IF(INDEX($A315:$Y315,MATCH(Lists!$H$6,$A$1:$Y$1,0))&gt;0,INT(INDEX($A315:$Y315,MATCH(Lists!$H$6,$A$1:$Y$1,0))),""),DATE(VALUE(LEFT(INDEX($A315:$Y315,MATCH(Lists!$H$6,$A$1:$Y$1,0)),4)),VALUE(MID(INDEX($A315:$Y315,MATCH(Lists!$H$6,$A$1:$Y$1,0)),6,2)),VALUE(MID(INDEX($A315:$Y315,MATCH(Lists!$H$6,$A$1:$Y$1,0)),9,2)))),"")</f>
        <v/>
      </c>
      <c r="AJ315" s="22">
        <f>IF(AF315="","",IFERROR(VALUE(INDEX($A315:$Y315,MATCH(Lists!$H$7,$A$1:$Y$1,0))&amp;""),0))</f>
        <v/>
      </c>
      <c r="AK315" s="24">
        <f>IF(AH315="","",YEAR(AH315))</f>
        <v/>
      </c>
      <c r="AL315" s="22">
        <f>IF(AF315="","",IF(AA315="","Pending",AA315))</f>
        <v/>
      </c>
      <c r="AM315" s="22">
        <f>IFERROR(TRIM(INDEX($A315:$Y315,MATCH(Lists!$H$8,$A$1:$Y$1,0))&amp;""),"")</f>
        <v/>
      </c>
      <c r="AN315" s="22">
        <f>IF(AF315="","",IF(OR(Balances!$B$6="",AM315=Balances!$B$6),1,0))</f>
        <v/>
      </c>
    </row>
    <row r="316">
      <c r="Z316" s="19" t="n"/>
      <c r="AA316" s="25" t="n"/>
      <c r="AB316" s="25" t="n"/>
      <c r="AC316" s="26" t="n"/>
      <c r="AD316" s="25" t="n"/>
      <c r="AE316" s="19" t="n"/>
      <c r="AF316" s="22">
        <f>LOWER(IFERROR(TRIM(INDEX($A316:$Y316,MATCH(Lists!$H$4,$A$1:$Y$1,0))&amp;""),""))</f>
        <v/>
      </c>
      <c r="AG316" s="22">
        <f>IFERROR(TRIM(INDEX($A316:$Y316,MATCH(Lists!$H$3,$A$1:$Y$1,0))&amp;""),"")</f>
        <v/>
      </c>
      <c r="AH316" s="23">
        <f>IFERROR(IF(ISNUMBER(INDEX($A316:$Y316,MATCH(Lists!$H$5,$A$1:$Y$1,0))),IF(INDEX($A316:$Y316,MATCH(Lists!$H$5,$A$1:$Y$1,0))&gt;0,INT(INDEX($A316:$Y316,MATCH(Lists!$H$5,$A$1:$Y$1,0))),""),DATE(VALUE(LEFT(INDEX($A316:$Y316,MATCH(Lists!$H$5,$A$1:$Y$1,0)),4)),VALUE(MID(INDEX($A316:$Y316,MATCH(Lists!$H$5,$A$1:$Y$1,0)),6,2)),VALUE(MID(INDEX($A316:$Y316,MATCH(Lists!$H$5,$A$1:$Y$1,0)),9,2)))),"")</f>
        <v/>
      </c>
      <c r="AI316" s="23">
        <f>IFERROR(IF(ISNUMBER(INDEX($A316:$Y316,MATCH(Lists!$H$6,$A$1:$Y$1,0))),IF(INDEX($A316:$Y316,MATCH(Lists!$H$6,$A$1:$Y$1,0))&gt;0,INT(INDEX($A316:$Y316,MATCH(Lists!$H$6,$A$1:$Y$1,0))),""),DATE(VALUE(LEFT(INDEX($A316:$Y316,MATCH(Lists!$H$6,$A$1:$Y$1,0)),4)),VALUE(MID(INDEX($A316:$Y316,MATCH(Lists!$H$6,$A$1:$Y$1,0)),6,2)),VALUE(MID(INDEX($A316:$Y316,MATCH(Lists!$H$6,$A$1:$Y$1,0)),9,2)))),"")</f>
        <v/>
      </c>
      <c r="AJ316" s="22">
        <f>IF(AF316="","",IFERROR(VALUE(INDEX($A316:$Y316,MATCH(Lists!$H$7,$A$1:$Y$1,0))&amp;""),0))</f>
        <v/>
      </c>
      <c r="AK316" s="24">
        <f>IF(AH316="","",YEAR(AH316))</f>
        <v/>
      </c>
      <c r="AL316" s="22">
        <f>IF(AF316="","",IF(AA316="","Pending",AA316))</f>
        <v/>
      </c>
      <c r="AM316" s="22">
        <f>IFERROR(TRIM(INDEX($A316:$Y316,MATCH(Lists!$H$8,$A$1:$Y$1,0))&amp;""),"")</f>
        <v/>
      </c>
      <c r="AN316" s="22">
        <f>IF(AF316="","",IF(OR(Balances!$B$6="",AM316=Balances!$B$6),1,0))</f>
        <v/>
      </c>
    </row>
    <row r="317">
      <c r="Z317" s="19" t="n"/>
      <c r="AA317" s="25" t="n"/>
      <c r="AB317" s="25" t="n"/>
      <c r="AC317" s="26" t="n"/>
      <c r="AD317" s="25" t="n"/>
      <c r="AE317" s="19" t="n"/>
      <c r="AF317" s="22">
        <f>LOWER(IFERROR(TRIM(INDEX($A317:$Y317,MATCH(Lists!$H$4,$A$1:$Y$1,0))&amp;""),""))</f>
        <v/>
      </c>
      <c r="AG317" s="22">
        <f>IFERROR(TRIM(INDEX($A317:$Y317,MATCH(Lists!$H$3,$A$1:$Y$1,0))&amp;""),"")</f>
        <v/>
      </c>
      <c r="AH317" s="23">
        <f>IFERROR(IF(ISNUMBER(INDEX($A317:$Y317,MATCH(Lists!$H$5,$A$1:$Y$1,0))),IF(INDEX($A317:$Y317,MATCH(Lists!$H$5,$A$1:$Y$1,0))&gt;0,INT(INDEX($A317:$Y317,MATCH(Lists!$H$5,$A$1:$Y$1,0))),""),DATE(VALUE(LEFT(INDEX($A317:$Y317,MATCH(Lists!$H$5,$A$1:$Y$1,0)),4)),VALUE(MID(INDEX($A317:$Y317,MATCH(Lists!$H$5,$A$1:$Y$1,0)),6,2)),VALUE(MID(INDEX($A317:$Y317,MATCH(Lists!$H$5,$A$1:$Y$1,0)),9,2)))),"")</f>
        <v/>
      </c>
      <c r="AI317" s="23">
        <f>IFERROR(IF(ISNUMBER(INDEX($A317:$Y317,MATCH(Lists!$H$6,$A$1:$Y$1,0))),IF(INDEX($A317:$Y317,MATCH(Lists!$H$6,$A$1:$Y$1,0))&gt;0,INT(INDEX($A317:$Y317,MATCH(Lists!$H$6,$A$1:$Y$1,0))),""),DATE(VALUE(LEFT(INDEX($A317:$Y317,MATCH(Lists!$H$6,$A$1:$Y$1,0)),4)),VALUE(MID(INDEX($A317:$Y317,MATCH(Lists!$H$6,$A$1:$Y$1,0)),6,2)),VALUE(MID(INDEX($A317:$Y317,MATCH(Lists!$H$6,$A$1:$Y$1,0)),9,2)))),"")</f>
        <v/>
      </c>
      <c r="AJ317" s="22">
        <f>IF(AF317="","",IFERROR(VALUE(INDEX($A317:$Y317,MATCH(Lists!$H$7,$A$1:$Y$1,0))&amp;""),0))</f>
        <v/>
      </c>
      <c r="AK317" s="24">
        <f>IF(AH317="","",YEAR(AH317))</f>
        <v/>
      </c>
      <c r="AL317" s="22">
        <f>IF(AF317="","",IF(AA317="","Pending",AA317))</f>
        <v/>
      </c>
      <c r="AM317" s="22">
        <f>IFERROR(TRIM(INDEX($A317:$Y317,MATCH(Lists!$H$8,$A$1:$Y$1,0))&amp;""),"")</f>
        <v/>
      </c>
      <c r="AN317" s="22">
        <f>IF(AF317="","",IF(OR(Balances!$B$6="",AM317=Balances!$B$6),1,0))</f>
        <v/>
      </c>
    </row>
    <row r="318">
      <c r="Z318" s="19" t="n"/>
      <c r="AA318" s="25" t="n"/>
      <c r="AB318" s="25" t="n"/>
      <c r="AC318" s="26" t="n"/>
      <c r="AD318" s="25" t="n"/>
      <c r="AE318" s="19" t="n"/>
      <c r="AF318" s="22">
        <f>LOWER(IFERROR(TRIM(INDEX($A318:$Y318,MATCH(Lists!$H$4,$A$1:$Y$1,0))&amp;""),""))</f>
        <v/>
      </c>
      <c r="AG318" s="22">
        <f>IFERROR(TRIM(INDEX($A318:$Y318,MATCH(Lists!$H$3,$A$1:$Y$1,0))&amp;""),"")</f>
        <v/>
      </c>
      <c r="AH318" s="23">
        <f>IFERROR(IF(ISNUMBER(INDEX($A318:$Y318,MATCH(Lists!$H$5,$A$1:$Y$1,0))),IF(INDEX($A318:$Y318,MATCH(Lists!$H$5,$A$1:$Y$1,0))&gt;0,INT(INDEX($A318:$Y318,MATCH(Lists!$H$5,$A$1:$Y$1,0))),""),DATE(VALUE(LEFT(INDEX($A318:$Y318,MATCH(Lists!$H$5,$A$1:$Y$1,0)),4)),VALUE(MID(INDEX($A318:$Y318,MATCH(Lists!$H$5,$A$1:$Y$1,0)),6,2)),VALUE(MID(INDEX($A318:$Y318,MATCH(Lists!$H$5,$A$1:$Y$1,0)),9,2)))),"")</f>
        <v/>
      </c>
      <c r="AI318" s="23">
        <f>IFERROR(IF(ISNUMBER(INDEX($A318:$Y318,MATCH(Lists!$H$6,$A$1:$Y$1,0))),IF(INDEX($A318:$Y318,MATCH(Lists!$H$6,$A$1:$Y$1,0))&gt;0,INT(INDEX($A318:$Y318,MATCH(Lists!$H$6,$A$1:$Y$1,0))),""),DATE(VALUE(LEFT(INDEX($A318:$Y318,MATCH(Lists!$H$6,$A$1:$Y$1,0)),4)),VALUE(MID(INDEX($A318:$Y318,MATCH(Lists!$H$6,$A$1:$Y$1,0)),6,2)),VALUE(MID(INDEX($A318:$Y318,MATCH(Lists!$H$6,$A$1:$Y$1,0)),9,2)))),"")</f>
        <v/>
      </c>
      <c r="AJ318" s="22">
        <f>IF(AF318="","",IFERROR(VALUE(INDEX($A318:$Y318,MATCH(Lists!$H$7,$A$1:$Y$1,0))&amp;""),0))</f>
        <v/>
      </c>
      <c r="AK318" s="24">
        <f>IF(AH318="","",YEAR(AH318))</f>
        <v/>
      </c>
      <c r="AL318" s="22">
        <f>IF(AF318="","",IF(AA318="","Pending",AA318))</f>
        <v/>
      </c>
      <c r="AM318" s="22">
        <f>IFERROR(TRIM(INDEX($A318:$Y318,MATCH(Lists!$H$8,$A$1:$Y$1,0))&amp;""),"")</f>
        <v/>
      </c>
      <c r="AN318" s="22">
        <f>IF(AF318="","",IF(OR(Balances!$B$6="",AM318=Balances!$B$6),1,0))</f>
        <v/>
      </c>
    </row>
    <row r="319">
      <c r="Z319" s="19" t="n"/>
      <c r="AA319" s="25" t="n"/>
      <c r="AB319" s="25" t="n"/>
      <c r="AC319" s="26" t="n"/>
      <c r="AD319" s="25" t="n"/>
      <c r="AE319" s="19" t="n"/>
      <c r="AF319" s="22">
        <f>LOWER(IFERROR(TRIM(INDEX($A319:$Y319,MATCH(Lists!$H$4,$A$1:$Y$1,0))&amp;""),""))</f>
        <v/>
      </c>
      <c r="AG319" s="22">
        <f>IFERROR(TRIM(INDEX($A319:$Y319,MATCH(Lists!$H$3,$A$1:$Y$1,0))&amp;""),"")</f>
        <v/>
      </c>
      <c r="AH319" s="23">
        <f>IFERROR(IF(ISNUMBER(INDEX($A319:$Y319,MATCH(Lists!$H$5,$A$1:$Y$1,0))),IF(INDEX($A319:$Y319,MATCH(Lists!$H$5,$A$1:$Y$1,0))&gt;0,INT(INDEX($A319:$Y319,MATCH(Lists!$H$5,$A$1:$Y$1,0))),""),DATE(VALUE(LEFT(INDEX($A319:$Y319,MATCH(Lists!$H$5,$A$1:$Y$1,0)),4)),VALUE(MID(INDEX($A319:$Y319,MATCH(Lists!$H$5,$A$1:$Y$1,0)),6,2)),VALUE(MID(INDEX($A319:$Y319,MATCH(Lists!$H$5,$A$1:$Y$1,0)),9,2)))),"")</f>
        <v/>
      </c>
      <c r="AI319" s="23">
        <f>IFERROR(IF(ISNUMBER(INDEX($A319:$Y319,MATCH(Lists!$H$6,$A$1:$Y$1,0))),IF(INDEX($A319:$Y319,MATCH(Lists!$H$6,$A$1:$Y$1,0))&gt;0,INT(INDEX($A319:$Y319,MATCH(Lists!$H$6,$A$1:$Y$1,0))),""),DATE(VALUE(LEFT(INDEX($A319:$Y319,MATCH(Lists!$H$6,$A$1:$Y$1,0)),4)),VALUE(MID(INDEX($A319:$Y319,MATCH(Lists!$H$6,$A$1:$Y$1,0)),6,2)),VALUE(MID(INDEX($A319:$Y319,MATCH(Lists!$H$6,$A$1:$Y$1,0)),9,2)))),"")</f>
        <v/>
      </c>
      <c r="AJ319" s="22">
        <f>IF(AF319="","",IFERROR(VALUE(INDEX($A319:$Y319,MATCH(Lists!$H$7,$A$1:$Y$1,0))&amp;""),0))</f>
        <v/>
      </c>
      <c r="AK319" s="24">
        <f>IF(AH319="","",YEAR(AH319))</f>
        <v/>
      </c>
      <c r="AL319" s="22">
        <f>IF(AF319="","",IF(AA319="","Pending",AA319))</f>
        <v/>
      </c>
      <c r="AM319" s="22">
        <f>IFERROR(TRIM(INDEX($A319:$Y319,MATCH(Lists!$H$8,$A$1:$Y$1,0))&amp;""),"")</f>
        <v/>
      </c>
      <c r="AN319" s="22">
        <f>IF(AF319="","",IF(OR(Balances!$B$6="",AM319=Balances!$B$6),1,0))</f>
        <v/>
      </c>
    </row>
    <row r="320">
      <c r="Z320" s="19" t="n"/>
      <c r="AA320" s="25" t="n"/>
      <c r="AB320" s="25" t="n"/>
      <c r="AC320" s="26" t="n"/>
      <c r="AD320" s="25" t="n"/>
      <c r="AE320" s="19" t="n"/>
      <c r="AF320" s="22">
        <f>LOWER(IFERROR(TRIM(INDEX($A320:$Y320,MATCH(Lists!$H$4,$A$1:$Y$1,0))&amp;""),""))</f>
        <v/>
      </c>
      <c r="AG320" s="22">
        <f>IFERROR(TRIM(INDEX($A320:$Y320,MATCH(Lists!$H$3,$A$1:$Y$1,0))&amp;""),"")</f>
        <v/>
      </c>
      <c r="AH320" s="23">
        <f>IFERROR(IF(ISNUMBER(INDEX($A320:$Y320,MATCH(Lists!$H$5,$A$1:$Y$1,0))),IF(INDEX($A320:$Y320,MATCH(Lists!$H$5,$A$1:$Y$1,0))&gt;0,INT(INDEX($A320:$Y320,MATCH(Lists!$H$5,$A$1:$Y$1,0))),""),DATE(VALUE(LEFT(INDEX($A320:$Y320,MATCH(Lists!$H$5,$A$1:$Y$1,0)),4)),VALUE(MID(INDEX($A320:$Y320,MATCH(Lists!$H$5,$A$1:$Y$1,0)),6,2)),VALUE(MID(INDEX($A320:$Y320,MATCH(Lists!$H$5,$A$1:$Y$1,0)),9,2)))),"")</f>
        <v/>
      </c>
      <c r="AI320" s="23">
        <f>IFERROR(IF(ISNUMBER(INDEX($A320:$Y320,MATCH(Lists!$H$6,$A$1:$Y$1,0))),IF(INDEX($A320:$Y320,MATCH(Lists!$H$6,$A$1:$Y$1,0))&gt;0,INT(INDEX($A320:$Y320,MATCH(Lists!$H$6,$A$1:$Y$1,0))),""),DATE(VALUE(LEFT(INDEX($A320:$Y320,MATCH(Lists!$H$6,$A$1:$Y$1,0)),4)),VALUE(MID(INDEX($A320:$Y320,MATCH(Lists!$H$6,$A$1:$Y$1,0)),6,2)),VALUE(MID(INDEX($A320:$Y320,MATCH(Lists!$H$6,$A$1:$Y$1,0)),9,2)))),"")</f>
        <v/>
      </c>
      <c r="AJ320" s="22">
        <f>IF(AF320="","",IFERROR(VALUE(INDEX($A320:$Y320,MATCH(Lists!$H$7,$A$1:$Y$1,0))&amp;""),0))</f>
        <v/>
      </c>
      <c r="AK320" s="24">
        <f>IF(AH320="","",YEAR(AH320))</f>
        <v/>
      </c>
      <c r="AL320" s="22">
        <f>IF(AF320="","",IF(AA320="","Pending",AA320))</f>
        <v/>
      </c>
      <c r="AM320" s="22">
        <f>IFERROR(TRIM(INDEX($A320:$Y320,MATCH(Lists!$H$8,$A$1:$Y$1,0))&amp;""),"")</f>
        <v/>
      </c>
      <c r="AN320" s="22">
        <f>IF(AF320="","",IF(OR(Balances!$B$6="",AM320=Balances!$B$6),1,0))</f>
        <v/>
      </c>
    </row>
    <row r="321">
      <c r="Z321" s="19" t="n"/>
      <c r="AA321" s="25" t="n"/>
      <c r="AB321" s="25" t="n"/>
      <c r="AC321" s="26" t="n"/>
      <c r="AD321" s="25" t="n"/>
      <c r="AE321" s="19" t="n"/>
      <c r="AF321" s="22">
        <f>LOWER(IFERROR(TRIM(INDEX($A321:$Y321,MATCH(Lists!$H$4,$A$1:$Y$1,0))&amp;""),""))</f>
        <v/>
      </c>
      <c r="AG321" s="22">
        <f>IFERROR(TRIM(INDEX($A321:$Y321,MATCH(Lists!$H$3,$A$1:$Y$1,0))&amp;""),"")</f>
        <v/>
      </c>
      <c r="AH321" s="23">
        <f>IFERROR(IF(ISNUMBER(INDEX($A321:$Y321,MATCH(Lists!$H$5,$A$1:$Y$1,0))),IF(INDEX($A321:$Y321,MATCH(Lists!$H$5,$A$1:$Y$1,0))&gt;0,INT(INDEX($A321:$Y321,MATCH(Lists!$H$5,$A$1:$Y$1,0))),""),DATE(VALUE(LEFT(INDEX($A321:$Y321,MATCH(Lists!$H$5,$A$1:$Y$1,0)),4)),VALUE(MID(INDEX($A321:$Y321,MATCH(Lists!$H$5,$A$1:$Y$1,0)),6,2)),VALUE(MID(INDEX($A321:$Y321,MATCH(Lists!$H$5,$A$1:$Y$1,0)),9,2)))),"")</f>
        <v/>
      </c>
      <c r="AI321" s="23">
        <f>IFERROR(IF(ISNUMBER(INDEX($A321:$Y321,MATCH(Lists!$H$6,$A$1:$Y$1,0))),IF(INDEX($A321:$Y321,MATCH(Lists!$H$6,$A$1:$Y$1,0))&gt;0,INT(INDEX($A321:$Y321,MATCH(Lists!$H$6,$A$1:$Y$1,0))),""),DATE(VALUE(LEFT(INDEX($A321:$Y321,MATCH(Lists!$H$6,$A$1:$Y$1,0)),4)),VALUE(MID(INDEX($A321:$Y321,MATCH(Lists!$H$6,$A$1:$Y$1,0)),6,2)),VALUE(MID(INDEX($A321:$Y321,MATCH(Lists!$H$6,$A$1:$Y$1,0)),9,2)))),"")</f>
        <v/>
      </c>
      <c r="AJ321" s="22">
        <f>IF(AF321="","",IFERROR(VALUE(INDEX($A321:$Y321,MATCH(Lists!$H$7,$A$1:$Y$1,0))&amp;""),0))</f>
        <v/>
      </c>
      <c r="AK321" s="24">
        <f>IF(AH321="","",YEAR(AH321))</f>
        <v/>
      </c>
      <c r="AL321" s="22">
        <f>IF(AF321="","",IF(AA321="","Pending",AA321))</f>
        <v/>
      </c>
      <c r="AM321" s="22">
        <f>IFERROR(TRIM(INDEX($A321:$Y321,MATCH(Lists!$H$8,$A$1:$Y$1,0))&amp;""),"")</f>
        <v/>
      </c>
      <c r="AN321" s="22">
        <f>IF(AF321="","",IF(OR(Balances!$B$6="",AM321=Balances!$B$6),1,0))</f>
        <v/>
      </c>
    </row>
    <row r="322">
      <c r="Z322" s="19" t="n"/>
      <c r="AA322" s="25" t="n"/>
      <c r="AB322" s="25" t="n"/>
      <c r="AC322" s="26" t="n"/>
      <c r="AD322" s="25" t="n"/>
      <c r="AE322" s="19" t="n"/>
      <c r="AF322" s="22">
        <f>LOWER(IFERROR(TRIM(INDEX($A322:$Y322,MATCH(Lists!$H$4,$A$1:$Y$1,0))&amp;""),""))</f>
        <v/>
      </c>
      <c r="AG322" s="22">
        <f>IFERROR(TRIM(INDEX($A322:$Y322,MATCH(Lists!$H$3,$A$1:$Y$1,0))&amp;""),"")</f>
        <v/>
      </c>
      <c r="AH322" s="23">
        <f>IFERROR(IF(ISNUMBER(INDEX($A322:$Y322,MATCH(Lists!$H$5,$A$1:$Y$1,0))),IF(INDEX($A322:$Y322,MATCH(Lists!$H$5,$A$1:$Y$1,0))&gt;0,INT(INDEX($A322:$Y322,MATCH(Lists!$H$5,$A$1:$Y$1,0))),""),DATE(VALUE(LEFT(INDEX($A322:$Y322,MATCH(Lists!$H$5,$A$1:$Y$1,0)),4)),VALUE(MID(INDEX($A322:$Y322,MATCH(Lists!$H$5,$A$1:$Y$1,0)),6,2)),VALUE(MID(INDEX($A322:$Y322,MATCH(Lists!$H$5,$A$1:$Y$1,0)),9,2)))),"")</f>
        <v/>
      </c>
      <c r="AI322" s="23">
        <f>IFERROR(IF(ISNUMBER(INDEX($A322:$Y322,MATCH(Lists!$H$6,$A$1:$Y$1,0))),IF(INDEX($A322:$Y322,MATCH(Lists!$H$6,$A$1:$Y$1,0))&gt;0,INT(INDEX($A322:$Y322,MATCH(Lists!$H$6,$A$1:$Y$1,0))),""),DATE(VALUE(LEFT(INDEX($A322:$Y322,MATCH(Lists!$H$6,$A$1:$Y$1,0)),4)),VALUE(MID(INDEX($A322:$Y322,MATCH(Lists!$H$6,$A$1:$Y$1,0)),6,2)),VALUE(MID(INDEX($A322:$Y322,MATCH(Lists!$H$6,$A$1:$Y$1,0)),9,2)))),"")</f>
        <v/>
      </c>
      <c r="AJ322" s="22">
        <f>IF(AF322="","",IFERROR(VALUE(INDEX($A322:$Y322,MATCH(Lists!$H$7,$A$1:$Y$1,0))&amp;""),0))</f>
        <v/>
      </c>
      <c r="AK322" s="24">
        <f>IF(AH322="","",YEAR(AH322))</f>
        <v/>
      </c>
      <c r="AL322" s="22">
        <f>IF(AF322="","",IF(AA322="","Pending",AA322))</f>
        <v/>
      </c>
      <c r="AM322" s="22">
        <f>IFERROR(TRIM(INDEX($A322:$Y322,MATCH(Lists!$H$8,$A$1:$Y$1,0))&amp;""),"")</f>
        <v/>
      </c>
      <c r="AN322" s="22">
        <f>IF(AF322="","",IF(OR(Balances!$B$6="",AM322=Balances!$B$6),1,0))</f>
        <v/>
      </c>
    </row>
    <row r="323">
      <c r="Z323" s="19" t="n"/>
      <c r="AA323" s="25" t="n"/>
      <c r="AB323" s="25" t="n"/>
      <c r="AC323" s="26" t="n"/>
      <c r="AD323" s="25" t="n"/>
      <c r="AE323" s="19" t="n"/>
      <c r="AF323" s="22">
        <f>LOWER(IFERROR(TRIM(INDEX($A323:$Y323,MATCH(Lists!$H$4,$A$1:$Y$1,0))&amp;""),""))</f>
        <v/>
      </c>
      <c r="AG323" s="22">
        <f>IFERROR(TRIM(INDEX($A323:$Y323,MATCH(Lists!$H$3,$A$1:$Y$1,0))&amp;""),"")</f>
        <v/>
      </c>
      <c r="AH323" s="23">
        <f>IFERROR(IF(ISNUMBER(INDEX($A323:$Y323,MATCH(Lists!$H$5,$A$1:$Y$1,0))),IF(INDEX($A323:$Y323,MATCH(Lists!$H$5,$A$1:$Y$1,0))&gt;0,INT(INDEX($A323:$Y323,MATCH(Lists!$H$5,$A$1:$Y$1,0))),""),DATE(VALUE(LEFT(INDEX($A323:$Y323,MATCH(Lists!$H$5,$A$1:$Y$1,0)),4)),VALUE(MID(INDEX($A323:$Y323,MATCH(Lists!$H$5,$A$1:$Y$1,0)),6,2)),VALUE(MID(INDEX($A323:$Y323,MATCH(Lists!$H$5,$A$1:$Y$1,0)),9,2)))),"")</f>
        <v/>
      </c>
      <c r="AI323" s="23">
        <f>IFERROR(IF(ISNUMBER(INDEX($A323:$Y323,MATCH(Lists!$H$6,$A$1:$Y$1,0))),IF(INDEX($A323:$Y323,MATCH(Lists!$H$6,$A$1:$Y$1,0))&gt;0,INT(INDEX($A323:$Y323,MATCH(Lists!$H$6,$A$1:$Y$1,0))),""),DATE(VALUE(LEFT(INDEX($A323:$Y323,MATCH(Lists!$H$6,$A$1:$Y$1,0)),4)),VALUE(MID(INDEX($A323:$Y323,MATCH(Lists!$H$6,$A$1:$Y$1,0)),6,2)),VALUE(MID(INDEX($A323:$Y323,MATCH(Lists!$H$6,$A$1:$Y$1,0)),9,2)))),"")</f>
        <v/>
      </c>
      <c r="AJ323" s="22">
        <f>IF(AF323="","",IFERROR(VALUE(INDEX($A323:$Y323,MATCH(Lists!$H$7,$A$1:$Y$1,0))&amp;""),0))</f>
        <v/>
      </c>
      <c r="AK323" s="24">
        <f>IF(AH323="","",YEAR(AH323))</f>
        <v/>
      </c>
      <c r="AL323" s="22">
        <f>IF(AF323="","",IF(AA323="","Pending",AA323))</f>
        <v/>
      </c>
      <c r="AM323" s="22">
        <f>IFERROR(TRIM(INDEX($A323:$Y323,MATCH(Lists!$H$8,$A$1:$Y$1,0))&amp;""),"")</f>
        <v/>
      </c>
      <c r="AN323" s="22">
        <f>IF(AF323="","",IF(OR(Balances!$B$6="",AM323=Balances!$B$6),1,0))</f>
        <v/>
      </c>
    </row>
    <row r="324">
      <c r="Z324" s="19" t="n"/>
      <c r="AA324" s="25" t="n"/>
      <c r="AB324" s="25" t="n"/>
      <c r="AC324" s="26" t="n"/>
      <c r="AD324" s="25" t="n"/>
      <c r="AE324" s="19" t="n"/>
      <c r="AF324" s="22">
        <f>LOWER(IFERROR(TRIM(INDEX($A324:$Y324,MATCH(Lists!$H$4,$A$1:$Y$1,0))&amp;""),""))</f>
        <v/>
      </c>
      <c r="AG324" s="22">
        <f>IFERROR(TRIM(INDEX($A324:$Y324,MATCH(Lists!$H$3,$A$1:$Y$1,0))&amp;""),"")</f>
        <v/>
      </c>
      <c r="AH324" s="23">
        <f>IFERROR(IF(ISNUMBER(INDEX($A324:$Y324,MATCH(Lists!$H$5,$A$1:$Y$1,0))),IF(INDEX($A324:$Y324,MATCH(Lists!$H$5,$A$1:$Y$1,0))&gt;0,INT(INDEX($A324:$Y324,MATCH(Lists!$H$5,$A$1:$Y$1,0))),""),DATE(VALUE(LEFT(INDEX($A324:$Y324,MATCH(Lists!$H$5,$A$1:$Y$1,0)),4)),VALUE(MID(INDEX($A324:$Y324,MATCH(Lists!$H$5,$A$1:$Y$1,0)),6,2)),VALUE(MID(INDEX($A324:$Y324,MATCH(Lists!$H$5,$A$1:$Y$1,0)),9,2)))),"")</f>
        <v/>
      </c>
      <c r="AI324" s="23">
        <f>IFERROR(IF(ISNUMBER(INDEX($A324:$Y324,MATCH(Lists!$H$6,$A$1:$Y$1,0))),IF(INDEX($A324:$Y324,MATCH(Lists!$H$6,$A$1:$Y$1,0))&gt;0,INT(INDEX($A324:$Y324,MATCH(Lists!$H$6,$A$1:$Y$1,0))),""),DATE(VALUE(LEFT(INDEX($A324:$Y324,MATCH(Lists!$H$6,$A$1:$Y$1,0)),4)),VALUE(MID(INDEX($A324:$Y324,MATCH(Lists!$H$6,$A$1:$Y$1,0)),6,2)),VALUE(MID(INDEX($A324:$Y324,MATCH(Lists!$H$6,$A$1:$Y$1,0)),9,2)))),"")</f>
        <v/>
      </c>
      <c r="AJ324" s="22">
        <f>IF(AF324="","",IFERROR(VALUE(INDEX($A324:$Y324,MATCH(Lists!$H$7,$A$1:$Y$1,0))&amp;""),0))</f>
        <v/>
      </c>
      <c r="AK324" s="24">
        <f>IF(AH324="","",YEAR(AH324))</f>
        <v/>
      </c>
      <c r="AL324" s="22">
        <f>IF(AF324="","",IF(AA324="","Pending",AA324))</f>
        <v/>
      </c>
      <c r="AM324" s="22">
        <f>IFERROR(TRIM(INDEX($A324:$Y324,MATCH(Lists!$H$8,$A$1:$Y$1,0))&amp;""),"")</f>
        <v/>
      </c>
      <c r="AN324" s="22">
        <f>IF(AF324="","",IF(OR(Balances!$B$6="",AM324=Balances!$B$6),1,0))</f>
        <v/>
      </c>
    </row>
    <row r="325">
      <c r="Z325" s="19" t="n"/>
      <c r="AA325" s="25" t="n"/>
      <c r="AB325" s="25" t="n"/>
      <c r="AC325" s="26" t="n"/>
      <c r="AD325" s="25" t="n"/>
      <c r="AE325" s="19" t="n"/>
      <c r="AF325" s="22">
        <f>LOWER(IFERROR(TRIM(INDEX($A325:$Y325,MATCH(Lists!$H$4,$A$1:$Y$1,0))&amp;""),""))</f>
        <v/>
      </c>
      <c r="AG325" s="22">
        <f>IFERROR(TRIM(INDEX($A325:$Y325,MATCH(Lists!$H$3,$A$1:$Y$1,0))&amp;""),"")</f>
        <v/>
      </c>
      <c r="AH325" s="23">
        <f>IFERROR(IF(ISNUMBER(INDEX($A325:$Y325,MATCH(Lists!$H$5,$A$1:$Y$1,0))),IF(INDEX($A325:$Y325,MATCH(Lists!$H$5,$A$1:$Y$1,0))&gt;0,INT(INDEX($A325:$Y325,MATCH(Lists!$H$5,$A$1:$Y$1,0))),""),DATE(VALUE(LEFT(INDEX($A325:$Y325,MATCH(Lists!$H$5,$A$1:$Y$1,0)),4)),VALUE(MID(INDEX($A325:$Y325,MATCH(Lists!$H$5,$A$1:$Y$1,0)),6,2)),VALUE(MID(INDEX($A325:$Y325,MATCH(Lists!$H$5,$A$1:$Y$1,0)),9,2)))),"")</f>
        <v/>
      </c>
      <c r="AI325" s="23">
        <f>IFERROR(IF(ISNUMBER(INDEX($A325:$Y325,MATCH(Lists!$H$6,$A$1:$Y$1,0))),IF(INDEX($A325:$Y325,MATCH(Lists!$H$6,$A$1:$Y$1,0))&gt;0,INT(INDEX($A325:$Y325,MATCH(Lists!$H$6,$A$1:$Y$1,0))),""),DATE(VALUE(LEFT(INDEX($A325:$Y325,MATCH(Lists!$H$6,$A$1:$Y$1,0)),4)),VALUE(MID(INDEX($A325:$Y325,MATCH(Lists!$H$6,$A$1:$Y$1,0)),6,2)),VALUE(MID(INDEX($A325:$Y325,MATCH(Lists!$H$6,$A$1:$Y$1,0)),9,2)))),"")</f>
        <v/>
      </c>
      <c r="AJ325" s="22">
        <f>IF(AF325="","",IFERROR(VALUE(INDEX($A325:$Y325,MATCH(Lists!$H$7,$A$1:$Y$1,0))&amp;""),0))</f>
        <v/>
      </c>
      <c r="AK325" s="24">
        <f>IF(AH325="","",YEAR(AH325))</f>
        <v/>
      </c>
      <c r="AL325" s="22">
        <f>IF(AF325="","",IF(AA325="","Pending",AA325))</f>
        <v/>
      </c>
      <c r="AM325" s="22">
        <f>IFERROR(TRIM(INDEX($A325:$Y325,MATCH(Lists!$H$8,$A$1:$Y$1,0))&amp;""),"")</f>
        <v/>
      </c>
      <c r="AN325" s="22">
        <f>IF(AF325="","",IF(OR(Balances!$B$6="",AM325=Balances!$B$6),1,0))</f>
        <v/>
      </c>
    </row>
    <row r="326">
      <c r="Z326" s="19" t="n"/>
      <c r="AA326" s="25" t="n"/>
      <c r="AB326" s="25" t="n"/>
      <c r="AC326" s="26" t="n"/>
      <c r="AD326" s="25" t="n"/>
      <c r="AE326" s="19" t="n"/>
      <c r="AF326" s="22">
        <f>LOWER(IFERROR(TRIM(INDEX($A326:$Y326,MATCH(Lists!$H$4,$A$1:$Y$1,0))&amp;""),""))</f>
        <v/>
      </c>
      <c r="AG326" s="22">
        <f>IFERROR(TRIM(INDEX($A326:$Y326,MATCH(Lists!$H$3,$A$1:$Y$1,0))&amp;""),"")</f>
        <v/>
      </c>
      <c r="AH326" s="23">
        <f>IFERROR(IF(ISNUMBER(INDEX($A326:$Y326,MATCH(Lists!$H$5,$A$1:$Y$1,0))),IF(INDEX($A326:$Y326,MATCH(Lists!$H$5,$A$1:$Y$1,0))&gt;0,INT(INDEX($A326:$Y326,MATCH(Lists!$H$5,$A$1:$Y$1,0))),""),DATE(VALUE(LEFT(INDEX($A326:$Y326,MATCH(Lists!$H$5,$A$1:$Y$1,0)),4)),VALUE(MID(INDEX($A326:$Y326,MATCH(Lists!$H$5,$A$1:$Y$1,0)),6,2)),VALUE(MID(INDEX($A326:$Y326,MATCH(Lists!$H$5,$A$1:$Y$1,0)),9,2)))),"")</f>
        <v/>
      </c>
      <c r="AI326" s="23">
        <f>IFERROR(IF(ISNUMBER(INDEX($A326:$Y326,MATCH(Lists!$H$6,$A$1:$Y$1,0))),IF(INDEX($A326:$Y326,MATCH(Lists!$H$6,$A$1:$Y$1,0))&gt;0,INT(INDEX($A326:$Y326,MATCH(Lists!$H$6,$A$1:$Y$1,0))),""),DATE(VALUE(LEFT(INDEX($A326:$Y326,MATCH(Lists!$H$6,$A$1:$Y$1,0)),4)),VALUE(MID(INDEX($A326:$Y326,MATCH(Lists!$H$6,$A$1:$Y$1,0)),6,2)),VALUE(MID(INDEX($A326:$Y326,MATCH(Lists!$H$6,$A$1:$Y$1,0)),9,2)))),"")</f>
        <v/>
      </c>
      <c r="AJ326" s="22">
        <f>IF(AF326="","",IFERROR(VALUE(INDEX($A326:$Y326,MATCH(Lists!$H$7,$A$1:$Y$1,0))&amp;""),0))</f>
        <v/>
      </c>
      <c r="AK326" s="24">
        <f>IF(AH326="","",YEAR(AH326))</f>
        <v/>
      </c>
      <c r="AL326" s="22">
        <f>IF(AF326="","",IF(AA326="","Pending",AA326))</f>
        <v/>
      </c>
      <c r="AM326" s="22">
        <f>IFERROR(TRIM(INDEX($A326:$Y326,MATCH(Lists!$H$8,$A$1:$Y$1,0))&amp;""),"")</f>
        <v/>
      </c>
      <c r="AN326" s="22">
        <f>IF(AF326="","",IF(OR(Balances!$B$6="",AM326=Balances!$B$6),1,0))</f>
        <v/>
      </c>
    </row>
    <row r="327">
      <c r="Z327" s="19" t="n"/>
      <c r="AA327" s="25" t="n"/>
      <c r="AB327" s="25" t="n"/>
      <c r="AC327" s="26" t="n"/>
      <c r="AD327" s="25" t="n"/>
      <c r="AE327" s="19" t="n"/>
      <c r="AF327" s="22">
        <f>LOWER(IFERROR(TRIM(INDEX($A327:$Y327,MATCH(Lists!$H$4,$A$1:$Y$1,0))&amp;""),""))</f>
        <v/>
      </c>
      <c r="AG327" s="22">
        <f>IFERROR(TRIM(INDEX($A327:$Y327,MATCH(Lists!$H$3,$A$1:$Y$1,0))&amp;""),"")</f>
        <v/>
      </c>
      <c r="AH327" s="23">
        <f>IFERROR(IF(ISNUMBER(INDEX($A327:$Y327,MATCH(Lists!$H$5,$A$1:$Y$1,0))),IF(INDEX($A327:$Y327,MATCH(Lists!$H$5,$A$1:$Y$1,0))&gt;0,INT(INDEX($A327:$Y327,MATCH(Lists!$H$5,$A$1:$Y$1,0))),""),DATE(VALUE(LEFT(INDEX($A327:$Y327,MATCH(Lists!$H$5,$A$1:$Y$1,0)),4)),VALUE(MID(INDEX($A327:$Y327,MATCH(Lists!$H$5,$A$1:$Y$1,0)),6,2)),VALUE(MID(INDEX($A327:$Y327,MATCH(Lists!$H$5,$A$1:$Y$1,0)),9,2)))),"")</f>
        <v/>
      </c>
      <c r="AI327" s="23">
        <f>IFERROR(IF(ISNUMBER(INDEX($A327:$Y327,MATCH(Lists!$H$6,$A$1:$Y$1,0))),IF(INDEX($A327:$Y327,MATCH(Lists!$H$6,$A$1:$Y$1,0))&gt;0,INT(INDEX($A327:$Y327,MATCH(Lists!$H$6,$A$1:$Y$1,0))),""),DATE(VALUE(LEFT(INDEX($A327:$Y327,MATCH(Lists!$H$6,$A$1:$Y$1,0)),4)),VALUE(MID(INDEX($A327:$Y327,MATCH(Lists!$H$6,$A$1:$Y$1,0)),6,2)),VALUE(MID(INDEX($A327:$Y327,MATCH(Lists!$H$6,$A$1:$Y$1,0)),9,2)))),"")</f>
        <v/>
      </c>
      <c r="AJ327" s="22">
        <f>IF(AF327="","",IFERROR(VALUE(INDEX($A327:$Y327,MATCH(Lists!$H$7,$A$1:$Y$1,0))&amp;""),0))</f>
        <v/>
      </c>
      <c r="AK327" s="24">
        <f>IF(AH327="","",YEAR(AH327))</f>
        <v/>
      </c>
      <c r="AL327" s="22">
        <f>IF(AF327="","",IF(AA327="","Pending",AA327))</f>
        <v/>
      </c>
      <c r="AM327" s="22">
        <f>IFERROR(TRIM(INDEX($A327:$Y327,MATCH(Lists!$H$8,$A$1:$Y$1,0))&amp;""),"")</f>
        <v/>
      </c>
      <c r="AN327" s="22">
        <f>IF(AF327="","",IF(OR(Balances!$B$6="",AM327=Balances!$B$6),1,0))</f>
        <v/>
      </c>
    </row>
    <row r="328">
      <c r="Z328" s="19" t="n"/>
      <c r="AA328" s="25" t="n"/>
      <c r="AB328" s="25" t="n"/>
      <c r="AC328" s="26" t="n"/>
      <c r="AD328" s="25" t="n"/>
      <c r="AE328" s="19" t="n"/>
      <c r="AF328" s="22">
        <f>LOWER(IFERROR(TRIM(INDEX($A328:$Y328,MATCH(Lists!$H$4,$A$1:$Y$1,0))&amp;""),""))</f>
        <v/>
      </c>
      <c r="AG328" s="22">
        <f>IFERROR(TRIM(INDEX($A328:$Y328,MATCH(Lists!$H$3,$A$1:$Y$1,0))&amp;""),"")</f>
        <v/>
      </c>
      <c r="AH328" s="23">
        <f>IFERROR(IF(ISNUMBER(INDEX($A328:$Y328,MATCH(Lists!$H$5,$A$1:$Y$1,0))),IF(INDEX($A328:$Y328,MATCH(Lists!$H$5,$A$1:$Y$1,0))&gt;0,INT(INDEX($A328:$Y328,MATCH(Lists!$H$5,$A$1:$Y$1,0))),""),DATE(VALUE(LEFT(INDEX($A328:$Y328,MATCH(Lists!$H$5,$A$1:$Y$1,0)),4)),VALUE(MID(INDEX($A328:$Y328,MATCH(Lists!$H$5,$A$1:$Y$1,0)),6,2)),VALUE(MID(INDEX($A328:$Y328,MATCH(Lists!$H$5,$A$1:$Y$1,0)),9,2)))),"")</f>
        <v/>
      </c>
      <c r="AI328" s="23">
        <f>IFERROR(IF(ISNUMBER(INDEX($A328:$Y328,MATCH(Lists!$H$6,$A$1:$Y$1,0))),IF(INDEX($A328:$Y328,MATCH(Lists!$H$6,$A$1:$Y$1,0))&gt;0,INT(INDEX($A328:$Y328,MATCH(Lists!$H$6,$A$1:$Y$1,0))),""),DATE(VALUE(LEFT(INDEX($A328:$Y328,MATCH(Lists!$H$6,$A$1:$Y$1,0)),4)),VALUE(MID(INDEX($A328:$Y328,MATCH(Lists!$H$6,$A$1:$Y$1,0)),6,2)),VALUE(MID(INDEX($A328:$Y328,MATCH(Lists!$H$6,$A$1:$Y$1,0)),9,2)))),"")</f>
        <v/>
      </c>
      <c r="AJ328" s="22">
        <f>IF(AF328="","",IFERROR(VALUE(INDEX($A328:$Y328,MATCH(Lists!$H$7,$A$1:$Y$1,0))&amp;""),0))</f>
        <v/>
      </c>
      <c r="AK328" s="24">
        <f>IF(AH328="","",YEAR(AH328))</f>
        <v/>
      </c>
      <c r="AL328" s="22">
        <f>IF(AF328="","",IF(AA328="","Pending",AA328))</f>
        <v/>
      </c>
      <c r="AM328" s="22">
        <f>IFERROR(TRIM(INDEX($A328:$Y328,MATCH(Lists!$H$8,$A$1:$Y$1,0))&amp;""),"")</f>
        <v/>
      </c>
      <c r="AN328" s="22">
        <f>IF(AF328="","",IF(OR(Balances!$B$6="",AM328=Balances!$B$6),1,0))</f>
        <v/>
      </c>
    </row>
    <row r="329">
      <c r="Z329" s="19" t="n"/>
      <c r="AA329" s="25" t="n"/>
      <c r="AB329" s="25" t="n"/>
      <c r="AC329" s="26" t="n"/>
      <c r="AD329" s="25" t="n"/>
      <c r="AE329" s="19" t="n"/>
      <c r="AF329" s="22">
        <f>LOWER(IFERROR(TRIM(INDEX($A329:$Y329,MATCH(Lists!$H$4,$A$1:$Y$1,0))&amp;""),""))</f>
        <v/>
      </c>
      <c r="AG329" s="22">
        <f>IFERROR(TRIM(INDEX($A329:$Y329,MATCH(Lists!$H$3,$A$1:$Y$1,0))&amp;""),"")</f>
        <v/>
      </c>
      <c r="AH329" s="23">
        <f>IFERROR(IF(ISNUMBER(INDEX($A329:$Y329,MATCH(Lists!$H$5,$A$1:$Y$1,0))),IF(INDEX($A329:$Y329,MATCH(Lists!$H$5,$A$1:$Y$1,0))&gt;0,INT(INDEX($A329:$Y329,MATCH(Lists!$H$5,$A$1:$Y$1,0))),""),DATE(VALUE(LEFT(INDEX($A329:$Y329,MATCH(Lists!$H$5,$A$1:$Y$1,0)),4)),VALUE(MID(INDEX($A329:$Y329,MATCH(Lists!$H$5,$A$1:$Y$1,0)),6,2)),VALUE(MID(INDEX($A329:$Y329,MATCH(Lists!$H$5,$A$1:$Y$1,0)),9,2)))),"")</f>
        <v/>
      </c>
      <c r="AI329" s="23">
        <f>IFERROR(IF(ISNUMBER(INDEX($A329:$Y329,MATCH(Lists!$H$6,$A$1:$Y$1,0))),IF(INDEX($A329:$Y329,MATCH(Lists!$H$6,$A$1:$Y$1,0))&gt;0,INT(INDEX($A329:$Y329,MATCH(Lists!$H$6,$A$1:$Y$1,0))),""),DATE(VALUE(LEFT(INDEX($A329:$Y329,MATCH(Lists!$H$6,$A$1:$Y$1,0)),4)),VALUE(MID(INDEX($A329:$Y329,MATCH(Lists!$H$6,$A$1:$Y$1,0)),6,2)),VALUE(MID(INDEX($A329:$Y329,MATCH(Lists!$H$6,$A$1:$Y$1,0)),9,2)))),"")</f>
        <v/>
      </c>
      <c r="AJ329" s="22">
        <f>IF(AF329="","",IFERROR(VALUE(INDEX($A329:$Y329,MATCH(Lists!$H$7,$A$1:$Y$1,0))&amp;""),0))</f>
        <v/>
      </c>
      <c r="AK329" s="24">
        <f>IF(AH329="","",YEAR(AH329))</f>
        <v/>
      </c>
      <c r="AL329" s="22">
        <f>IF(AF329="","",IF(AA329="","Pending",AA329))</f>
        <v/>
      </c>
      <c r="AM329" s="22">
        <f>IFERROR(TRIM(INDEX($A329:$Y329,MATCH(Lists!$H$8,$A$1:$Y$1,0))&amp;""),"")</f>
        <v/>
      </c>
      <c r="AN329" s="22">
        <f>IF(AF329="","",IF(OR(Balances!$B$6="",AM329=Balances!$B$6),1,0))</f>
        <v/>
      </c>
    </row>
    <row r="330">
      <c r="Z330" s="19" t="n"/>
      <c r="AA330" s="25" t="n"/>
      <c r="AB330" s="25" t="n"/>
      <c r="AC330" s="26" t="n"/>
      <c r="AD330" s="25" t="n"/>
      <c r="AE330" s="19" t="n"/>
      <c r="AF330" s="22">
        <f>LOWER(IFERROR(TRIM(INDEX($A330:$Y330,MATCH(Lists!$H$4,$A$1:$Y$1,0))&amp;""),""))</f>
        <v/>
      </c>
      <c r="AG330" s="22">
        <f>IFERROR(TRIM(INDEX($A330:$Y330,MATCH(Lists!$H$3,$A$1:$Y$1,0))&amp;""),"")</f>
        <v/>
      </c>
      <c r="AH330" s="23">
        <f>IFERROR(IF(ISNUMBER(INDEX($A330:$Y330,MATCH(Lists!$H$5,$A$1:$Y$1,0))),IF(INDEX($A330:$Y330,MATCH(Lists!$H$5,$A$1:$Y$1,0))&gt;0,INT(INDEX($A330:$Y330,MATCH(Lists!$H$5,$A$1:$Y$1,0))),""),DATE(VALUE(LEFT(INDEX($A330:$Y330,MATCH(Lists!$H$5,$A$1:$Y$1,0)),4)),VALUE(MID(INDEX($A330:$Y330,MATCH(Lists!$H$5,$A$1:$Y$1,0)),6,2)),VALUE(MID(INDEX($A330:$Y330,MATCH(Lists!$H$5,$A$1:$Y$1,0)),9,2)))),"")</f>
        <v/>
      </c>
      <c r="AI330" s="23">
        <f>IFERROR(IF(ISNUMBER(INDEX($A330:$Y330,MATCH(Lists!$H$6,$A$1:$Y$1,0))),IF(INDEX($A330:$Y330,MATCH(Lists!$H$6,$A$1:$Y$1,0))&gt;0,INT(INDEX($A330:$Y330,MATCH(Lists!$H$6,$A$1:$Y$1,0))),""),DATE(VALUE(LEFT(INDEX($A330:$Y330,MATCH(Lists!$H$6,$A$1:$Y$1,0)),4)),VALUE(MID(INDEX($A330:$Y330,MATCH(Lists!$H$6,$A$1:$Y$1,0)),6,2)),VALUE(MID(INDEX($A330:$Y330,MATCH(Lists!$H$6,$A$1:$Y$1,0)),9,2)))),"")</f>
        <v/>
      </c>
      <c r="AJ330" s="22">
        <f>IF(AF330="","",IFERROR(VALUE(INDEX($A330:$Y330,MATCH(Lists!$H$7,$A$1:$Y$1,0))&amp;""),0))</f>
        <v/>
      </c>
      <c r="AK330" s="24">
        <f>IF(AH330="","",YEAR(AH330))</f>
        <v/>
      </c>
      <c r="AL330" s="22">
        <f>IF(AF330="","",IF(AA330="","Pending",AA330))</f>
        <v/>
      </c>
      <c r="AM330" s="22">
        <f>IFERROR(TRIM(INDEX($A330:$Y330,MATCH(Lists!$H$8,$A$1:$Y$1,0))&amp;""),"")</f>
        <v/>
      </c>
      <c r="AN330" s="22">
        <f>IF(AF330="","",IF(OR(Balances!$B$6="",AM330=Balances!$B$6),1,0))</f>
        <v/>
      </c>
    </row>
    <row r="331">
      <c r="Z331" s="19" t="n"/>
      <c r="AA331" s="25" t="n"/>
      <c r="AB331" s="25" t="n"/>
      <c r="AC331" s="26" t="n"/>
      <c r="AD331" s="25" t="n"/>
      <c r="AE331" s="19" t="n"/>
      <c r="AF331" s="22">
        <f>LOWER(IFERROR(TRIM(INDEX($A331:$Y331,MATCH(Lists!$H$4,$A$1:$Y$1,0))&amp;""),""))</f>
        <v/>
      </c>
      <c r="AG331" s="22">
        <f>IFERROR(TRIM(INDEX($A331:$Y331,MATCH(Lists!$H$3,$A$1:$Y$1,0))&amp;""),"")</f>
        <v/>
      </c>
      <c r="AH331" s="23">
        <f>IFERROR(IF(ISNUMBER(INDEX($A331:$Y331,MATCH(Lists!$H$5,$A$1:$Y$1,0))),IF(INDEX($A331:$Y331,MATCH(Lists!$H$5,$A$1:$Y$1,0))&gt;0,INT(INDEX($A331:$Y331,MATCH(Lists!$H$5,$A$1:$Y$1,0))),""),DATE(VALUE(LEFT(INDEX($A331:$Y331,MATCH(Lists!$H$5,$A$1:$Y$1,0)),4)),VALUE(MID(INDEX($A331:$Y331,MATCH(Lists!$H$5,$A$1:$Y$1,0)),6,2)),VALUE(MID(INDEX($A331:$Y331,MATCH(Lists!$H$5,$A$1:$Y$1,0)),9,2)))),"")</f>
        <v/>
      </c>
      <c r="AI331" s="23">
        <f>IFERROR(IF(ISNUMBER(INDEX($A331:$Y331,MATCH(Lists!$H$6,$A$1:$Y$1,0))),IF(INDEX($A331:$Y331,MATCH(Lists!$H$6,$A$1:$Y$1,0))&gt;0,INT(INDEX($A331:$Y331,MATCH(Lists!$H$6,$A$1:$Y$1,0))),""),DATE(VALUE(LEFT(INDEX($A331:$Y331,MATCH(Lists!$H$6,$A$1:$Y$1,0)),4)),VALUE(MID(INDEX($A331:$Y331,MATCH(Lists!$H$6,$A$1:$Y$1,0)),6,2)),VALUE(MID(INDEX($A331:$Y331,MATCH(Lists!$H$6,$A$1:$Y$1,0)),9,2)))),"")</f>
        <v/>
      </c>
      <c r="AJ331" s="22">
        <f>IF(AF331="","",IFERROR(VALUE(INDEX($A331:$Y331,MATCH(Lists!$H$7,$A$1:$Y$1,0))&amp;""),0))</f>
        <v/>
      </c>
      <c r="AK331" s="24">
        <f>IF(AH331="","",YEAR(AH331))</f>
        <v/>
      </c>
      <c r="AL331" s="22">
        <f>IF(AF331="","",IF(AA331="","Pending",AA331))</f>
        <v/>
      </c>
      <c r="AM331" s="22">
        <f>IFERROR(TRIM(INDEX($A331:$Y331,MATCH(Lists!$H$8,$A$1:$Y$1,0))&amp;""),"")</f>
        <v/>
      </c>
      <c r="AN331" s="22">
        <f>IF(AF331="","",IF(OR(Balances!$B$6="",AM331=Balances!$B$6),1,0))</f>
        <v/>
      </c>
    </row>
    <row r="332">
      <c r="Z332" s="19" t="n"/>
      <c r="AA332" s="25" t="n"/>
      <c r="AB332" s="25" t="n"/>
      <c r="AC332" s="26" t="n"/>
      <c r="AD332" s="25" t="n"/>
      <c r="AE332" s="19" t="n"/>
      <c r="AF332" s="22">
        <f>LOWER(IFERROR(TRIM(INDEX($A332:$Y332,MATCH(Lists!$H$4,$A$1:$Y$1,0))&amp;""),""))</f>
        <v/>
      </c>
      <c r="AG332" s="22">
        <f>IFERROR(TRIM(INDEX($A332:$Y332,MATCH(Lists!$H$3,$A$1:$Y$1,0))&amp;""),"")</f>
        <v/>
      </c>
      <c r="AH332" s="23">
        <f>IFERROR(IF(ISNUMBER(INDEX($A332:$Y332,MATCH(Lists!$H$5,$A$1:$Y$1,0))),IF(INDEX($A332:$Y332,MATCH(Lists!$H$5,$A$1:$Y$1,0))&gt;0,INT(INDEX($A332:$Y332,MATCH(Lists!$H$5,$A$1:$Y$1,0))),""),DATE(VALUE(LEFT(INDEX($A332:$Y332,MATCH(Lists!$H$5,$A$1:$Y$1,0)),4)),VALUE(MID(INDEX($A332:$Y332,MATCH(Lists!$H$5,$A$1:$Y$1,0)),6,2)),VALUE(MID(INDEX($A332:$Y332,MATCH(Lists!$H$5,$A$1:$Y$1,0)),9,2)))),"")</f>
        <v/>
      </c>
      <c r="AI332" s="23">
        <f>IFERROR(IF(ISNUMBER(INDEX($A332:$Y332,MATCH(Lists!$H$6,$A$1:$Y$1,0))),IF(INDEX($A332:$Y332,MATCH(Lists!$H$6,$A$1:$Y$1,0))&gt;0,INT(INDEX($A332:$Y332,MATCH(Lists!$H$6,$A$1:$Y$1,0))),""),DATE(VALUE(LEFT(INDEX($A332:$Y332,MATCH(Lists!$H$6,$A$1:$Y$1,0)),4)),VALUE(MID(INDEX($A332:$Y332,MATCH(Lists!$H$6,$A$1:$Y$1,0)),6,2)),VALUE(MID(INDEX($A332:$Y332,MATCH(Lists!$H$6,$A$1:$Y$1,0)),9,2)))),"")</f>
        <v/>
      </c>
      <c r="AJ332" s="22">
        <f>IF(AF332="","",IFERROR(VALUE(INDEX($A332:$Y332,MATCH(Lists!$H$7,$A$1:$Y$1,0))&amp;""),0))</f>
        <v/>
      </c>
      <c r="AK332" s="24">
        <f>IF(AH332="","",YEAR(AH332))</f>
        <v/>
      </c>
      <c r="AL332" s="22">
        <f>IF(AF332="","",IF(AA332="","Pending",AA332))</f>
        <v/>
      </c>
      <c r="AM332" s="22">
        <f>IFERROR(TRIM(INDEX($A332:$Y332,MATCH(Lists!$H$8,$A$1:$Y$1,0))&amp;""),"")</f>
        <v/>
      </c>
      <c r="AN332" s="22">
        <f>IF(AF332="","",IF(OR(Balances!$B$6="",AM332=Balances!$B$6),1,0))</f>
        <v/>
      </c>
    </row>
    <row r="333">
      <c r="Z333" s="19" t="n"/>
      <c r="AA333" s="25" t="n"/>
      <c r="AB333" s="25" t="n"/>
      <c r="AC333" s="26" t="n"/>
      <c r="AD333" s="25" t="n"/>
      <c r="AE333" s="19" t="n"/>
      <c r="AF333" s="22">
        <f>LOWER(IFERROR(TRIM(INDEX($A333:$Y333,MATCH(Lists!$H$4,$A$1:$Y$1,0))&amp;""),""))</f>
        <v/>
      </c>
      <c r="AG333" s="22">
        <f>IFERROR(TRIM(INDEX($A333:$Y333,MATCH(Lists!$H$3,$A$1:$Y$1,0))&amp;""),"")</f>
        <v/>
      </c>
      <c r="AH333" s="23">
        <f>IFERROR(IF(ISNUMBER(INDEX($A333:$Y333,MATCH(Lists!$H$5,$A$1:$Y$1,0))),IF(INDEX($A333:$Y333,MATCH(Lists!$H$5,$A$1:$Y$1,0))&gt;0,INT(INDEX($A333:$Y333,MATCH(Lists!$H$5,$A$1:$Y$1,0))),""),DATE(VALUE(LEFT(INDEX($A333:$Y333,MATCH(Lists!$H$5,$A$1:$Y$1,0)),4)),VALUE(MID(INDEX($A333:$Y333,MATCH(Lists!$H$5,$A$1:$Y$1,0)),6,2)),VALUE(MID(INDEX($A333:$Y333,MATCH(Lists!$H$5,$A$1:$Y$1,0)),9,2)))),"")</f>
        <v/>
      </c>
      <c r="AI333" s="23">
        <f>IFERROR(IF(ISNUMBER(INDEX($A333:$Y333,MATCH(Lists!$H$6,$A$1:$Y$1,0))),IF(INDEX($A333:$Y333,MATCH(Lists!$H$6,$A$1:$Y$1,0))&gt;0,INT(INDEX($A333:$Y333,MATCH(Lists!$H$6,$A$1:$Y$1,0))),""),DATE(VALUE(LEFT(INDEX($A333:$Y333,MATCH(Lists!$H$6,$A$1:$Y$1,0)),4)),VALUE(MID(INDEX($A333:$Y333,MATCH(Lists!$H$6,$A$1:$Y$1,0)),6,2)),VALUE(MID(INDEX($A333:$Y333,MATCH(Lists!$H$6,$A$1:$Y$1,0)),9,2)))),"")</f>
        <v/>
      </c>
      <c r="AJ333" s="22">
        <f>IF(AF333="","",IFERROR(VALUE(INDEX($A333:$Y333,MATCH(Lists!$H$7,$A$1:$Y$1,0))&amp;""),0))</f>
        <v/>
      </c>
      <c r="AK333" s="24">
        <f>IF(AH333="","",YEAR(AH333))</f>
        <v/>
      </c>
      <c r="AL333" s="22">
        <f>IF(AF333="","",IF(AA333="","Pending",AA333))</f>
        <v/>
      </c>
      <c r="AM333" s="22">
        <f>IFERROR(TRIM(INDEX($A333:$Y333,MATCH(Lists!$H$8,$A$1:$Y$1,0))&amp;""),"")</f>
        <v/>
      </c>
      <c r="AN333" s="22">
        <f>IF(AF333="","",IF(OR(Balances!$B$6="",AM333=Balances!$B$6),1,0))</f>
        <v/>
      </c>
    </row>
    <row r="334">
      <c r="Z334" s="19" t="n"/>
      <c r="AA334" s="25" t="n"/>
      <c r="AB334" s="25" t="n"/>
      <c r="AC334" s="26" t="n"/>
      <c r="AD334" s="25" t="n"/>
      <c r="AE334" s="19" t="n"/>
      <c r="AF334" s="22">
        <f>LOWER(IFERROR(TRIM(INDEX($A334:$Y334,MATCH(Lists!$H$4,$A$1:$Y$1,0))&amp;""),""))</f>
        <v/>
      </c>
      <c r="AG334" s="22">
        <f>IFERROR(TRIM(INDEX($A334:$Y334,MATCH(Lists!$H$3,$A$1:$Y$1,0))&amp;""),"")</f>
        <v/>
      </c>
      <c r="AH334" s="23">
        <f>IFERROR(IF(ISNUMBER(INDEX($A334:$Y334,MATCH(Lists!$H$5,$A$1:$Y$1,0))),IF(INDEX($A334:$Y334,MATCH(Lists!$H$5,$A$1:$Y$1,0))&gt;0,INT(INDEX($A334:$Y334,MATCH(Lists!$H$5,$A$1:$Y$1,0))),""),DATE(VALUE(LEFT(INDEX($A334:$Y334,MATCH(Lists!$H$5,$A$1:$Y$1,0)),4)),VALUE(MID(INDEX($A334:$Y334,MATCH(Lists!$H$5,$A$1:$Y$1,0)),6,2)),VALUE(MID(INDEX($A334:$Y334,MATCH(Lists!$H$5,$A$1:$Y$1,0)),9,2)))),"")</f>
        <v/>
      </c>
      <c r="AI334" s="23">
        <f>IFERROR(IF(ISNUMBER(INDEX($A334:$Y334,MATCH(Lists!$H$6,$A$1:$Y$1,0))),IF(INDEX($A334:$Y334,MATCH(Lists!$H$6,$A$1:$Y$1,0))&gt;0,INT(INDEX($A334:$Y334,MATCH(Lists!$H$6,$A$1:$Y$1,0))),""),DATE(VALUE(LEFT(INDEX($A334:$Y334,MATCH(Lists!$H$6,$A$1:$Y$1,0)),4)),VALUE(MID(INDEX($A334:$Y334,MATCH(Lists!$H$6,$A$1:$Y$1,0)),6,2)),VALUE(MID(INDEX($A334:$Y334,MATCH(Lists!$H$6,$A$1:$Y$1,0)),9,2)))),"")</f>
        <v/>
      </c>
      <c r="AJ334" s="22">
        <f>IF(AF334="","",IFERROR(VALUE(INDEX($A334:$Y334,MATCH(Lists!$H$7,$A$1:$Y$1,0))&amp;""),0))</f>
        <v/>
      </c>
      <c r="AK334" s="24">
        <f>IF(AH334="","",YEAR(AH334))</f>
        <v/>
      </c>
      <c r="AL334" s="22">
        <f>IF(AF334="","",IF(AA334="","Pending",AA334))</f>
        <v/>
      </c>
      <c r="AM334" s="22">
        <f>IFERROR(TRIM(INDEX($A334:$Y334,MATCH(Lists!$H$8,$A$1:$Y$1,0))&amp;""),"")</f>
        <v/>
      </c>
      <c r="AN334" s="22">
        <f>IF(AF334="","",IF(OR(Balances!$B$6="",AM334=Balances!$B$6),1,0))</f>
        <v/>
      </c>
    </row>
    <row r="335">
      <c r="Z335" s="19" t="n"/>
      <c r="AA335" s="25" t="n"/>
      <c r="AB335" s="25" t="n"/>
      <c r="AC335" s="26" t="n"/>
      <c r="AD335" s="25" t="n"/>
      <c r="AE335" s="19" t="n"/>
      <c r="AF335" s="22">
        <f>LOWER(IFERROR(TRIM(INDEX($A335:$Y335,MATCH(Lists!$H$4,$A$1:$Y$1,0))&amp;""),""))</f>
        <v/>
      </c>
      <c r="AG335" s="22">
        <f>IFERROR(TRIM(INDEX($A335:$Y335,MATCH(Lists!$H$3,$A$1:$Y$1,0))&amp;""),"")</f>
        <v/>
      </c>
      <c r="AH335" s="23">
        <f>IFERROR(IF(ISNUMBER(INDEX($A335:$Y335,MATCH(Lists!$H$5,$A$1:$Y$1,0))),IF(INDEX($A335:$Y335,MATCH(Lists!$H$5,$A$1:$Y$1,0))&gt;0,INT(INDEX($A335:$Y335,MATCH(Lists!$H$5,$A$1:$Y$1,0))),""),DATE(VALUE(LEFT(INDEX($A335:$Y335,MATCH(Lists!$H$5,$A$1:$Y$1,0)),4)),VALUE(MID(INDEX($A335:$Y335,MATCH(Lists!$H$5,$A$1:$Y$1,0)),6,2)),VALUE(MID(INDEX($A335:$Y335,MATCH(Lists!$H$5,$A$1:$Y$1,0)),9,2)))),"")</f>
        <v/>
      </c>
      <c r="AI335" s="23">
        <f>IFERROR(IF(ISNUMBER(INDEX($A335:$Y335,MATCH(Lists!$H$6,$A$1:$Y$1,0))),IF(INDEX($A335:$Y335,MATCH(Lists!$H$6,$A$1:$Y$1,0))&gt;0,INT(INDEX($A335:$Y335,MATCH(Lists!$H$6,$A$1:$Y$1,0))),""),DATE(VALUE(LEFT(INDEX($A335:$Y335,MATCH(Lists!$H$6,$A$1:$Y$1,0)),4)),VALUE(MID(INDEX($A335:$Y335,MATCH(Lists!$H$6,$A$1:$Y$1,0)),6,2)),VALUE(MID(INDEX($A335:$Y335,MATCH(Lists!$H$6,$A$1:$Y$1,0)),9,2)))),"")</f>
        <v/>
      </c>
      <c r="AJ335" s="22">
        <f>IF(AF335="","",IFERROR(VALUE(INDEX($A335:$Y335,MATCH(Lists!$H$7,$A$1:$Y$1,0))&amp;""),0))</f>
        <v/>
      </c>
      <c r="AK335" s="24">
        <f>IF(AH335="","",YEAR(AH335))</f>
        <v/>
      </c>
      <c r="AL335" s="22">
        <f>IF(AF335="","",IF(AA335="","Pending",AA335))</f>
        <v/>
      </c>
      <c r="AM335" s="22">
        <f>IFERROR(TRIM(INDEX($A335:$Y335,MATCH(Lists!$H$8,$A$1:$Y$1,0))&amp;""),"")</f>
        <v/>
      </c>
      <c r="AN335" s="22">
        <f>IF(AF335="","",IF(OR(Balances!$B$6="",AM335=Balances!$B$6),1,0))</f>
        <v/>
      </c>
    </row>
    <row r="336">
      <c r="Z336" s="19" t="n"/>
      <c r="AA336" s="25" t="n"/>
      <c r="AB336" s="25" t="n"/>
      <c r="AC336" s="26" t="n"/>
      <c r="AD336" s="25" t="n"/>
      <c r="AE336" s="19" t="n"/>
      <c r="AF336" s="22">
        <f>LOWER(IFERROR(TRIM(INDEX($A336:$Y336,MATCH(Lists!$H$4,$A$1:$Y$1,0))&amp;""),""))</f>
        <v/>
      </c>
      <c r="AG336" s="22">
        <f>IFERROR(TRIM(INDEX($A336:$Y336,MATCH(Lists!$H$3,$A$1:$Y$1,0))&amp;""),"")</f>
        <v/>
      </c>
      <c r="AH336" s="23">
        <f>IFERROR(IF(ISNUMBER(INDEX($A336:$Y336,MATCH(Lists!$H$5,$A$1:$Y$1,0))),IF(INDEX($A336:$Y336,MATCH(Lists!$H$5,$A$1:$Y$1,0))&gt;0,INT(INDEX($A336:$Y336,MATCH(Lists!$H$5,$A$1:$Y$1,0))),""),DATE(VALUE(LEFT(INDEX($A336:$Y336,MATCH(Lists!$H$5,$A$1:$Y$1,0)),4)),VALUE(MID(INDEX($A336:$Y336,MATCH(Lists!$H$5,$A$1:$Y$1,0)),6,2)),VALUE(MID(INDEX($A336:$Y336,MATCH(Lists!$H$5,$A$1:$Y$1,0)),9,2)))),"")</f>
        <v/>
      </c>
      <c r="AI336" s="23">
        <f>IFERROR(IF(ISNUMBER(INDEX($A336:$Y336,MATCH(Lists!$H$6,$A$1:$Y$1,0))),IF(INDEX($A336:$Y336,MATCH(Lists!$H$6,$A$1:$Y$1,0))&gt;0,INT(INDEX($A336:$Y336,MATCH(Lists!$H$6,$A$1:$Y$1,0))),""),DATE(VALUE(LEFT(INDEX($A336:$Y336,MATCH(Lists!$H$6,$A$1:$Y$1,0)),4)),VALUE(MID(INDEX($A336:$Y336,MATCH(Lists!$H$6,$A$1:$Y$1,0)),6,2)),VALUE(MID(INDEX($A336:$Y336,MATCH(Lists!$H$6,$A$1:$Y$1,0)),9,2)))),"")</f>
        <v/>
      </c>
      <c r="AJ336" s="22">
        <f>IF(AF336="","",IFERROR(VALUE(INDEX($A336:$Y336,MATCH(Lists!$H$7,$A$1:$Y$1,0))&amp;""),0))</f>
        <v/>
      </c>
      <c r="AK336" s="24">
        <f>IF(AH336="","",YEAR(AH336))</f>
        <v/>
      </c>
      <c r="AL336" s="22">
        <f>IF(AF336="","",IF(AA336="","Pending",AA336))</f>
        <v/>
      </c>
      <c r="AM336" s="22">
        <f>IFERROR(TRIM(INDEX($A336:$Y336,MATCH(Lists!$H$8,$A$1:$Y$1,0))&amp;""),"")</f>
        <v/>
      </c>
      <c r="AN336" s="22">
        <f>IF(AF336="","",IF(OR(Balances!$B$6="",AM336=Balances!$B$6),1,0))</f>
        <v/>
      </c>
    </row>
    <row r="337">
      <c r="Z337" s="19" t="n"/>
      <c r="AA337" s="25" t="n"/>
      <c r="AB337" s="25" t="n"/>
      <c r="AC337" s="26" t="n"/>
      <c r="AD337" s="25" t="n"/>
      <c r="AE337" s="19" t="n"/>
      <c r="AF337" s="22">
        <f>LOWER(IFERROR(TRIM(INDEX($A337:$Y337,MATCH(Lists!$H$4,$A$1:$Y$1,0))&amp;""),""))</f>
        <v/>
      </c>
      <c r="AG337" s="22">
        <f>IFERROR(TRIM(INDEX($A337:$Y337,MATCH(Lists!$H$3,$A$1:$Y$1,0))&amp;""),"")</f>
        <v/>
      </c>
      <c r="AH337" s="23">
        <f>IFERROR(IF(ISNUMBER(INDEX($A337:$Y337,MATCH(Lists!$H$5,$A$1:$Y$1,0))),IF(INDEX($A337:$Y337,MATCH(Lists!$H$5,$A$1:$Y$1,0))&gt;0,INT(INDEX($A337:$Y337,MATCH(Lists!$H$5,$A$1:$Y$1,0))),""),DATE(VALUE(LEFT(INDEX($A337:$Y337,MATCH(Lists!$H$5,$A$1:$Y$1,0)),4)),VALUE(MID(INDEX($A337:$Y337,MATCH(Lists!$H$5,$A$1:$Y$1,0)),6,2)),VALUE(MID(INDEX($A337:$Y337,MATCH(Lists!$H$5,$A$1:$Y$1,0)),9,2)))),"")</f>
        <v/>
      </c>
      <c r="AI337" s="23">
        <f>IFERROR(IF(ISNUMBER(INDEX($A337:$Y337,MATCH(Lists!$H$6,$A$1:$Y$1,0))),IF(INDEX($A337:$Y337,MATCH(Lists!$H$6,$A$1:$Y$1,0))&gt;0,INT(INDEX($A337:$Y337,MATCH(Lists!$H$6,$A$1:$Y$1,0))),""),DATE(VALUE(LEFT(INDEX($A337:$Y337,MATCH(Lists!$H$6,$A$1:$Y$1,0)),4)),VALUE(MID(INDEX($A337:$Y337,MATCH(Lists!$H$6,$A$1:$Y$1,0)),6,2)),VALUE(MID(INDEX($A337:$Y337,MATCH(Lists!$H$6,$A$1:$Y$1,0)),9,2)))),"")</f>
        <v/>
      </c>
      <c r="AJ337" s="22">
        <f>IF(AF337="","",IFERROR(VALUE(INDEX($A337:$Y337,MATCH(Lists!$H$7,$A$1:$Y$1,0))&amp;""),0))</f>
        <v/>
      </c>
      <c r="AK337" s="24">
        <f>IF(AH337="","",YEAR(AH337))</f>
        <v/>
      </c>
      <c r="AL337" s="22">
        <f>IF(AF337="","",IF(AA337="","Pending",AA337))</f>
        <v/>
      </c>
      <c r="AM337" s="22">
        <f>IFERROR(TRIM(INDEX($A337:$Y337,MATCH(Lists!$H$8,$A$1:$Y$1,0))&amp;""),"")</f>
        <v/>
      </c>
      <c r="AN337" s="22">
        <f>IF(AF337="","",IF(OR(Balances!$B$6="",AM337=Balances!$B$6),1,0))</f>
        <v/>
      </c>
    </row>
    <row r="338">
      <c r="Z338" s="19" t="n"/>
      <c r="AA338" s="25" t="n"/>
      <c r="AB338" s="25" t="n"/>
      <c r="AC338" s="26" t="n"/>
      <c r="AD338" s="25" t="n"/>
      <c r="AE338" s="19" t="n"/>
      <c r="AF338" s="22">
        <f>LOWER(IFERROR(TRIM(INDEX($A338:$Y338,MATCH(Lists!$H$4,$A$1:$Y$1,0))&amp;""),""))</f>
        <v/>
      </c>
      <c r="AG338" s="22">
        <f>IFERROR(TRIM(INDEX($A338:$Y338,MATCH(Lists!$H$3,$A$1:$Y$1,0))&amp;""),"")</f>
        <v/>
      </c>
      <c r="AH338" s="23">
        <f>IFERROR(IF(ISNUMBER(INDEX($A338:$Y338,MATCH(Lists!$H$5,$A$1:$Y$1,0))),IF(INDEX($A338:$Y338,MATCH(Lists!$H$5,$A$1:$Y$1,0))&gt;0,INT(INDEX($A338:$Y338,MATCH(Lists!$H$5,$A$1:$Y$1,0))),""),DATE(VALUE(LEFT(INDEX($A338:$Y338,MATCH(Lists!$H$5,$A$1:$Y$1,0)),4)),VALUE(MID(INDEX($A338:$Y338,MATCH(Lists!$H$5,$A$1:$Y$1,0)),6,2)),VALUE(MID(INDEX($A338:$Y338,MATCH(Lists!$H$5,$A$1:$Y$1,0)),9,2)))),"")</f>
        <v/>
      </c>
      <c r="AI338" s="23">
        <f>IFERROR(IF(ISNUMBER(INDEX($A338:$Y338,MATCH(Lists!$H$6,$A$1:$Y$1,0))),IF(INDEX($A338:$Y338,MATCH(Lists!$H$6,$A$1:$Y$1,0))&gt;0,INT(INDEX($A338:$Y338,MATCH(Lists!$H$6,$A$1:$Y$1,0))),""),DATE(VALUE(LEFT(INDEX($A338:$Y338,MATCH(Lists!$H$6,$A$1:$Y$1,0)),4)),VALUE(MID(INDEX($A338:$Y338,MATCH(Lists!$H$6,$A$1:$Y$1,0)),6,2)),VALUE(MID(INDEX($A338:$Y338,MATCH(Lists!$H$6,$A$1:$Y$1,0)),9,2)))),"")</f>
        <v/>
      </c>
      <c r="AJ338" s="22">
        <f>IF(AF338="","",IFERROR(VALUE(INDEX($A338:$Y338,MATCH(Lists!$H$7,$A$1:$Y$1,0))&amp;""),0))</f>
        <v/>
      </c>
      <c r="AK338" s="24">
        <f>IF(AH338="","",YEAR(AH338))</f>
        <v/>
      </c>
      <c r="AL338" s="22">
        <f>IF(AF338="","",IF(AA338="","Pending",AA338))</f>
        <v/>
      </c>
      <c r="AM338" s="22">
        <f>IFERROR(TRIM(INDEX($A338:$Y338,MATCH(Lists!$H$8,$A$1:$Y$1,0))&amp;""),"")</f>
        <v/>
      </c>
      <c r="AN338" s="22">
        <f>IF(AF338="","",IF(OR(Balances!$B$6="",AM338=Balances!$B$6),1,0))</f>
        <v/>
      </c>
    </row>
    <row r="339">
      <c r="Z339" s="19" t="n"/>
      <c r="AA339" s="25" t="n"/>
      <c r="AB339" s="25" t="n"/>
      <c r="AC339" s="26" t="n"/>
      <c r="AD339" s="25" t="n"/>
      <c r="AE339" s="19" t="n"/>
      <c r="AF339" s="22">
        <f>LOWER(IFERROR(TRIM(INDEX($A339:$Y339,MATCH(Lists!$H$4,$A$1:$Y$1,0))&amp;""),""))</f>
        <v/>
      </c>
      <c r="AG339" s="22">
        <f>IFERROR(TRIM(INDEX($A339:$Y339,MATCH(Lists!$H$3,$A$1:$Y$1,0))&amp;""),"")</f>
        <v/>
      </c>
      <c r="AH339" s="23">
        <f>IFERROR(IF(ISNUMBER(INDEX($A339:$Y339,MATCH(Lists!$H$5,$A$1:$Y$1,0))),IF(INDEX($A339:$Y339,MATCH(Lists!$H$5,$A$1:$Y$1,0))&gt;0,INT(INDEX($A339:$Y339,MATCH(Lists!$H$5,$A$1:$Y$1,0))),""),DATE(VALUE(LEFT(INDEX($A339:$Y339,MATCH(Lists!$H$5,$A$1:$Y$1,0)),4)),VALUE(MID(INDEX($A339:$Y339,MATCH(Lists!$H$5,$A$1:$Y$1,0)),6,2)),VALUE(MID(INDEX($A339:$Y339,MATCH(Lists!$H$5,$A$1:$Y$1,0)),9,2)))),"")</f>
        <v/>
      </c>
      <c r="AI339" s="23">
        <f>IFERROR(IF(ISNUMBER(INDEX($A339:$Y339,MATCH(Lists!$H$6,$A$1:$Y$1,0))),IF(INDEX($A339:$Y339,MATCH(Lists!$H$6,$A$1:$Y$1,0))&gt;0,INT(INDEX($A339:$Y339,MATCH(Lists!$H$6,$A$1:$Y$1,0))),""),DATE(VALUE(LEFT(INDEX($A339:$Y339,MATCH(Lists!$H$6,$A$1:$Y$1,0)),4)),VALUE(MID(INDEX($A339:$Y339,MATCH(Lists!$H$6,$A$1:$Y$1,0)),6,2)),VALUE(MID(INDEX($A339:$Y339,MATCH(Lists!$H$6,$A$1:$Y$1,0)),9,2)))),"")</f>
        <v/>
      </c>
      <c r="AJ339" s="22">
        <f>IF(AF339="","",IFERROR(VALUE(INDEX($A339:$Y339,MATCH(Lists!$H$7,$A$1:$Y$1,0))&amp;""),0))</f>
        <v/>
      </c>
      <c r="AK339" s="24">
        <f>IF(AH339="","",YEAR(AH339))</f>
        <v/>
      </c>
      <c r="AL339" s="22">
        <f>IF(AF339="","",IF(AA339="","Pending",AA339))</f>
        <v/>
      </c>
      <c r="AM339" s="22">
        <f>IFERROR(TRIM(INDEX($A339:$Y339,MATCH(Lists!$H$8,$A$1:$Y$1,0))&amp;""),"")</f>
        <v/>
      </c>
      <c r="AN339" s="22">
        <f>IF(AF339="","",IF(OR(Balances!$B$6="",AM339=Balances!$B$6),1,0))</f>
        <v/>
      </c>
    </row>
    <row r="340">
      <c r="Z340" s="19" t="n"/>
      <c r="AA340" s="25" t="n"/>
      <c r="AB340" s="25" t="n"/>
      <c r="AC340" s="26" t="n"/>
      <c r="AD340" s="25" t="n"/>
      <c r="AE340" s="19" t="n"/>
      <c r="AF340" s="22">
        <f>LOWER(IFERROR(TRIM(INDEX($A340:$Y340,MATCH(Lists!$H$4,$A$1:$Y$1,0))&amp;""),""))</f>
        <v/>
      </c>
      <c r="AG340" s="22">
        <f>IFERROR(TRIM(INDEX($A340:$Y340,MATCH(Lists!$H$3,$A$1:$Y$1,0))&amp;""),"")</f>
        <v/>
      </c>
      <c r="AH340" s="23">
        <f>IFERROR(IF(ISNUMBER(INDEX($A340:$Y340,MATCH(Lists!$H$5,$A$1:$Y$1,0))),IF(INDEX($A340:$Y340,MATCH(Lists!$H$5,$A$1:$Y$1,0))&gt;0,INT(INDEX($A340:$Y340,MATCH(Lists!$H$5,$A$1:$Y$1,0))),""),DATE(VALUE(LEFT(INDEX($A340:$Y340,MATCH(Lists!$H$5,$A$1:$Y$1,0)),4)),VALUE(MID(INDEX($A340:$Y340,MATCH(Lists!$H$5,$A$1:$Y$1,0)),6,2)),VALUE(MID(INDEX($A340:$Y340,MATCH(Lists!$H$5,$A$1:$Y$1,0)),9,2)))),"")</f>
        <v/>
      </c>
      <c r="AI340" s="23">
        <f>IFERROR(IF(ISNUMBER(INDEX($A340:$Y340,MATCH(Lists!$H$6,$A$1:$Y$1,0))),IF(INDEX($A340:$Y340,MATCH(Lists!$H$6,$A$1:$Y$1,0))&gt;0,INT(INDEX($A340:$Y340,MATCH(Lists!$H$6,$A$1:$Y$1,0))),""),DATE(VALUE(LEFT(INDEX($A340:$Y340,MATCH(Lists!$H$6,$A$1:$Y$1,0)),4)),VALUE(MID(INDEX($A340:$Y340,MATCH(Lists!$H$6,$A$1:$Y$1,0)),6,2)),VALUE(MID(INDEX($A340:$Y340,MATCH(Lists!$H$6,$A$1:$Y$1,0)),9,2)))),"")</f>
        <v/>
      </c>
      <c r="AJ340" s="22">
        <f>IF(AF340="","",IFERROR(VALUE(INDEX($A340:$Y340,MATCH(Lists!$H$7,$A$1:$Y$1,0))&amp;""),0))</f>
        <v/>
      </c>
      <c r="AK340" s="24">
        <f>IF(AH340="","",YEAR(AH340))</f>
        <v/>
      </c>
      <c r="AL340" s="22">
        <f>IF(AF340="","",IF(AA340="","Pending",AA340))</f>
        <v/>
      </c>
      <c r="AM340" s="22">
        <f>IFERROR(TRIM(INDEX($A340:$Y340,MATCH(Lists!$H$8,$A$1:$Y$1,0))&amp;""),"")</f>
        <v/>
      </c>
      <c r="AN340" s="22">
        <f>IF(AF340="","",IF(OR(Balances!$B$6="",AM340=Balances!$B$6),1,0))</f>
        <v/>
      </c>
    </row>
    <row r="341">
      <c r="Z341" s="19" t="n"/>
      <c r="AA341" s="25" t="n"/>
      <c r="AB341" s="25" t="n"/>
      <c r="AC341" s="26" t="n"/>
      <c r="AD341" s="25" t="n"/>
      <c r="AE341" s="19" t="n"/>
      <c r="AF341" s="22">
        <f>LOWER(IFERROR(TRIM(INDEX($A341:$Y341,MATCH(Lists!$H$4,$A$1:$Y$1,0))&amp;""),""))</f>
        <v/>
      </c>
      <c r="AG341" s="22">
        <f>IFERROR(TRIM(INDEX($A341:$Y341,MATCH(Lists!$H$3,$A$1:$Y$1,0))&amp;""),"")</f>
        <v/>
      </c>
      <c r="AH341" s="23">
        <f>IFERROR(IF(ISNUMBER(INDEX($A341:$Y341,MATCH(Lists!$H$5,$A$1:$Y$1,0))),IF(INDEX($A341:$Y341,MATCH(Lists!$H$5,$A$1:$Y$1,0))&gt;0,INT(INDEX($A341:$Y341,MATCH(Lists!$H$5,$A$1:$Y$1,0))),""),DATE(VALUE(LEFT(INDEX($A341:$Y341,MATCH(Lists!$H$5,$A$1:$Y$1,0)),4)),VALUE(MID(INDEX($A341:$Y341,MATCH(Lists!$H$5,$A$1:$Y$1,0)),6,2)),VALUE(MID(INDEX($A341:$Y341,MATCH(Lists!$H$5,$A$1:$Y$1,0)),9,2)))),"")</f>
        <v/>
      </c>
      <c r="AI341" s="23">
        <f>IFERROR(IF(ISNUMBER(INDEX($A341:$Y341,MATCH(Lists!$H$6,$A$1:$Y$1,0))),IF(INDEX($A341:$Y341,MATCH(Lists!$H$6,$A$1:$Y$1,0))&gt;0,INT(INDEX($A341:$Y341,MATCH(Lists!$H$6,$A$1:$Y$1,0))),""),DATE(VALUE(LEFT(INDEX($A341:$Y341,MATCH(Lists!$H$6,$A$1:$Y$1,0)),4)),VALUE(MID(INDEX($A341:$Y341,MATCH(Lists!$H$6,$A$1:$Y$1,0)),6,2)),VALUE(MID(INDEX($A341:$Y341,MATCH(Lists!$H$6,$A$1:$Y$1,0)),9,2)))),"")</f>
        <v/>
      </c>
      <c r="AJ341" s="22">
        <f>IF(AF341="","",IFERROR(VALUE(INDEX($A341:$Y341,MATCH(Lists!$H$7,$A$1:$Y$1,0))&amp;""),0))</f>
        <v/>
      </c>
      <c r="AK341" s="24">
        <f>IF(AH341="","",YEAR(AH341))</f>
        <v/>
      </c>
      <c r="AL341" s="22">
        <f>IF(AF341="","",IF(AA341="","Pending",AA341))</f>
        <v/>
      </c>
      <c r="AM341" s="22">
        <f>IFERROR(TRIM(INDEX($A341:$Y341,MATCH(Lists!$H$8,$A$1:$Y$1,0))&amp;""),"")</f>
        <v/>
      </c>
      <c r="AN341" s="22">
        <f>IF(AF341="","",IF(OR(Balances!$B$6="",AM341=Balances!$B$6),1,0))</f>
        <v/>
      </c>
    </row>
    <row r="342">
      <c r="Z342" s="19" t="n"/>
      <c r="AA342" s="25" t="n"/>
      <c r="AB342" s="25" t="n"/>
      <c r="AC342" s="26" t="n"/>
      <c r="AD342" s="25" t="n"/>
      <c r="AE342" s="19" t="n"/>
      <c r="AF342" s="22">
        <f>LOWER(IFERROR(TRIM(INDEX($A342:$Y342,MATCH(Lists!$H$4,$A$1:$Y$1,0))&amp;""),""))</f>
        <v/>
      </c>
      <c r="AG342" s="22">
        <f>IFERROR(TRIM(INDEX($A342:$Y342,MATCH(Lists!$H$3,$A$1:$Y$1,0))&amp;""),"")</f>
        <v/>
      </c>
      <c r="AH342" s="23">
        <f>IFERROR(IF(ISNUMBER(INDEX($A342:$Y342,MATCH(Lists!$H$5,$A$1:$Y$1,0))),IF(INDEX($A342:$Y342,MATCH(Lists!$H$5,$A$1:$Y$1,0))&gt;0,INT(INDEX($A342:$Y342,MATCH(Lists!$H$5,$A$1:$Y$1,0))),""),DATE(VALUE(LEFT(INDEX($A342:$Y342,MATCH(Lists!$H$5,$A$1:$Y$1,0)),4)),VALUE(MID(INDEX($A342:$Y342,MATCH(Lists!$H$5,$A$1:$Y$1,0)),6,2)),VALUE(MID(INDEX($A342:$Y342,MATCH(Lists!$H$5,$A$1:$Y$1,0)),9,2)))),"")</f>
        <v/>
      </c>
      <c r="AI342" s="23">
        <f>IFERROR(IF(ISNUMBER(INDEX($A342:$Y342,MATCH(Lists!$H$6,$A$1:$Y$1,0))),IF(INDEX($A342:$Y342,MATCH(Lists!$H$6,$A$1:$Y$1,0))&gt;0,INT(INDEX($A342:$Y342,MATCH(Lists!$H$6,$A$1:$Y$1,0))),""),DATE(VALUE(LEFT(INDEX($A342:$Y342,MATCH(Lists!$H$6,$A$1:$Y$1,0)),4)),VALUE(MID(INDEX($A342:$Y342,MATCH(Lists!$H$6,$A$1:$Y$1,0)),6,2)),VALUE(MID(INDEX($A342:$Y342,MATCH(Lists!$H$6,$A$1:$Y$1,0)),9,2)))),"")</f>
        <v/>
      </c>
      <c r="AJ342" s="22">
        <f>IF(AF342="","",IFERROR(VALUE(INDEX($A342:$Y342,MATCH(Lists!$H$7,$A$1:$Y$1,0))&amp;""),0))</f>
        <v/>
      </c>
      <c r="AK342" s="24">
        <f>IF(AH342="","",YEAR(AH342))</f>
        <v/>
      </c>
      <c r="AL342" s="22">
        <f>IF(AF342="","",IF(AA342="","Pending",AA342))</f>
        <v/>
      </c>
      <c r="AM342" s="22">
        <f>IFERROR(TRIM(INDEX($A342:$Y342,MATCH(Lists!$H$8,$A$1:$Y$1,0))&amp;""),"")</f>
        <v/>
      </c>
      <c r="AN342" s="22">
        <f>IF(AF342="","",IF(OR(Balances!$B$6="",AM342=Balances!$B$6),1,0))</f>
        <v/>
      </c>
    </row>
    <row r="343">
      <c r="Z343" s="19" t="n"/>
      <c r="AA343" s="25" t="n"/>
      <c r="AB343" s="25" t="n"/>
      <c r="AC343" s="26" t="n"/>
      <c r="AD343" s="25" t="n"/>
      <c r="AE343" s="19" t="n"/>
      <c r="AF343" s="22">
        <f>LOWER(IFERROR(TRIM(INDEX($A343:$Y343,MATCH(Lists!$H$4,$A$1:$Y$1,0))&amp;""),""))</f>
        <v/>
      </c>
      <c r="AG343" s="22">
        <f>IFERROR(TRIM(INDEX($A343:$Y343,MATCH(Lists!$H$3,$A$1:$Y$1,0))&amp;""),"")</f>
        <v/>
      </c>
      <c r="AH343" s="23">
        <f>IFERROR(IF(ISNUMBER(INDEX($A343:$Y343,MATCH(Lists!$H$5,$A$1:$Y$1,0))),IF(INDEX($A343:$Y343,MATCH(Lists!$H$5,$A$1:$Y$1,0))&gt;0,INT(INDEX($A343:$Y343,MATCH(Lists!$H$5,$A$1:$Y$1,0))),""),DATE(VALUE(LEFT(INDEX($A343:$Y343,MATCH(Lists!$H$5,$A$1:$Y$1,0)),4)),VALUE(MID(INDEX($A343:$Y343,MATCH(Lists!$H$5,$A$1:$Y$1,0)),6,2)),VALUE(MID(INDEX($A343:$Y343,MATCH(Lists!$H$5,$A$1:$Y$1,0)),9,2)))),"")</f>
        <v/>
      </c>
      <c r="AI343" s="23">
        <f>IFERROR(IF(ISNUMBER(INDEX($A343:$Y343,MATCH(Lists!$H$6,$A$1:$Y$1,0))),IF(INDEX($A343:$Y343,MATCH(Lists!$H$6,$A$1:$Y$1,0))&gt;0,INT(INDEX($A343:$Y343,MATCH(Lists!$H$6,$A$1:$Y$1,0))),""),DATE(VALUE(LEFT(INDEX($A343:$Y343,MATCH(Lists!$H$6,$A$1:$Y$1,0)),4)),VALUE(MID(INDEX($A343:$Y343,MATCH(Lists!$H$6,$A$1:$Y$1,0)),6,2)),VALUE(MID(INDEX($A343:$Y343,MATCH(Lists!$H$6,$A$1:$Y$1,0)),9,2)))),"")</f>
        <v/>
      </c>
      <c r="AJ343" s="22">
        <f>IF(AF343="","",IFERROR(VALUE(INDEX($A343:$Y343,MATCH(Lists!$H$7,$A$1:$Y$1,0))&amp;""),0))</f>
        <v/>
      </c>
      <c r="AK343" s="24">
        <f>IF(AH343="","",YEAR(AH343))</f>
        <v/>
      </c>
      <c r="AL343" s="22">
        <f>IF(AF343="","",IF(AA343="","Pending",AA343))</f>
        <v/>
      </c>
      <c r="AM343" s="22">
        <f>IFERROR(TRIM(INDEX($A343:$Y343,MATCH(Lists!$H$8,$A$1:$Y$1,0))&amp;""),"")</f>
        <v/>
      </c>
      <c r="AN343" s="22">
        <f>IF(AF343="","",IF(OR(Balances!$B$6="",AM343=Balances!$B$6),1,0))</f>
        <v/>
      </c>
    </row>
    <row r="344">
      <c r="Z344" s="19" t="n"/>
      <c r="AA344" s="25" t="n"/>
      <c r="AB344" s="25" t="n"/>
      <c r="AC344" s="26" t="n"/>
      <c r="AD344" s="25" t="n"/>
      <c r="AE344" s="19" t="n"/>
      <c r="AF344" s="22">
        <f>LOWER(IFERROR(TRIM(INDEX($A344:$Y344,MATCH(Lists!$H$4,$A$1:$Y$1,0))&amp;""),""))</f>
        <v/>
      </c>
      <c r="AG344" s="22">
        <f>IFERROR(TRIM(INDEX($A344:$Y344,MATCH(Lists!$H$3,$A$1:$Y$1,0))&amp;""),"")</f>
        <v/>
      </c>
      <c r="AH344" s="23">
        <f>IFERROR(IF(ISNUMBER(INDEX($A344:$Y344,MATCH(Lists!$H$5,$A$1:$Y$1,0))),IF(INDEX($A344:$Y344,MATCH(Lists!$H$5,$A$1:$Y$1,0))&gt;0,INT(INDEX($A344:$Y344,MATCH(Lists!$H$5,$A$1:$Y$1,0))),""),DATE(VALUE(LEFT(INDEX($A344:$Y344,MATCH(Lists!$H$5,$A$1:$Y$1,0)),4)),VALUE(MID(INDEX($A344:$Y344,MATCH(Lists!$H$5,$A$1:$Y$1,0)),6,2)),VALUE(MID(INDEX($A344:$Y344,MATCH(Lists!$H$5,$A$1:$Y$1,0)),9,2)))),"")</f>
        <v/>
      </c>
      <c r="AI344" s="23">
        <f>IFERROR(IF(ISNUMBER(INDEX($A344:$Y344,MATCH(Lists!$H$6,$A$1:$Y$1,0))),IF(INDEX($A344:$Y344,MATCH(Lists!$H$6,$A$1:$Y$1,0))&gt;0,INT(INDEX($A344:$Y344,MATCH(Lists!$H$6,$A$1:$Y$1,0))),""),DATE(VALUE(LEFT(INDEX($A344:$Y344,MATCH(Lists!$H$6,$A$1:$Y$1,0)),4)),VALUE(MID(INDEX($A344:$Y344,MATCH(Lists!$H$6,$A$1:$Y$1,0)),6,2)),VALUE(MID(INDEX($A344:$Y344,MATCH(Lists!$H$6,$A$1:$Y$1,0)),9,2)))),"")</f>
        <v/>
      </c>
      <c r="AJ344" s="22">
        <f>IF(AF344="","",IFERROR(VALUE(INDEX($A344:$Y344,MATCH(Lists!$H$7,$A$1:$Y$1,0))&amp;""),0))</f>
        <v/>
      </c>
      <c r="AK344" s="24">
        <f>IF(AH344="","",YEAR(AH344))</f>
        <v/>
      </c>
      <c r="AL344" s="22">
        <f>IF(AF344="","",IF(AA344="","Pending",AA344))</f>
        <v/>
      </c>
      <c r="AM344" s="22">
        <f>IFERROR(TRIM(INDEX($A344:$Y344,MATCH(Lists!$H$8,$A$1:$Y$1,0))&amp;""),"")</f>
        <v/>
      </c>
      <c r="AN344" s="22">
        <f>IF(AF344="","",IF(OR(Balances!$B$6="",AM344=Balances!$B$6),1,0))</f>
        <v/>
      </c>
    </row>
    <row r="345">
      <c r="Z345" s="19" t="n"/>
      <c r="AA345" s="25" t="n"/>
      <c r="AB345" s="25" t="n"/>
      <c r="AC345" s="26" t="n"/>
      <c r="AD345" s="25" t="n"/>
      <c r="AE345" s="19" t="n"/>
      <c r="AF345" s="22">
        <f>LOWER(IFERROR(TRIM(INDEX($A345:$Y345,MATCH(Lists!$H$4,$A$1:$Y$1,0))&amp;""),""))</f>
        <v/>
      </c>
      <c r="AG345" s="22">
        <f>IFERROR(TRIM(INDEX($A345:$Y345,MATCH(Lists!$H$3,$A$1:$Y$1,0))&amp;""),"")</f>
        <v/>
      </c>
      <c r="AH345" s="23">
        <f>IFERROR(IF(ISNUMBER(INDEX($A345:$Y345,MATCH(Lists!$H$5,$A$1:$Y$1,0))),IF(INDEX($A345:$Y345,MATCH(Lists!$H$5,$A$1:$Y$1,0))&gt;0,INT(INDEX($A345:$Y345,MATCH(Lists!$H$5,$A$1:$Y$1,0))),""),DATE(VALUE(LEFT(INDEX($A345:$Y345,MATCH(Lists!$H$5,$A$1:$Y$1,0)),4)),VALUE(MID(INDEX($A345:$Y345,MATCH(Lists!$H$5,$A$1:$Y$1,0)),6,2)),VALUE(MID(INDEX($A345:$Y345,MATCH(Lists!$H$5,$A$1:$Y$1,0)),9,2)))),"")</f>
        <v/>
      </c>
      <c r="AI345" s="23">
        <f>IFERROR(IF(ISNUMBER(INDEX($A345:$Y345,MATCH(Lists!$H$6,$A$1:$Y$1,0))),IF(INDEX($A345:$Y345,MATCH(Lists!$H$6,$A$1:$Y$1,0))&gt;0,INT(INDEX($A345:$Y345,MATCH(Lists!$H$6,$A$1:$Y$1,0))),""),DATE(VALUE(LEFT(INDEX($A345:$Y345,MATCH(Lists!$H$6,$A$1:$Y$1,0)),4)),VALUE(MID(INDEX($A345:$Y345,MATCH(Lists!$H$6,$A$1:$Y$1,0)),6,2)),VALUE(MID(INDEX($A345:$Y345,MATCH(Lists!$H$6,$A$1:$Y$1,0)),9,2)))),"")</f>
        <v/>
      </c>
      <c r="AJ345" s="22">
        <f>IF(AF345="","",IFERROR(VALUE(INDEX($A345:$Y345,MATCH(Lists!$H$7,$A$1:$Y$1,0))&amp;""),0))</f>
        <v/>
      </c>
      <c r="AK345" s="24">
        <f>IF(AH345="","",YEAR(AH345))</f>
        <v/>
      </c>
      <c r="AL345" s="22">
        <f>IF(AF345="","",IF(AA345="","Pending",AA345))</f>
        <v/>
      </c>
      <c r="AM345" s="22">
        <f>IFERROR(TRIM(INDEX($A345:$Y345,MATCH(Lists!$H$8,$A$1:$Y$1,0))&amp;""),"")</f>
        <v/>
      </c>
      <c r="AN345" s="22">
        <f>IF(AF345="","",IF(OR(Balances!$B$6="",AM345=Balances!$B$6),1,0))</f>
        <v/>
      </c>
    </row>
    <row r="346">
      <c r="Z346" s="19" t="n"/>
      <c r="AA346" s="25" t="n"/>
      <c r="AB346" s="25" t="n"/>
      <c r="AC346" s="26" t="n"/>
      <c r="AD346" s="25" t="n"/>
      <c r="AE346" s="19" t="n"/>
      <c r="AF346" s="22">
        <f>LOWER(IFERROR(TRIM(INDEX($A346:$Y346,MATCH(Lists!$H$4,$A$1:$Y$1,0))&amp;""),""))</f>
        <v/>
      </c>
      <c r="AG346" s="22">
        <f>IFERROR(TRIM(INDEX($A346:$Y346,MATCH(Lists!$H$3,$A$1:$Y$1,0))&amp;""),"")</f>
        <v/>
      </c>
      <c r="AH346" s="23">
        <f>IFERROR(IF(ISNUMBER(INDEX($A346:$Y346,MATCH(Lists!$H$5,$A$1:$Y$1,0))),IF(INDEX($A346:$Y346,MATCH(Lists!$H$5,$A$1:$Y$1,0))&gt;0,INT(INDEX($A346:$Y346,MATCH(Lists!$H$5,$A$1:$Y$1,0))),""),DATE(VALUE(LEFT(INDEX($A346:$Y346,MATCH(Lists!$H$5,$A$1:$Y$1,0)),4)),VALUE(MID(INDEX($A346:$Y346,MATCH(Lists!$H$5,$A$1:$Y$1,0)),6,2)),VALUE(MID(INDEX($A346:$Y346,MATCH(Lists!$H$5,$A$1:$Y$1,0)),9,2)))),"")</f>
        <v/>
      </c>
      <c r="AI346" s="23">
        <f>IFERROR(IF(ISNUMBER(INDEX($A346:$Y346,MATCH(Lists!$H$6,$A$1:$Y$1,0))),IF(INDEX($A346:$Y346,MATCH(Lists!$H$6,$A$1:$Y$1,0))&gt;0,INT(INDEX($A346:$Y346,MATCH(Lists!$H$6,$A$1:$Y$1,0))),""),DATE(VALUE(LEFT(INDEX($A346:$Y346,MATCH(Lists!$H$6,$A$1:$Y$1,0)),4)),VALUE(MID(INDEX($A346:$Y346,MATCH(Lists!$H$6,$A$1:$Y$1,0)),6,2)),VALUE(MID(INDEX($A346:$Y346,MATCH(Lists!$H$6,$A$1:$Y$1,0)),9,2)))),"")</f>
        <v/>
      </c>
      <c r="AJ346" s="22">
        <f>IF(AF346="","",IFERROR(VALUE(INDEX($A346:$Y346,MATCH(Lists!$H$7,$A$1:$Y$1,0))&amp;""),0))</f>
        <v/>
      </c>
      <c r="AK346" s="24">
        <f>IF(AH346="","",YEAR(AH346))</f>
        <v/>
      </c>
      <c r="AL346" s="22">
        <f>IF(AF346="","",IF(AA346="","Pending",AA346))</f>
        <v/>
      </c>
      <c r="AM346" s="22">
        <f>IFERROR(TRIM(INDEX($A346:$Y346,MATCH(Lists!$H$8,$A$1:$Y$1,0))&amp;""),"")</f>
        <v/>
      </c>
      <c r="AN346" s="22">
        <f>IF(AF346="","",IF(OR(Balances!$B$6="",AM346=Balances!$B$6),1,0))</f>
        <v/>
      </c>
    </row>
    <row r="347">
      <c r="Z347" s="19" t="n"/>
      <c r="AA347" s="25" t="n"/>
      <c r="AB347" s="25" t="n"/>
      <c r="AC347" s="26" t="n"/>
      <c r="AD347" s="25" t="n"/>
      <c r="AE347" s="19" t="n"/>
      <c r="AF347" s="22">
        <f>LOWER(IFERROR(TRIM(INDEX($A347:$Y347,MATCH(Lists!$H$4,$A$1:$Y$1,0))&amp;""),""))</f>
        <v/>
      </c>
      <c r="AG347" s="22">
        <f>IFERROR(TRIM(INDEX($A347:$Y347,MATCH(Lists!$H$3,$A$1:$Y$1,0))&amp;""),"")</f>
        <v/>
      </c>
      <c r="AH347" s="23">
        <f>IFERROR(IF(ISNUMBER(INDEX($A347:$Y347,MATCH(Lists!$H$5,$A$1:$Y$1,0))),IF(INDEX($A347:$Y347,MATCH(Lists!$H$5,$A$1:$Y$1,0))&gt;0,INT(INDEX($A347:$Y347,MATCH(Lists!$H$5,$A$1:$Y$1,0))),""),DATE(VALUE(LEFT(INDEX($A347:$Y347,MATCH(Lists!$H$5,$A$1:$Y$1,0)),4)),VALUE(MID(INDEX($A347:$Y347,MATCH(Lists!$H$5,$A$1:$Y$1,0)),6,2)),VALUE(MID(INDEX($A347:$Y347,MATCH(Lists!$H$5,$A$1:$Y$1,0)),9,2)))),"")</f>
        <v/>
      </c>
      <c r="AI347" s="23">
        <f>IFERROR(IF(ISNUMBER(INDEX($A347:$Y347,MATCH(Lists!$H$6,$A$1:$Y$1,0))),IF(INDEX($A347:$Y347,MATCH(Lists!$H$6,$A$1:$Y$1,0))&gt;0,INT(INDEX($A347:$Y347,MATCH(Lists!$H$6,$A$1:$Y$1,0))),""),DATE(VALUE(LEFT(INDEX($A347:$Y347,MATCH(Lists!$H$6,$A$1:$Y$1,0)),4)),VALUE(MID(INDEX($A347:$Y347,MATCH(Lists!$H$6,$A$1:$Y$1,0)),6,2)),VALUE(MID(INDEX($A347:$Y347,MATCH(Lists!$H$6,$A$1:$Y$1,0)),9,2)))),"")</f>
        <v/>
      </c>
      <c r="AJ347" s="22">
        <f>IF(AF347="","",IFERROR(VALUE(INDEX($A347:$Y347,MATCH(Lists!$H$7,$A$1:$Y$1,0))&amp;""),0))</f>
        <v/>
      </c>
      <c r="AK347" s="24">
        <f>IF(AH347="","",YEAR(AH347))</f>
        <v/>
      </c>
      <c r="AL347" s="22">
        <f>IF(AF347="","",IF(AA347="","Pending",AA347))</f>
        <v/>
      </c>
      <c r="AM347" s="22">
        <f>IFERROR(TRIM(INDEX($A347:$Y347,MATCH(Lists!$H$8,$A$1:$Y$1,0))&amp;""),"")</f>
        <v/>
      </c>
      <c r="AN347" s="22">
        <f>IF(AF347="","",IF(OR(Balances!$B$6="",AM347=Balances!$B$6),1,0))</f>
        <v/>
      </c>
    </row>
    <row r="348">
      <c r="Z348" s="19" t="n"/>
      <c r="AA348" s="25" t="n"/>
      <c r="AB348" s="25" t="n"/>
      <c r="AC348" s="26" t="n"/>
      <c r="AD348" s="25" t="n"/>
      <c r="AE348" s="19" t="n"/>
      <c r="AF348" s="22">
        <f>LOWER(IFERROR(TRIM(INDEX($A348:$Y348,MATCH(Lists!$H$4,$A$1:$Y$1,0))&amp;""),""))</f>
        <v/>
      </c>
      <c r="AG348" s="22">
        <f>IFERROR(TRIM(INDEX($A348:$Y348,MATCH(Lists!$H$3,$A$1:$Y$1,0))&amp;""),"")</f>
        <v/>
      </c>
      <c r="AH348" s="23">
        <f>IFERROR(IF(ISNUMBER(INDEX($A348:$Y348,MATCH(Lists!$H$5,$A$1:$Y$1,0))),IF(INDEX($A348:$Y348,MATCH(Lists!$H$5,$A$1:$Y$1,0))&gt;0,INT(INDEX($A348:$Y348,MATCH(Lists!$H$5,$A$1:$Y$1,0))),""),DATE(VALUE(LEFT(INDEX($A348:$Y348,MATCH(Lists!$H$5,$A$1:$Y$1,0)),4)),VALUE(MID(INDEX($A348:$Y348,MATCH(Lists!$H$5,$A$1:$Y$1,0)),6,2)),VALUE(MID(INDEX($A348:$Y348,MATCH(Lists!$H$5,$A$1:$Y$1,0)),9,2)))),"")</f>
        <v/>
      </c>
      <c r="AI348" s="23">
        <f>IFERROR(IF(ISNUMBER(INDEX($A348:$Y348,MATCH(Lists!$H$6,$A$1:$Y$1,0))),IF(INDEX($A348:$Y348,MATCH(Lists!$H$6,$A$1:$Y$1,0))&gt;0,INT(INDEX($A348:$Y348,MATCH(Lists!$H$6,$A$1:$Y$1,0))),""),DATE(VALUE(LEFT(INDEX($A348:$Y348,MATCH(Lists!$H$6,$A$1:$Y$1,0)),4)),VALUE(MID(INDEX($A348:$Y348,MATCH(Lists!$H$6,$A$1:$Y$1,0)),6,2)),VALUE(MID(INDEX($A348:$Y348,MATCH(Lists!$H$6,$A$1:$Y$1,0)),9,2)))),"")</f>
        <v/>
      </c>
      <c r="AJ348" s="22">
        <f>IF(AF348="","",IFERROR(VALUE(INDEX($A348:$Y348,MATCH(Lists!$H$7,$A$1:$Y$1,0))&amp;""),0))</f>
        <v/>
      </c>
      <c r="AK348" s="24">
        <f>IF(AH348="","",YEAR(AH348))</f>
        <v/>
      </c>
      <c r="AL348" s="22">
        <f>IF(AF348="","",IF(AA348="","Pending",AA348))</f>
        <v/>
      </c>
      <c r="AM348" s="22">
        <f>IFERROR(TRIM(INDEX($A348:$Y348,MATCH(Lists!$H$8,$A$1:$Y$1,0))&amp;""),"")</f>
        <v/>
      </c>
      <c r="AN348" s="22">
        <f>IF(AF348="","",IF(OR(Balances!$B$6="",AM348=Balances!$B$6),1,0))</f>
        <v/>
      </c>
    </row>
    <row r="349">
      <c r="Z349" s="19" t="n"/>
      <c r="AA349" s="25" t="n"/>
      <c r="AB349" s="25" t="n"/>
      <c r="AC349" s="26" t="n"/>
      <c r="AD349" s="25" t="n"/>
      <c r="AE349" s="19" t="n"/>
      <c r="AF349" s="22">
        <f>LOWER(IFERROR(TRIM(INDEX($A349:$Y349,MATCH(Lists!$H$4,$A$1:$Y$1,0))&amp;""),""))</f>
        <v/>
      </c>
      <c r="AG349" s="22">
        <f>IFERROR(TRIM(INDEX($A349:$Y349,MATCH(Lists!$H$3,$A$1:$Y$1,0))&amp;""),"")</f>
        <v/>
      </c>
      <c r="AH349" s="23">
        <f>IFERROR(IF(ISNUMBER(INDEX($A349:$Y349,MATCH(Lists!$H$5,$A$1:$Y$1,0))),IF(INDEX($A349:$Y349,MATCH(Lists!$H$5,$A$1:$Y$1,0))&gt;0,INT(INDEX($A349:$Y349,MATCH(Lists!$H$5,$A$1:$Y$1,0))),""),DATE(VALUE(LEFT(INDEX($A349:$Y349,MATCH(Lists!$H$5,$A$1:$Y$1,0)),4)),VALUE(MID(INDEX($A349:$Y349,MATCH(Lists!$H$5,$A$1:$Y$1,0)),6,2)),VALUE(MID(INDEX($A349:$Y349,MATCH(Lists!$H$5,$A$1:$Y$1,0)),9,2)))),"")</f>
        <v/>
      </c>
      <c r="AI349" s="23">
        <f>IFERROR(IF(ISNUMBER(INDEX($A349:$Y349,MATCH(Lists!$H$6,$A$1:$Y$1,0))),IF(INDEX($A349:$Y349,MATCH(Lists!$H$6,$A$1:$Y$1,0))&gt;0,INT(INDEX($A349:$Y349,MATCH(Lists!$H$6,$A$1:$Y$1,0))),""),DATE(VALUE(LEFT(INDEX($A349:$Y349,MATCH(Lists!$H$6,$A$1:$Y$1,0)),4)),VALUE(MID(INDEX($A349:$Y349,MATCH(Lists!$H$6,$A$1:$Y$1,0)),6,2)),VALUE(MID(INDEX($A349:$Y349,MATCH(Lists!$H$6,$A$1:$Y$1,0)),9,2)))),"")</f>
        <v/>
      </c>
      <c r="AJ349" s="22">
        <f>IF(AF349="","",IFERROR(VALUE(INDEX($A349:$Y349,MATCH(Lists!$H$7,$A$1:$Y$1,0))&amp;""),0))</f>
        <v/>
      </c>
      <c r="AK349" s="24">
        <f>IF(AH349="","",YEAR(AH349))</f>
        <v/>
      </c>
      <c r="AL349" s="22">
        <f>IF(AF349="","",IF(AA349="","Pending",AA349))</f>
        <v/>
      </c>
      <c r="AM349" s="22">
        <f>IFERROR(TRIM(INDEX($A349:$Y349,MATCH(Lists!$H$8,$A$1:$Y$1,0))&amp;""),"")</f>
        <v/>
      </c>
      <c r="AN349" s="22">
        <f>IF(AF349="","",IF(OR(Balances!$B$6="",AM349=Balances!$B$6),1,0))</f>
        <v/>
      </c>
    </row>
    <row r="350">
      <c r="Z350" s="19" t="n"/>
      <c r="AA350" s="25" t="n"/>
      <c r="AB350" s="25" t="n"/>
      <c r="AC350" s="26" t="n"/>
      <c r="AD350" s="25" t="n"/>
      <c r="AE350" s="19" t="n"/>
      <c r="AF350" s="22">
        <f>LOWER(IFERROR(TRIM(INDEX($A350:$Y350,MATCH(Lists!$H$4,$A$1:$Y$1,0))&amp;""),""))</f>
        <v/>
      </c>
      <c r="AG350" s="22">
        <f>IFERROR(TRIM(INDEX($A350:$Y350,MATCH(Lists!$H$3,$A$1:$Y$1,0))&amp;""),"")</f>
        <v/>
      </c>
      <c r="AH350" s="23">
        <f>IFERROR(IF(ISNUMBER(INDEX($A350:$Y350,MATCH(Lists!$H$5,$A$1:$Y$1,0))),IF(INDEX($A350:$Y350,MATCH(Lists!$H$5,$A$1:$Y$1,0))&gt;0,INT(INDEX($A350:$Y350,MATCH(Lists!$H$5,$A$1:$Y$1,0))),""),DATE(VALUE(LEFT(INDEX($A350:$Y350,MATCH(Lists!$H$5,$A$1:$Y$1,0)),4)),VALUE(MID(INDEX($A350:$Y350,MATCH(Lists!$H$5,$A$1:$Y$1,0)),6,2)),VALUE(MID(INDEX($A350:$Y350,MATCH(Lists!$H$5,$A$1:$Y$1,0)),9,2)))),"")</f>
        <v/>
      </c>
      <c r="AI350" s="23">
        <f>IFERROR(IF(ISNUMBER(INDEX($A350:$Y350,MATCH(Lists!$H$6,$A$1:$Y$1,0))),IF(INDEX($A350:$Y350,MATCH(Lists!$H$6,$A$1:$Y$1,0))&gt;0,INT(INDEX($A350:$Y350,MATCH(Lists!$H$6,$A$1:$Y$1,0))),""),DATE(VALUE(LEFT(INDEX($A350:$Y350,MATCH(Lists!$H$6,$A$1:$Y$1,0)),4)),VALUE(MID(INDEX($A350:$Y350,MATCH(Lists!$H$6,$A$1:$Y$1,0)),6,2)),VALUE(MID(INDEX($A350:$Y350,MATCH(Lists!$H$6,$A$1:$Y$1,0)),9,2)))),"")</f>
        <v/>
      </c>
      <c r="AJ350" s="22">
        <f>IF(AF350="","",IFERROR(VALUE(INDEX($A350:$Y350,MATCH(Lists!$H$7,$A$1:$Y$1,0))&amp;""),0))</f>
        <v/>
      </c>
      <c r="AK350" s="24">
        <f>IF(AH350="","",YEAR(AH350))</f>
        <v/>
      </c>
      <c r="AL350" s="22">
        <f>IF(AF350="","",IF(AA350="","Pending",AA350))</f>
        <v/>
      </c>
      <c r="AM350" s="22">
        <f>IFERROR(TRIM(INDEX($A350:$Y350,MATCH(Lists!$H$8,$A$1:$Y$1,0))&amp;""),"")</f>
        <v/>
      </c>
      <c r="AN350" s="22">
        <f>IF(AF350="","",IF(OR(Balances!$B$6="",AM350=Balances!$B$6),1,0))</f>
        <v/>
      </c>
    </row>
    <row r="351">
      <c r="Z351" s="19" t="n"/>
      <c r="AA351" s="25" t="n"/>
      <c r="AB351" s="25" t="n"/>
      <c r="AC351" s="26" t="n"/>
      <c r="AD351" s="25" t="n"/>
      <c r="AE351" s="19" t="n"/>
      <c r="AF351" s="22">
        <f>LOWER(IFERROR(TRIM(INDEX($A351:$Y351,MATCH(Lists!$H$4,$A$1:$Y$1,0))&amp;""),""))</f>
        <v/>
      </c>
      <c r="AG351" s="22">
        <f>IFERROR(TRIM(INDEX($A351:$Y351,MATCH(Lists!$H$3,$A$1:$Y$1,0))&amp;""),"")</f>
        <v/>
      </c>
      <c r="AH351" s="23">
        <f>IFERROR(IF(ISNUMBER(INDEX($A351:$Y351,MATCH(Lists!$H$5,$A$1:$Y$1,0))),IF(INDEX($A351:$Y351,MATCH(Lists!$H$5,$A$1:$Y$1,0))&gt;0,INT(INDEX($A351:$Y351,MATCH(Lists!$H$5,$A$1:$Y$1,0))),""),DATE(VALUE(LEFT(INDEX($A351:$Y351,MATCH(Lists!$H$5,$A$1:$Y$1,0)),4)),VALUE(MID(INDEX($A351:$Y351,MATCH(Lists!$H$5,$A$1:$Y$1,0)),6,2)),VALUE(MID(INDEX($A351:$Y351,MATCH(Lists!$H$5,$A$1:$Y$1,0)),9,2)))),"")</f>
        <v/>
      </c>
      <c r="AI351" s="23">
        <f>IFERROR(IF(ISNUMBER(INDEX($A351:$Y351,MATCH(Lists!$H$6,$A$1:$Y$1,0))),IF(INDEX($A351:$Y351,MATCH(Lists!$H$6,$A$1:$Y$1,0))&gt;0,INT(INDEX($A351:$Y351,MATCH(Lists!$H$6,$A$1:$Y$1,0))),""),DATE(VALUE(LEFT(INDEX($A351:$Y351,MATCH(Lists!$H$6,$A$1:$Y$1,0)),4)),VALUE(MID(INDEX($A351:$Y351,MATCH(Lists!$H$6,$A$1:$Y$1,0)),6,2)),VALUE(MID(INDEX($A351:$Y351,MATCH(Lists!$H$6,$A$1:$Y$1,0)),9,2)))),"")</f>
        <v/>
      </c>
      <c r="AJ351" s="22">
        <f>IF(AF351="","",IFERROR(VALUE(INDEX($A351:$Y351,MATCH(Lists!$H$7,$A$1:$Y$1,0))&amp;""),0))</f>
        <v/>
      </c>
      <c r="AK351" s="24">
        <f>IF(AH351="","",YEAR(AH351))</f>
        <v/>
      </c>
      <c r="AL351" s="22">
        <f>IF(AF351="","",IF(AA351="","Pending",AA351))</f>
        <v/>
      </c>
      <c r="AM351" s="22">
        <f>IFERROR(TRIM(INDEX($A351:$Y351,MATCH(Lists!$H$8,$A$1:$Y$1,0))&amp;""),"")</f>
        <v/>
      </c>
      <c r="AN351" s="22">
        <f>IF(AF351="","",IF(OR(Balances!$B$6="",AM351=Balances!$B$6),1,0))</f>
        <v/>
      </c>
    </row>
    <row r="352">
      <c r="Z352" s="19" t="n"/>
      <c r="AA352" s="25" t="n"/>
      <c r="AB352" s="25" t="n"/>
      <c r="AC352" s="26" t="n"/>
      <c r="AD352" s="25" t="n"/>
      <c r="AE352" s="19" t="n"/>
      <c r="AF352" s="22">
        <f>LOWER(IFERROR(TRIM(INDEX($A352:$Y352,MATCH(Lists!$H$4,$A$1:$Y$1,0))&amp;""),""))</f>
        <v/>
      </c>
      <c r="AG352" s="22">
        <f>IFERROR(TRIM(INDEX($A352:$Y352,MATCH(Lists!$H$3,$A$1:$Y$1,0))&amp;""),"")</f>
        <v/>
      </c>
      <c r="AH352" s="23">
        <f>IFERROR(IF(ISNUMBER(INDEX($A352:$Y352,MATCH(Lists!$H$5,$A$1:$Y$1,0))),IF(INDEX($A352:$Y352,MATCH(Lists!$H$5,$A$1:$Y$1,0))&gt;0,INT(INDEX($A352:$Y352,MATCH(Lists!$H$5,$A$1:$Y$1,0))),""),DATE(VALUE(LEFT(INDEX($A352:$Y352,MATCH(Lists!$H$5,$A$1:$Y$1,0)),4)),VALUE(MID(INDEX($A352:$Y352,MATCH(Lists!$H$5,$A$1:$Y$1,0)),6,2)),VALUE(MID(INDEX($A352:$Y352,MATCH(Lists!$H$5,$A$1:$Y$1,0)),9,2)))),"")</f>
        <v/>
      </c>
      <c r="AI352" s="23">
        <f>IFERROR(IF(ISNUMBER(INDEX($A352:$Y352,MATCH(Lists!$H$6,$A$1:$Y$1,0))),IF(INDEX($A352:$Y352,MATCH(Lists!$H$6,$A$1:$Y$1,0))&gt;0,INT(INDEX($A352:$Y352,MATCH(Lists!$H$6,$A$1:$Y$1,0))),""),DATE(VALUE(LEFT(INDEX($A352:$Y352,MATCH(Lists!$H$6,$A$1:$Y$1,0)),4)),VALUE(MID(INDEX($A352:$Y352,MATCH(Lists!$H$6,$A$1:$Y$1,0)),6,2)),VALUE(MID(INDEX($A352:$Y352,MATCH(Lists!$H$6,$A$1:$Y$1,0)),9,2)))),"")</f>
        <v/>
      </c>
      <c r="AJ352" s="22">
        <f>IF(AF352="","",IFERROR(VALUE(INDEX($A352:$Y352,MATCH(Lists!$H$7,$A$1:$Y$1,0))&amp;""),0))</f>
        <v/>
      </c>
      <c r="AK352" s="24">
        <f>IF(AH352="","",YEAR(AH352))</f>
        <v/>
      </c>
      <c r="AL352" s="22">
        <f>IF(AF352="","",IF(AA352="","Pending",AA352))</f>
        <v/>
      </c>
      <c r="AM352" s="22">
        <f>IFERROR(TRIM(INDEX($A352:$Y352,MATCH(Lists!$H$8,$A$1:$Y$1,0))&amp;""),"")</f>
        <v/>
      </c>
      <c r="AN352" s="22">
        <f>IF(AF352="","",IF(OR(Balances!$B$6="",AM352=Balances!$B$6),1,0))</f>
        <v/>
      </c>
    </row>
    <row r="353">
      <c r="Z353" s="19" t="n"/>
      <c r="AA353" s="25" t="n"/>
      <c r="AB353" s="25" t="n"/>
      <c r="AC353" s="26" t="n"/>
      <c r="AD353" s="25" t="n"/>
      <c r="AE353" s="19" t="n"/>
      <c r="AF353" s="22">
        <f>LOWER(IFERROR(TRIM(INDEX($A353:$Y353,MATCH(Lists!$H$4,$A$1:$Y$1,0))&amp;""),""))</f>
        <v/>
      </c>
      <c r="AG353" s="22">
        <f>IFERROR(TRIM(INDEX($A353:$Y353,MATCH(Lists!$H$3,$A$1:$Y$1,0))&amp;""),"")</f>
        <v/>
      </c>
      <c r="AH353" s="23">
        <f>IFERROR(IF(ISNUMBER(INDEX($A353:$Y353,MATCH(Lists!$H$5,$A$1:$Y$1,0))),IF(INDEX($A353:$Y353,MATCH(Lists!$H$5,$A$1:$Y$1,0))&gt;0,INT(INDEX($A353:$Y353,MATCH(Lists!$H$5,$A$1:$Y$1,0))),""),DATE(VALUE(LEFT(INDEX($A353:$Y353,MATCH(Lists!$H$5,$A$1:$Y$1,0)),4)),VALUE(MID(INDEX($A353:$Y353,MATCH(Lists!$H$5,$A$1:$Y$1,0)),6,2)),VALUE(MID(INDEX($A353:$Y353,MATCH(Lists!$H$5,$A$1:$Y$1,0)),9,2)))),"")</f>
        <v/>
      </c>
      <c r="AI353" s="23">
        <f>IFERROR(IF(ISNUMBER(INDEX($A353:$Y353,MATCH(Lists!$H$6,$A$1:$Y$1,0))),IF(INDEX($A353:$Y353,MATCH(Lists!$H$6,$A$1:$Y$1,0))&gt;0,INT(INDEX($A353:$Y353,MATCH(Lists!$H$6,$A$1:$Y$1,0))),""),DATE(VALUE(LEFT(INDEX($A353:$Y353,MATCH(Lists!$H$6,$A$1:$Y$1,0)),4)),VALUE(MID(INDEX($A353:$Y353,MATCH(Lists!$H$6,$A$1:$Y$1,0)),6,2)),VALUE(MID(INDEX($A353:$Y353,MATCH(Lists!$H$6,$A$1:$Y$1,0)),9,2)))),"")</f>
        <v/>
      </c>
      <c r="AJ353" s="22">
        <f>IF(AF353="","",IFERROR(VALUE(INDEX($A353:$Y353,MATCH(Lists!$H$7,$A$1:$Y$1,0))&amp;""),0))</f>
        <v/>
      </c>
      <c r="AK353" s="24">
        <f>IF(AH353="","",YEAR(AH353))</f>
        <v/>
      </c>
      <c r="AL353" s="22">
        <f>IF(AF353="","",IF(AA353="","Pending",AA353))</f>
        <v/>
      </c>
      <c r="AM353" s="22">
        <f>IFERROR(TRIM(INDEX($A353:$Y353,MATCH(Lists!$H$8,$A$1:$Y$1,0))&amp;""),"")</f>
        <v/>
      </c>
      <c r="AN353" s="22">
        <f>IF(AF353="","",IF(OR(Balances!$B$6="",AM353=Balances!$B$6),1,0))</f>
        <v/>
      </c>
    </row>
    <row r="354">
      <c r="Z354" s="19" t="n"/>
      <c r="AA354" s="25" t="n"/>
      <c r="AB354" s="25" t="n"/>
      <c r="AC354" s="26" t="n"/>
      <c r="AD354" s="25" t="n"/>
      <c r="AE354" s="19" t="n"/>
      <c r="AF354" s="22">
        <f>LOWER(IFERROR(TRIM(INDEX($A354:$Y354,MATCH(Lists!$H$4,$A$1:$Y$1,0))&amp;""),""))</f>
        <v/>
      </c>
      <c r="AG354" s="22">
        <f>IFERROR(TRIM(INDEX($A354:$Y354,MATCH(Lists!$H$3,$A$1:$Y$1,0))&amp;""),"")</f>
        <v/>
      </c>
      <c r="AH354" s="23">
        <f>IFERROR(IF(ISNUMBER(INDEX($A354:$Y354,MATCH(Lists!$H$5,$A$1:$Y$1,0))),IF(INDEX($A354:$Y354,MATCH(Lists!$H$5,$A$1:$Y$1,0))&gt;0,INT(INDEX($A354:$Y354,MATCH(Lists!$H$5,$A$1:$Y$1,0))),""),DATE(VALUE(LEFT(INDEX($A354:$Y354,MATCH(Lists!$H$5,$A$1:$Y$1,0)),4)),VALUE(MID(INDEX($A354:$Y354,MATCH(Lists!$H$5,$A$1:$Y$1,0)),6,2)),VALUE(MID(INDEX($A354:$Y354,MATCH(Lists!$H$5,$A$1:$Y$1,0)),9,2)))),"")</f>
        <v/>
      </c>
      <c r="AI354" s="23">
        <f>IFERROR(IF(ISNUMBER(INDEX($A354:$Y354,MATCH(Lists!$H$6,$A$1:$Y$1,0))),IF(INDEX($A354:$Y354,MATCH(Lists!$H$6,$A$1:$Y$1,0))&gt;0,INT(INDEX($A354:$Y354,MATCH(Lists!$H$6,$A$1:$Y$1,0))),""),DATE(VALUE(LEFT(INDEX($A354:$Y354,MATCH(Lists!$H$6,$A$1:$Y$1,0)),4)),VALUE(MID(INDEX($A354:$Y354,MATCH(Lists!$H$6,$A$1:$Y$1,0)),6,2)),VALUE(MID(INDEX($A354:$Y354,MATCH(Lists!$H$6,$A$1:$Y$1,0)),9,2)))),"")</f>
        <v/>
      </c>
      <c r="AJ354" s="22">
        <f>IF(AF354="","",IFERROR(VALUE(INDEX($A354:$Y354,MATCH(Lists!$H$7,$A$1:$Y$1,0))&amp;""),0))</f>
        <v/>
      </c>
      <c r="AK354" s="24">
        <f>IF(AH354="","",YEAR(AH354))</f>
        <v/>
      </c>
      <c r="AL354" s="22">
        <f>IF(AF354="","",IF(AA354="","Pending",AA354))</f>
        <v/>
      </c>
      <c r="AM354" s="22">
        <f>IFERROR(TRIM(INDEX($A354:$Y354,MATCH(Lists!$H$8,$A$1:$Y$1,0))&amp;""),"")</f>
        <v/>
      </c>
      <c r="AN354" s="22">
        <f>IF(AF354="","",IF(OR(Balances!$B$6="",AM354=Balances!$B$6),1,0))</f>
        <v/>
      </c>
    </row>
    <row r="355">
      <c r="Z355" s="19" t="n"/>
      <c r="AA355" s="25" t="n"/>
      <c r="AB355" s="25" t="n"/>
      <c r="AC355" s="26" t="n"/>
      <c r="AD355" s="25" t="n"/>
      <c r="AE355" s="19" t="n"/>
      <c r="AF355" s="22">
        <f>LOWER(IFERROR(TRIM(INDEX($A355:$Y355,MATCH(Lists!$H$4,$A$1:$Y$1,0))&amp;""),""))</f>
        <v/>
      </c>
      <c r="AG355" s="22">
        <f>IFERROR(TRIM(INDEX($A355:$Y355,MATCH(Lists!$H$3,$A$1:$Y$1,0))&amp;""),"")</f>
        <v/>
      </c>
      <c r="AH355" s="23">
        <f>IFERROR(IF(ISNUMBER(INDEX($A355:$Y355,MATCH(Lists!$H$5,$A$1:$Y$1,0))),IF(INDEX($A355:$Y355,MATCH(Lists!$H$5,$A$1:$Y$1,0))&gt;0,INT(INDEX($A355:$Y355,MATCH(Lists!$H$5,$A$1:$Y$1,0))),""),DATE(VALUE(LEFT(INDEX($A355:$Y355,MATCH(Lists!$H$5,$A$1:$Y$1,0)),4)),VALUE(MID(INDEX($A355:$Y355,MATCH(Lists!$H$5,$A$1:$Y$1,0)),6,2)),VALUE(MID(INDEX($A355:$Y355,MATCH(Lists!$H$5,$A$1:$Y$1,0)),9,2)))),"")</f>
        <v/>
      </c>
      <c r="AI355" s="23">
        <f>IFERROR(IF(ISNUMBER(INDEX($A355:$Y355,MATCH(Lists!$H$6,$A$1:$Y$1,0))),IF(INDEX($A355:$Y355,MATCH(Lists!$H$6,$A$1:$Y$1,0))&gt;0,INT(INDEX($A355:$Y355,MATCH(Lists!$H$6,$A$1:$Y$1,0))),""),DATE(VALUE(LEFT(INDEX($A355:$Y355,MATCH(Lists!$H$6,$A$1:$Y$1,0)),4)),VALUE(MID(INDEX($A355:$Y355,MATCH(Lists!$H$6,$A$1:$Y$1,0)),6,2)),VALUE(MID(INDEX($A355:$Y355,MATCH(Lists!$H$6,$A$1:$Y$1,0)),9,2)))),"")</f>
        <v/>
      </c>
      <c r="AJ355" s="22">
        <f>IF(AF355="","",IFERROR(VALUE(INDEX($A355:$Y355,MATCH(Lists!$H$7,$A$1:$Y$1,0))&amp;""),0))</f>
        <v/>
      </c>
      <c r="AK355" s="24">
        <f>IF(AH355="","",YEAR(AH355))</f>
        <v/>
      </c>
      <c r="AL355" s="22">
        <f>IF(AF355="","",IF(AA355="","Pending",AA355))</f>
        <v/>
      </c>
      <c r="AM355" s="22">
        <f>IFERROR(TRIM(INDEX($A355:$Y355,MATCH(Lists!$H$8,$A$1:$Y$1,0))&amp;""),"")</f>
        <v/>
      </c>
      <c r="AN355" s="22">
        <f>IF(AF355="","",IF(OR(Balances!$B$6="",AM355=Balances!$B$6),1,0))</f>
        <v/>
      </c>
    </row>
    <row r="356">
      <c r="Z356" s="19" t="n"/>
      <c r="AA356" s="25" t="n"/>
      <c r="AB356" s="25" t="n"/>
      <c r="AC356" s="26" t="n"/>
      <c r="AD356" s="25" t="n"/>
      <c r="AE356" s="19" t="n"/>
      <c r="AF356" s="22">
        <f>LOWER(IFERROR(TRIM(INDEX($A356:$Y356,MATCH(Lists!$H$4,$A$1:$Y$1,0))&amp;""),""))</f>
        <v/>
      </c>
      <c r="AG356" s="22">
        <f>IFERROR(TRIM(INDEX($A356:$Y356,MATCH(Lists!$H$3,$A$1:$Y$1,0))&amp;""),"")</f>
        <v/>
      </c>
      <c r="AH356" s="23">
        <f>IFERROR(IF(ISNUMBER(INDEX($A356:$Y356,MATCH(Lists!$H$5,$A$1:$Y$1,0))),IF(INDEX($A356:$Y356,MATCH(Lists!$H$5,$A$1:$Y$1,0))&gt;0,INT(INDEX($A356:$Y356,MATCH(Lists!$H$5,$A$1:$Y$1,0))),""),DATE(VALUE(LEFT(INDEX($A356:$Y356,MATCH(Lists!$H$5,$A$1:$Y$1,0)),4)),VALUE(MID(INDEX($A356:$Y356,MATCH(Lists!$H$5,$A$1:$Y$1,0)),6,2)),VALUE(MID(INDEX($A356:$Y356,MATCH(Lists!$H$5,$A$1:$Y$1,0)),9,2)))),"")</f>
        <v/>
      </c>
      <c r="AI356" s="23">
        <f>IFERROR(IF(ISNUMBER(INDEX($A356:$Y356,MATCH(Lists!$H$6,$A$1:$Y$1,0))),IF(INDEX($A356:$Y356,MATCH(Lists!$H$6,$A$1:$Y$1,0))&gt;0,INT(INDEX($A356:$Y356,MATCH(Lists!$H$6,$A$1:$Y$1,0))),""),DATE(VALUE(LEFT(INDEX($A356:$Y356,MATCH(Lists!$H$6,$A$1:$Y$1,0)),4)),VALUE(MID(INDEX($A356:$Y356,MATCH(Lists!$H$6,$A$1:$Y$1,0)),6,2)),VALUE(MID(INDEX($A356:$Y356,MATCH(Lists!$H$6,$A$1:$Y$1,0)),9,2)))),"")</f>
        <v/>
      </c>
      <c r="AJ356" s="22">
        <f>IF(AF356="","",IFERROR(VALUE(INDEX($A356:$Y356,MATCH(Lists!$H$7,$A$1:$Y$1,0))&amp;""),0))</f>
        <v/>
      </c>
      <c r="AK356" s="24">
        <f>IF(AH356="","",YEAR(AH356))</f>
        <v/>
      </c>
      <c r="AL356" s="22">
        <f>IF(AF356="","",IF(AA356="","Pending",AA356))</f>
        <v/>
      </c>
      <c r="AM356" s="22">
        <f>IFERROR(TRIM(INDEX($A356:$Y356,MATCH(Lists!$H$8,$A$1:$Y$1,0))&amp;""),"")</f>
        <v/>
      </c>
      <c r="AN356" s="22">
        <f>IF(AF356="","",IF(OR(Balances!$B$6="",AM356=Balances!$B$6),1,0))</f>
        <v/>
      </c>
    </row>
    <row r="357">
      <c r="Z357" s="19" t="n"/>
      <c r="AA357" s="25" t="n"/>
      <c r="AB357" s="25" t="n"/>
      <c r="AC357" s="26" t="n"/>
      <c r="AD357" s="25" t="n"/>
      <c r="AE357" s="19" t="n"/>
      <c r="AF357" s="22">
        <f>LOWER(IFERROR(TRIM(INDEX($A357:$Y357,MATCH(Lists!$H$4,$A$1:$Y$1,0))&amp;""),""))</f>
        <v/>
      </c>
      <c r="AG357" s="22">
        <f>IFERROR(TRIM(INDEX($A357:$Y357,MATCH(Lists!$H$3,$A$1:$Y$1,0))&amp;""),"")</f>
        <v/>
      </c>
      <c r="AH357" s="23">
        <f>IFERROR(IF(ISNUMBER(INDEX($A357:$Y357,MATCH(Lists!$H$5,$A$1:$Y$1,0))),IF(INDEX($A357:$Y357,MATCH(Lists!$H$5,$A$1:$Y$1,0))&gt;0,INT(INDEX($A357:$Y357,MATCH(Lists!$H$5,$A$1:$Y$1,0))),""),DATE(VALUE(LEFT(INDEX($A357:$Y357,MATCH(Lists!$H$5,$A$1:$Y$1,0)),4)),VALUE(MID(INDEX($A357:$Y357,MATCH(Lists!$H$5,$A$1:$Y$1,0)),6,2)),VALUE(MID(INDEX($A357:$Y357,MATCH(Lists!$H$5,$A$1:$Y$1,0)),9,2)))),"")</f>
        <v/>
      </c>
      <c r="AI357" s="23">
        <f>IFERROR(IF(ISNUMBER(INDEX($A357:$Y357,MATCH(Lists!$H$6,$A$1:$Y$1,0))),IF(INDEX($A357:$Y357,MATCH(Lists!$H$6,$A$1:$Y$1,0))&gt;0,INT(INDEX($A357:$Y357,MATCH(Lists!$H$6,$A$1:$Y$1,0))),""),DATE(VALUE(LEFT(INDEX($A357:$Y357,MATCH(Lists!$H$6,$A$1:$Y$1,0)),4)),VALUE(MID(INDEX($A357:$Y357,MATCH(Lists!$H$6,$A$1:$Y$1,0)),6,2)),VALUE(MID(INDEX($A357:$Y357,MATCH(Lists!$H$6,$A$1:$Y$1,0)),9,2)))),"")</f>
        <v/>
      </c>
      <c r="AJ357" s="22">
        <f>IF(AF357="","",IFERROR(VALUE(INDEX($A357:$Y357,MATCH(Lists!$H$7,$A$1:$Y$1,0))&amp;""),0))</f>
        <v/>
      </c>
      <c r="AK357" s="24">
        <f>IF(AH357="","",YEAR(AH357))</f>
        <v/>
      </c>
      <c r="AL357" s="22">
        <f>IF(AF357="","",IF(AA357="","Pending",AA357))</f>
        <v/>
      </c>
      <c r="AM357" s="22">
        <f>IFERROR(TRIM(INDEX($A357:$Y357,MATCH(Lists!$H$8,$A$1:$Y$1,0))&amp;""),"")</f>
        <v/>
      </c>
      <c r="AN357" s="22">
        <f>IF(AF357="","",IF(OR(Balances!$B$6="",AM357=Balances!$B$6),1,0))</f>
        <v/>
      </c>
    </row>
    <row r="358">
      <c r="Z358" s="19" t="n"/>
      <c r="AA358" s="25" t="n"/>
      <c r="AB358" s="25" t="n"/>
      <c r="AC358" s="26" t="n"/>
      <c r="AD358" s="25" t="n"/>
      <c r="AE358" s="19" t="n"/>
      <c r="AF358" s="22">
        <f>LOWER(IFERROR(TRIM(INDEX($A358:$Y358,MATCH(Lists!$H$4,$A$1:$Y$1,0))&amp;""),""))</f>
        <v/>
      </c>
      <c r="AG358" s="22">
        <f>IFERROR(TRIM(INDEX($A358:$Y358,MATCH(Lists!$H$3,$A$1:$Y$1,0))&amp;""),"")</f>
        <v/>
      </c>
      <c r="AH358" s="23">
        <f>IFERROR(IF(ISNUMBER(INDEX($A358:$Y358,MATCH(Lists!$H$5,$A$1:$Y$1,0))),IF(INDEX($A358:$Y358,MATCH(Lists!$H$5,$A$1:$Y$1,0))&gt;0,INT(INDEX($A358:$Y358,MATCH(Lists!$H$5,$A$1:$Y$1,0))),""),DATE(VALUE(LEFT(INDEX($A358:$Y358,MATCH(Lists!$H$5,$A$1:$Y$1,0)),4)),VALUE(MID(INDEX($A358:$Y358,MATCH(Lists!$H$5,$A$1:$Y$1,0)),6,2)),VALUE(MID(INDEX($A358:$Y358,MATCH(Lists!$H$5,$A$1:$Y$1,0)),9,2)))),"")</f>
        <v/>
      </c>
      <c r="AI358" s="23">
        <f>IFERROR(IF(ISNUMBER(INDEX($A358:$Y358,MATCH(Lists!$H$6,$A$1:$Y$1,0))),IF(INDEX($A358:$Y358,MATCH(Lists!$H$6,$A$1:$Y$1,0))&gt;0,INT(INDEX($A358:$Y358,MATCH(Lists!$H$6,$A$1:$Y$1,0))),""),DATE(VALUE(LEFT(INDEX($A358:$Y358,MATCH(Lists!$H$6,$A$1:$Y$1,0)),4)),VALUE(MID(INDEX($A358:$Y358,MATCH(Lists!$H$6,$A$1:$Y$1,0)),6,2)),VALUE(MID(INDEX($A358:$Y358,MATCH(Lists!$H$6,$A$1:$Y$1,0)),9,2)))),"")</f>
        <v/>
      </c>
      <c r="AJ358" s="22">
        <f>IF(AF358="","",IFERROR(VALUE(INDEX($A358:$Y358,MATCH(Lists!$H$7,$A$1:$Y$1,0))&amp;""),0))</f>
        <v/>
      </c>
      <c r="AK358" s="24">
        <f>IF(AH358="","",YEAR(AH358))</f>
        <v/>
      </c>
      <c r="AL358" s="22">
        <f>IF(AF358="","",IF(AA358="","Pending",AA358))</f>
        <v/>
      </c>
      <c r="AM358" s="22">
        <f>IFERROR(TRIM(INDEX($A358:$Y358,MATCH(Lists!$H$8,$A$1:$Y$1,0))&amp;""),"")</f>
        <v/>
      </c>
      <c r="AN358" s="22">
        <f>IF(AF358="","",IF(OR(Balances!$B$6="",AM358=Balances!$B$6),1,0))</f>
        <v/>
      </c>
    </row>
    <row r="359">
      <c r="Z359" s="19" t="n"/>
      <c r="AA359" s="25" t="n"/>
      <c r="AB359" s="25" t="n"/>
      <c r="AC359" s="26" t="n"/>
      <c r="AD359" s="25" t="n"/>
      <c r="AE359" s="19" t="n"/>
      <c r="AF359" s="22">
        <f>LOWER(IFERROR(TRIM(INDEX($A359:$Y359,MATCH(Lists!$H$4,$A$1:$Y$1,0))&amp;""),""))</f>
        <v/>
      </c>
      <c r="AG359" s="22">
        <f>IFERROR(TRIM(INDEX($A359:$Y359,MATCH(Lists!$H$3,$A$1:$Y$1,0))&amp;""),"")</f>
        <v/>
      </c>
      <c r="AH359" s="23">
        <f>IFERROR(IF(ISNUMBER(INDEX($A359:$Y359,MATCH(Lists!$H$5,$A$1:$Y$1,0))),IF(INDEX($A359:$Y359,MATCH(Lists!$H$5,$A$1:$Y$1,0))&gt;0,INT(INDEX($A359:$Y359,MATCH(Lists!$H$5,$A$1:$Y$1,0))),""),DATE(VALUE(LEFT(INDEX($A359:$Y359,MATCH(Lists!$H$5,$A$1:$Y$1,0)),4)),VALUE(MID(INDEX($A359:$Y359,MATCH(Lists!$H$5,$A$1:$Y$1,0)),6,2)),VALUE(MID(INDEX($A359:$Y359,MATCH(Lists!$H$5,$A$1:$Y$1,0)),9,2)))),"")</f>
        <v/>
      </c>
      <c r="AI359" s="23">
        <f>IFERROR(IF(ISNUMBER(INDEX($A359:$Y359,MATCH(Lists!$H$6,$A$1:$Y$1,0))),IF(INDEX($A359:$Y359,MATCH(Lists!$H$6,$A$1:$Y$1,0))&gt;0,INT(INDEX($A359:$Y359,MATCH(Lists!$H$6,$A$1:$Y$1,0))),""),DATE(VALUE(LEFT(INDEX($A359:$Y359,MATCH(Lists!$H$6,$A$1:$Y$1,0)),4)),VALUE(MID(INDEX($A359:$Y359,MATCH(Lists!$H$6,$A$1:$Y$1,0)),6,2)),VALUE(MID(INDEX($A359:$Y359,MATCH(Lists!$H$6,$A$1:$Y$1,0)),9,2)))),"")</f>
        <v/>
      </c>
      <c r="AJ359" s="22">
        <f>IF(AF359="","",IFERROR(VALUE(INDEX($A359:$Y359,MATCH(Lists!$H$7,$A$1:$Y$1,0))&amp;""),0))</f>
        <v/>
      </c>
      <c r="AK359" s="24">
        <f>IF(AH359="","",YEAR(AH359))</f>
        <v/>
      </c>
      <c r="AL359" s="22">
        <f>IF(AF359="","",IF(AA359="","Pending",AA359))</f>
        <v/>
      </c>
      <c r="AM359" s="22">
        <f>IFERROR(TRIM(INDEX($A359:$Y359,MATCH(Lists!$H$8,$A$1:$Y$1,0))&amp;""),"")</f>
        <v/>
      </c>
      <c r="AN359" s="22">
        <f>IF(AF359="","",IF(OR(Balances!$B$6="",AM359=Balances!$B$6),1,0))</f>
        <v/>
      </c>
    </row>
    <row r="360">
      <c r="Z360" s="19" t="n"/>
      <c r="AA360" s="25" t="n"/>
      <c r="AB360" s="25" t="n"/>
      <c r="AC360" s="26" t="n"/>
      <c r="AD360" s="25" t="n"/>
      <c r="AE360" s="19" t="n"/>
      <c r="AF360" s="22">
        <f>LOWER(IFERROR(TRIM(INDEX($A360:$Y360,MATCH(Lists!$H$4,$A$1:$Y$1,0))&amp;""),""))</f>
        <v/>
      </c>
      <c r="AG360" s="22">
        <f>IFERROR(TRIM(INDEX($A360:$Y360,MATCH(Lists!$H$3,$A$1:$Y$1,0))&amp;""),"")</f>
        <v/>
      </c>
      <c r="AH360" s="23">
        <f>IFERROR(IF(ISNUMBER(INDEX($A360:$Y360,MATCH(Lists!$H$5,$A$1:$Y$1,0))),IF(INDEX($A360:$Y360,MATCH(Lists!$H$5,$A$1:$Y$1,0))&gt;0,INT(INDEX($A360:$Y360,MATCH(Lists!$H$5,$A$1:$Y$1,0))),""),DATE(VALUE(LEFT(INDEX($A360:$Y360,MATCH(Lists!$H$5,$A$1:$Y$1,0)),4)),VALUE(MID(INDEX($A360:$Y360,MATCH(Lists!$H$5,$A$1:$Y$1,0)),6,2)),VALUE(MID(INDEX($A360:$Y360,MATCH(Lists!$H$5,$A$1:$Y$1,0)),9,2)))),"")</f>
        <v/>
      </c>
      <c r="AI360" s="23">
        <f>IFERROR(IF(ISNUMBER(INDEX($A360:$Y360,MATCH(Lists!$H$6,$A$1:$Y$1,0))),IF(INDEX($A360:$Y360,MATCH(Lists!$H$6,$A$1:$Y$1,0))&gt;0,INT(INDEX($A360:$Y360,MATCH(Lists!$H$6,$A$1:$Y$1,0))),""),DATE(VALUE(LEFT(INDEX($A360:$Y360,MATCH(Lists!$H$6,$A$1:$Y$1,0)),4)),VALUE(MID(INDEX($A360:$Y360,MATCH(Lists!$H$6,$A$1:$Y$1,0)),6,2)),VALUE(MID(INDEX($A360:$Y360,MATCH(Lists!$H$6,$A$1:$Y$1,0)),9,2)))),"")</f>
        <v/>
      </c>
      <c r="AJ360" s="22">
        <f>IF(AF360="","",IFERROR(VALUE(INDEX($A360:$Y360,MATCH(Lists!$H$7,$A$1:$Y$1,0))&amp;""),0))</f>
        <v/>
      </c>
      <c r="AK360" s="24">
        <f>IF(AH360="","",YEAR(AH360))</f>
        <v/>
      </c>
      <c r="AL360" s="22">
        <f>IF(AF360="","",IF(AA360="","Pending",AA360))</f>
        <v/>
      </c>
      <c r="AM360" s="22">
        <f>IFERROR(TRIM(INDEX($A360:$Y360,MATCH(Lists!$H$8,$A$1:$Y$1,0))&amp;""),"")</f>
        <v/>
      </c>
      <c r="AN360" s="22">
        <f>IF(AF360="","",IF(OR(Balances!$B$6="",AM360=Balances!$B$6),1,0))</f>
        <v/>
      </c>
    </row>
    <row r="361">
      <c r="Z361" s="19" t="n"/>
      <c r="AA361" s="25" t="n"/>
      <c r="AB361" s="25" t="n"/>
      <c r="AC361" s="26" t="n"/>
      <c r="AD361" s="25" t="n"/>
      <c r="AE361" s="19" t="n"/>
      <c r="AF361" s="22">
        <f>LOWER(IFERROR(TRIM(INDEX($A361:$Y361,MATCH(Lists!$H$4,$A$1:$Y$1,0))&amp;""),""))</f>
        <v/>
      </c>
      <c r="AG361" s="22">
        <f>IFERROR(TRIM(INDEX($A361:$Y361,MATCH(Lists!$H$3,$A$1:$Y$1,0))&amp;""),"")</f>
        <v/>
      </c>
      <c r="AH361" s="23">
        <f>IFERROR(IF(ISNUMBER(INDEX($A361:$Y361,MATCH(Lists!$H$5,$A$1:$Y$1,0))),IF(INDEX($A361:$Y361,MATCH(Lists!$H$5,$A$1:$Y$1,0))&gt;0,INT(INDEX($A361:$Y361,MATCH(Lists!$H$5,$A$1:$Y$1,0))),""),DATE(VALUE(LEFT(INDEX($A361:$Y361,MATCH(Lists!$H$5,$A$1:$Y$1,0)),4)),VALUE(MID(INDEX($A361:$Y361,MATCH(Lists!$H$5,$A$1:$Y$1,0)),6,2)),VALUE(MID(INDEX($A361:$Y361,MATCH(Lists!$H$5,$A$1:$Y$1,0)),9,2)))),"")</f>
        <v/>
      </c>
      <c r="AI361" s="23">
        <f>IFERROR(IF(ISNUMBER(INDEX($A361:$Y361,MATCH(Lists!$H$6,$A$1:$Y$1,0))),IF(INDEX($A361:$Y361,MATCH(Lists!$H$6,$A$1:$Y$1,0))&gt;0,INT(INDEX($A361:$Y361,MATCH(Lists!$H$6,$A$1:$Y$1,0))),""),DATE(VALUE(LEFT(INDEX($A361:$Y361,MATCH(Lists!$H$6,$A$1:$Y$1,0)),4)),VALUE(MID(INDEX($A361:$Y361,MATCH(Lists!$H$6,$A$1:$Y$1,0)),6,2)),VALUE(MID(INDEX($A361:$Y361,MATCH(Lists!$H$6,$A$1:$Y$1,0)),9,2)))),"")</f>
        <v/>
      </c>
      <c r="AJ361" s="22">
        <f>IF(AF361="","",IFERROR(VALUE(INDEX($A361:$Y361,MATCH(Lists!$H$7,$A$1:$Y$1,0))&amp;""),0))</f>
        <v/>
      </c>
      <c r="AK361" s="24">
        <f>IF(AH361="","",YEAR(AH361))</f>
        <v/>
      </c>
      <c r="AL361" s="22">
        <f>IF(AF361="","",IF(AA361="","Pending",AA361))</f>
        <v/>
      </c>
      <c r="AM361" s="22">
        <f>IFERROR(TRIM(INDEX($A361:$Y361,MATCH(Lists!$H$8,$A$1:$Y$1,0))&amp;""),"")</f>
        <v/>
      </c>
      <c r="AN361" s="22">
        <f>IF(AF361="","",IF(OR(Balances!$B$6="",AM361=Balances!$B$6),1,0))</f>
        <v/>
      </c>
    </row>
    <row r="362">
      <c r="Z362" s="19" t="n"/>
      <c r="AA362" s="25" t="n"/>
      <c r="AB362" s="25" t="n"/>
      <c r="AC362" s="26" t="n"/>
      <c r="AD362" s="25" t="n"/>
      <c r="AE362" s="19" t="n"/>
      <c r="AF362" s="22">
        <f>LOWER(IFERROR(TRIM(INDEX($A362:$Y362,MATCH(Lists!$H$4,$A$1:$Y$1,0))&amp;""),""))</f>
        <v/>
      </c>
      <c r="AG362" s="22">
        <f>IFERROR(TRIM(INDEX($A362:$Y362,MATCH(Lists!$H$3,$A$1:$Y$1,0))&amp;""),"")</f>
        <v/>
      </c>
      <c r="AH362" s="23">
        <f>IFERROR(IF(ISNUMBER(INDEX($A362:$Y362,MATCH(Lists!$H$5,$A$1:$Y$1,0))),IF(INDEX($A362:$Y362,MATCH(Lists!$H$5,$A$1:$Y$1,0))&gt;0,INT(INDEX($A362:$Y362,MATCH(Lists!$H$5,$A$1:$Y$1,0))),""),DATE(VALUE(LEFT(INDEX($A362:$Y362,MATCH(Lists!$H$5,$A$1:$Y$1,0)),4)),VALUE(MID(INDEX($A362:$Y362,MATCH(Lists!$H$5,$A$1:$Y$1,0)),6,2)),VALUE(MID(INDEX($A362:$Y362,MATCH(Lists!$H$5,$A$1:$Y$1,0)),9,2)))),"")</f>
        <v/>
      </c>
      <c r="AI362" s="23">
        <f>IFERROR(IF(ISNUMBER(INDEX($A362:$Y362,MATCH(Lists!$H$6,$A$1:$Y$1,0))),IF(INDEX($A362:$Y362,MATCH(Lists!$H$6,$A$1:$Y$1,0))&gt;0,INT(INDEX($A362:$Y362,MATCH(Lists!$H$6,$A$1:$Y$1,0))),""),DATE(VALUE(LEFT(INDEX($A362:$Y362,MATCH(Lists!$H$6,$A$1:$Y$1,0)),4)),VALUE(MID(INDEX($A362:$Y362,MATCH(Lists!$H$6,$A$1:$Y$1,0)),6,2)),VALUE(MID(INDEX($A362:$Y362,MATCH(Lists!$H$6,$A$1:$Y$1,0)),9,2)))),"")</f>
        <v/>
      </c>
      <c r="AJ362" s="22">
        <f>IF(AF362="","",IFERROR(VALUE(INDEX($A362:$Y362,MATCH(Lists!$H$7,$A$1:$Y$1,0))&amp;""),0))</f>
        <v/>
      </c>
      <c r="AK362" s="24">
        <f>IF(AH362="","",YEAR(AH362))</f>
        <v/>
      </c>
      <c r="AL362" s="22">
        <f>IF(AF362="","",IF(AA362="","Pending",AA362))</f>
        <v/>
      </c>
      <c r="AM362" s="22">
        <f>IFERROR(TRIM(INDEX($A362:$Y362,MATCH(Lists!$H$8,$A$1:$Y$1,0))&amp;""),"")</f>
        <v/>
      </c>
      <c r="AN362" s="22">
        <f>IF(AF362="","",IF(OR(Balances!$B$6="",AM362=Balances!$B$6),1,0))</f>
        <v/>
      </c>
    </row>
    <row r="363">
      <c r="Z363" s="19" t="n"/>
      <c r="AA363" s="25" t="n"/>
      <c r="AB363" s="25" t="n"/>
      <c r="AC363" s="26" t="n"/>
      <c r="AD363" s="25" t="n"/>
      <c r="AE363" s="19" t="n"/>
      <c r="AF363" s="22">
        <f>LOWER(IFERROR(TRIM(INDEX($A363:$Y363,MATCH(Lists!$H$4,$A$1:$Y$1,0))&amp;""),""))</f>
        <v/>
      </c>
      <c r="AG363" s="22">
        <f>IFERROR(TRIM(INDEX($A363:$Y363,MATCH(Lists!$H$3,$A$1:$Y$1,0))&amp;""),"")</f>
        <v/>
      </c>
      <c r="AH363" s="23">
        <f>IFERROR(IF(ISNUMBER(INDEX($A363:$Y363,MATCH(Lists!$H$5,$A$1:$Y$1,0))),IF(INDEX($A363:$Y363,MATCH(Lists!$H$5,$A$1:$Y$1,0))&gt;0,INT(INDEX($A363:$Y363,MATCH(Lists!$H$5,$A$1:$Y$1,0))),""),DATE(VALUE(LEFT(INDEX($A363:$Y363,MATCH(Lists!$H$5,$A$1:$Y$1,0)),4)),VALUE(MID(INDEX($A363:$Y363,MATCH(Lists!$H$5,$A$1:$Y$1,0)),6,2)),VALUE(MID(INDEX($A363:$Y363,MATCH(Lists!$H$5,$A$1:$Y$1,0)),9,2)))),"")</f>
        <v/>
      </c>
      <c r="AI363" s="23">
        <f>IFERROR(IF(ISNUMBER(INDEX($A363:$Y363,MATCH(Lists!$H$6,$A$1:$Y$1,0))),IF(INDEX($A363:$Y363,MATCH(Lists!$H$6,$A$1:$Y$1,0))&gt;0,INT(INDEX($A363:$Y363,MATCH(Lists!$H$6,$A$1:$Y$1,0))),""),DATE(VALUE(LEFT(INDEX($A363:$Y363,MATCH(Lists!$H$6,$A$1:$Y$1,0)),4)),VALUE(MID(INDEX($A363:$Y363,MATCH(Lists!$H$6,$A$1:$Y$1,0)),6,2)),VALUE(MID(INDEX($A363:$Y363,MATCH(Lists!$H$6,$A$1:$Y$1,0)),9,2)))),"")</f>
        <v/>
      </c>
      <c r="AJ363" s="22">
        <f>IF(AF363="","",IFERROR(VALUE(INDEX($A363:$Y363,MATCH(Lists!$H$7,$A$1:$Y$1,0))&amp;""),0))</f>
        <v/>
      </c>
      <c r="AK363" s="24">
        <f>IF(AH363="","",YEAR(AH363))</f>
        <v/>
      </c>
      <c r="AL363" s="22">
        <f>IF(AF363="","",IF(AA363="","Pending",AA363))</f>
        <v/>
      </c>
      <c r="AM363" s="22">
        <f>IFERROR(TRIM(INDEX($A363:$Y363,MATCH(Lists!$H$8,$A$1:$Y$1,0))&amp;""),"")</f>
        <v/>
      </c>
      <c r="AN363" s="22">
        <f>IF(AF363="","",IF(OR(Balances!$B$6="",AM363=Balances!$B$6),1,0))</f>
        <v/>
      </c>
    </row>
    <row r="364">
      <c r="Z364" s="19" t="n"/>
      <c r="AA364" s="25" t="n"/>
      <c r="AB364" s="25" t="n"/>
      <c r="AC364" s="26" t="n"/>
      <c r="AD364" s="25" t="n"/>
      <c r="AE364" s="19" t="n"/>
      <c r="AF364" s="22">
        <f>LOWER(IFERROR(TRIM(INDEX($A364:$Y364,MATCH(Lists!$H$4,$A$1:$Y$1,0))&amp;""),""))</f>
        <v/>
      </c>
      <c r="AG364" s="22">
        <f>IFERROR(TRIM(INDEX($A364:$Y364,MATCH(Lists!$H$3,$A$1:$Y$1,0))&amp;""),"")</f>
        <v/>
      </c>
      <c r="AH364" s="23">
        <f>IFERROR(IF(ISNUMBER(INDEX($A364:$Y364,MATCH(Lists!$H$5,$A$1:$Y$1,0))),IF(INDEX($A364:$Y364,MATCH(Lists!$H$5,$A$1:$Y$1,0))&gt;0,INT(INDEX($A364:$Y364,MATCH(Lists!$H$5,$A$1:$Y$1,0))),""),DATE(VALUE(LEFT(INDEX($A364:$Y364,MATCH(Lists!$H$5,$A$1:$Y$1,0)),4)),VALUE(MID(INDEX($A364:$Y364,MATCH(Lists!$H$5,$A$1:$Y$1,0)),6,2)),VALUE(MID(INDEX($A364:$Y364,MATCH(Lists!$H$5,$A$1:$Y$1,0)),9,2)))),"")</f>
        <v/>
      </c>
      <c r="AI364" s="23">
        <f>IFERROR(IF(ISNUMBER(INDEX($A364:$Y364,MATCH(Lists!$H$6,$A$1:$Y$1,0))),IF(INDEX($A364:$Y364,MATCH(Lists!$H$6,$A$1:$Y$1,0))&gt;0,INT(INDEX($A364:$Y364,MATCH(Lists!$H$6,$A$1:$Y$1,0))),""),DATE(VALUE(LEFT(INDEX($A364:$Y364,MATCH(Lists!$H$6,$A$1:$Y$1,0)),4)),VALUE(MID(INDEX($A364:$Y364,MATCH(Lists!$H$6,$A$1:$Y$1,0)),6,2)),VALUE(MID(INDEX($A364:$Y364,MATCH(Lists!$H$6,$A$1:$Y$1,0)),9,2)))),"")</f>
        <v/>
      </c>
      <c r="AJ364" s="22">
        <f>IF(AF364="","",IFERROR(VALUE(INDEX($A364:$Y364,MATCH(Lists!$H$7,$A$1:$Y$1,0))&amp;""),0))</f>
        <v/>
      </c>
      <c r="AK364" s="24">
        <f>IF(AH364="","",YEAR(AH364))</f>
        <v/>
      </c>
      <c r="AL364" s="22">
        <f>IF(AF364="","",IF(AA364="","Pending",AA364))</f>
        <v/>
      </c>
      <c r="AM364" s="22">
        <f>IFERROR(TRIM(INDEX($A364:$Y364,MATCH(Lists!$H$8,$A$1:$Y$1,0))&amp;""),"")</f>
        <v/>
      </c>
      <c r="AN364" s="22">
        <f>IF(AF364="","",IF(OR(Balances!$B$6="",AM364=Balances!$B$6),1,0))</f>
        <v/>
      </c>
    </row>
    <row r="365">
      <c r="Z365" s="19" t="n"/>
      <c r="AA365" s="25" t="n"/>
      <c r="AB365" s="25" t="n"/>
      <c r="AC365" s="26" t="n"/>
      <c r="AD365" s="25" t="n"/>
      <c r="AE365" s="19" t="n"/>
      <c r="AF365" s="22">
        <f>LOWER(IFERROR(TRIM(INDEX($A365:$Y365,MATCH(Lists!$H$4,$A$1:$Y$1,0))&amp;""),""))</f>
        <v/>
      </c>
      <c r="AG365" s="22">
        <f>IFERROR(TRIM(INDEX($A365:$Y365,MATCH(Lists!$H$3,$A$1:$Y$1,0))&amp;""),"")</f>
        <v/>
      </c>
      <c r="AH365" s="23">
        <f>IFERROR(IF(ISNUMBER(INDEX($A365:$Y365,MATCH(Lists!$H$5,$A$1:$Y$1,0))),IF(INDEX($A365:$Y365,MATCH(Lists!$H$5,$A$1:$Y$1,0))&gt;0,INT(INDEX($A365:$Y365,MATCH(Lists!$H$5,$A$1:$Y$1,0))),""),DATE(VALUE(LEFT(INDEX($A365:$Y365,MATCH(Lists!$H$5,$A$1:$Y$1,0)),4)),VALUE(MID(INDEX($A365:$Y365,MATCH(Lists!$H$5,$A$1:$Y$1,0)),6,2)),VALUE(MID(INDEX($A365:$Y365,MATCH(Lists!$H$5,$A$1:$Y$1,0)),9,2)))),"")</f>
        <v/>
      </c>
      <c r="AI365" s="23">
        <f>IFERROR(IF(ISNUMBER(INDEX($A365:$Y365,MATCH(Lists!$H$6,$A$1:$Y$1,0))),IF(INDEX($A365:$Y365,MATCH(Lists!$H$6,$A$1:$Y$1,0))&gt;0,INT(INDEX($A365:$Y365,MATCH(Lists!$H$6,$A$1:$Y$1,0))),""),DATE(VALUE(LEFT(INDEX($A365:$Y365,MATCH(Lists!$H$6,$A$1:$Y$1,0)),4)),VALUE(MID(INDEX($A365:$Y365,MATCH(Lists!$H$6,$A$1:$Y$1,0)),6,2)),VALUE(MID(INDEX($A365:$Y365,MATCH(Lists!$H$6,$A$1:$Y$1,0)),9,2)))),"")</f>
        <v/>
      </c>
      <c r="AJ365" s="22">
        <f>IF(AF365="","",IFERROR(VALUE(INDEX($A365:$Y365,MATCH(Lists!$H$7,$A$1:$Y$1,0))&amp;""),0))</f>
        <v/>
      </c>
      <c r="AK365" s="24">
        <f>IF(AH365="","",YEAR(AH365))</f>
        <v/>
      </c>
      <c r="AL365" s="22">
        <f>IF(AF365="","",IF(AA365="","Pending",AA365))</f>
        <v/>
      </c>
      <c r="AM365" s="22">
        <f>IFERROR(TRIM(INDEX($A365:$Y365,MATCH(Lists!$H$8,$A$1:$Y$1,0))&amp;""),"")</f>
        <v/>
      </c>
      <c r="AN365" s="22">
        <f>IF(AF365="","",IF(OR(Balances!$B$6="",AM365=Balances!$B$6),1,0))</f>
        <v/>
      </c>
    </row>
    <row r="366">
      <c r="Z366" s="19" t="n"/>
      <c r="AA366" s="25" t="n"/>
      <c r="AB366" s="25" t="n"/>
      <c r="AC366" s="26" t="n"/>
      <c r="AD366" s="25" t="n"/>
      <c r="AE366" s="19" t="n"/>
      <c r="AF366" s="22">
        <f>LOWER(IFERROR(TRIM(INDEX($A366:$Y366,MATCH(Lists!$H$4,$A$1:$Y$1,0))&amp;""),""))</f>
        <v/>
      </c>
      <c r="AG366" s="22">
        <f>IFERROR(TRIM(INDEX($A366:$Y366,MATCH(Lists!$H$3,$A$1:$Y$1,0))&amp;""),"")</f>
        <v/>
      </c>
      <c r="AH366" s="23">
        <f>IFERROR(IF(ISNUMBER(INDEX($A366:$Y366,MATCH(Lists!$H$5,$A$1:$Y$1,0))),IF(INDEX($A366:$Y366,MATCH(Lists!$H$5,$A$1:$Y$1,0))&gt;0,INT(INDEX($A366:$Y366,MATCH(Lists!$H$5,$A$1:$Y$1,0))),""),DATE(VALUE(LEFT(INDEX($A366:$Y366,MATCH(Lists!$H$5,$A$1:$Y$1,0)),4)),VALUE(MID(INDEX($A366:$Y366,MATCH(Lists!$H$5,$A$1:$Y$1,0)),6,2)),VALUE(MID(INDEX($A366:$Y366,MATCH(Lists!$H$5,$A$1:$Y$1,0)),9,2)))),"")</f>
        <v/>
      </c>
      <c r="AI366" s="23">
        <f>IFERROR(IF(ISNUMBER(INDEX($A366:$Y366,MATCH(Lists!$H$6,$A$1:$Y$1,0))),IF(INDEX($A366:$Y366,MATCH(Lists!$H$6,$A$1:$Y$1,0))&gt;0,INT(INDEX($A366:$Y366,MATCH(Lists!$H$6,$A$1:$Y$1,0))),""),DATE(VALUE(LEFT(INDEX($A366:$Y366,MATCH(Lists!$H$6,$A$1:$Y$1,0)),4)),VALUE(MID(INDEX($A366:$Y366,MATCH(Lists!$H$6,$A$1:$Y$1,0)),6,2)),VALUE(MID(INDEX($A366:$Y366,MATCH(Lists!$H$6,$A$1:$Y$1,0)),9,2)))),"")</f>
        <v/>
      </c>
      <c r="AJ366" s="22">
        <f>IF(AF366="","",IFERROR(VALUE(INDEX($A366:$Y366,MATCH(Lists!$H$7,$A$1:$Y$1,0))&amp;""),0))</f>
        <v/>
      </c>
      <c r="AK366" s="24">
        <f>IF(AH366="","",YEAR(AH366))</f>
        <v/>
      </c>
      <c r="AL366" s="22">
        <f>IF(AF366="","",IF(AA366="","Pending",AA366))</f>
        <v/>
      </c>
      <c r="AM366" s="22">
        <f>IFERROR(TRIM(INDEX($A366:$Y366,MATCH(Lists!$H$8,$A$1:$Y$1,0))&amp;""),"")</f>
        <v/>
      </c>
      <c r="AN366" s="22">
        <f>IF(AF366="","",IF(OR(Balances!$B$6="",AM366=Balances!$B$6),1,0))</f>
        <v/>
      </c>
    </row>
    <row r="367">
      <c r="Z367" s="19" t="n"/>
      <c r="AA367" s="25" t="n"/>
      <c r="AB367" s="25" t="n"/>
      <c r="AC367" s="26" t="n"/>
      <c r="AD367" s="25" t="n"/>
      <c r="AE367" s="19" t="n"/>
      <c r="AF367" s="22">
        <f>LOWER(IFERROR(TRIM(INDEX($A367:$Y367,MATCH(Lists!$H$4,$A$1:$Y$1,0))&amp;""),""))</f>
        <v/>
      </c>
      <c r="AG367" s="22">
        <f>IFERROR(TRIM(INDEX($A367:$Y367,MATCH(Lists!$H$3,$A$1:$Y$1,0))&amp;""),"")</f>
        <v/>
      </c>
      <c r="AH367" s="23">
        <f>IFERROR(IF(ISNUMBER(INDEX($A367:$Y367,MATCH(Lists!$H$5,$A$1:$Y$1,0))),IF(INDEX($A367:$Y367,MATCH(Lists!$H$5,$A$1:$Y$1,0))&gt;0,INT(INDEX($A367:$Y367,MATCH(Lists!$H$5,$A$1:$Y$1,0))),""),DATE(VALUE(LEFT(INDEX($A367:$Y367,MATCH(Lists!$H$5,$A$1:$Y$1,0)),4)),VALUE(MID(INDEX($A367:$Y367,MATCH(Lists!$H$5,$A$1:$Y$1,0)),6,2)),VALUE(MID(INDEX($A367:$Y367,MATCH(Lists!$H$5,$A$1:$Y$1,0)),9,2)))),"")</f>
        <v/>
      </c>
      <c r="AI367" s="23">
        <f>IFERROR(IF(ISNUMBER(INDEX($A367:$Y367,MATCH(Lists!$H$6,$A$1:$Y$1,0))),IF(INDEX($A367:$Y367,MATCH(Lists!$H$6,$A$1:$Y$1,0))&gt;0,INT(INDEX($A367:$Y367,MATCH(Lists!$H$6,$A$1:$Y$1,0))),""),DATE(VALUE(LEFT(INDEX($A367:$Y367,MATCH(Lists!$H$6,$A$1:$Y$1,0)),4)),VALUE(MID(INDEX($A367:$Y367,MATCH(Lists!$H$6,$A$1:$Y$1,0)),6,2)),VALUE(MID(INDEX($A367:$Y367,MATCH(Lists!$H$6,$A$1:$Y$1,0)),9,2)))),"")</f>
        <v/>
      </c>
      <c r="AJ367" s="22">
        <f>IF(AF367="","",IFERROR(VALUE(INDEX($A367:$Y367,MATCH(Lists!$H$7,$A$1:$Y$1,0))&amp;""),0))</f>
        <v/>
      </c>
      <c r="AK367" s="24">
        <f>IF(AH367="","",YEAR(AH367))</f>
        <v/>
      </c>
      <c r="AL367" s="22">
        <f>IF(AF367="","",IF(AA367="","Pending",AA367))</f>
        <v/>
      </c>
      <c r="AM367" s="22">
        <f>IFERROR(TRIM(INDEX($A367:$Y367,MATCH(Lists!$H$8,$A$1:$Y$1,0))&amp;""),"")</f>
        <v/>
      </c>
      <c r="AN367" s="22">
        <f>IF(AF367="","",IF(OR(Balances!$B$6="",AM367=Balances!$B$6),1,0))</f>
        <v/>
      </c>
    </row>
    <row r="368">
      <c r="Z368" s="19" t="n"/>
      <c r="AA368" s="25" t="n"/>
      <c r="AB368" s="25" t="n"/>
      <c r="AC368" s="26" t="n"/>
      <c r="AD368" s="25" t="n"/>
      <c r="AE368" s="19" t="n"/>
      <c r="AF368" s="22">
        <f>LOWER(IFERROR(TRIM(INDEX($A368:$Y368,MATCH(Lists!$H$4,$A$1:$Y$1,0))&amp;""),""))</f>
        <v/>
      </c>
      <c r="AG368" s="22">
        <f>IFERROR(TRIM(INDEX($A368:$Y368,MATCH(Lists!$H$3,$A$1:$Y$1,0))&amp;""),"")</f>
        <v/>
      </c>
      <c r="AH368" s="23">
        <f>IFERROR(IF(ISNUMBER(INDEX($A368:$Y368,MATCH(Lists!$H$5,$A$1:$Y$1,0))),IF(INDEX($A368:$Y368,MATCH(Lists!$H$5,$A$1:$Y$1,0))&gt;0,INT(INDEX($A368:$Y368,MATCH(Lists!$H$5,$A$1:$Y$1,0))),""),DATE(VALUE(LEFT(INDEX($A368:$Y368,MATCH(Lists!$H$5,$A$1:$Y$1,0)),4)),VALUE(MID(INDEX($A368:$Y368,MATCH(Lists!$H$5,$A$1:$Y$1,0)),6,2)),VALUE(MID(INDEX($A368:$Y368,MATCH(Lists!$H$5,$A$1:$Y$1,0)),9,2)))),"")</f>
        <v/>
      </c>
      <c r="AI368" s="23">
        <f>IFERROR(IF(ISNUMBER(INDEX($A368:$Y368,MATCH(Lists!$H$6,$A$1:$Y$1,0))),IF(INDEX($A368:$Y368,MATCH(Lists!$H$6,$A$1:$Y$1,0))&gt;0,INT(INDEX($A368:$Y368,MATCH(Lists!$H$6,$A$1:$Y$1,0))),""),DATE(VALUE(LEFT(INDEX($A368:$Y368,MATCH(Lists!$H$6,$A$1:$Y$1,0)),4)),VALUE(MID(INDEX($A368:$Y368,MATCH(Lists!$H$6,$A$1:$Y$1,0)),6,2)),VALUE(MID(INDEX($A368:$Y368,MATCH(Lists!$H$6,$A$1:$Y$1,0)),9,2)))),"")</f>
        <v/>
      </c>
      <c r="AJ368" s="22">
        <f>IF(AF368="","",IFERROR(VALUE(INDEX($A368:$Y368,MATCH(Lists!$H$7,$A$1:$Y$1,0))&amp;""),0))</f>
        <v/>
      </c>
      <c r="AK368" s="24">
        <f>IF(AH368="","",YEAR(AH368))</f>
        <v/>
      </c>
      <c r="AL368" s="22">
        <f>IF(AF368="","",IF(AA368="","Pending",AA368))</f>
        <v/>
      </c>
      <c r="AM368" s="22">
        <f>IFERROR(TRIM(INDEX($A368:$Y368,MATCH(Lists!$H$8,$A$1:$Y$1,0))&amp;""),"")</f>
        <v/>
      </c>
      <c r="AN368" s="22">
        <f>IF(AF368="","",IF(OR(Balances!$B$6="",AM368=Balances!$B$6),1,0))</f>
        <v/>
      </c>
    </row>
    <row r="369">
      <c r="Z369" s="19" t="n"/>
      <c r="AA369" s="25" t="n"/>
      <c r="AB369" s="25" t="n"/>
      <c r="AC369" s="26" t="n"/>
      <c r="AD369" s="25" t="n"/>
      <c r="AE369" s="19" t="n"/>
      <c r="AF369" s="22">
        <f>LOWER(IFERROR(TRIM(INDEX($A369:$Y369,MATCH(Lists!$H$4,$A$1:$Y$1,0))&amp;""),""))</f>
        <v/>
      </c>
      <c r="AG369" s="22">
        <f>IFERROR(TRIM(INDEX($A369:$Y369,MATCH(Lists!$H$3,$A$1:$Y$1,0))&amp;""),"")</f>
        <v/>
      </c>
      <c r="AH369" s="23">
        <f>IFERROR(IF(ISNUMBER(INDEX($A369:$Y369,MATCH(Lists!$H$5,$A$1:$Y$1,0))),IF(INDEX($A369:$Y369,MATCH(Lists!$H$5,$A$1:$Y$1,0))&gt;0,INT(INDEX($A369:$Y369,MATCH(Lists!$H$5,$A$1:$Y$1,0))),""),DATE(VALUE(LEFT(INDEX($A369:$Y369,MATCH(Lists!$H$5,$A$1:$Y$1,0)),4)),VALUE(MID(INDEX($A369:$Y369,MATCH(Lists!$H$5,$A$1:$Y$1,0)),6,2)),VALUE(MID(INDEX($A369:$Y369,MATCH(Lists!$H$5,$A$1:$Y$1,0)),9,2)))),"")</f>
        <v/>
      </c>
      <c r="AI369" s="23">
        <f>IFERROR(IF(ISNUMBER(INDEX($A369:$Y369,MATCH(Lists!$H$6,$A$1:$Y$1,0))),IF(INDEX($A369:$Y369,MATCH(Lists!$H$6,$A$1:$Y$1,0))&gt;0,INT(INDEX($A369:$Y369,MATCH(Lists!$H$6,$A$1:$Y$1,0))),""),DATE(VALUE(LEFT(INDEX($A369:$Y369,MATCH(Lists!$H$6,$A$1:$Y$1,0)),4)),VALUE(MID(INDEX($A369:$Y369,MATCH(Lists!$H$6,$A$1:$Y$1,0)),6,2)),VALUE(MID(INDEX($A369:$Y369,MATCH(Lists!$H$6,$A$1:$Y$1,0)),9,2)))),"")</f>
        <v/>
      </c>
      <c r="AJ369" s="22">
        <f>IF(AF369="","",IFERROR(VALUE(INDEX($A369:$Y369,MATCH(Lists!$H$7,$A$1:$Y$1,0))&amp;""),0))</f>
        <v/>
      </c>
      <c r="AK369" s="24">
        <f>IF(AH369="","",YEAR(AH369))</f>
        <v/>
      </c>
      <c r="AL369" s="22">
        <f>IF(AF369="","",IF(AA369="","Pending",AA369))</f>
        <v/>
      </c>
      <c r="AM369" s="22">
        <f>IFERROR(TRIM(INDEX($A369:$Y369,MATCH(Lists!$H$8,$A$1:$Y$1,0))&amp;""),"")</f>
        <v/>
      </c>
      <c r="AN369" s="22">
        <f>IF(AF369="","",IF(OR(Balances!$B$6="",AM369=Balances!$B$6),1,0))</f>
        <v/>
      </c>
    </row>
    <row r="370">
      <c r="Z370" s="19" t="n"/>
      <c r="AA370" s="25" t="n"/>
      <c r="AB370" s="25" t="n"/>
      <c r="AC370" s="26" t="n"/>
      <c r="AD370" s="25" t="n"/>
      <c r="AE370" s="19" t="n"/>
      <c r="AF370" s="22">
        <f>LOWER(IFERROR(TRIM(INDEX($A370:$Y370,MATCH(Lists!$H$4,$A$1:$Y$1,0))&amp;""),""))</f>
        <v/>
      </c>
      <c r="AG370" s="22">
        <f>IFERROR(TRIM(INDEX($A370:$Y370,MATCH(Lists!$H$3,$A$1:$Y$1,0))&amp;""),"")</f>
        <v/>
      </c>
      <c r="AH370" s="23">
        <f>IFERROR(IF(ISNUMBER(INDEX($A370:$Y370,MATCH(Lists!$H$5,$A$1:$Y$1,0))),IF(INDEX($A370:$Y370,MATCH(Lists!$H$5,$A$1:$Y$1,0))&gt;0,INT(INDEX($A370:$Y370,MATCH(Lists!$H$5,$A$1:$Y$1,0))),""),DATE(VALUE(LEFT(INDEX($A370:$Y370,MATCH(Lists!$H$5,$A$1:$Y$1,0)),4)),VALUE(MID(INDEX($A370:$Y370,MATCH(Lists!$H$5,$A$1:$Y$1,0)),6,2)),VALUE(MID(INDEX($A370:$Y370,MATCH(Lists!$H$5,$A$1:$Y$1,0)),9,2)))),"")</f>
        <v/>
      </c>
      <c r="AI370" s="23">
        <f>IFERROR(IF(ISNUMBER(INDEX($A370:$Y370,MATCH(Lists!$H$6,$A$1:$Y$1,0))),IF(INDEX($A370:$Y370,MATCH(Lists!$H$6,$A$1:$Y$1,0))&gt;0,INT(INDEX($A370:$Y370,MATCH(Lists!$H$6,$A$1:$Y$1,0))),""),DATE(VALUE(LEFT(INDEX($A370:$Y370,MATCH(Lists!$H$6,$A$1:$Y$1,0)),4)),VALUE(MID(INDEX($A370:$Y370,MATCH(Lists!$H$6,$A$1:$Y$1,0)),6,2)),VALUE(MID(INDEX($A370:$Y370,MATCH(Lists!$H$6,$A$1:$Y$1,0)),9,2)))),"")</f>
        <v/>
      </c>
      <c r="AJ370" s="22">
        <f>IF(AF370="","",IFERROR(VALUE(INDEX($A370:$Y370,MATCH(Lists!$H$7,$A$1:$Y$1,0))&amp;""),0))</f>
        <v/>
      </c>
      <c r="AK370" s="24">
        <f>IF(AH370="","",YEAR(AH370))</f>
        <v/>
      </c>
      <c r="AL370" s="22">
        <f>IF(AF370="","",IF(AA370="","Pending",AA370))</f>
        <v/>
      </c>
      <c r="AM370" s="22">
        <f>IFERROR(TRIM(INDEX($A370:$Y370,MATCH(Lists!$H$8,$A$1:$Y$1,0))&amp;""),"")</f>
        <v/>
      </c>
      <c r="AN370" s="22">
        <f>IF(AF370="","",IF(OR(Balances!$B$6="",AM370=Balances!$B$6),1,0))</f>
        <v/>
      </c>
    </row>
    <row r="371">
      <c r="Z371" s="19" t="n"/>
      <c r="AA371" s="25" t="n"/>
      <c r="AB371" s="25" t="n"/>
      <c r="AC371" s="26" t="n"/>
      <c r="AD371" s="25" t="n"/>
      <c r="AE371" s="19" t="n"/>
      <c r="AF371" s="22">
        <f>LOWER(IFERROR(TRIM(INDEX($A371:$Y371,MATCH(Lists!$H$4,$A$1:$Y$1,0))&amp;""),""))</f>
        <v/>
      </c>
      <c r="AG371" s="22">
        <f>IFERROR(TRIM(INDEX($A371:$Y371,MATCH(Lists!$H$3,$A$1:$Y$1,0))&amp;""),"")</f>
        <v/>
      </c>
      <c r="AH371" s="23">
        <f>IFERROR(IF(ISNUMBER(INDEX($A371:$Y371,MATCH(Lists!$H$5,$A$1:$Y$1,0))),IF(INDEX($A371:$Y371,MATCH(Lists!$H$5,$A$1:$Y$1,0))&gt;0,INT(INDEX($A371:$Y371,MATCH(Lists!$H$5,$A$1:$Y$1,0))),""),DATE(VALUE(LEFT(INDEX($A371:$Y371,MATCH(Lists!$H$5,$A$1:$Y$1,0)),4)),VALUE(MID(INDEX($A371:$Y371,MATCH(Lists!$H$5,$A$1:$Y$1,0)),6,2)),VALUE(MID(INDEX($A371:$Y371,MATCH(Lists!$H$5,$A$1:$Y$1,0)),9,2)))),"")</f>
        <v/>
      </c>
      <c r="AI371" s="23">
        <f>IFERROR(IF(ISNUMBER(INDEX($A371:$Y371,MATCH(Lists!$H$6,$A$1:$Y$1,0))),IF(INDEX($A371:$Y371,MATCH(Lists!$H$6,$A$1:$Y$1,0))&gt;0,INT(INDEX($A371:$Y371,MATCH(Lists!$H$6,$A$1:$Y$1,0))),""),DATE(VALUE(LEFT(INDEX($A371:$Y371,MATCH(Lists!$H$6,$A$1:$Y$1,0)),4)),VALUE(MID(INDEX($A371:$Y371,MATCH(Lists!$H$6,$A$1:$Y$1,0)),6,2)),VALUE(MID(INDEX($A371:$Y371,MATCH(Lists!$H$6,$A$1:$Y$1,0)),9,2)))),"")</f>
        <v/>
      </c>
      <c r="AJ371" s="22">
        <f>IF(AF371="","",IFERROR(VALUE(INDEX($A371:$Y371,MATCH(Lists!$H$7,$A$1:$Y$1,0))&amp;""),0))</f>
        <v/>
      </c>
      <c r="AK371" s="24">
        <f>IF(AH371="","",YEAR(AH371))</f>
        <v/>
      </c>
      <c r="AL371" s="22">
        <f>IF(AF371="","",IF(AA371="","Pending",AA371))</f>
        <v/>
      </c>
      <c r="AM371" s="22">
        <f>IFERROR(TRIM(INDEX($A371:$Y371,MATCH(Lists!$H$8,$A$1:$Y$1,0))&amp;""),"")</f>
        <v/>
      </c>
      <c r="AN371" s="22">
        <f>IF(AF371="","",IF(OR(Balances!$B$6="",AM371=Balances!$B$6),1,0))</f>
        <v/>
      </c>
    </row>
    <row r="372">
      <c r="Z372" s="19" t="n"/>
      <c r="AA372" s="25" t="n"/>
      <c r="AB372" s="25" t="n"/>
      <c r="AC372" s="26" t="n"/>
      <c r="AD372" s="25" t="n"/>
      <c r="AE372" s="19" t="n"/>
      <c r="AF372" s="22">
        <f>LOWER(IFERROR(TRIM(INDEX($A372:$Y372,MATCH(Lists!$H$4,$A$1:$Y$1,0))&amp;""),""))</f>
        <v/>
      </c>
      <c r="AG372" s="22">
        <f>IFERROR(TRIM(INDEX($A372:$Y372,MATCH(Lists!$H$3,$A$1:$Y$1,0))&amp;""),"")</f>
        <v/>
      </c>
      <c r="AH372" s="23">
        <f>IFERROR(IF(ISNUMBER(INDEX($A372:$Y372,MATCH(Lists!$H$5,$A$1:$Y$1,0))),IF(INDEX($A372:$Y372,MATCH(Lists!$H$5,$A$1:$Y$1,0))&gt;0,INT(INDEX($A372:$Y372,MATCH(Lists!$H$5,$A$1:$Y$1,0))),""),DATE(VALUE(LEFT(INDEX($A372:$Y372,MATCH(Lists!$H$5,$A$1:$Y$1,0)),4)),VALUE(MID(INDEX($A372:$Y372,MATCH(Lists!$H$5,$A$1:$Y$1,0)),6,2)),VALUE(MID(INDEX($A372:$Y372,MATCH(Lists!$H$5,$A$1:$Y$1,0)),9,2)))),"")</f>
        <v/>
      </c>
      <c r="AI372" s="23">
        <f>IFERROR(IF(ISNUMBER(INDEX($A372:$Y372,MATCH(Lists!$H$6,$A$1:$Y$1,0))),IF(INDEX($A372:$Y372,MATCH(Lists!$H$6,$A$1:$Y$1,0))&gt;0,INT(INDEX($A372:$Y372,MATCH(Lists!$H$6,$A$1:$Y$1,0))),""),DATE(VALUE(LEFT(INDEX($A372:$Y372,MATCH(Lists!$H$6,$A$1:$Y$1,0)),4)),VALUE(MID(INDEX($A372:$Y372,MATCH(Lists!$H$6,$A$1:$Y$1,0)),6,2)),VALUE(MID(INDEX($A372:$Y372,MATCH(Lists!$H$6,$A$1:$Y$1,0)),9,2)))),"")</f>
        <v/>
      </c>
      <c r="AJ372" s="22">
        <f>IF(AF372="","",IFERROR(VALUE(INDEX($A372:$Y372,MATCH(Lists!$H$7,$A$1:$Y$1,0))&amp;""),0))</f>
        <v/>
      </c>
      <c r="AK372" s="24">
        <f>IF(AH372="","",YEAR(AH372))</f>
        <v/>
      </c>
      <c r="AL372" s="22">
        <f>IF(AF372="","",IF(AA372="","Pending",AA372))</f>
        <v/>
      </c>
      <c r="AM372" s="22">
        <f>IFERROR(TRIM(INDEX($A372:$Y372,MATCH(Lists!$H$8,$A$1:$Y$1,0))&amp;""),"")</f>
        <v/>
      </c>
      <c r="AN372" s="22">
        <f>IF(AF372="","",IF(OR(Balances!$B$6="",AM372=Balances!$B$6),1,0))</f>
        <v/>
      </c>
    </row>
    <row r="373">
      <c r="Z373" s="19" t="n"/>
      <c r="AA373" s="25" t="n"/>
      <c r="AB373" s="25" t="n"/>
      <c r="AC373" s="26" t="n"/>
      <c r="AD373" s="25" t="n"/>
      <c r="AE373" s="19" t="n"/>
      <c r="AF373" s="22">
        <f>LOWER(IFERROR(TRIM(INDEX($A373:$Y373,MATCH(Lists!$H$4,$A$1:$Y$1,0))&amp;""),""))</f>
        <v/>
      </c>
      <c r="AG373" s="22">
        <f>IFERROR(TRIM(INDEX($A373:$Y373,MATCH(Lists!$H$3,$A$1:$Y$1,0))&amp;""),"")</f>
        <v/>
      </c>
      <c r="AH373" s="23">
        <f>IFERROR(IF(ISNUMBER(INDEX($A373:$Y373,MATCH(Lists!$H$5,$A$1:$Y$1,0))),IF(INDEX($A373:$Y373,MATCH(Lists!$H$5,$A$1:$Y$1,0))&gt;0,INT(INDEX($A373:$Y373,MATCH(Lists!$H$5,$A$1:$Y$1,0))),""),DATE(VALUE(LEFT(INDEX($A373:$Y373,MATCH(Lists!$H$5,$A$1:$Y$1,0)),4)),VALUE(MID(INDEX($A373:$Y373,MATCH(Lists!$H$5,$A$1:$Y$1,0)),6,2)),VALUE(MID(INDEX($A373:$Y373,MATCH(Lists!$H$5,$A$1:$Y$1,0)),9,2)))),"")</f>
        <v/>
      </c>
      <c r="AI373" s="23">
        <f>IFERROR(IF(ISNUMBER(INDEX($A373:$Y373,MATCH(Lists!$H$6,$A$1:$Y$1,0))),IF(INDEX($A373:$Y373,MATCH(Lists!$H$6,$A$1:$Y$1,0))&gt;0,INT(INDEX($A373:$Y373,MATCH(Lists!$H$6,$A$1:$Y$1,0))),""),DATE(VALUE(LEFT(INDEX($A373:$Y373,MATCH(Lists!$H$6,$A$1:$Y$1,0)),4)),VALUE(MID(INDEX($A373:$Y373,MATCH(Lists!$H$6,$A$1:$Y$1,0)),6,2)),VALUE(MID(INDEX($A373:$Y373,MATCH(Lists!$H$6,$A$1:$Y$1,0)),9,2)))),"")</f>
        <v/>
      </c>
      <c r="AJ373" s="22">
        <f>IF(AF373="","",IFERROR(VALUE(INDEX($A373:$Y373,MATCH(Lists!$H$7,$A$1:$Y$1,0))&amp;""),0))</f>
        <v/>
      </c>
      <c r="AK373" s="24">
        <f>IF(AH373="","",YEAR(AH373))</f>
        <v/>
      </c>
      <c r="AL373" s="22">
        <f>IF(AF373="","",IF(AA373="","Pending",AA373))</f>
        <v/>
      </c>
      <c r="AM373" s="22">
        <f>IFERROR(TRIM(INDEX($A373:$Y373,MATCH(Lists!$H$8,$A$1:$Y$1,0))&amp;""),"")</f>
        <v/>
      </c>
      <c r="AN373" s="22">
        <f>IF(AF373="","",IF(OR(Balances!$B$6="",AM373=Balances!$B$6),1,0))</f>
        <v/>
      </c>
    </row>
    <row r="374">
      <c r="Z374" s="19" t="n"/>
      <c r="AA374" s="25" t="n"/>
      <c r="AB374" s="25" t="n"/>
      <c r="AC374" s="26" t="n"/>
      <c r="AD374" s="25" t="n"/>
      <c r="AE374" s="19" t="n"/>
      <c r="AF374" s="22">
        <f>LOWER(IFERROR(TRIM(INDEX($A374:$Y374,MATCH(Lists!$H$4,$A$1:$Y$1,0))&amp;""),""))</f>
        <v/>
      </c>
      <c r="AG374" s="22">
        <f>IFERROR(TRIM(INDEX($A374:$Y374,MATCH(Lists!$H$3,$A$1:$Y$1,0))&amp;""),"")</f>
        <v/>
      </c>
      <c r="AH374" s="23">
        <f>IFERROR(IF(ISNUMBER(INDEX($A374:$Y374,MATCH(Lists!$H$5,$A$1:$Y$1,0))),IF(INDEX($A374:$Y374,MATCH(Lists!$H$5,$A$1:$Y$1,0))&gt;0,INT(INDEX($A374:$Y374,MATCH(Lists!$H$5,$A$1:$Y$1,0))),""),DATE(VALUE(LEFT(INDEX($A374:$Y374,MATCH(Lists!$H$5,$A$1:$Y$1,0)),4)),VALUE(MID(INDEX($A374:$Y374,MATCH(Lists!$H$5,$A$1:$Y$1,0)),6,2)),VALUE(MID(INDEX($A374:$Y374,MATCH(Lists!$H$5,$A$1:$Y$1,0)),9,2)))),"")</f>
        <v/>
      </c>
      <c r="AI374" s="23">
        <f>IFERROR(IF(ISNUMBER(INDEX($A374:$Y374,MATCH(Lists!$H$6,$A$1:$Y$1,0))),IF(INDEX($A374:$Y374,MATCH(Lists!$H$6,$A$1:$Y$1,0))&gt;0,INT(INDEX($A374:$Y374,MATCH(Lists!$H$6,$A$1:$Y$1,0))),""),DATE(VALUE(LEFT(INDEX($A374:$Y374,MATCH(Lists!$H$6,$A$1:$Y$1,0)),4)),VALUE(MID(INDEX($A374:$Y374,MATCH(Lists!$H$6,$A$1:$Y$1,0)),6,2)),VALUE(MID(INDEX($A374:$Y374,MATCH(Lists!$H$6,$A$1:$Y$1,0)),9,2)))),"")</f>
        <v/>
      </c>
      <c r="AJ374" s="22">
        <f>IF(AF374="","",IFERROR(VALUE(INDEX($A374:$Y374,MATCH(Lists!$H$7,$A$1:$Y$1,0))&amp;""),0))</f>
        <v/>
      </c>
      <c r="AK374" s="24">
        <f>IF(AH374="","",YEAR(AH374))</f>
        <v/>
      </c>
      <c r="AL374" s="22">
        <f>IF(AF374="","",IF(AA374="","Pending",AA374))</f>
        <v/>
      </c>
      <c r="AM374" s="22">
        <f>IFERROR(TRIM(INDEX($A374:$Y374,MATCH(Lists!$H$8,$A$1:$Y$1,0))&amp;""),"")</f>
        <v/>
      </c>
      <c r="AN374" s="22">
        <f>IF(AF374="","",IF(OR(Balances!$B$6="",AM374=Balances!$B$6),1,0))</f>
        <v/>
      </c>
    </row>
    <row r="375">
      <c r="Z375" s="19" t="n"/>
      <c r="AA375" s="25" t="n"/>
      <c r="AB375" s="25" t="n"/>
      <c r="AC375" s="26" t="n"/>
      <c r="AD375" s="25" t="n"/>
      <c r="AE375" s="19" t="n"/>
      <c r="AF375" s="22">
        <f>LOWER(IFERROR(TRIM(INDEX($A375:$Y375,MATCH(Lists!$H$4,$A$1:$Y$1,0))&amp;""),""))</f>
        <v/>
      </c>
      <c r="AG375" s="22">
        <f>IFERROR(TRIM(INDEX($A375:$Y375,MATCH(Lists!$H$3,$A$1:$Y$1,0))&amp;""),"")</f>
        <v/>
      </c>
      <c r="AH375" s="23">
        <f>IFERROR(IF(ISNUMBER(INDEX($A375:$Y375,MATCH(Lists!$H$5,$A$1:$Y$1,0))),IF(INDEX($A375:$Y375,MATCH(Lists!$H$5,$A$1:$Y$1,0))&gt;0,INT(INDEX($A375:$Y375,MATCH(Lists!$H$5,$A$1:$Y$1,0))),""),DATE(VALUE(LEFT(INDEX($A375:$Y375,MATCH(Lists!$H$5,$A$1:$Y$1,0)),4)),VALUE(MID(INDEX($A375:$Y375,MATCH(Lists!$H$5,$A$1:$Y$1,0)),6,2)),VALUE(MID(INDEX($A375:$Y375,MATCH(Lists!$H$5,$A$1:$Y$1,0)),9,2)))),"")</f>
        <v/>
      </c>
      <c r="AI375" s="23">
        <f>IFERROR(IF(ISNUMBER(INDEX($A375:$Y375,MATCH(Lists!$H$6,$A$1:$Y$1,0))),IF(INDEX($A375:$Y375,MATCH(Lists!$H$6,$A$1:$Y$1,0))&gt;0,INT(INDEX($A375:$Y375,MATCH(Lists!$H$6,$A$1:$Y$1,0))),""),DATE(VALUE(LEFT(INDEX($A375:$Y375,MATCH(Lists!$H$6,$A$1:$Y$1,0)),4)),VALUE(MID(INDEX($A375:$Y375,MATCH(Lists!$H$6,$A$1:$Y$1,0)),6,2)),VALUE(MID(INDEX($A375:$Y375,MATCH(Lists!$H$6,$A$1:$Y$1,0)),9,2)))),"")</f>
        <v/>
      </c>
      <c r="AJ375" s="22">
        <f>IF(AF375="","",IFERROR(VALUE(INDEX($A375:$Y375,MATCH(Lists!$H$7,$A$1:$Y$1,0))&amp;""),0))</f>
        <v/>
      </c>
      <c r="AK375" s="24">
        <f>IF(AH375="","",YEAR(AH375))</f>
        <v/>
      </c>
      <c r="AL375" s="22">
        <f>IF(AF375="","",IF(AA375="","Pending",AA375))</f>
        <v/>
      </c>
      <c r="AM375" s="22">
        <f>IFERROR(TRIM(INDEX($A375:$Y375,MATCH(Lists!$H$8,$A$1:$Y$1,0))&amp;""),"")</f>
        <v/>
      </c>
      <c r="AN375" s="22">
        <f>IF(AF375="","",IF(OR(Balances!$B$6="",AM375=Balances!$B$6),1,0))</f>
        <v/>
      </c>
    </row>
    <row r="376">
      <c r="Z376" s="19" t="n"/>
      <c r="AA376" s="25" t="n"/>
      <c r="AB376" s="25" t="n"/>
      <c r="AC376" s="26" t="n"/>
      <c r="AD376" s="25" t="n"/>
      <c r="AE376" s="19" t="n"/>
      <c r="AF376" s="22">
        <f>LOWER(IFERROR(TRIM(INDEX($A376:$Y376,MATCH(Lists!$H$4,$A$1:$Y$1,0))&amp;""),""))</f>
        <v/>
      </c>
      <c r="AG376" s="22">
        <f>IFERROR(TRIM(INDEX($A376:$Y376,MATCH(Lists!$H$3,$A$1:$Y$1,0))&amp;""),"")</f>
        <v/>
      </c>
      <c r="AH376" s="23">
        <f>IFERROR(IF(ISNUMBER(INDEX($A376:$Y376,MATCH(Lists!$H$5,$A$1:$Y$1,0))),IF(INDEX($A376:$Y376,MATCH(Lists!$H$5,$A$1:$Y$1,0))&gt;0,INT(INDEX($A376:$Y376,MATCH(Lists!$H$5,$A$1:$Y$1,0))),""),DATE(VALUE(LEFT(INDEX($A376:$Y376,MATCH(Lists!$H$5,$A$1:$Y$1,0)),4)),VALUE(MID(INDEX($A376:$Y376,MATCH(Lists!$H$5,$A$1:$Y$1,0)),6,2)),VALUE(MID(INDEX($A376:$Y376,MATCH(Lists!$H$5,$A$1:$Y$1,0)),9,2)))),"")</f>
        <v/>
      </c>
      <c r="AI376" s="23">
        <f>IFERROR(IF(ISNUMBER(INDEX($A376:$Y376,MATCH(Lists!$H$6,$A$1:$Y$1,0))),IF(INDEX($A376:$Y376,MATCH(Lists!$H$6,$A$1:$Y$1,0))&gt;0,INT(INDEX($A376:$Y376,MATCH(Lists!$H$6,$A$1:$Y$1,0))),""),DATE(VALUE(LEFT(INDEX($A376:$Y376,MATCH(Lists!$H$6,$A$1:$Y$1,0)),4)),VALUE(MID(INDEX($A376:$Y376,MATCH(Lists!$H$6,$A$1:$Y$1,0)),6,2)),VALUE(MID(INDEX($A376:$Y376,MATCH(Lists!$H$6,$A$1:$Y$1,0)),9,2)))),"")</f>
        <v/>
      </c>
      <c r="AJ376" s="22">
        <f>IF(AF376="","",IFERROR(VALUE(INDEX($A376:$Y376,MATCH(Lists!$H$7,$A$1:$Y$1,0))&amp;""),0))</f>
        <v/>
      </c>
      <c r="AK376" s="24">
        <f>IF(AH376="","",YEAR(AH376))</f>
        <v/>
      </c>
      <c r="AL376" s="22">
        <f>IF(AF376="","",IF(AA376="","Pending",AA376))</f>
        <v/>
      </c>
      <c r="AM376" s="22">
        <f>IFERROR(TRIM(INDEX($A376:$Y376,MATCH(Lists!$H$8,$A$1:$Y$1,0))&amp;""),"")</f>
        <v/>
      </c>
      <c r="AN376" s="22">
        <f>IF(AF376="","",IF(OR(Balances!$B$6="",AM376=Balances!$B$6),1,0))</f>
        <v/>
      </c>
    </row>
    <row r="377">
      <c r="Z377" s="19" t="n"/>
      <c r="AA377" s="25" t="n"/>
      <c r="AB377" s="25" t="n"/>
      <c r="AC377" s="26" t="n"/>
      <c r="AD377" s="25" t="n"/>
      <c r="AE377" s="19" t="n"/>
      <c r="AF377" s="22">
        <f>LOWER(IFERROR(TRIM(INDEX($A377:$Y377,MATCH(Lists!$H$4,$A$1:$Y$1,0))&amp;""),""))</f>
        <v/>
      </c>
      <c r="AG377" s="22">
        <f>IFERROR(TRIM(INDEX($A377:$Y377,MATCH(Lists!$H$3,$A$1:$Y$1,0))&amp;""),"")</f>
        <v/>
      </c>
      <c r="AH377" s="23">
        <f>IFERROR(IF(ISNUMBER(INDEX($A377:$Y377,MATCH(Lists!$H$5,$A$1:$Y$1,0))),IF(INDEX($A377:$Y377,MATCH(Lists!$H$5,$A$1:$Y$1,0))&gt;0,INT(INDEX($A377:$Y377,MATCH(Lists!$H$5,$A$1:$Y$1,0))),""),DATE(VALUE(LEFT(INDEX($A377:$Y377,MATCH(Lists!$H$5,$A$1:$Y$1,0)),4)),VALUE(MID(INDEX($A377:$Y377,MATCH(Lists!$H$5,$A$1:$Y$1,0)),6,2)),VALUE(MID(INDEX($A377:$Y377,MATCH(Lists!$H$5,$A$1:$Y$1,0)),9,2)))),"")</f>
        <v/>
      </c>
      <c r="AI377" s="23">
        <f>IFERROR(IF(ISNUMBER(INDEX($A377:$Y377,MATCH(Lists!$H$6,$A$1:$Y$1,0))),IF(INDEX($A377:$Y377,MATCH(Lists!$H$6,$A$1:$Y$1,0))&gt;0,INT(INDEX($A377:$Y377,MATCH(Lists!$H$6,$A$1:$Y$1,0))),""),DATE(VALUE(LEFT(INDEX($A377:$Y377,MATCH(Lists!$H$6,$A$1:$Y$1,0)),4)),VALUE(MID(INDEX($A377:$Y377,MATCH(Lists!$H$6,$A$1:$Y$1,0)),6,2)),VALUE(MID(INDEX($A377:$Y377,MATCH(Lists!$H$6,$A$1:$Y$1,0)),9,2)))),"")</f>
        <v/>
      </c>
      <c r="AJ377" s="22">
        <f>IF(AF377="","",IFERROR(VALUE(INDEX($A377:$Y377,MATCH(Lists!$H$7,$A$1:$Y$1,0))&amp;""),0))</f>
        <v/>
      </c>
      <c r="AK377" s="24">
        <f>IF(AH377="","",YEAR(AH377))</f>
        <v/>
      </c>
      <c r="AL377" s="22">
        <f>IF(AF377="","",IF(AA377="","Pending",AA377))</f>
        <v/>
      </c>
      <c r="AM377" s="22">
        <f>IFERROR(TRIM(INDEX($A377:$Y377,MATCH(Lists!$H$8,$A$1:$Y$1,0))&amp;""),"")</f>
        <v/>
      </c>
      <c r="AN377" s="22">
        <f>IF(AF377="","",IF(OR(Balances!$B$6="",AM377=Balances!$B$6),1,0))</f>
        <v/>
      </c>
    </row>
    <row r="378">
      <c r="Z378" s="19" t="n"/>
      <c r="AA378" s="25" t="n"/>
      <c r="AB378" s="25" t="n"/>
      <c r="AC378" s="26" t="n"/>
      <c r="AD378" s="25" t="n"/>
      <c r="AE378" s="19" t="n"/>
      <c r="AF378" s="22">
        <f>LOWER(IFERROR(TRIM(INDEX($A378:$Y378,MATCH(Lists!$H$4,$A$1:$Y$1,0))&amp;""),""))</f>
        <v/>
      </c>
      <c r="AG378" s="22">
        <f>IFERROR(TRIM(INDEX($A378:$Y378,MATCH(Lists!$H$3,$A$1:$Y$1,0))&amp;""),"")</f>
        <v/>
      </c>
      <c r="AH378" s="23">
        <f>IFERROR(IF(ISNUMBER(INDEX($A378:$Y378,MATCH(Lists!$H$5,$A$1:$Y$1,0))),IF(INDEX($A378:$Y378,MATCH(Lists!$H$5,$A$1:$Y$1,0))&gt;0,INT(INDEX($A378:$Y378,MATCH(Lists!$H$5,$A$1:$Y$1,0))),""),DATE(VALUE(LEFT(INDEX($A378:$Y378,MATCH(Lists!$H$5,$A$1:$Y$1,0)),4)),VALUE(MID(INDEX($A378:$Y378,MATCH(Lists!$H$5,$A$1:$Y$1,0)),6,2)),VALUE(MID(INDEX($A378:$Y378,MATCH(Lists!$H$5,$A$1:$Y$1,0)),9,2)))),"")</f>
        <v/>
      </c>
      <c r="AI378" s="23">
        <f>IFERROR(IF(ISNUMBER(INDEX($A378:$Y378,MATCH(Lists!$H$6,$A$1:$Y$1,0))),IF(INDEX($A378:$Y378,MATCH(Lists!$H$6,$A$1:$Y$1,0))&gt;0,INT(INDEX($A378:$Y378,MATCH(Lists!$H$6,$A$1:$Y$1,0))),""),DATE(VALUE(LEFT(INDEX($A378:$Y378,MATCH(Lists!$H$6,$A$1:$Y$1,0)),4)),VALUE(MID(INDEX($A378:$Y378,MATCH(Lists!$H$6,$A$1:$Y$1,0)),6,2)),VALUE(MID(INDEX($A378:$Y378,MATCH(Lists!$H$6,$A$1:$Y$1,0)),9,2)))),"")</f>
        <v/>
      </c>
      <c r="AJ378" s="22">
        <f>IF(AF378="","",IFERROR(VALUE(INDEX($A378:$Y378,MATCH(Lists!$H$7,$A$1:$Y$1,0))&amp;""),0))</f>
        <v/>
      </c>
      <c r="AK378" s="24">
        <f>IF(AH378="","",YEAR(AH378))</f>
        <v/>
      </c>
      <c r="AL378" s="22">
        <f>IF(AF378="","",IF(AA378="","Pending",AA378))</f>
        <v/>
      </c>
      <c r="AM378" s="22">
        <f>IFERROR(TRIM(INDEX($A378:$Y378,MATCH(Lists!$H$8,$A$1:$Y$1,0))&amp;""),"")</f>
        <v/>
      </c>
      <c r="AN378" s="22">
        <f>IF(AF378="","",IF(OR(Balances!$B$6="",AM378=Balances!$B$6),1,0))</f>
        <v/>
      </c>
    </row>
    <row r="379">
      <c r="Z379" s="19" t="n"/>
      <c r="AA379" s="25" t="n"/>
      <c r="AB379" s="25" t="n"/>
      <c r="AC379" s="26" t="n"/>
      <c r="AD379" s="25" t="n"/>
      <c r="AE379" s="19" t="n"/>
      <c r="AF379" s="22">
        <f>LOWER(IFERROR(TRIM(INDEX($A379:$Y379,MATCH(Lists!$H$4,$A$1:$Y$1,0))&amp;""),""))</f>
        <v/>
      </c>
      <c r="AG379" s="22">
        <f>IFERROR(TRIM(INDEX($A379:$Y379,MATCH(Lists!$H$3,$A$1:$Y$1,0))&amp;""),"")</f>
        <v/>
      </c>
      <c r="AH379" s="23">
        <f>IFERROR(IF(ISNUMBER(INDEX($A379:$Y379,MATCH(Lists!$H$5,$A$1:$Y$1,0))),IF(INDEX($A379:$Y379,MATCH(Lists!$H$5,$A$1:$Y$1,0))&gt;0,INT(INDEX($A379:$Y379,MATCH(Lists!$H$5,$A$1:$Y$1,0))),""),DATE(VALUE(LEFT(INDEX($A379:$Y379,MATCH(Lists!$H$5,$A$1:$Y$1,0)),4)),VALUE(MID(INDEX($A379:$Y379,MATCH(Lists!$H$5,$A$1:$Y$1,0)),6,2)),VALUE(MID(INDEX($A379:$Y379,MATCH(Lists!$H$5,$A$1:$Y$1,0)),9,2)))),"")</f>
        <v/>
      </c>
      <c r="AI379" s="23">
        <f>IFERROR(IF(ISNUMBER(INDEX($A379:$Y379,MATCH(Lists!$H$6,$A$1:$Y$1,0))),IF(INDEX($A379:$Y379,MATCH(Lists!$H$6,$A$1:$Y$1,0))&gt;0,INT(INDEX($A379:$Y379,MATCH(Lists!$H$6,$A$1:$Y$1,0))),""),DATE(VALUE(LEFT(INDEX($A379:$Y379,MATCH(Lists!$H$6,$A$1:$Y$1,0)),4)),VALUE(MID(INDEX($A379:$Y379,MATCH(Lists!$H$6,$A$1:$Y$1,0)),6,2)),VALUE(MID(INDEX($A379:$Y379,MATCH(Lists!$H$6,$A$1:$Y$1,0)),9,2)))),"")</f>
        <v/>
      </c>
      <c r="AJ379" s="22">
        <f>IF(AF379="","",IFERROR(VALUE(INDEX($A379:$Y379,MATCH(Lists!$H$7,$A$1:$Y$1,0))&amp;""),0))</f>
        <v/>
      </c>
      <c r="AK379" s="24">
        <f>IF(AH379="","",YEAR(AH379))</f>
        <v/>
      </c>
      <c r="AL379" s="22">
        <f>IF(AF379="","",IF(AA379="","Pending",AA379))</f>
        <v/>
      </c>
      <c r="AM379" s="22">
        <f>IFERROR(TRIM(INDEX($A379:$Y379,MATCH(Lists!$H$8,$A$1:$Y$1,0))&amp;""),"")</f>
        <v/>
      </c>
      <c r="AN379" s="22">
        <f>IF(AF379="","",IF(OR(Balances!$B$6="",AM379=Balances!$B$6),1,0))</f>
        <v/>
      </c>
    </row>
    <row r="380">
      <c r="Z380" s="19" t="n"/>
      <c r="AA380" s="25" t="n"/>
      <c r="AB380" s="25" t="n"/>
      <c r="AC380" s="26" t="n"/>
      <c r="AD380" s="25" t="n"/>
      <c r="AE380" s="19" t="n"/>
      <c r="AF380" s="22">
        <f>LOWER(IFERROR(TRIM(INDEX($A380:$Y380,MATCH(Lists!$H$4,$A$1:$Y$1,0))&amp;""),""))</f>
        <v/>
      </c>
      <c r="AG380" s="22">
        <f>IFERROR(TRIM(INDEX($A380:$Y380,MATCH(Lists!$H$3,$A$1:$Y$1,0))&amp;""),"")</f>
        <v/>
      </c>
      <c r="AH380" s="23">
        <f>IFERROR(IF(ISNUMBER(INDEX($A380:$Y380,MATCH(Lists!$H$5,$A$1:$Y$1,0))),IF(INDEX($A380:$Y380,MATCH(Lists!$H$5,$A$1:$Y$1,0))&gt;0,INT(INDEX($A380:$Y380,MATCH(Lists!$H$5,$A$1:$Y$1,0))),""),DATE(VALUE(LEFT(INDEX($A380:$Y380,MATCH(Lists!$H$5,$A$1:$Y$1,0)),4)),VALUE(MID(INDEX($A380:$Y380,MATCH(Lists!$H$5,$A$1:$Y$1,0)),6,2)),VALUE(MID(INDEX($A380:$Y380,MATCH(Lists!$H$5,$A$1:$Y$1,0)),9,2)))),"")</f>
        <v/>
      </c>
      <c r="AI380" s="23">
        <f>IFERROR(IF(ISNUMBER(INDEX($A380:$Y380,MATCH(Lists!$H$6,$A$1:$Y$1,0))),IF(INDEX($A380:$Y380,MATCH(Lists!$H$6,$A$1:$Y$1,0))&gt;0,INT(INDEX($A380:$Y380,MATCH(Lists!$H$6,$A$1:$Y$1,0))),""),DATE(VALUE(LEFT(INDEX($A380:$Y380,MATCH(Lists!$H$6,$A$1:$Y$1,0)),4)),VALUE(MID(INDEX($A380:$Y380,MATCH(Lists!$H$6,$A$1:$Y$1,0)),6,2)),VALUE(MID(INDEX($A380:$Y380,MATCH(Lists!$H$6,$A$1:$Y$1,0)),9,2)))),"")</f>
        <v/>
      </c>
      <c r="AJ380" s="22">
        <f>IF(AF380="","",IFERROR(VALUE(INDEX($A380:$Y380,MATCH(Lists!$H$7,$A$1:$Y$1,0))&amp;""),0))</f>
        <v/>
      </c>
      <c r="AK380" s="24">
        <f>IF(AH380="","",YEAR(AH380))</f>
        <v/>
      </c>
      <c r="AL380" s="22">
        <f>IF(AF380="","",IF(AA380="","Pending",AA380))</f>
        <v/>
      </c>
      <c r="AM380" s="22">
        <f>IFERROR(TRIM(INDEX($A380:$Y380,MATCH(Lists!$H$8,$A$1:$Y$1,0))&amp;""),"")</f>
        <v/>
      </c>
      <c r="AN380" s="22">
        <f>IF(AF380="","",IF(OR(Balances!$B$6="",AM380=Balances!$B$6),1,0))</f>
        <v/>
      </c>
    </row>
    <row r="381">
      <c r="Z381" s="19" t="n"/>
      <c r="AA381" s="25" t="n"/>
      <c r="AB381" s="25" t="n"/>
      <c r="AC381" s="26" t="n"/>
      <c r="AD381" s="25" t="n"/>
      <c r="AE381" s="19" t="n"/>
      <c r="AF381" s="22">
        <f>LOWER(IFERROR(TRIM(INDEX($A381:$Y381,MATCH(Lists!$H$4,$A$1:$Y$1,0))&amp;""),""))</f>
        <v/>
      </c>
      <c r="AG381" s="22">
        <f>IFERROR(TRIM(INDEX($A381:$Y381,MATCH(Lists!$H$3,$A$1:$Y$1,0))&amp;""),"")</f>
        <v/>
      </c>
      <c r="AH381" s="23">
        <f>IFERROR(IF(ISNUMBER(INDEX($A381:$Y381,MATCH(Lists!$H$5,$A$1:$Y$1,0))),IF(INDEX($A381:$Y381,MATCH(Lists!$H$5,$A$1:$Y$1,0))&gt;0,INT(INDEX($A381:$Y381,MATCH(Lists!$H$5,$A$1:$Y$1,0))),""),DATE(VALUE(LEFT(INDEX($A381:$Y381,MATCH(Lists!$H$5,$A$1:$Y$1,0)),4)),VALUE(MID(INDEX($A381:$Y381,MATCH(Lists!$H$5,$A$1:$Y$1,0)),6,2)),VALUE(MID(INDEX($A381:$Y381,MATCH(Lists!$H$5,$A$1:$Y$1,0)),9,2)))),"")</f>
        <v/>
      </c>
      <c r="AI381" s="23">
        <f>IFERROR(IF(ISNUMBER(INDEX($A381:$Y381,MATCH(Lists!$H$6,$A$1:$Y$1,0))),IF(INDEX($A381:$Y381,MATCH(Lists!$H$6,$A$1:$Y$1,0))&gt;0,INT(INDEX($A381:$Y381,MATCH(Lists!$H$6,$A$1:$Y$1,0))),""),DATE(VALUE(LEFT(INDEX($A381:$Y381,MATCH(Lists!$H$6,$A$1:$Y$1,0)),4)),VALUE(MID(INDEX($A381:$Y381,MATCH(Lists!$H$6,$A$1:$Y$1,0)),6,2)),VALUE(MID(INDEX($A381:$Y381,MATCH(Lists!$H$6,$A$1:$Y$1,0)),9,2)))),"")</f>
        <v/>
      </c>
      <c r="AJ381" s="22">
        <f>IF(AF381="","",IFERROR(VALUE(INDEX($A381:$Y381,MATCH(Lists!$H$7,$A$1:$Y$1,0))&amp;""),0))</f>
        <v/>
      </c>
      <c r="AK381" s="24">
        <f>IF(AH381="","",YEAR(AH381))</f>
        <v/>
      </c>
      <c r="AL381" s="22">
        <f>IF(AF381="","",IF(AA381="","Pending",AA381))</f>
        <v/>
      </c>
      <c r="AM381" s="22">
        <f>IFERROR(TRIM(INDEX($A381:$Y381,MATCH(Lists!$H$8,$A$1:$Y$1,0))&amp;""),"")</f>
        <v/>
      </c>
      <c r="AN381" s="22">
        <f>IF(AF381="","",IF(OR(Balances!$B$6="",AM381=Balances!$B$6),1,0))</f>
        <v/>
      </c>
    </row>
    <row r="382">
      <c r="Z382" s="19" t="n"/>
      <c r="AA382" s="25" t="n"/>
      <c r="AB382" s="25" t="n"/>
      <c r="AC382" s="26" t="n"/>
      <c r="AD382" s="25" t="n"/>
      <c r="AE382" s="19" t="n"/>
      <c r="AF382" s="22">
        <f>LOWER(IFERROR(TRIM(INDEX($A382:$Y382,MATCH(Lists!$H$4,$A$1:$Y$1,0))&amp;""),""))</f>
        <v/>
      </c>
      <c r="AG382" s="22">
        <f>IFERROR(TRIM(INDEX($A382:$Y382,MATCH(Lists!$H$3,$A$1:$Y$1,0))&amp;""),"")</f>
        <v/>
      </c>
      <c r="AH382" s="23">
        <f>IFERROR(IF(ISNUMBER(INDEX($A382:$Y382,MATCH(Lists!$H$5,$A$1:$Y$1,0))),IF(INDEX($A382:$Y382,MATCH(Lists!$H$5,$A$1:$Y$1,0))&gt;0,INT(INDEX($A382:$Y382,MATCH(Lists!$H$5,$A$1:$Y$1,0))),""),DATE(VALUE(LEFT(INDEX($A382:$Y382,MATCH(Lists!$H$5,$A$1:$Y$1,0)),4)),VALUE(MID(INDEX($A382:$Y382,MATCH(Lists!$H$5,$A$1:$Y$1,0)),6,2)),VALUE(MID(INDEX($A382:$Y382,MATCH(Lists!$H$5,$A$1:$Y$1,0)),9,2)))),"")</f>
        <v/>
      </c>
      <c r="AI382" s="23">
        <f>IFERROR(IF(ISNUMBER(INDEX($A382:$Y382,MATCH(Lists!$H$6,$A$1:$Y$1,0))),IF(INDEX($A382:$Y382,MATCH(Lists!$H$6,$A$1:$Y$1,0))&gt;0,INT(INDEX($A382:$Y382,MATCH(Lists!$H$6,$A$1:$Y$1,0))),""),DATE(VALUE(LEFT(INDEX($A382:$Y382,MATCH(Lists!$H$6,$A$1:$Y$1,0)),4)),VALUE(MID(INDEX($A382:$Y382,MATCH(Lists!$H$6,$A$1:$Y$1,0)),6,2)),VALUE(MID(INDEX($A382:$Y382,MATCH(Lists!$H$6,$A$1:$Y$1,0)),9,2)))),"")</f>
        <v/>
      </c>
      <c r="AJ382" s="22">
        <f>IF(AF382="","",IFERROR(VALUE(INDEX($A382:$Y382,MATCH(Lists!$H$7,$A$1:$Y$1,0))&amp;""),0))</f>
        <v/>
      </c>
      <c r="AK382" s="24">
        <f>IF(AH382="","",YEAR(AH382))</f>
        <v/>
      </c>
      <c r="AL382" s="22">
        <f>IF(AF382="","",IF(AA382="","Pending",AA382))</f>
        <v/>
      </c>
      <c r="AM382" s="22">
        <f>IFERROR(TRIM(INDEX($A382:$Y382,MATCH(Lists!$H$8,$A$1:$Y$1,0))&amp;""),"")</f>
        <v/>
      </c>
      <c r="AN382" s="22">
        <f>IF(AF382="","",IF(OR(Balances!$B$6="",AM382=Balances!$B$6),1,0))</f>
        <v/>
      </c>
    </row>
    <row r="383">
      <c r="Z383" s="19" t="n"/>
      <c r="AA383" s="25" t="n"/>
      <c r="AB383" s="25" t="n"/>
      <c r="AC383" s="26" t="n"/>
      <c r="AD383" s="25" t="n"/>
      <c r="AE383" s="19" t="n"/>
      <c r="AF383" s="22">
        <f>LOWER(IFERROR(TRIM(INDEX($A383:$Y383,MATCH(Lists!$H$4,$A$1:$Y$1,0))&amp;""),""))</f>
        <v/>
      </c>
      <c r="AG383" s="22">
        <f>IFERROR(TRIM(INDEX($A383:$Y383,MATCH(Lists!$H$3,$A$1:$Y$1,0))&amp;""),"")</f>
        <v/>
      </c>
      <c r="AH383" s="23">
        <f>IFERROR(IF(ISNUMBER(INDEX($A383:$Y383,MATCH(Lists!$H$5,$A$1:$Y$1,0))),IF(INDEX($A383:$Y383,MATCH(Lists!$H$5,$A$1:$Y$1,0))&gt;0,INT(INDEX($A383:$Y383,MATCH(Lists!$H$5,$A$1:$Y$1,0))),""),DATE(VALUE(LEFT(INDEX($A383:$Y383,MATCH(Lists!$H$5,$A$1:$Y$1,0)),4)),VALUE(MID(INDEX($A383:$Y383,MATCH(Lists!$H$5,$A$1:$Y$1,0)),6,2)),VALUE(MID(INDEX($A383:$Y383,MATCH(Lists!$H$5,$A$1:$Y$1,0)),9,2)))),"")</f>
        <v/>
      </c>
      <c r="AI383" s="23">
        <f>IFERROR(IF(ISNUMBER(INDEX($A383:$Y383,MATCH(Lists!$H$6,$A$1:$Y$1,0))),IF(INDEX($A383:$Y383,MATCH(Lists!$H$6,$A$1:$Y$1,0))&gt;0,INT(INDEX($A383:$Y383,MATCH(Lists!$H$6,$A$1:$Y$1,0))),""),DATE(VALUE(LEFT(INDEX($A383:$Y383,MATCH(Lists!$H$6,$A$1:$Y$1,0)),4)),VALUE(MID(INDEX($A383:$Y383,MATCH(Lists!$H$6,$A$1:$Y$1,0)),6,2)),VALUE(MID(INDEX($A383:$Y383,MATCH(Lists!$H$6,$A$1:$Y$1,0)),9,2)))),"")</f>
        <v/>
      </c>
      <c r="AJ383" s="22">
        <f>IF(AF383="","",IFERROR(VALUE(INDEX($A383:$Y383,MATCH(Lists!$H$7,$A$1:$Y$1,0))&amp;""),0))</f>
        <v/>
      </c>
      <c r="AK383" s="24">
        <f>IF(AH383="","",YEAR(AH383))</f>
        <v/>
      </c>
      <c r="AL383" s="22">
        <f>IF(AF383="","",IF(AA383="","Pending",AA383))</f>
        <v/>
      </c>
      <c r="AM383" s="22">
        <f>IFERROR(TRIM(INDEX($A383:$Y383,MATCH(Lists!$H$8,$A$1:$Y$1,0))&amp;""),"")</f>
        <v/>
      </c>
      <c r="AN383" s="22">
        <f>IF(AF383="","",IF(OR(Balances!$B$6="",AM383=Balances!$B$6),1,0))</f>
        <v/>
      </c>
    </row>
    <row r="384">
      <c r="Z384" s="19" t="n"/>
      <c r="AA384" s="25" t="n"/>
      <c r="AB384" s="25" t="n"/>
      <c r="AC384" s="26" t="n"/>
      <c r="AD384" s="25" t="n"/>
      <c r="AE384" s="19" t="n"/>
      <c r="AF384" s="22">
        <f>LOWER(IFERROR(TRIM(INDEX($A384:$Y384,MATCH(Lists!$H$4,$A$1:$Y$1,0))&amp;""),""))</f>
        <v/>
      </c>
      <c r="AG384" s="22">
        <f>IFERROR(TRIM(INDEX($A384:$Y384,MATCH(Lists!$H$3,$A$1:$Y$1,0))&amp;""),"")</f>
        <v/>
      </c>
      <c r="AH384" s="23">
        <f>IFERROR(IF(ISNUMBER(INDEX($A384:$Y384,MATCH(Lists!$H$5,$A$1:$Y$1,0))),IF(INDEX($A384:$Y384,MATCH(Lists!$H$5,$A$1:$Y$1,0))&gt;0,INT(INDEX($A384:$Y384,MATCH(Lists!$H$5,$A$1:$Y$1,0))),""),DATE(VALUE(LEFT(INDEX($A384:$Y384,MATCH(Lists!$H$5,$A$1:$Y$1,0)),4)),VALUE(MID(INDEX($A384:$Y384,MATCH(Lists!$H$5,$A$1:$Y$1,0)),6,2)),VALUE(MID(INDEX($A384:$Y384,MATCH(Lists!$H$5,$A$1:$Y$1,0)),9,2)))),"")</f>
        <v/>
      </c>
      <c r="AI384" s="23">
        <f>IFERROR(IF(ISNUMBER(INDEX($A384:$Y384,MATCH(Lists!$H$6,$A$1:$Y$1,0))),IF(INDEX($A384:$Y384,MATCH(Lists!$H$6,$A$1:$Y$1,0))&gt;0,INT(INDEX($A384:$Y384,MATCH(Lists!$H$6,$A$1:$Y$1,0))),""),DATE(VALUE(LEFT(INDEX($A384:$Y384,MATCH(Lists!$H$6,$A$1:$Y$1,0)),4)),VALUE(MID(INDEX($A384:$Y384,MATCH(Lists!$H$6,$A$1:$Y$1,0)),6,2)),VALUE(MID(INDEX($A384:$Y384,MATCH(Lists!$H$6,$A$1:$Y$1,0)),9,2)))),"")</f>
        <v/>
      </c>
      <c r="AJ384" s="22">
        <f>IF(AF384="","",IFERROR(VALUE(INDEX($A384:$Y384,MATCH(Lists!$H$7,$A$1:$Y$1,0))&amp;""),0))</f>
        <v/>
      </c>
      <c r="AK384" s="24">
        <f>IF(AH384="","",YEAR(AH384))</f>
        <v/>
      </c>
      <c r="AL384" s="22">
        <f>IF(AF384="","",IF(AA384="","Pending",AA384))</f>
        <v/>
      </c>
      <c r="AM384" s="22">
        <f>IFERROR(TRIM(INDEX($A384:$Y384,MATCH(Lists!$H$8,$A$1:$Y$1,0))&amp;""),"")</f>
        <v/>
      </c>
      <c r="AN384" s="22">
        <f>IF(AF384="","",IF(OR(Balances!$B$6="",AM384=Balances!$B$6),1,0))</f>
        <v/>
      </c>
    </row>
    <row r="385">
      <c r="Z385" s="19" t="n"/>
      <c r="AA385" s="25" t="n"/>
      <c r="AB385" s="25" t="n"/>
      <c r="AC385" s="26" t="n"/>
      <c r="AD385" s="25" t="n"/>
      <c r="AE385" s="19" t="n"/>
      <c r="AF385" s="22">
        <f>LOWER(IFERROR(TRIM(INDEX($A385:$Y385,MATCH(Lists!$H$4,$A$1:$Y$1,0))&amp;""),""))</f>
        <v/>
      </c>
      <c r="AG385" s="22">
        <f>IFERROR(TRIM(INDEX($A385:$Y385,MATCH(Lists!$H$3,$A$1:$Y$1,0))&amp;""),"")</f>
        <v/>
      </c>
      <c r="AH385" s="23">
        <f>IFERROR(IF(ISNUMBER(INDEX($A385:$Y385,MATCH(Lists!$H$5,$A$1:$Y$1,0))),IF(INDEX($A385:$Y385,MATCH(Lists!$H$5,$A$1:$Y$1,0))&gt;0,INT(INDEX($A385:$Y385,MATCH(Lists!$H$5,$A$1:$Y$1,0))),""),DATE(VALUE(LEFT(INDEX($A385:$Y385,MATCH(Lists!$H$5,$A$1:$Y$1,0)),4)),VALUE(MID(INDEX($A385:$Y385,MATCH(Lists!$H$5,$A$1:$Y$1,0)),6,2)),VALUE(MID(INDEX($A385:$Y385,MATCH(Lists!$H$5,$A$1:$Y$1,0)),9,2)))),"")</f>
        <v/>
      </c>
      <c r="AI385" s="23">
        <f>IFERROR(IF(ISNUMBER(INDEX($A385:$Y385,MATCH(Lists!$H$6,$A$1:$Y$1,0))),IF(INDEX($A385:$Y385,MATCH(Lists!$H$6,$A$1:$Y$1,0))&gt;0,INT(INDEX($A385:$Y385,MATCH(Lists!$H$6,$A$1:$Y$1,0))),""),DATE(VALUE(LEFT(INDEX($A385:$Y385,MATCH(Lists!$H$6,$A$1:$Y$1,0)),4)),VALUE(MID(INDEX($A385:$Y385,MATCH(Lists!$H$6,$A$1:$Y$1,0)),6,2)),VALUE(MID(INDEX($A385:$Y385,MATCH(Lists!$H$6,$A$1:$Y$1,0)),9,2)))),"")</f>
        <v/>
      </c>
      <c r="AJ385" s="22">
        <f>IF(AF385="","",IFERROR(VALUE(INDEX($A385:$Y385,MATCH(Lists!$H$7,$A$1:$Y$1,0))&amp;""),0))</f>
        <v/>
      </c>
      <c r="AK385" s="24">
        <f>IF(AH385="","",YEAR(AH385))</f>
        <v/>
      </c>
      <c r="AL385" s="22">
        <f>IF(AF385="","",IF(AA385="","Pending",AA385))</f>
        <v/>
      </c>
      <c r="AM385" s="22">
        <f>IFERROR(TRIM(INDEX($A385:$Y385,MATCH(Lists!$H$8,$A$1:$Y$1,0))&amp;""),"")</f>
        <v/>
      </c>
      <c r="AN385" s="22">
        <f>IF(AF385="","",IF(OR(Balances!$B$6="",AM385=Balances!$B$6),1,0))</f>
        <v/>
      </c>
    </row>
    <row r="386">
      <c r="Z386" s="19" t="n"/>
      <c r="AA386" s="25" t="n"/>
      <c r="AB386" s="25" t="n"/>
      <c r="AC386" s="26" t="n"/>
      <c r="AD386" s="25" t="n"/>
      <c r="AE386" s="19" t="n"/>
      <c r="AF386" s="22">
        <f>LOWER(IFERROR(TRIM(INDEX($A386:$Y386,MATCH(Lists!$H$4,$A$1:$Y$1,0))&amp;""),""))</f>
        <v/>
      </c>
      <c r="AG386" s="22">
        <f>IFERROR(TRIM(INDEX($A386:$Y386,MATCH(Lists!$H$3,$A$1:$Y$1,0))&amp;""),"")</f>
        <v/>
      </c>
      <c r="AH386" s="23">
        <f>IFERROR(IF(ISNUMBER(INDEX($A386:$Y386,MATCH(Lists!$H$5,$A$1:$Y$1,0))),IF(INDEX($A386:$Y386,MATCH(Lists!$H$5,$A$1:$Y$1,0))&gt;0,INT(INDEX($A386:$Y386,MATCH(Lists!$H$5,$A$1:$Y$1,0))),""),DATE(VALUE(LEFT(INDEX($A386:$Y386,MATCH(Lists!$H$5,$A$1:$Y$1,0)),4)),VALUE(MID(INDEX($A386:$Y386,MATCH(Lists!$H$5,$A$1:$Y$1,0)),6,2)),VALUE(MID(INDEX($A386:$Y386,MATCH(Lists!$H$5,$A$1:$Y$1,0)),9,2)))),"")</f>
        <v/>
      </c>
      <c r="AI386" s="23">
        <f>IFERROR(IF(ISNUMBER(INDEX($A386:$Y386,MATCH(Lists!$H$6,$A$1:$Y$1,0))),IF(INDEX($A386:$Y386,MATCH(Lists!$H$6,$A$1:$Y$1,0))&gt;0,INT(INDEX($A386:$Y386,MATCH(Lists!$H$6,$A$1:$Y$1,0))),""),DATE(VALUE(LEFT(INDEX($A386:$Y386,MATCH(Lists!$H$6,$A$1:$Y$1,0)),4)),VALUE(MID(INDEX($A386:$Y386,MATCH(Lists!$H$6,$A$1:$Y$1,0)),6,2)),VALUE(MID(INDEX($A386:$Y386,MATCH(Lists!$H$6,$A$1:$Y$1,0)),9,2)))),"")</f>
        <v/>
      </c>
      <c r="AJ386" s="22">
        <f>IF(AF386="","",IFERROR(VALUE(INDEX($A386:$Y386,MATCH(Lists!$H$7,$A$1:$Y$1,0))&amp;""),0))</f>
        <v/>
      </c>
      <c r="AK386" s="24">
        <f>IF(AH386="","",YEAR(AH386))</f>
        <v/>
      </c>
      <c r="AL386" s="22">
        <f>IF(AF386="","",IF(AA386="","Pending",AA386))</f>
        <v/>
      </c>
      <c r="AM386" s="22">
        <f>IFERROR(TRIM(INDEX($A386:$Y386,MATCH(Lists!$H$8,$A$1:$Y$1,0))&amp;""),"")</f>
        <v/>
      </c>
      <c r="AN386" s="22">
        <f>IF(AF386="","",IF(OR(Balances!$B$6="",AM386=Balances!$B$6),1,0))</f>
        <v/>
      </c>
    </row>
    <row r="387">
      <c r="Z387" s="19" t="n"/>
      <c r="AA387" s="25" t="n"/>
      <c r="AB387" s="25" t="n"/>
      <c r="AC387" s="26" t="n"/>
      <c r="AD387" s="25" t="n"/>
      <c r="AE387" s="19" t="n"/>
      <c r="AF387" s="22">
        <f>LOWER(IFERROR(TRIM(INDEX($A387:$Y387,MATCH(Lists!$H$4,$A$1:$Y$1,0))&amp;""),""))</f>
        <v/>
      </c>
      <c r="AG387" s="22">
        <f>IFERROR(TRIM(INDEX($A387:$Y387,MATCH(Lists!$H$3,$A$1:$Y$1,0))&amp;""),"")</f>
        <v/>
      </c>
      <c r="AH387" s="23">
        <f>IFERROR(IF(ISNUMBER(INDEX($A387:$Y387,MATCH(Lists!$H$5,$A$1:$Y$1,0))),IF(INDEX($A387:$Y387,MATCH(Lists!$H$5,$A$1:$Y$1,0))&gt;0,INT(INDEX($A387:$Y387,MATCH(Lists!$H$5,$A$1:$Y$1,0))),""),DATE(VALUE(LEFT(INDEX($A387:$Y387,MATCH(Lists!$H$5,$A$1:$Y$1,0)),4)),VALUE(MID(INDEX($A387:$Y387,MATCH(Lists!$H$5,$A$1:$Y$1,0)),6,2)),VALUE(MID(INDEX($A387:$Y387,MATCH(Lists!$H$5,$A$1:$Y$1,0)),9,2)))),"")</f>
        <v/>
      </c>
      <c r="AI387" s="23">
        <f>IFERROR(IF(ISNUMBER(INDEX($A387:$Y387,MATCH(Lists!$H$6,$A$1:$Y$1,0))),IF(INDEX($A387:$Y387,MATCH(Lists!$H$6,$A$1:$Y$1,0))&gt;0,INT(INDEX($A387:$Y387,MATCH(Lists!$H$6,$A$1:$Y$1,0))),""),DATE(VALUE(LEFT(INDEX($A387:$Y387,MATCH(Lists!$H$6,$A$1:$Y$1,0)),4)),VALUE(MID(INDEX($A387:$Y387,MATCH(Lists!$H$6,$A$1:$Y$1,0)),6,2)),VALUE(MID(INDEX($A387:$Y387,MATCH(Lists!$H$6,$A$1:$Y$1,0)),9,2)))),"")</f>
        <v/>
      </c>
      <c r="AJ387" s="22">
        <f>IF(AF387="","",IFERROR(VALUE(INDEX($A387:$Y387,MATCH(Lists!$H$7,$A$1:$Y$1,0))&amp;""),0))</f>
        <v/>
      </c>
      <c r="AK387" s="24">
        <f>IF(AH387="","",YEAR(AH387))</f>
        <v/>
      </c>
      <c r="AL387" s="22">
        <f>IF(AF387="","",IF(AA387="","Pending",AA387))</f>
        <v/>
      </c>
      <c r="AM387" s="22">
        <f>IFERROR(TRIM(INDEX($A387:$Y387,MATCH(Lists!$H$8,$A$1:$Y$1,0))&amp;""),"")</f>
        <v/>
      </c>
      <c r="AN387" s="22">
        <f>IF(AF387="","",IF(OR(Balances!$B$6="",AM387=Balances!$B$6),1,0))</f>
        <v/>
      </c>
    </row>
    <row r="388">
      <c r="Z388" s="19" t="n"/>
      <c r="AA388" s="25" t="n"/>
      <c r="AB388" s="25" t="n"/>
      <c r="AC388" s="26" t="n"/>
      <c r="AD388" s="25" t="n"/>
      <c r="AE388" s="19" t="n"/>
      <c r="AF388" s="22">
        <f>LOWER(IFERROR(TRIM(INDEX($A388:$Y388,MATCH(Lists!$H$4,$A$1:$Y$1,0))&amp;""),""))</f>
        <v/>
      </c>
      <c r="AG388" s="22">
        <f>IFERROR(TRIM(INDEX($A388:$Y388,MATCH(Lists!$H$3,$A$1:$Y$1,0))&amp;""),"")</f>
        <v/>
      </c>
      <c r="AH388" s="23">
        <f>IFERROR(IF(ISNUMBER(INDEX($A388:$Y388,MATCH(Lists!$H$5,$A$1:$Y$1,0))),IF(INDEX($A388:$Y388,MATCH(Lists!$H$5,$A$1:$Y$1,0))&gt;0,INT(INDEX($A388:$Y388,MATCH(Lists!$H$5,$A$1:$Y$1,0))),""),DATE(VALUE(LEFT(INDEX($A388:$Y388,MATCH(Lists!$H$5,$A$1:$Y$1,0)),4)),VALUE(MID(INDEX($A388:$Y388,MATCH(Lists!$H$5,$A$1:$Y$1,0)),6,2)),VALUE(MID(INDEX($A388:$Y388,MATCH(Lists!$H$5,$A$1:$Y$1,0)),9,2)))),"")</f>
        <v/>
      </c>
      <c r="AI388" s="23">
        <f>IFERROR(IF(ISNUMBER(INDEX($A388:$Y388,MATCH(Lists!$H$6,$A$1:$Y$1,0))),IF(INDEX($A388:$Y388,MATCH(Lists!$H$6,$A$1:$Y$1,0))&gt;0,INT(INDEX($A388:$Y388,MATCH(Lists!$H$6,$A$1:$Y$1,0))),""),DATE(VALUE(LEFT(INDEX($A388:$Y388,MATCH(Lists!$H$6,$A$1:$Y$1,0)),4)),VALUE(MID(INDEX($A388:$Y388,MATCH(Lists!$H$6,$A$1:$Y$1,0)),6,2)),VALUE(MID(INDEX($A388:$Y388,MATCH(Lists!$H$6,$A$1:$Y$1,0)),9,2)))),"")</f>
        <v/>
      </c>
      <c r="AJ388" s="22">
        <f>IF(AF388="","",IFERROR(VALUE(INDEX($A388:$Y388,MATCH(Lists!$H$7,$A$1:$Y$1,0))&amp;""),0))</f>
        <v/>
      </c>
      <c r="AK388" s="24">
        <f>IF(AH388="","",YEAR(AH388))</f>
        <v/>
      </c>
      <c r="AL388" s="22">
        <f>IF(AF388="","",IF(AA388="","Pending",AA388))</f>
        <v/>
      </c>
      <c r="AM388" s="22">
        <f>IFERROR(TRIM(INDEX($A388:$Y388,MATCH(Lists!$H$8,$A$1:$Y$1,0))&amp;""),"")</f>
        <v/>
      </c>
      <c r="AN388" s="22">
        <f>IF(AF388="","",IF(OR(Balances!$B$6="",AM388=Balances!$B$6),1,0))</f>
        <v/>
      </c>
    </row>
    <row r="389">
      <c r="Z389" s="19" t="n"/>
      <c r="AA389" s="25" t="n"/>
      <c r="AB389" s="25" t="n"/>
      <c r="AC389" s="26" t="n"/>
      <c r="AD389" s="25" t="n"/>
      <c r="AE389" s="19" t="n"/>
      <c r="AF389" s="22">
        <f>LOWER(IFERROR(TRIM(INDEX($A389:$Y389,MATCH(Lists!$H$4,$A$1:$Y$1,0))&amp;""),""))</f>
        <v/>
      </c>
      <c r="AG389" s="22">
        <f>IFERROR(TRIM(INDEX($A389:$Y389,MATCH(Lists!$H$3,$A$1:$Y$1,0))&amp;""),"")</f>
        <v/>
      </c>
      <c r="AH389" s="23">
        <f>IFERROR(IF(ISNUMBER(INDEX($A389:$Y389,MATCH(Lists!$H$5,$A$1:$Y$1,0))),IF(INDEX($A389:$Y389,MATCH(Lists!$H$5,$A$1:$Y$1,0))&gt;0,INT(INDEX($A389:$Y389,MATCH(Lists!$H$5,$A$1:$Y$1,0))),""),DATE(VALUE(LEFT(INDEX($A389:$Y389,MATCH(Lists!$H$5,$A$1:$Y$1,0)),4)),VALUE(MID(INDEX($A389:$Y389,MATCH(Lists!$H$5,$A$1:$Y$1,0)),6,2)),VALUE(MID(INDEX($A389:$Y389,MATCH(Lists!$H$5,$A$1:$Y$1,0)),9,2)))),"")</f>
        <v/>
      </c>
      <c r="AI389" s="23">
        <f>IFERROR(IF(ISNUMBER(INDEX($A389:$Y389,MATCH(Lists!$H$6,$A$1:$Y$1,0))),IF(INDEX($A389:$Y389,MATCH(Lists!$H$6,$A$1:$Y$1,0))&gt;0,INT(INDEX($A389:$Y389,MATCH(Lists!$H$6,$A$1:$Y$1,0))),""),DATE(VALUE(LEFT(INDEX($A389:$Y389,MATCH(Lists!$H$6,$A$1:$Y$1,0)),4)),VALUE(MID(INDEX($A389:$Y389,MATCH(Lists!$H$6,$A$1:$Y$1,0)),6,2)),VALUE(MID(INDEX($A389:$Y389,MATCH(Lists!$H$6,$A$1:$Y$1,0)),9,2)))),"")</f>
        <v/>
      </c>
      <c r="AJ389" s="22">
        <f>IF(AF389="","",IFERROR(VALUE(INDEX($A389:$Y389,MATCH(Lists!$H$7,$A$1:$Y$1,0))&amp;""),0))</f>
        <v/>
      </c>
      <c r="AK389" s="24">
        <f>IF(AH389="","",YEAR(AH389))</f>
        <v/>
      </c>
      <c r="AL389" s="22">
        <f>IF(AF389="","",IF(AA389="","Pending",AA389))</f>
        <v/>
      </c>
      <c r="AM389" s="22">
        <f>IFERROR(TRIM(INDEX($A389:$Y389,MATCH(Lists!$H$8,$A$1:$Y$1,0))&amp;""),"")</f>
        <v/>
      </c>
      <c r="AN389" s="22">
        <f>IF(AF389="","",IF(OR(Balances!$B$6="",AM389=Balances!$B$6),1,0))</f>
        <v/>
      </c>
    </row>
    <row r="390">
      <c r="Z390" s="19" t="n"/>
      <c r="AA390" s="25" t="n"/>
      <c r="AB390" s="25" t="n"/>
      <c r="AC390" s="26" t="n"/>
      <c r="AD390" s="25" t="n"/>
      <c r="AE390" s="19" t="n"/>
      <c r="AF390" s="22">
        <f>LOWER(IFERROR(TRIM(INDEX($A390:$Y390,MATCH(Lists!$H$4,$A$1:$Y$1,0))&amp;""),""))</f>
        <v/>
      </c>
      <c r="AG390" s="22">
        <f>IFERROR(TRIM(INDEX($A390:$Y390,MATCH(Lists!$H$3,$A$1:$Y$1,0))&amp;""),"")</f>
        <v/>
      </c>
      <c r="AH390" s="23">
        <f>IFERROR(IF(ISNUMBER(INDEX($A390:$Y390,MATCH(Lists!$H$5,$A$1:$Y$1,0))),IF(INDEX($A390:$Y390,MATCH(Lists!$H$5,$A$1:$Y$1,0))&gt;0,INT(INDEX($A390:$Y390,MATCH(Lists!$H$5,$A$1:$Y$1,0))),""),DATE(VALUE(LEFT(INDEX($A390:$Y390,MATCH(Lists!$H$5,$A$1:$Y$1,0)),4)),VALUE(MID(INDEX($A390:$Y390,MATCH(Lists!$H$5,$A$1:$Y$1,0)),6,2)),VALUE(MID(INDEX($A390:$Y390,MATCH(Lists!$H$5,$A$1:$Y$1,0)),9,2)))),"")</f>
        <v/>
      </c>
      <c r="AI390" s="23">
        <f>IFERROR(IF(ISNUMBER(INDEX($A390:$Y390,MATCH(Lists!$H$6,$A$1:$Y$1,0))),IF(INDEX($A390:$Y390,MATCH(Lists!$H$6,$A$1:$Y$1,0))&gt;0,INT(INDEX($A390:$Y390,MATCH(Lists!$H$6,$A$1:$Y$1,0))),""),DATE(VALUE(LEFT(INDEX($A390:$Y390,MATCH(Lists!$H$6,$A$1:$Y$1,0)),4)),VALUE(MID(INDEX($A390:$Y390,MATCH(Lists!$H$6,$A$1:$Y$1,0)),6,2)),VALUE(MID(INDEX($A390:$Y390,MATCH(Lists!$H$6,$A$1:$Y$1,0)),9,2)))),"")</f>
        <v/>
      </c>
      <c r="AJ390" s="22">
        <f>IF(AF390="","",IFERROR(VALUE(INDEX($A390:$Y390,MATCH(Lists!$H$7,$A$1:$Y$1,0))&amp;""),0))</f>
        <v/>
      </c>
      <c r="AK390" s="24">
        <f>IF(AH390="","",YEAR(AH390))</f>
        <v/>
      </c>
      <c r="AL390" s="22">
        <f>IF(AF390="","",IF(AA390="","Pending",AA390))</f>
        <v/>
      </c>
      <c r="AM390" s="22">
        <f>IFERROR(TRIM(INDEX($A390:$Y390,MATCH(Lists!$H$8,$A$1:$Y$1,0))&amp;""),"")</f>
        <v/>
      </c>
      <c r="AN390" s="22">
        <f>IF(AF390="","",IF(OR(Balances!$B$6="",AM390=Balances!$B$6),1,0))</f>
        <v/>
      </c>
    </row>
    <row r="391">
      <c r="Z391" s="19" t="n"/>
      <c r="AA391" s="25" t="n"/>
      <c r="AB391" s="25" t="n"/>
      <c r="AC391" s="26" t="n"/>
      <c r="AD391" s="25" t="n"/>
      <c r="AE391" s="19" t="n"/>
      <c r="AF391" s="22">
        <f>LOWER(IFERROR(TRIM(INDEX($A391:$Y391,MATCH(Lists!$H$4,$A$1:$Y$1,0))&amp;""),""))</f>
        <v/>
      </c>
      <c r="AG391" s="22">
        <f>IFERROR(TRIM(INDEX($A391:$Y391,MATCH(Lists!$H$3,$A$1:$Y$1,0))&amp;""),"")</f>
        <v/>
      </c>
      <c r="AH391" s="23">
        <f>IFERROR(IF(ISNUMBER(INDEX($A391:$Y391,MATCH(Lists!$H$5,$A$1:$Y$1,0))),IF(INDEX($A391:$Y391,MATCH(Lists!$H$5,$A$1:$Y$1,0))&gt;0,INT(INDEX($A391:$Y391,MATCH(Lists!$H$5,$A$1:$Y$1,0))),""),DATE(VALUE(LEFT(INDEX($A391:$Y391,MATCH(Lists!$H$5,$A$1:$Y$1,0)),4)),VALUE(MID(INDEX($A391:$Y391,MATCH(Lists!$H$5,$A$1:$Y$1,0)),6,2)),VALUE(MID(INDEX($A391:$Y391,MATCH(Lists!$H$5,$A$1:$Y$1,0)),9,2)))),"")</f>
        <v/>
      </c>
      <c r="AI391" s="23">
        <f>IFERROR(IF(ISNUMBER(INDEX($A391:$Y391,MATCH(Lists!$H$6,$A$1:$Y$1,0))),IF(INDEX($A391:$Y391,MATCH(Lists!$H$6,$A$1:$Y$1,0))&gt;0,INT(INDEX($A391:$Y391,MATCH(Lists!$H$6,$A$1:$Y$1,0))),""),DATE(VALUE(LEFT(INDEX($A391:$Y391,MATCH(Lists!$H$6,$A$1:$Y$1,0)),4)),VALUE(MID(INDEX($A391:$Y391,MATCH(Lists!$H$6,$A$1:$Y$1,0)),6,2)),VALUE(MID(INDEX($A391:$Y391,MATCH(Lists!$H$6,$A$1:$Y$1,0)),9,2)))),"")</f>
        <v/>
      </c>
      <c r="AJ391" s="22">
        <f>IF(AF391="","",IFERROR(VALUE(INDEX($A391:$Y391,MATCH(Lists!$H$7,$A$1:$Y$1,0))&amp;""),0))</f>
        <v/>
      </c>
      <c r="AK391" s="24">
        <f>IF(AH391="","",YEAR(AH391))</f>
        <v/>
      </c>
      <c r="AL391" s="22">
        <f>IF(AF391="","",IF(AA391="","Pending",AA391))</f>
        <v/>
      </c>
      <c r="AM391" s="22">
        <f>IFERROR(TRIM(INDEX($A391:$Y391,MATCH(Lists!$H$8,$A$1:$Y$1,0))&amp;""),"")</f>
        <v/>
      </c>
      <c r="AN391" s="22">
        <f>IF(AF391="","",IF(OR(Balances!$B$6="",AM391=Balances!$B$6),1,0))</f>
        <v/>
      </c>
    </row>
    <row r="392">
      <c r="Z392" s="19" t="n"/>
      <c r="AA392" s="25" t="n"/>
      <c r="AB392" s="25" t="n"/>
      <c r="AC392" s="26" t="n"/>
      <c r="AD392" s="25" t="n"/>
      <c r="AE392" s="19" t="n"/>
      <c r="AF392" s="22">
        <f>LOWER(IFERROR(TRIM(INDEX($A392:$Y392,MATCH(Lists!$H$4,$A$1:$Y$1,0))&amp;""),""))</f>
        <v/>
      </c>
      <c r="AG392" s="22">
        <f>IFERROR(TRIM(INDEX($A392:$Y392,MATCH(Lists!$H$3,$A$1:$Y$1,0))&amp;""),"")</f>
        <v/>
      </c>
      <c r="AH392" s="23">
        <f>IFERROR(IF(ISNUMBER(INDEX($A392:$Y392,MATCH(Lists!$H$5,$A$1:$Y$1,0))),IF(INDEX($A392:$Y392,MATCH(Lists!$H$5,$A$1:$Y$1,0))&gt;0,INT(INDEX($A392:$Y392,MATCH(Lists!$H$5,$A$1:$Y$1,0))),""),DATE(VALUE(LEFT(INDEX($A392:$Y392,MATCH(Lists!$H$5,$A$1:$Y$1,0)),4)),VALUE(MID(INDEX($A392:$Y392,MATCH(Lists!$H$5,$A$1:$Y$1,0)),6,2)),VALUE(MID(INDEX($A392:$Y392,MATCH(Lists!$H$5,$A$1:$Y$1,0)),9,2)))),"")</f>
        <v/>
      </c>
      <c r="AI392" s="23">
        <f>IFERROR(IF(ISNUMBER(INDEX($A392:$Y392,MATCH(Lists!$H$6,$A$1:$Y$1,0))),IF(INDEX($A392:$Y392,MATCH(Lists!$H$6,$A$1:$Y$1,0))&gt;0,INT(INDEX($A392:$Y392,MATCH(Lists!$H$6,$A$1:$Y$1,0))),""),DATE(VALUE(LEFT(INDEX($A392:$Y392,MATCH(Lists!$H$6,$A$1:$Y$1,0)),4)),VALUE(MID(INDEX($A392:$Y392,MATCH(Lists!$H$6,$A$1:$Y$1,0)),6,2)),VALUE(MID(INDEX($A392:$Y392,MATCH(Lists!$H$6,$A$1:$Y$1,0)),9,2)))),"")</f>
        <v/>
      </c>
      <c r="AJ392" s="22">
        <f>IF(AF392="","",IFERROR(VALUE(INDEX($A392:$Y392,MATCH(Lists!$H$7,$A$1:$Y$1,0))&amp;""),0))</f>
        <v/>
      </c>
      <c r="AK392" s="24">
        <f>IF(AH392="","",YEAR(AH392))</f>
        <v/>
      </c>
      <c r="AL392" s="22">
        <f>IF(AF392="","",IF(AA392="","Pending",AA392))</f>
        <v/>
      </c>
      <c r="AM392" s="22">
        <f>IFERROR(TRIM(INDEX($A392:$Y392,MATCH(Lists!$H$8,$A$1:$Y$1,0))&amp;""),"")</f>
        <v/>
      </c>
      <c r="AN392" s="22">
        <f>IF(AF392="","",IF(OR(Balances!$B$6="",AM392=Balances!$B$6),1,0))</f>
        <v/>
      </c>
    </row>
    <row r="393">
      <c r="Z393" s="19" t="n"/>
      <c r="AA393" s="25" t="n"/>
      <c r="AB393" s="25" t="n"/>
      <c r="AC393" s="26" t="n"/>
      <c r="AD393" s="25" t="n"/>
      <c r="AE393" s="19" t="n"/>
      <c r="AF393" s="22">
        <f>LOWER(IFERROR(TRIM(INDEX($A393:$Y393,MATCH(Lists!$H$4,$A$1:$Y$1,0))&amp;""),""))</f>
        <v/>
      </c>
      <c r="AG393" s="22">
        <f>IFERROR(TRIM(INDEX($A393:$Y393,MATCH(Lists!$H$3,$A$1:$Y$1,0))&amp;""),"")</f>
        <v/>
      </c>
      <c r="AH393" s="23">
        <f>IFERROR(IF(ISNUMBER(INDEX($A393:$Y393,MATCH(Lists!$H$5,$A$1:$Y$1,0))),IF(INDEX($A393:$Y393,MATCH(Lists!$H$5,$A$1:$Y$1,0))&gt;0,INT(INDEX($A393:$Y393,MATCH(Lists!$H$5,$A$1:$Y$1,0))),""),DATE(VALUE(LEFT(INDEX($A393:$Y393,MATCH(Lists!$H$5,$A$1:$Y$1,0)),4)),VALUE(MID(INDEX($A393:$Y393,MATCH(Lists!$H$5,$A$1:$Y$1,0)),6,2)),VALUE(MID(INDEX($A393:$Y393,MATCH(Lists!$H$5,$A$1:$Y$1,0)),9,2)))),"")</f>
        <v/>
      </c>
      <c r="AI393" s="23">
        <f>IFERROR(IF(ISNUMBER(INDEX($A393:$Y393,MATCH(Lists!$H$6,$A$1:$Y$1,0))),IF(INDEX($A393:$Y393,MATCH(Lists!$H$6,$A$1:$Y$1,0))&gt;0,INT(INDEX($A393:$Y393,MATCH(Lists!$H$6,$A$1:$Y$1,0))),""),DATE(VALUE(LEFT(INDEX($A393:$Y393,MATCH(Lists!$H$6,$A$1:$Y$1,0)),4)),VALUE(MID(INDEX($A393:$Y393,MATCH(Lists!$H$6,$A$1:$Y$1,0)),6,2)),VALUE(MID(INDEX($A393:$Y393,MATCH(Lists!$H$6,$A$1:$Y$1,0)),9,2)))),"")</f>
        <v/>
      </c>
      <c r="AJ393" s="22">
        <f>IF(AF393="","",IFERROR(VALUE(INDEX($A393:$Y393,MATCH(Lists!$H$7,$A$1:$Y$1,0))&amp;""),0))</f>
        <v/>
      </c>
      <c r="AK393" s="24">
        <f>IF(AH393="","",YEAR(AH393))</f>
        <v/>
      </c>
      <c r="AL393" s="22">
        <f>IF(AF393="","",IF(AA393="","Pending",AA393))</f>
        <v/>
      </c>
      <c r="AM393" s="22">
        <f>IFERROR(TRIM(INDEX($A393:$Y393,MATCH(Lists!$H$8,$A$1:$Y$1,0))&amp;""),"")</f>
        <v/>
      </c>
      <c r="AN393" s="22">
        <f>IF(AF393="","",IF(OR(Balances!$B$6="",AM393=Balances!$B$6),1,0))</f>
        <v/>
      </c>
    </row>
    <row r="394">
      <c r="Z394" s="19" t="n"/>
      <c r="AA394" s="25" t="n"/>
      <c r="AB394" s="25" t="n"/>
      <c r="AC394" s="26" t="n"/>
      <c r="AD394" s="25" t="n"/>
      <c r="AE394" s="19" t="n"/>
      <c r="AF394" s="22">
        <f>LOWER(IFERROR(TRIM(INDEX($A394:$Y394,MATCH(Lists!$H$4,$A$1:$Y$1,0))&amp;""),""))</f>
        <v/>
      </c>
      <c r="AG394" s="22">
        <f>IFERROR(TRIM(INDEX($A394:$Y394,MATCH(Lists!$H$3,$A$1:$Y$1,0))&amp;""),"")</f>
        <v/>
      </c>
      <c r="AH394" s="23">
        <f>IFERROR(IF(ISNUMBER(INDEX($A394:$Y394,MATCH(Lists!$H$5,$A$1:$Y$1,0))),IF(INDEX($A394:$Y394,MATCH(Lists!$H$5,$A$1:$Y$1,0))&gt;0,INT(INDEX($A394:$Y394,MATCH(Lists!$H$5,$A$1:$Y$1,0))),""),DATE(VALUE(LEFT(INDEX($A394:$Y394,MATCH(Lists!$H$5,$A$1:$Y$1,0)),4)),VALUE(MID(INDEX($A394:$Y394,MATCH(Lists!$H$5,$A$1:$Y$1,0)),6,2)),VALUE(MID(INDEX($A394:$Y394,MATCH(Lists!$H$5,$A$1:$Y$1,0)),9,2)))),"")</f>
        <v/>
      </c>
      <c r="AI394" s="23">
        <f>IFERROR(IF(ISNUMBER(INDEX($A394:$Y394,MATCH(Lists!$H$6,$A$1:$Y$1,0))),IF(INDEX($A394:$Y394,MATCH(Lists!$H$6,$A$1:$Y$1,0))&gt;0,INT(INDEX($A394:$Y394,MATCH(Lists!$H$6,$A$1:$Y$1,0))),""),DATE(VALUE(LEFT(INDEX($A394:$Y394,MATCH(Lists!$H$6,$A$1:$Y$1,0)),4)),VALUE(MID(INDEX($A394:$Y394,MATCH(Lists!$H$6,$A$1:$Y$1,0)),6,2)),VALUE(MID(INDEX($A394:$Y394,MATCH(Lists!$H$6,$A$1:$Y$1,0)),9,2)))),"")</f>
        <v/>
      </c>
      <c r="AJ394" s="22">
        <f>IF(AF394="","",IFERROR(VALUE(INDEX($A394:$Y394,MATCH(Lists!$H$7,$A$1:$Y$1,0))&amp;""),0))</f>
        <v/>
      </c>
      <c r="AK394" s="24">
        <f>IF(AH394="","",YEAR(AH394))</f>
        <v/>
      </c>
      <c r="AL394" s="22">
        <f>IF(AF394="","",IF(AA394="","Pending",AA394))</f>
        <v/>
      </c>
      <c r="AM394" s="22">
        <f>IFERROR(TRIM(INDEX($A394:$Y394,MATCH(Lists!$H$8,$A$1:$Y$1,0))&amp;""),"")</f>
        <v/>
      </c>
      <c r="AN394" s="22">
        <f>IF(AF394="","",IF(OR(Balances!$B$6="",AM394=Balances!$B$6),1,0))</f>
        <v/>
      </c>
    </row>
    <row r="395">
      <c r="Z395" s="19" t="n"/>
      <c r="AA395" s="25" t="n"/>
      <c r="AB395" s="25" t="n"/>
      <c r="AC395" s="26" t="n"/>
      <c r="AD395" s="25" t="n"/>
      <c r="AE395" s="19" t="n"/>
      <c r="AF395" s="22">
        <f>LOWER(IFERROR(TRIM(INDEX($A395:$Y395,MATCH(Lists!$H$4,$A$1:$Y$1,0))&amp;""),""))</f>
        <v/>
      </c>
      <c r="AG395" s="22">
        <f>IFERROR(TRIM(INDEX($A395:$Y395,MATCH(Lists!$H$3,$A$1:$Y$1,0))&amp;""),"")</f>
        <v/>
      </c>
      <c r="AH395" s="23">
        <f>IFERROR(IF(ISNUMBER(INDEX($A395:$Y395,MATCH(Lists!$H$5,$A$1:$Y$1,0))),IF(INDEX($A395:$Y395,MATCH(Lists!$H$5,$A$1:$Y$1,0))&gt;0,INT(INDEX($A395:$Y395,MATCH(Lists!$H$5,$A$1:$Y$1,0))),""),DATE(VALUE(LEFT(INDEX($A395:$Y395,MATCH(Lists!$H$5,$A$1:$Y$1,0)),4)),VALUE(MID(INDEX($A395:$Y395,MATCH(Lists!$H$5,$A$1:$Y$1,0)),6,2)),VALUE(MID(INDEX($A395:$Y395,MATCH(Lists!$H$5,$A$1:$Y$1,0)),9,2)))),"")</f>
        <v/>
      </c>
      <c r="AI395" s="23">
        <f>IFERROR(IF(ISNUMBER(INDEX($A395:$Y395,MATCH(Lists!$H$6,$A$1:$Y$1,0))),IF(INDEX($A395:$Y395,MATCH(Lists!$H$6,$A$1:$Y$1,0))&gt;0,INT(INDEX($A395:$Y395,MATCH(Lists!$H$6,$A$1:$Y$1,0))),""),DATE(VALUE(LEFT(INDEX($A395:$Y395,MATCH(Lists!$H$6,$A$1:$Y$1,0)),4)),VALUE(MID(INDEX($A395:$Y395,MATCH(Lists!$H$6,$A$1:$Y$1,0)),6,2)),VALUE(MID(INDEX($A395:$Y395,MATCH(Lists!$H$6,$A$1:$Y$1,0)),9,2)))),"")</f>
        <v/>
      </c>
      <c r="AJ395" s="22">
        <f>IF(AF395="","",IFERROR(VALUE(INDEX($A395:$Y395,MATCH(Lists!$H$7,$A$1:$Y$1,0))&amp;""),0))</f>
        <v/>
      </c>
      <c r="AK395" s="24">
        <f>IF(AH395="","",YEAR(AH395))</f>
        <v/>
      </c>
      <c r="AL395" s="22">
        <f>IF(AF395="","",IF(AA395="","Pending",AA395))</f>
        <v/>
      </c>
      <c r="AM395" s="22">
        <f>IFERROR(TRIM(INDEX($A395:$Y395,MATCH(Lists!$H$8,$A$1:$Y$1,0))&amp;""),"")</f>
        <v/>
      </c>
      <c r="AN395" s="22">
        <f>IF(AF395="","",IF(OR(Balances!$B$6="",AM395=Balances!$B$6),1,0))</f>
        <v/>
      </c>
    </row>
    <row r="396">
      <c r="Z396" s="19" t="n"/>
      <c r="AA396" s="25" t="n"/>
      <c r="AB396" s="25" t="n"/>
      <c r="AC396" s="26" t="n"/>
      <c r="AD396" s="25" t="n"/>
      <c r="AE396" s="19" t="n"/>
      <c r="AF396" s="22">
        <f>LOWER(IFERROR(TRIM(INDEX($A396:$Y396,MATCH(Lists!$H$4,$A$1:$Y$1,0))&amp;""),""))</f>
        <v/>
      </c>
      <c r="AG396" s="22">
        <f>IFERROR(TRIM(INDEX($A396:$Y396,MATCH(Lists!$H$3,$A$1:$Y$1,0))&amp;""),"")</f>
        <v/>
      </c>
      <c r="AH396" s="23">
        <f>IFERROR(IF(ISNUMBER(INDEX($A396:$Y396,MATCH(Lists!$H$5,$A$1:$Y$1,0))),IF(INDEX($A396:$Y396,MATCH(Lists!$H$5,$A$1:$Y$1,0))&gt;0,INT(INDEX($A396:$Y396,MATCH(Lists!$H$5,$A$1:$Y$1,0))),""),DATE(VALUE(LEFT(INDEX($A396:$Y396,MATCH(Lists!$H$5,$A$1:$Y$1,0)),4)),VALUE(MID(INDEX($A396:$Y396,MATCH(Lists!$H$5,$A$1:$Y$1,0)),6,2)),VALUE(MID(INDEX($A396:$Y396,MATCH(Lists!$H$5,$A$1:$Y$1,0)),9,2)))),"")</f>
        <v/>
      </c>
      <c r="AI396" s="23">
        <f>IFERROR(IF(ISNUMBER(INDEX($A396:$Y396,MATCH(Lists!$H$6,$A$1:$Y$1,0))),IF(INDEX($A396:$Y396,MATCH(Lists!$H$6,$A$1:$Y$1,0))&gt;0,INT(INDEX($A396:$Y396,MATCH(Lists!$H$6,$A$1:$Y$1,0))),""),DATE(VALUE(LEFT(INDEX($A396:$Y396,MATCH(Lists!$H$6,$A$1:$Y$1,0)),4)),VALUE(MID(INDEX($A396:$Y396,MATCH(Lists!$H$6,$A$1:$Y$1,0)),6,2)),VALUE(MID(INDEX($A396:$Y396,MATCH(Lists!$H$6,$A$1:$Y$1,0)),9,2)))),"")</f>
        <v/>
      </c>
      <c r="AJ396" s="22">
        <f>IF(AF396="","",IFERROR(VALUE(INDEX($A396:$Y396,MATCH(Lists!$H$7,$A$1:$Y$1,0))&amp;""),0))</f>
        <v/>
      </c>
      <c r="AK396" s="24">
        <f>IF(AH396="","",YEAR(AH396))</f>
        <v/>
      </c>
      <c r="AL396" s="22">
        <f>IF(AF396="","",IF(AA396="","Pending",AA396))</f>
        <v/>
      </c>
      <c r="AM396" s="22">
        <f>IFERROR(TRIM(INDEX($A396:$Y396,MATCH(Lists!$H$8,$A$1:$Y$1,0))&amp;""),"")</f>
        <v/>
      </c>
      <c r="AN396" s="22">
        <f>IF(AF396="","",IF(OR(Balances!$B$6="",AM396=Balances!$B$6),1,0))</f>
        <v/>
      </c>
    </row>
    <row r="397">
      <c r="Z397" s="19" t="n"/>
      <c r="AA397" s="25" t="n"/>
      <c r="AB397" s="25" t="n"/>
      <c r="AC397" s="26" t="n"/>
      <c r="AD397" s="25" t="n"/>
      <c r="AE397" s="19" t="n"/>
      <c r="AF397" s="22">
        <f>LOWER(IFERROR(TRIM(INDEX($A397:$Y397,MATCH(Lists!$H$4,$A$1:$Y$1,0))&amp;""),""))</f>
        <v/>
      </c>
      <c r="AG397" s="22">
        <f>IFERROR(TRIM(INDEX($A397:$Y397,MATCH(Lists!$H$3,$A$1:$Y$1,0))&amp;""),"")</f>
        <v/>
      </c>
      <c r="AH397" s="23">
        <f>IFERROR(IF(ISNUMBER(INDEX($A397:$Y397,MATCH(Lists!$H$5,$A$1:$Y$1,0))),IF(INDEX($A397:$Y397,MATCH(Lists!$H$5,$A$1:$Y$1,0))&gt;0,INT(INDEX($A397:$Y397,MATCH(Lists!$H$5,$A$1:$Y$1,0))),""),DATE(VALUE(LEFT(INDEX($A397:$Y397,MATCH(Lists!$H$5,$A$1:$Y$1,0)),4)),VALUE(MID(INDEX($A397:$Y397,MATCH(Lists!$H$5,$A$1:$Y$1,0)),6,2)),VALUE(MID(INDEX($A397:$Y397,MATCH(Lists!$H$5,$A$1:$Y$1,0)),9,2)))),"")</f>
        <v/>
      </c>
      <c r="AI397" s="23">
        <f>IFERROR(IF(ISNUMBER(INDEX($A397:$Y397,MATCH(Lists!$H$6,$A$1:$Y$1,0))),IF(INDEX($A397:$Y397,MATCH(Lists!$H$6,$A$1:$Y$1,0))&gt;0,INT(INDEX($A397:$Y397,MATCH(Lists!$H$6,$A$1:$Y$1,0))),""),DATE(VALUE(LEFT(INDEX($A397:$Y397,MATCH(Lists!$H$6,$A$1:$Y$1,0)),4)),VALUE(MID(INDEX($A397:$Y397,MATCH(Lists!$H$6,$A$1:$Y$1,0)),6,2)),VALUE(MID(INDEX($A397:$Y397,MATCH(Lists!$H$6,$A$1:$Y$1,0)),9,2)))),"")</f>
        <v/>
      </c>
      <c r="AJ397" s="22">
        <f>IF(AF397="","",IFERROR(VALUE(INDEX($A397:$Y397,MATCH(Lists!$H$7,$A$1:$Y$1,0))&amp;""),0))</f>
        <v/>
      </c>
      <c r="AK397" s="24">
        <f>IF(AH397="","",YEAR(AH397))</f>
        <v/>
      </c>
      <c r="AL397" s="22">
        <f>IF(AF397="","",IF(AA397="","Pending",AA397))</f>
        <v/>
      </c>
      <c r="AM397" s="22">
        <f>IFERROR(TRIM(INDEX($A397:$Y397,MATCH(Lists!$H$8,$A$1:$Y$1,0))&amp;""),"")</f>
        <v/>
      </c>
      <c r="AN397" s="22">
        <f>IF(AF397="","",IF(OR(Balances!$B$6="",AM397=Balances!$B$6),1,0))</f>
        <v/>
      </c>
    </row>
    <row r="398">
      <c r="Z398" s="19" t="n"/>
      <c r="AA398" s="25" t="n"/>
      <c r="AB398" s="25" t="n"/>
      <c r="AC398" s="26" t="n"/>
      <c r="AD398" s="25" t="n"/>
      <c r="AE398" s="19" t="n"/>
      <c r="AF398" s="22">
        <f>LOWER(IFERROR(TRIM(INDEX($A398:$Y398,MATCH(Lists!$H$4,$A$1:$Y$1,0))&amp;""),""))</f>
        <v/>
      </c>
      <c r="AG398" s="22">
        <f>IFERROR(TRIM(INDEX($A398:$Y398,MATCH(Lists!$H$3,$A$1:$Y$1,0))&amp;""),"")</f>
        <v/>
      </c>
      <c r="AH398" s="23">
        <f>IFERROR(IF(ISNUMBER(INDEX($A398:$Y398,MATCH(Lists!$H$5,$A$1:$Y$1,0))),IF(INDEX($A398:$Y398,MATCH(Lists!$H$5,$A$1:$Y$1,0))&gt;0,INT(INDEX($A398:$Y398,MATCH(Lists!$H$5,$A$1:$Y$1,0))),""),DATE(VALUE(LEFT(INDEX($A398:$Y398,MATCH(Lists!$H$5,$A$1:$Y$1,0)),4)),VALUE(MID(INDEX($A398:$Y398,MATCH(Lists!$H$5,$A$1:$Y$1,0)),6,2)),VALUE(MID(INDEX($A398:$Y398,MATCH(Lists!$H$5,$A$1:$Y$1,0)),9,2)))),"")</f>
        <v/>
      </c>
      <c r="AI398" s="23">
        <f>IFERROR(IF(ISNUMBER(INDEX($A398:$Y398,MATCH(Lists!$H$6,$A$1:$Y$1,0))),IF(INDEX($A398:$Y398,MATCH(Lists!$H$6,$A$1:$Y$1,0))&gt;0,INT(INDEX($A398:$Y398,MATCH(Lists!$H$6,$A$1:$Y$1,0))),""),DATE(VALUE(LEFT(INDEX($A398:$Y398,MATCH(Lists!$H$6,$A$1:$Y$1,0)),4)),VALUE(MID(INDEX($A398:$Y398,MATCH(Lists!$H$6,$A$1:$Y$1,0)),6,2)),VALUE(MID(INDEX($A398:$Y398,MATCH(Lists!$H$6,$A$1:$Y$1,0)),9,2)))),"")</f>
        <v/>
      </c>
      <c r="AJ398" s="22">
        <f>IF(AF398="","",IFERROR(VALUE(INDEX($A398:$Y398,MATCH(Lists!$H$7,$A$1:$Y$1,0))&amp;""),0))</f>
        <v/>
      </c>
      <c r="AK398" s="24">
        <f>IF(AH398="","",YEAR(AH398))</f>
        <v/>
      </c>
      <c r="AL398" s="22">
        <f>IF(AF398="","",IF(AA398="","Pending",AA398))</f>
        <v/>
      </c>
      <c r="AM398" s="22">
        <f>IFERROR(TRIM(INDEX($A398:$Y398,MATCH(Lists!$H$8,$A$1:$Y$1,0))&amp;""),"")</f>
        <v/>
      </c>
      <c r="AN398" s="22">
        <f>IF(AF398="","",IF(OR(Balances!$B$6="",AM398=Balances!$B$6),1,0))</f>
        <v/>
      </c>
    </row>
    <row r="399">
      <c r="Z399" s="19" t="n"/>
      <c r="AA399" s="25" t="n"/>
      <c r="AB399" s="25" t="n"/>
      <c r="AC399" s="26" t="n"/>
      <c r="AD399" s="25" t="n"/>
      <c r="AE399" s="19" t="n"/>
      <c r="AF399" s="22">
        <f>LOWER(IFERROR(TRIM(INDEX($A399:$Y399,MATCH(Lists!$H$4,$A$1:$Y$1,0))&amp;""),""))</f>
        <v/>
      </c>
      <c r="AG399" s="22">
        <f>IFERROR(TRIM(INDEX($A399:$Y399,MATCH(Lists!$H$3,$A$1:$Y$1,0))&amp;""),"")</f>
        <v/>
      </c>
      <c r="AH399" s="23">
        <f>IFERROR(IF(ISNUMBER(INDEX($A399:$Y399,MATCH(Lists!$H$5,$A$1:$Y$1,0))),IF(INDEX($A399:$Y399,MATCH(Lists!$H$5,$A$1:$Y$1,0))&gt;0,INT(INDEX($A399:$Y399,MATCH(Lists!$H$5,$A$1:$Y$1,0))),""),DATE(VALUE(LEFT(INDEX($A399:$Y399,MATCH(Lists!$H$5,$A$1:$Y$1,0)),4)),VALUE(MID(INDEX($A399:$Y399,MATCH(Lists!$H$5,$A$1:$Y$1,0)),6,2)),VALUE(MID(INDEX($A399:$Y399,MATCH(Lists!$H$5,$A$1:$Y$1,0)),9,2)))),"")</f>
        <v/>
      </c>
      <c r="AI399" s="23">
        <f>IFERROR(IF(ISNUMBER(INDEX($A399:$Y399,MATCH(Lists!$H$6,$A$1:$Y$1,0))),IF(INDEX($A399:$Y399,MATCH(Lists!$H$6,$A$1:$Y$1,0))&gt;0,INT(INDEX($A399:$Y399,MATCH(Lists!$H$6,$A$1:$Y$1,0))),""),DATE(VALUE(LEFT(INDEX($A399:$Y399,MATCH(Lists!$H$6,$A$1:$Y$1,0)),4)),VALUE(MID(INDEX($A399:$Y399,MATCH(Lists!$H$6,$A$1:$Y$1,0)),6,2)),VALUE(MID(INDEX($A399:$Y399,MATCH(Lists!$H$6,$A$1:$Y$1,0)),9,2)))),"")</f>
        <v/>
      </c>
      <c r="AJ399" s="22">
        <f>IF(AF399="","",IFERROR(VALUE(INDEX($A399:$Y399,MATCH(Lists!$H$7,$A$1:$Y$1,0))&amp;""),0))</f>
        <v/>
      </c>
      <c r="AK399" s="24">
        <f>IF(AH399="","",YEAR(AH399))</f>
        <v/>
      </c>
      <c r="AL399" s="22">
        <f>IF(AF399="","",IF(AA399="","Pending",AA399))</f>
        <v/>
      </c>
      <c r="AM399" s="22">
        <f>IFERROR(TRIM(INDEX($A399:$Y399,MATCH(Lists!$H$8,$A$1:$Y$1,0))&amp;""),"")</f>
        <v/>
      </c>
      <c r="AN399" s="22">
        <f>IF(AF399="","",IF(OR(Balances!$B$6="",AM399=Balances!$B$6),1,0))</f>
        <v/>
      </c>
    </row>
    <row r="400">
      <c r="Z400" s="19" t="n"/>
      <c r="AA400" s="25" t="n"/>
      <c r="AB400" s="25" t="n"/>
      <c r="AC400" s="26" t="n"/>
      <c r="AD400" s="25" t="n"/>
      <c r="AE400" s="19" t="n"/>
      <c r="AF400" s="22">
        <f>LOWER(IFERROR(TRIM(INDEX($A400:$Y400,MATCH(Lists!$H$4,$A$1:$Y$1,0))&amp;""),""))</f>
        <v/>
      </c>
      <c r="AG400" s="22">
        <f>IFERROR(TRIM(INDEX($A400:$Y400,MATCH(Lists!$H$3,$A$1:$Y$1,0))&amp;""),"")</f>
        <v/>
      </c>
      <c r="AH400" s="23">
        <f>IFERROR(IF(ISNUMBER(INDEX($A400:$Y400,MATCH(Lists!$H$5,$A$1:$Y$1,0))),IF(INDEX($A400:$Y400,MATCH(Lists!$H$5,$A$1:$Y$1,0))&gt;0,INT(INDEX($A400:$Y400,MATCH(Lists!$H$5,$A$1:$Y$1,0))),""),DATE(VALUE(LEFT(INDEX($A400:$Y400,MATCH(Lists!$H$5,$A$1:$Y$1,0)),4)),VALUE(MID(INDEX($A400:$Y400,MATCH(Lists!$H$5,$A$1:$Y$1,0)),6,2)),VALUE(MID(INDEX($A400:$Y400,MATCH(Lists!$H$5,$A$1:$Y$1,0)),9,2)))),"")</f>
        <v/>
      </c>
      <c r="AI400" s="23">
        <f>IFERROR(IF(ISNUMBER(INDEX($A400:$Y400,MATCH(Lists!$H$6,$A$1:$Y$1,0))),IF(INDEX($A400:$Y400,MATCH(Lists!$H$6,$A$1:$Y$1,0))&gt;0,INT(INDEX($A400:$Y400,MATCH(Lists!$H$6,$A$1:$Y$1,0))),""),DATE(VALUE(LEFT(INDEX($A400:$Y400,MATCH(Lists!$H$6,$A$1:$Y$1,0)),4)),VALUE(MID(INDEX($A400:$Y400,MATCH(Lists!$H$6,$A$1:$Y$1,0)),6,2)),VALUE(MID(INDEX($A400:$Y400,MATCH(Lists!$H$6,$A$1:$Y$1,0)),9,2)))),"")</f>
        <v/>
      </c>
      <c r="AJ400" s="22">
        <f>IF(AF400="","",IFERROR(VALUE(INDEX($A400:$Y400,MATCH(Lists!$H$7,$A$1:$Y$1,0))&amp;""),0))</f>
        <v/>
      </c>
      <c r="AK400" s="24">
        <f>IF(AH400="","",YEAR(AH400))</f>
        <v/>
      </c>
      <c r="AL400" s="22">
        <f>IF(AF400="","",IF(AA400="","Pending",AA400))</f>
        <v/>
      </c>
      <c r="AM400" s="22">
        <f>IFERROR(TRIM(INDEX($A400:$Y400,MATCH(Lists!$H$8,$A$1:$Y$1,0))&amp;""),"")</f>
        <v/>
      </c>
      <c r="AN400" s="22">
        <f>IF(AF400="","",IF(OR(Balances!$B$6="",AM400=Balances!$B$6),1,0))</f>
        <v/>
      </c>
    </row>
    <row r="401">
      <c r="Z401" s="19" t="n"/>
      <c r="AA401" s="25" t="n"/>
      <c r="AB401" s="25" t="n"/>
      <c r="AC401" s="26" t="n"/>
      <c r="AD401" s="25" t="n"/>
      <c r="AE401" s="19" t="n"/>
      <c r="AF401" s="22">
        <f>LOWER(IFERROR(TRIM(INDEX($A401:$Y401,MATCH(Lists!$H$4,$A$1:$Y$1,0))&amp;""),""))</f>
        <v/>
      </c>
      <c r="AG401" s="22">
        <f>IFERROR(TRIM(INDEX($A401:$Y401,MATCH(Lists!$H$3,$A$1:$Y$1,0))&amp;""),"")</f>
        <v/>
      </c>
      <c r="AH401" s="23">
        <f>IFERROR(IF(ISNUMBER(INDEX($A401:$Y401,MATCH(Lists!$H$5,$A$1:$Y$1,0))),IF(INDEX($A401:$Y401,MATCH(Lists!$H$5,$A$1:$Y$1,0))&gt;0,INT(INDEX($A401:$Y401,MATCH(Lists!$H$5,$A$1:$Y$1,0))),""),DATE(VALUE(LEFT(INDEX($A401:$Y401,MATCH(Lists!$H$5,$A$1:$Y$1,0)),4)),VALUE(MID(INDEX($A401:$Y401,MATCH(Lists!$H$5,$A$1:$Y$1,0)),6,2)),VALUE(MID(INDEX($A401:$Y401,MATCH(Lists!$H$5,$A$1:$Y$1,0)),9,2)))),"")</f>
        <v/>
      </c>
      <c r="AI401" s="23">
        <f>IFERROR(IF(ISNUMBER(INDEX($A401:$Y401,MATCH(Lists!$H$6,$A$1:$Y$1,0))),IF(INDEX($A401:$Y401,MATCH(Lists!$H$6,$A$1:$Y$1,0))&gt;0,INT(INDEX($A401:$Y401,MATCH(Lists!$H$6,$A$1:$Y$1,0))),""),DATE(VALUE(LEFT(INDEX($A401:$Y401,MATCH(Lists!$H$6,$A$1:$Y$1,0)),4)),VALUE(MID(INDEX($A401:$Y401,MATCH(Lists!$H$6,$A$1:$Y$1,0)),6,2)),VALUE(MID(INDEX($A401:$Y401,MATCH(Lists!$H$6,$A$1:$Y$1,0)),9,2)))),"")</f>
        <v/>
      </c>
      <c r="AJ401" s="22">
        <f>IF(AF401="","",IFERROR(VALUE(INDEX($A401:$Y401,MATCH(Lists!$H$7,$A$1:$Y$1,0))&amp;""),0))</f>
        <v/>
      </c>
      <c r="AK401" s="24">
        <f>IF(AH401="","",YEAR(AH401))</f>
        <v/>
      </c>
      <c r="AL401" s="22">
        <f>IF(AF401="","",IF(AA401="","Pending",AA401))</f>
        <v/>
      </c>
      <c r="AM401" s="22">
        <f>IFERROR(TRIM(INDEX($A401:$Y401,MATCH(Lists!$H$8,$A$1:$Y$1,0))&amp;""),"")</f>
        <v/>
      </c>
      <c r="AN401" s="22">
        <f>IF(AF401="","",IF(OR(Balances!$B$6="",AM401=Balances!$B$6),1,0))</f>
        <v/>
      </c>
    </row>
    <row r="402">
      <c r="Z402" s="19" t="n"/>
      <c r="AA402" s="25" t="n"/>
      <c r="AB402" s="25" t="n"/>
      <c r="AC402" s="26" t="n"/>
      <c r="AD402" s="25" t="n"/>
      <c r="AE402" s="19" t="n"/>
      <c r="AF402" s="22">
        <f>LOWER(IFERROR(TRIM(INDEX($A402:$Y402,MATCH(Lists!$H$4,$A$1:$Y$1,0))&amp;""),""))</f>
        <v/>
      </c>
      <c r="AG402" s="22">
        <f>IFERROR(TRIM(INDEX($A402:$Y402,MATCH(Lists!$H$3,$A$1:$Y$1,0))&amp;""),"")</f>
        <v/>
      </c>
      <c r="AH402" s="23">
        <f>IFERROR(IF(ISNUMBER(INDEX($A402:$Y402,MATCH(Lists!$H$5,$A$1:$Y$1,0))),IF(INDEX($A402:$Y402,MATCH(Lists!$H$5,$A$1:$Y$1,0))&gt;0,INT(INDEX($A402:$Y402,MATCH(Lists!$H$5,$A$1:$Y$1,0))),""),DATE(VALUE(LEFT(INDEX($A402:$Y402,MATCH(Lists!$H$5,$A$1:$Y$1,0)),4)),VALUE(MID(INDEX($A402:$Y402,MATCH(Lists!$H$5,$A$1:$Y$1,0)),6,2)),VALUE(MID(INDEX($A402:$Y402,MATCH(Lists!$H$5,$A$1:$Y$1,0)),9,2)))),"")</f>
        <v/>
      </c>
      <c r="AI402" s="23">
        <f>IFERROR(IF(ISNUMBER(INDEX($A402:$Y402,MATCH(Lists!$H$6,$A$1:$Y$1,0))),IF(INDEX($A402:$Y402,MATCH(Lists!$H$6,$A$1:$Y$1,0))&gt;0,INT(INDEX($A402:$Y402,MATCH(Lists!$H$6,$A$1:$Y$1,0))),""),DATE(VALUE(LEFT(INDEX($A402:$Y402,MATCH(Lists!$H$6,$A$1:$Y$1,0)),4)),VALUE(MID(INDEX($A402:$Y402,MATCH(Lists!$H$6,$A$1:$Y$1,0)),6,2)),VALUE(MID(INDEX($A402:$Y402,MATCH(Lists!$H$6,$A$1:$Y$1,0)),9,2)))),"")</f>
        <v/>
      </c>
      <c r="AJ402" s="22">
        <f>IF(AF402="","",IFERROR(VALUE(INDEX($A402:$Y402,MATCH(Lists!$H$7,$A$1:$Y$1,0))&amp;""),0))</f>
        <v/>
      </c>
      <c r="AK402" s="24">
        <f>IF(AH402="","",YEAR(AH402))</f>
        <v/>
      </c>
      <c r="AL402" s="22">
        <f>IF(AF402="","",IF(AA402="","Pending",AA402))</f>
        <v/>
      </c>
      <c r="AM402" s="22">
        <f>IFERROR(TRIM(INDEX($A402:$Y402,MATCH(Lists!$H$8,$A$1:$Y$1,0))&amp;""),"")</f>
        <v/>
      </c>
      <c r="AN402" s="22">
        <f>IF(AF402="","",IF(OR(Balances!$B$6="",AM402=Balances!$B$6),1,0))</f>
        <v/>
      </c>
    </row>
    <row r="403">
      <c r="Z403" s="19" t="n"/>
      <c r="AA403" s="25" t="n"/>
      <c r="AB403" s="25" t="n"/>
      <c r="AC403" s="26" t="n"/>
      <c r="AD403" s="25" t="n"/>
      <c r="AE403" s="19" t="n"/>
      <c r="AF403" s="22">
        <f>LOWER(IFERROR(TRIM(INDEX($A403:$Y403,MATCH(Lists!$H$4,$A$1:$Y$1,0))&amp;""),""))</f>
        <v/>
      </c>
      <c r="AG403" s="22">
        <f>IFERROR(TRIM(INDEX($A403:$Y403,MATCH(Lists!$H$3,$A$1:$Y$1,0))&amp;""),"")</f>
        <v/>
      </c>
      <c r="AH403" s="23">
        <f>IFERROR(IF(ISNUMBER(INDEX($A403:$Y403,MATCH(Lists!$H$5,$A$1:$Y$1,0))),IF(INDEX($A403:$Y403,MATCH(Lists!$H$5,$A$1:$Y$1,0))&gt;0,INT(INDEX($A403:$Y403,MATCH(Lists!$H$5,$A$1:$Y$1,0))),""),DATE(VALUE(LEFT(INDEX($A403:$Y403,MATCH(Lists!$H$5,$A$1:$Y$1,0)),4)),VALUE(MID(INDEX($A403:$Y403,MATCH(Lists!$H$5,$A$1:$Y$1,0)),6,2)),VALUE(MID(INDEX($A403:$Y403,MATCH(Lists!$H$5,$A$1:$Y$1,0)),9,2)))),"")</f>
        <v/>
      </c>
      <c r="AI403" s="23">
        <f>IFERROR(IF(ISNUMBER(INDEX($A403:$Y403,MATCH(Lists!$H$6,$A$1:$Y$1,0))),IF(INDEX($A403:$Y403,MATCH(Lists!$H$6,$A$1:$Y$1,0))&gt;0,INT(INDEX($A403:$Y403,MATCH(Lists!$H$6,$A$1:$Y$1,0))),""),DATE(VALUE(LEFT(INDEX($A403:$Y403,MATCH(Lists!$H$6,$A$1:$Y$1,0)),4)),VALUE(MID(INDEX($A403:$Y403,MATCH(Lists!$H$6,$A$1:$Y$1,0)),6,2)),VALUE(MID(INDEX($A403:$Y403,MATCH(Lists!$H$6,$A$1:$Y$1,0)),9,2)))),"")</f>
        <v/>
      </c>
      <c r="AJ403" s="22">
        <f>IF(AF403="","",IFERROR(VALUE(INDEX($A403:$Y403,MATCH(Lists!$H$7,$A$1:$Y$1,0))&amp;""),0))</f>
        <v/>
      </c>
      <c r="AK403" s="24">
        <f>IF(AH403="","",YEAR(AH403))</f>
        <v/>
      </c>
      <c r="AL403" s="22">
        <f>IF(AF403="","",IF(AA403="","Pending",AA403))</f>
        <v/>
      </c>
      <c r="AM403" s="22">
        <f>IFERROR(TRIM(INDEX($A403:$Y403,MATCH(Lists!$H$8,$A$1:$Y$1,0))&amp;""),"")</f>
        <v/>
      </c>
      <c r="AN403" s="22">
        <f>IF(AF403="","",IF(OR(Balances!$B$6="",AM403=Balances!$B$6),1,0))</f>
        <v/>
      </c>
    </row>
    <row r="404">
      <c r="Z404" s="19" t="n"/>
      <c r="AA404" s="25" t="n"/>
      <c r="AB404" s="25" t="n"/>
      <c r="AC404" s="26" t="n"/>
      <c r="AD404" s="25" t="n"/>
      <c r="AE404" s="19" t="n"/>
      <c r="AF404" s="22">
        <f>LOWER(IFERROR(TRIM(INDEX($A404:$Y404,MATCH(Lists!$H$4,$A$1:$Y$1,0))&amp;""),""))</f>
        <v/>
      </c>
      <c r="AG404" s="22">
        <f>IFERROR(TRIM(INDEX($A404:$Y404,MATCH(Lists!$H$3,$A$1:$Y$1,0))&amp;""),"")</f>
        <v/>
      </c>
      <c r="AH404" s="23">
        <f>IFERROR(IF(ISNUMBER(INDEX($A404:$Y404,MATCH(Lists!$H$5,$A$1:$Y$1,0))),IF(INDEX($A404:$Y404,MATCH(Lists!$H$5,$A$1:$Y$1,0))&gt;0,INT(INDEX($A404:$Y404,MATCH(Lists!$H$5,$A$1:$Y$1,0))),""),DATE(VALUE(LEFT(INDEX($A404:$Y404,MATCH(Lists!$H$5,$A$1:$Y$1,0)),4)),VALUE(MID(INDEX($A404:$Y404,MATCH(Lists!$H$5,$A$1:$Y$1,0)),6,2)),VALUE(MID(INDEX($A404:$Y404,MATCH(Lists!$H$5,$A$1:$Y$1,0)),9,2)))),"")</f>
        <v/>
      </c>
      <c r="AI404" s="23">
        <f>IFERROR(IF(ISNUMBER(INDEX($A404:$Y404,MATCH(Lists!$H$6,$A$1:$Y$1,0))),IF(INDEX($A404:$Y404,MATCH(Lists!$H$6,$A$1:$Y$1,0))&gt;0,INT(INDEX($A404:$Y404,MATCH(Lists!$H$6,$A$1:$Y$1,0))),""),DATE(VALUE(LEFT(INDEX($A404:$Y404,MATCH(Lists!$H$6,$A$1:$Y$1,0)),4)),VALUE(MID(INDEX($A404:$Y404,MATCH(Lists!$H$6,$A$1:$Y$1,0)),6,2)),VALUE(MID(INDEX($A404:$Y404,MATCH(Lists!$H$6,$A$1:$Y$1,0)),9,2)))),"")</f>
        <v/>
      </c>
      <c r="AJ404" s="22">
        <f>IF(AF404="","",IFERROR(VALUE(INDEX($A404:$Y404,MATCH(Lists!$H$7,$A$1:$Y$1,0))&amp;""),0))</f>
        <v/>
      </c>
      <c r="AK404" s="24">
        <f>IF(AH404="","",YEAR(AH404))</f>
        <v/>
      </c>
      <c r="AL404" s="22">
        <f>IF(AF404="","",IF(AA404="","Pending",AA404))</f>
        <v/>
      </c>
      <c r="AM404" s="22">
        <f>IFERROR(TRIM(INDEX($A404:$Y404,MATCH(Lists!$H$8,$A$1:$Y$1,0))&amp;""),"")</f>
        <v/>
      </c>
      <c r="AN404" s="22">
        <f>IF(AF404="","",IF(OR(Balances!$B$6="",AM404=Balances!$B$6),1,0))</f>
        <v/>
      </c>
    </row>
    <row r="405">
      <c r="Z405" s="19" t="n"/>
      <c r="AA405" s="25" t="n"/>
      <c r="AB405" s="25" t="n"/>
      <c r="AC405" s="26" t="n"/>
      <c r="AD405" s="25" t="n"/>
      <c r="AE405" s="19" t="n"/>
      <c r="AF405" s="22">
        <f>LOWER(IFERROR(TRIM(INDEX($A405:$Y405,MATCH(Lists!$H$4,$A$1:$Y$1,0))&amp;""),""))</f>
        <v/>
      </c>
      <c r="AG405" s="22">
        <f>IFERROR(TRIM(INDEX($A405:$Y405,MATCH(Lists!$H$3,$A$1:$Y$1,0))&amp;""),"")</f>
        <v/>
      </c>
      <c r="AH405" s="23">
        <f>IFERROR(IF(ISNUMBER(INDEX($A405:$Y405,MATCH(Lists!$H$5,$A$1:$Y$1,0))),IF(INDEX($A405:$Y405,MATCH(Lists!$H$5,$A$1:$Y$1,0))&gt;0,INT(INDEX($A405:$Y405,MATCH(Lists!$H$5,$A$1:$Y$1,0))),""),DATE(VALUE(LEFT(INDEX($A405:$Y405,MATCH(Lists!$H$5,$A$1:$Y$1,0)),4)),VALUE(MID(INDEX($A405:$Y405,MATCH(Lists!$H$5,$A$1:$Y$1,0)),6,2)),VALUE(MID(INDEX($A405:$Y405,MATCH(Lists!$H$5,$A$1:$Y$1,0)),9,2)))),"")</f>
        <v/>
      </c>
      <c r="AI405" s="23">
        <f>IFERROR(IF(ISNUMBER(INDEX($A405:$Y405,MATCH(Lists!$H$6,$A$1:$Y$1,0))),IF(INDEX($A405:$Y405,MATCH(Lists!$H$6,$A$1:$Y$1,0))&gt;0,INT(INDEX($A405:$Y405,MATCH(Lists!$H$6,$A$1:$Y$1,0))),""),DATE(VALUE(LEFT(INDEX($A405:$Y405,MATCH(Lists!$H$6,$A$1:$Y$1,0)),4)),VALUE(MID(INDEX($A405:$Y405,MATCH(Lists!$H$6,$A$1:$Y$1,0)),6,2)),VALUE(MID(INDEX($A405:$Y405,MATCH(Lists!$H$6,$A$1:$Y$1,0)),9,2)))),"")</f>
        <v/>
      </c>
      <c r="AJ405" s="22">
        <f>IF(AF405="","",IFERROR(VALUE(INDEX($A405:$Y405,MATCH(Lists!$H$7,$A$1:$Y$1,0))&amp;""),0))</f>
        <v/>
      </c>
      <c r="AK405" s="24">
        <f>IF(AH405="","",YEAR(AH405))</f>
        <v/>
      </c>
      <c r="AL405" s="22">
        <f>IF(AF405="","",IF(AA405="","Pending",AA405))</f>
        <v/>
      </c>
      <c r="AM405" s="22">
        <f>IFERROR(TRIM(INDEX($A405:$Y405,MATCH(Lists!$H$8,$A$1:$Y$1,0))&amp;""),"")</f>
        <v/>
      </c>
      <c r="AN405" s="22">
        <f>IF(AF405="","",IF(OR(Balances!$B$6="",AM405=Balances!$B$6),1,0))</f>
        <v/>
      </c>
    </row>
    <row r="406">
      <c r="Z406" s="19" t="n"/>
      <c r="AA406" s="25" t="n"/>
      <c r="AB406" s="25" t="n"/>
      <c r="AC406" s="26" t="n"/>
      <c r="AD406" s="25" t="n"/>
      <c r="AE406" s="19" t="n"/>
      <c r="AF406" s="22">
        <f>LOWER(IFERROR(TRIM(INDEX($A406:$Y406,MATCH(Lists!$H$4,$A$1:$Y$1,0))&amp;""),""))</f>
        <v/>
      </c>
      <c r="AG406" s="22">
        <f>IFERROR(TRIM(INDEX($A406:$Y406,MATCH(Lists!$H$3,$A$1:$Y$1,0))&amp;""),"")</f>
        <v/>
      </c>
      <c r="AH406" s="23">
        <f>IFERROR(IF(ISNUMBER(INDEX($A406:$Y406,MATCH(Lists!$H$5,$A$1:$Y$1,0))),IF(INDEX($A406:$Y406,MATCH(Lists!$H$5,$A$1:$Y$1,0))&gt;0,INT(INDEX($A406:$Y406,MATCH(Lists!$H$5,$A$1:$Y$1,0))),""),DATE(VALUE(LEFT(INDEX($A406:$Y406,MATCH(Lists!$H$5,$A$1:$Y$1,0)),4)),VALUE(MID(INDEX($A406:$Y406,MATCH(Lists!$H$5,$A$1:$Y$1,0)),6,2)),VALUE(MID(INDEX($A406:$Y406,MATCH(Lists!$H$5,$A$1:$Y$1,0)),9,2)))),"")</f>
        <v/>
      </c>
      <c r="AI406" s="23">
        <f>IFERROR(IF(ISNUMBER(INDEX($A406:$Y406,MATCH(Lists!$H$6,$A$1:$Y$1,0))),IF(INDEX($A406:$Y406,MATCH(Lists!$H$6,$A$1:$Y$1,0))&gt;0,INT(INDEX($A406:$Y406,MATCH(Lists!$H$6,$A$1:$Y$1,0))),""),DATE(VALUE(LEFT(INDEX($A406:$Y406,MATCH(Lists!$H$6,$A$1:$Y$1,0)),4)),VALUE(MID(INDEX($A406:$Y406,MATCH(Lists!$H$6,$A$1:$Y$1,0)),6,2)),VALUE(MID(INDEX($A406:$Y406,MATCH(Lists!$H$6,$A$1:$Y$1,0)),9,2)))),"")</f>
        <v/>
      </c>
      <c r="AJ406" s="22">
        <f>IF(AF406="","",IFERROR(VALUE(INDEX($A406:$Y406,MATCH(Lists!$H$7,$A$1:$Y$1,0))&amp;""),0))</f>
        <v/>
      </c>
      <c r="AK406" s="24">
        <f>IF(AH406="","",YEAR(AH406))</f>
        <v/>
      </c>
      <c r="AL406" s="22">
        <f>IF(AF406="","",IF(AA406="","Pending",AA406))</f>
        <v/>
      </c>
      <c r="AM406" s="22">
        <f>IFERROR(TRIM(INDEX($A406:$Y406,MATCH(Lists!$H$8,$A$1:$Y$1,0))&amp;""),"")</f>
        <v/>
      </c>
      <c r="AN406" s="22">
        <f>IF(AF406="","",IF(OR(Balances!$B$6="",AM406=Balances!$B$6),1,0))</f>
        <v/>
      </c>
    </row>
    <row r="407">
      <c r="Z407" s="19" t="n"/>
      <c r="AA407" s="25" t="n"/>
      <c r="AB407" s="25" t="n"/>
      <c r="AC407" s="26" t="n"/>
      <c r="AD407" s="25" t="n"/>
      <c r="AE407" s="19" t="n"/>
      <c r="AF407" s="22">
        <f>LOWER(IFERROR(TRIM(INDEX($A407:$Y407,MATCH(Lists!$H$4,$A$1:$Y$1,0))&amp;""),""))</f>
        <v/>
      </c>
      <c r="AG407" s="22">
        <f>IFERROR(TRIM(INDEX($A407:$Y407,MATCH(Lists!$H$3,$A$1:$Y$1,0))&amp;""),"")</f>
        <v/>
      </c>
      <c r="AH407" s="23">
        <f>IFERROR(IF(ISNUMBER(INDEX($A407:$Y407,MATCH(Lists!$H$5,$A$1:$Y$1,0))),IF(INDEX($A407:$Y407,MATCH(Lists!$H$5,$A$1:$Y$1,0))&gt;0,INT(INDEX($A407:$Y407,MATCH(Lists!$H$5,$A$1:$Y$1,0))),""),DATE(VALUE(LEFT(INDEX($A407:$Y407,MATCH(Lists!$H$5,$A$1:$Y$1,0)),4)),VALUE(MID(INDEX($A407:$Y407,MATCH(Lists!$H$5,$A$1:$Y$1,0)),6,2)),VALUE(MID(INDEX($A407:$Y407,MATCH(Lists!$H$5,$A$1:$Y$1,0)),9,2)))),"")</f>
        <v/>
      </c>
      <c r="AI407" s="23">
        <f>IFERROR(IF(ISNUMBER(INDEX($A407:$Y407,MATCH(Lists!$H$6,$A$1:$Y$1,0))),IF(INDEX($A407:$Y407,MATCH(Lists!$H$6,$A$1:$Y$1,0))&gt;0,INT(INDEX($A407:$Y407,MATCH(Lists!$H$6,$A$1:$Y$1,0))),""),DATE(VALUE(LEFT(INDEX($A407:$Y407,MATCH(Lists!$H$6,$A$1:$Y$1,0)),4)),VALUE(MID(INDEX($A407:$Y407,MATCH(Lists!$H$6,$A$1:$Y$1,0)),6,2)),VALUE(MID(INDEX($A407:$Y407,MATCH(Lists!$H$6,$A$1:$Y$1,0)),9,2)))),"")</f>
        <v/>
      </c>
      <c r="AJ407" s="22">
        <f>IF(AF407="","",IFERROR(VALUE(INDEX($A407:$Y407,MATCH(Lists!$H$7,$A$1:$Y$1,0))&amp;""),0))</f>
        <v/>
      </c>
      <c r="AK407" s="24">
        <f>IF(AH407="","",YEAR(AH407))</f>
        <v/>
      </c>
      <c r="AL407" s="22">
        <f>IF(AF407="","",IF(AA407="","Pending",AA407))</f>
        <v/>
      </c>
      <c r="AM407" s="22">
        <f>IFERROR(TRIM(INDEX($A407:$Y407,MATCH(Lists!$H$8,$A$1:$Y$1,0))&amp;""),"")</f>
        <v/>
      </c>
      <c r="AN407" s="22">
        <f>IF(AF407="","",IF(OR(Balances!$B$6="",AM407=Balances!$B$6),1,0))</f>
        <v/>
      </c>
    </row>
    <row r="408">
      <c r="Z408" s="19" t="n"/>
      <c r="AA408" s="25" t="n"/>
      <c r="AB408" s="25" t="n"/>
      <c r="AC408" s="26" t="n"/>
      <c r="AD408" s="25" t="n"/>
      <c r="AE408" s="19" t="n"/>
      <c r="AF408" s="22">
        <f>LOWER(IFERROR(TRIM(INDEX($A408:$Y408,MATCH(Lists!$H$4,$A$1:$Y$1,0))&amp;""),""))</f>
        <v/>
      </c>
      <c r="AG408" s="22">
        <f>IFERROR(TRIM(INDEX($A408:$Y408,MATCH(Lists!$H$3,$A$1:$Y$1,0))&amp;""),"")</f>
        <v/>
      </c>
      <c r="AH408" s="23">
        <f>IFERROR(IF(ISNUMBER(INDEX($A408:$Y408,MATCH(Lists!$H$5,$A$1:$Y$1,0))),IF(INDEX($A408:$Y408,MATCH(Lists!$H$5,$A$1:$Y$1,0))&gt;0,INT(INDEX($A408:$Y408,MATCH(Lists!$H$5,$A$1:$Y$1,0))),""),DATE(VALUE(LEFT(INDEX($A408:$Y408,MATCH(Lists!$H$5,$A$1:$Y$1,0)),4)),VALUE(MID(INDEX($A408:$Y408,MATCH(Lists!$H$5,$A$1:$Y$1,0)),6,2)),VALUE(MID(INDEX($A408:$Y408,MATCH(Lists!$H$5,$A$1:$Y$1,0)),9,2)))),"")</f>
        <v/>
      </c>
      <c r="AI408" s="23">
        <f>IFERROR(IF(ISNUMBER(INDEX($A408:$Y408,MATCH(Lists!$H$6,$A$1:$Y$1,0))),IF(INDEX($A408:$Y408,MATCH(Lists!$H$6,$A$1:$Y$1,0))&gt;0,INT(INDEX($A408:$Y408,MATCH(Lists!$H$6,$A$1:$Y$1,0))),""),DATE(VALUE(LEFT(INDEX($A408:$Y408,MATCH(Lists!$H$6,$A$1:$Y$1,0)),4)),VALUE(MID(INDEX($A408:$Y408,MATCH(Lists!$H$6,$A$1:$Y$1,0)),6,2)),VALUE(MID(INDEX($A408:$Y408,MATCH(Lists!$H$6,$A$1:$Y$1,0)),9,2)))),"")</f>
        <v/>
      </c>
      <c r="AJ408" s="22">
        <f>IF(AF408="","",IFERROR(VALUE(INDEX($A408:$Y408,MATCH(Lists!$H$7,$A$1:$Y$1,0))&amp;""),0))</f>
        <v/>
      </c>
      <c r="AK408" s="24">
        <f>IF(AH408="","",YEAR(AH408))</f>
        <v/>
      </c>
      <c r="AL408" s="22">
        <f>IF(AF408="","",IF(AA408="","Pending",AA408))</f>
        <v/>
      </c>
      <c r="AM408" s="22">
        <f>IFERROR(TRIM(INDEX($A408:$Y408,MATCH(Lists!$H$8,$A$1:$Y$1,0))&amp;""),"")</f>
        <v/>
      </c>
      <c r="AN408" s="22">
        <f>IF(AF408="","",IF(OR(Balances!$B$6="",AM408=Balances!$B$6),1,0))</f>
        <v/>
      </c>
    </row>
    <row r="409">
      <c r="Z409" s="19" t="n"/>
      <c r="AA409" s="25" t="n"/>
      <c r="AB409" s="25" t="n"/>
      <c r="AC409" s="26" t="n"/>
      <c r="AD409" s="25" t="n"/>
      <c r="AE409" s="19" t="n"/>
      <c r="AF409" s="22">
        <f>LOWER(IFERROR(TRIM(INDEX($A409:$Y409,MATCH(Lists!$H$4,$A$1:$Y$1,0))&amp;""),""))</f>
        <v/>
      </c>
      <c r="AG409" s="22">
        <f>IFERROR(TRIM(INDEX($A409:$Y409,MATCH(Lists!$H$3,$A$1:$Y$1,0))&amp;""),"")</f>
        <v/>
      </c>
      <c r="AH409" s="23">
        <f>IFERROR(IF(ISNUMBER(INDEX($A409:$Y409,MATCH(Lists!$H$5,$A$1:$Y$1,0))),IF(INDEX($A409:$Y409,MATCH(Lists!$H$5,$A$1:$Y$1,0))&gt;0,INT(INDEX($A409:$Y409,MATCH(Lists!$H$5,$A$1:$Y$1,0))),""),DATE(VALUE(LEFT(INDEX($A409:$Y409,MATCH(Lists!$H$5,$A$1:$Y$1,0)),4)),VALUE(MID(INDEX($A409:$Y409,MATCH(Lists!$H$5,$A$1:$Y$1,0)),6,2)),VALUE(MID(INDEX($A409:$Y409,MATCH(Lists!$H$5,$A$1:$Y$1,0)),9,2)))),"")</f>
        <v/>
      </c>
      <c r="AI409" s="23">
        <f>IFERROR(IF(ISNUMBER(INDEX($A409:$Y409,MATCH(Lists!$H$6,$A$1:$Y$1,0))),IF(INDEX($A409:$Y409,MATCH(Lists!$H$6,$A$1:$Y$1,0))&gt;0,INT(INDEX($A409:$Y409,MATCH(Lists!$H$6,$A$1:$Y$1,0))),""),DATE(VALUE(LEFT(INDEX($A409:$Y409,MATCH(Lists!$H$6,$A$1:$Y$1,0)),4)),VALUE(MID(INDEX($A409:$Y409,MATCH(Lists!$H$6,$A$1:$Y$1,0)),6,2)),VALUE(MID(INDEX($A409:$Y409,MATCH(Lists!$H$6,$A$1:$Y$1,0)),9,2)))),"")</f>
        <v/>
      </c>
      <c r="AJ409" s="22">
        <f>IF(AF409="","",IFERROR(VALUE(INDEX($A409:$Y409,MATCH(Lists!$H$7,$A$1:$Y$1,0))&amp;""),0))</f>
        <v/>
      </c>
      <c r="AK409" s="24">
        <f>IF(AH409="","",YEAR(AH409))</f>
        <v/>
      </c>
      <c r="AL409" s="22">
        <f>IF(AF409="","",IF(AA409="","Pending",AA409))</f>
        <v/>
      </c>
      <c r="AM409" s="22">
        <f>IFERROR(TRIM(INDEX($A409:$Y409,MATCH(Lists!$H$8,$A$1:$Y$1,0))&amp;""),"")</f>
        <v/>
      </c>
      <c r="AN409" s="22">
        <f>IF(AF409="","",IF(OR(Balances!$B$6="",AM409=Balances!$B$6),1,0))</f>
        <v/>
      </c>
    </row>
    <row r="410">
      <c r="Z410" s="19" t="n"/>
      <c r="AA410" s="25" t="n"/>
      <c r="AB410" s="25" t="n"/>
      <c r="AC410" s="26" t="n"/>
      <c r="AD410" s="25" t="n"/>
      <c r="AE410" s="19" t="n"/>
      <c r="AF410" s="22">
        <f>LOWER(IFERROR(TRIM(INDEX($A410:$Y410,MATCH(Lists!$H$4,$A$1:$Y$1,0))&amp;""),""))</f>
        <v/>
      </c>
      <c r="AG410" s="22">
        <f>IFERROR(TRIM(INDEX($A410:$Y410,MATCH(Lists!$H$3,$A$1:$Y$1,0))&amp;""),"")</f>
        <v/>
      </c>
      <c r="AH410" s="23">
        <f>IFERROR(IF(ISNUMBER(INDEX($A410:$Y410,MATCH(Lists!$H$5,$A$1:$Y$1,0))),IF(INDEX($A410:$Y410,MATCH(Lists!$H$5,$A$1:$Y$1,0))&gt;0,INT(INDEX($A410:$Y410,MATCH(Lists!$H$5,$A$1:$Y$1,0))),""),DATE(VALUE(LEFT(INDEX($A410:$Y410,MATCH(Lists!$H$5,$A$1:$Y$1,0)),4)),VALUE(MID(INDEX($A410:$Y410,MATCH(Lists!$H$5,$A$1:$Y$1,0)),6,2)),VALUE(MID(INDEX($A410:$Y410,MATCH(Lists!$H$5,$A$1:$Y$1,0)),9,2)))),"")</f>
        <v/>
      </c>
      <c r="AI410" s="23">
        <f>IFERROR(IF(ISNUMBER(INDEX($A410:$Y410,MATCH(Lists!$H$6,$A$1:$Y$1,0))),IF(INDEX($A410:$Y410,MATCH(Lists!$H$6,$A$1:$Y$1,0))&gt;0,INT(INDEX($A410:$Y410,MATCH(Lists!$H$6,$A$1:$Y$1,0))),""),DATE(VALUE(LEFT(INDEX($A410:$Y410,MATCH(Lists!$H$6,$A$1:$Y$1,0)),4)),VALUE(MID(INDEX($A410:$Y410,MATCH(Lists!$H$6,$A$1:$Y$1,0)),6,2)),VALUE(MID(INDEX($A410:$Y410,MATCH(Lists!$H$6,$A$1:$Y$1,0)),9,2)))),"")</f>
        <v/>
      </c>
      <c r="AJ410" s="22">
        <f>IF(AF410="","",IFERROR(VALUE(INDEX($A410:$Y410,MATCH(Lists!$H$7,$A$1:$Y$1,0))&amp;""),0))</f>
        <v/>
      </c>
      <c r="AK410" s="24">
        <f>IF(AH410="","",YEAR(AH410))</f>
        <v/>
      </c>
      <c r="AL410" s="22">
        <f>IF(AF410="","",IF(AA410="","Pending",AA410))</f>
        <v/>
      </c>
      <c r="AM410" s="22">
        <f>IFERROR(TRIM(INDEX($A410:$Y410,MATCH(Lists!$H$8,$A$1:$Y$1,0))&amp;""),"")</f>
        <v/>
      </c>
      <c r="AN410" s="22">
        <f>IF(AF410="","",IF(OR(Balances!$B$6="",AM410=Balances!$B$6),1,0))</f>
        <v/>
      </c>
    </row>
    <row r="411">
      <c r="Z411" s="19" t="n"/>
      <c r="AA411" s="25" t="n"/>
      <c r="AB411" s="25" t="n"/>
      <c r="AC411" s="26" t="n"/>
      <c r="AD411" s="25" t="n"/>
      <c r="AE411" s="19" t="n"/>
      <c r="AF411" s="22">
        <f>LOWER(IFERROR(TRIM(INDEX($A411:$Y411,MATCH(Lists!$H$4,$A$1:$Y$1,0))&amp;""),""))</f>
        <v/>
      </c>
      <c r="AG411" s="22">
        <f>IFERROR(TRIM(INDEX($A411:$Y411,MATCH(Lists!$H$3,$A$1:$Y$1,0))&amp;""),"")</f>
        <v/>
      </c>
      <c r="AH411" s="23">
        <f>IFERROR(IF(ISNUMBER(INDEX($A411:$Y411,MATCH(Lists!$H$5,$A$1:$Y$1,0))),IF(INDEX($A411:$Y411,MATCH(Lists!$H$5,$A$1:$Y$1,0))&gt;0,INT(INDEX($A411:$Y411,MATCH(Lists!$H$5,$A$1:$Y$1,0))),""),DATE(VALUE(LEFT(INDEX($A411:$Y411,MATCH(Lists!$H$5,$A$1:$Y$1,0)),4)),VALUE(MID(INDEX($A411:$Y411,MATCH(Lists!$H$5,$A$1:$Y$1,0)),6,2)),VALUE(MID(INDEX($A411:$Y411,MATCH(Lists!$H$5,$A$1:$Y$1,0)),9,2)))),"")</f>
        <v/>
      </c>
      <c r="AI411" s="23">
        <f>IFERROR(IF(ISNUMBER(INDEX($A411:$Y411,MATCH(Lists!$H$6,$A$1:$Y$1,0))),IF(INDEX($A411:$Y411,MATCH(Lists!$H$6,$A$1:$Y$1,0))&gt;0,INT(INDEX($A411:$Y411,MATCH(Lists!$H$6,$A$1:$Y$1,0))),""),DATE(VALUE(LEFT(INDEX($A411:$Y411,MATCH(Lists!$H$6,$A$1:$Y$1,0)),4)),VALUE(MID(INDEX($A411:$Y411,MATCH(Lists!$H$6,$A$1:$Y$1,0)),6,2)),VALUE(MID(INDEX($A411:$Y411,MATCH(Lists!$H$6,$A$1:$Y$1,0)),9,2)))),"")</f>
        <v/>
      </c>
      <c r="AJ411" s="22">
        <f>IF(AF411="","",IFERROR(VALUE(INDEX($A411:$Y411,MATCH(Lists!$H$7,$A$1:$Y$1,0))&amp;""),0))</f>
        <v/>
      </c>
      <c r="AK411" s="24">
        <f>IF(AH411="","",YEAR(AH411))</f>
        <v/>
      </c>
      <c r="AL411" s="22">
        <f>IF(AF411="","",IF(AA411="","Pending",AA411))</f>
        <v/>
      </c>
      <c r="AM411" s="22">
        <f>IFERROR(TRIM(INDEX($A411:$Y411,MATCH(Lists!$H$8,$A$1:$Y$1,0))&amp;""),"")</f>
        <v/>
      </c>
      <c r="AN411" s="22">
        <f>IF(AF411="","",IF(OR(Balances!$B$6="",AM411=Balances!$B$6),1,0))</f>
        <v/>
      </c>
    </row>
    <row r="412">
      <c r="Z412" s="19" t="n"/>
      <c r="AA412" s="25" t="n"/>
      <c r="AB412" s="25" t="n"/>
      <c r="AC412" s="26" t="n"/>
      <c r="AD412" s="25" t="n"/>
      <c r="AE412" s="19" t="n"/>
      <c r="AF412" s="22">
        <f>LOWER(IFERROR(TRIM(INDEX($A412:$Y412,MATCH(Lists!$H$4,$A$1:$Y$1,0))&amp;""),""))</f>
        <v/>
      </c>
      <c r="AG412" s="22">
        <f>IFERROR(TRIM(INDEX($A412:$Y412,MATCH(Lists!$H$3,$A$1:$Y$1,0))&amp;""),"")</f>
        <v/>
      </c>
      <c r="AH412" s="23">
        <f>IFERROR(IF(ISNUMBER(INDEX($A412:$Y412,MATCH(Lists!$H$5,$A$1:$Y$1,0))),IF(INDEX($A412:$Y412,MATCH(Lists!$H$5,$A$1:$Y$1,0))&gt;0,INT(INDEX($A412:$Y412,MATCH(Lists!$H$5,$A$1:$Y$1,0))),""),DATE(VALUE(LEFT(INDEX($A412:$Y412,MATCH(Lists!$H$5,$A$1:$Y$1,0)),4)),VALUE(MID(INDEX($A412:$Y412,MATCH(Lists!$H$5,$A$1:$Y$1,0)),6,2)),VALUE(MID(INDEX($A412:$Y412,MATCH(Lists!$H$5,$A$1:$Y$1,0)),9,2)))),"")</f>
        <v/>
      </c>
      <c r="AI412" s="23">
        <f>IFERROR(IF(ISNUMBER(INDEX($A412:$Y412,MATCH(Lists!$H$6,$A$1:$Y$1,0))),IF(INDEX($A412:$Y412,MATCH(Lists!$H$6,$A$1:$Y$1,0))&gt;0,INT(INDEX($A412:$Y412,MATCH(Lists!$H$6,$A$1:$Y$1,0))),""),DATE(VALUE(LEFT(INDEX($A412:$Y412,MATCH(Lists!$H$6,$A$1:$Y$1,0)),4)),VALUE(MID(INDEX($A412:$Y412,MATCH(Lists!$H$6,$A$1:$Y$1,0)),6,2)),VALUE(MID(INDEX($A412:$Y412,MATCH(Lists!$H$6,$A$1:$Y$1,0)),9,2)))),"")</f>
        <v/>
      </c>
      <c r="AJ412" s="22">
        <f>IF(AF412="","",IFERROR(VALUE(INDEX($A412:$Y412,MATCH(Lists!$H$7,$A$1:$Y$1,0))&amp;""),0))</f>
        <v/>
      </c>
      <c r="AK412" s="24">
        <f>IF(AH412="","",YEAR(AH412))</f>
        <v/>
      </c>
      <c r="AL412" s="22">
        <f>IF(AF412="","",IF(AA412="","Pending",AA412))</f>
        <v/>
      </c>
      <c r="AM412" s="22">
        <f>IFERROR(TRIM(INDEX($A412:$Y412,MATCH(Lists!$H$8,$A$1:$Y$1,0))&amp;""),"")</f>
        <v/>
      </c>
      <c r="AN412" s="22">
        <f>IF(AF412="","",IF(OR(Balances!$B$6="",AM412=Balances!$B$6),1,0))</f>
        <v/>
      </c>
    </row>
    <row r="413">
      <c r="Z413" s="19" t="n"/>
      <c r="AA413" s="25" t="n"/>
      <c r="AB413" s="25" t="n"/>
      <c r="AC413" s="26" t="n"/>
      <c r="AD413" s="25" t="n"/>
      <c r="AE413" s="19" t="n"/>
      <c r="AF413" s="22">
        <f>LOWER(IFERROR(TRIM(INDEX($A413:$Y413,MATCH(Lists!$H$4,$A$1:$Y$1,0))&amp;""),""))</f>
        <v/>
      </c>
      <c r="AG413" s="22">
        <f>IFERROR(TRIM(INDEX($A413:$Y413,MATCH(Lists!$H$3,$A$1:$Y$1,0))&amp;""),"")</f>
        <v/>
      </c>
      <c r="AH413" s="23">
        <f>IFERROR(IF(ISNUMBER(INDEX($A413:$Y413,MATCH(Lists!$H$5,$A$1:$Y$1,0))),IF(INDEX($A413:$Y413,MATCH(Lists!$H$5,$A$1:$Y$1,0))&gt;0,INT(INDEX($A413:$Y413,MATCH(Lists!$H$5,$A$1:$Y$1,0))),""),DATE(VALUE(LEFT(INDEX($A413:$Y413,MATCH(Lists!$H$5,$A$1:$Y$1,0)),4)),VALUE(MID(INDEX($A413:$Y413,MATCH(Lists!$H$5,$A$1:$Y$1,0)),6,2)),VALUE(MID(INDEX($A413:$Y413,MATCH(Lists!$H$5,$A$1:$Y$1,0)),9,2)))),"")</f>
        <v/>
      </c>
      <c r="AI413" s="23">
        <f>IFERROR(IF(ISNUMBER(INDEX($A413:$Y413,MATCH(Lists!$H$6,$A$1:$Y$1,0))),IF(INDEX($A413:$Y413,MATCH(Lists!$H$6,$A$1:$Y$1,0))&gt;0,INT(INDEX($A413:$Y413,MATCH(Lists!$H$6,$A$1:$Y$1,0))),""),DATE(VALUE(LEFT(INDEX($A413:$Y413,MATCH(Lists!$H$6,$A$1:$Y$1,0)),4)),VALUE(MID(INDEX($A413:$Y413,MATCH(Lists!$H$6,$A$1:$Y$1,0)),6,2)),VALUE(MID(INDEX($A413:$Y413,MATCH(Lists!$H$6,$A$1:$Y$1,0)),9,2)))),"")</f>
        <v/>
      </c>
      <c r="AJ413" s="22">
        <f>IF(AF413="","",IFERROR(VALUE(INDEX($A413:$Y413,MATCH(Lists!$H$7,$A$1:$Y$1,0))&amp;""),0))</f>
        <v/>
      </c>
      <c r="AK413" s="24">
        <f>IF(AH413="","",YEAR(AH413))</f>
        <v/>
      </c>
      <c r="AL413" s="22">
        <f>IF(AF413="","",IF(AA413="","Pending",AA413))</f>
        <v/>
      </c>
      <c r="AM413" s="22">
        <f>IFERROR(TRIM(INDEX($A413:$Y413,MATCH(Lists!$H$8,$A$1:$Y$1,0))&amp;""),"")</f>
        <v/>
      </c>
      <c r="AN413" s="22">
        <f>IF(AF413="","",IF(OR(Balances!$B$6="",AM413=Balances!$B$6),1,0))</f>
        <v/>
      </c>
    </row>
    <row r="414">
      <c r="Z414" s="19" t="n"/>
      <c r="AA414" s="25" t="n"/>
      <c r="AB414" s="25" t="n"/>
      <c r="AC414" s="26" t="n"/>
      <c r="AD414" s="25" t="n"/>
      <c r="AE414" s="19" t="n"/>
      <c r="AF414" s="22">
        <f>LOWER(IFERROR(TRIM(INDEX($A414:$Y414,MATCH(Lists!$H$4,$A$1:$Y$1,0))&amp;""),""))</f>
        <v/>
      </c>
      <c r="AG414" s="22">
        <f>IFERROR(TRIM(INDEX($A414:$Y414,MATCH(Lists!$H$3,$A$1:$Y$1,0))&amp;""),"")</f>
        <v/>
      </c>
      <c r="AH414" s="23">
        <f>IFERROR(IF(ISNUMBER(INDEX($A414:$Y414,MATCH(Lists!$H$5,$A$1:$Y$1,0))),IF(INDEX($A414:$Y414,MATCH(Lists!$H$5,$A$1:$Y$1,0))&gt;0,INT(INDEX($A414:$Y414,MATCH(Lists!$H$5,$A$1:$Y$1,0))),""),DATE(VALUE(LEFT(INDEX($A414:$Y414,MATCH(Lists!$H$5,$A$1:$Y$1,0)),4)),VALUE(MID(INDEX($A414:$Y414,MATCH(Lists!$H$5,$A$1:$Y$1,0)),6,2)),VALUE(MID(INDEX($A414:$Y414,MATCH(Lists!$H$5,$A$1:$Y$1,0)),9,2)))),"")</f>
        <v/>
      </c>
      <c r="AI414" s="23">
        <f>IFERROR(IF(ISNUMBER(INDEX($A414:$Y414,MATCH(Lists!$H$6,$A$1:$Y$1,0))),IF(INDEX($A414:$Y414,MATCH(Lists!$H$6,$A$1:$Y$1,0))&gt;0,INT(INDEX($A414:$Y414,MATCH(Lists!$H$6,$A$1:$Y$1,0))),""),DATE(VALUE(LEFT(INDEX($A414:$Y414,MATCH(Lists!$H$6,$A$1:$Y$1,0)),4)),VALUE(MID(INDEX($A414:$Y414,MATCH(Lists!$H$6,$A$1:$Y$1,0)),6,2)),VALUE(MID(INDEX($A414:$Y414,MATCH(Lists!$H$6,$A$1:$Y$1,0)),9,2)))),"")</f>
        <v/>
      </c>
      <c r="AJ414" s="22">
        <f>IF(AF414="","",IFERROR(VALUE(INDEX($A414:$Y414,MATCH(Lists!$H$7,$A$1:$Y$1,0))&amp;""),0))</f>
        <v/>
      </c>
      <c r="AK414" s="24">
        <f>IF(AH414="","",YEAR(AH414))</f>
        <v/>
      </c>
      <c r="AL414" s="22">
        <f>IF(AF414="","",IF(AA414="","Pending",AA414))</f>
        <v/>
      </c>
      <c r="AM414" s="22">
        <f>IFERROR(TRIM(INDEX($A414:$Y414,MATCH(Lists!$H$8,$A$1:$Y$1,0))&amp;""),"")</f>
        <v/>
      </c>
      <c r="AN414" s="22">
        <f>IF(AF414="","",IF(OR(Balances!$B$6="",AM414=Balances!$B$6),1,0))</f>
        <v/>
      </c>
    </row>
    <row r="415">
      <c r="Z415" s="19" t="n"/>
      <c r="AA415" s="25" t="n"/>
      <c r="AB415" s="25" t="n"/>
      <c r="AC415" s="26" t="n"/>
      <c r="AD415" s="25" t="n"/>
      <c r="AE415" s="19" t="n"/>
      <c r="AF415" s="22">
        <f>LOWER(IFERROR(TRIM(INDEX($A415:$Y415,MATCH(Lists!$H$4,$A$1:$Y$1,0))&amp;""),""))</f>
        <v/>
      </c>
      <c r="AG415" s="22">
        <f>IFERROR(TRIM(INDEX($A415:$Y415,MATCH(Lists!$H$3,$A$1:$Y$1,0))&amp;""),"")</f>
        <v/>
      </c>
      <c r="AH415" s="23">
        <f>IFERROR(IF(ISNUMBER(INDEX($A415:$Y415,MATCH(Lists!$H$5,$A$1:$Y$1,0))),IF(INDEX($A415:$Y415,MATCH(Lists!$H$5,$A$1:$Y$1,0))&gt;0,INT(INDEX($A415:$Y415,MATCH(Lists!$H$5,$A$1:$Y$1,0))),""),DATE(VALUE(LEFT(INDEX($A415:$Y415,MATCH(Lists!$H$5,$A$1:$Y$1,0)),4)),VALUE(MID(INDEX($A415:$Y415,MATCH(Lists!$H$5,$A$1:$Y$1,0)),6,2)),VALUE(MID(INDEX($A415:$Y415,MATCH(Lists!$H$5,$A$1:$Y$1,0)),9,2)))),"")</f>
        <v/>
      </c>
      <c r="AI415" s="23">
        <f>IFERROR(IF(ISNUMBER(INDEX($A415:$Y415,MATCH(Lists!$H$6,$A$1:$Y$1,0))),IF(INDEX($A415:$Y415,MATCH(Lists!$H$6,$A$1:$Y$1,0))&gt;0,INT(INDEX($A415:$Y415,MATCH(Lists!$H$6,$A$1:$Y$1,0))),""),DATE(VALUE(LEFT(INDEX($A415:$Y415,MATCH(Lists!$H$6,$A$1:$Y$1,0)),4)),VALUE(MID(INDEX($A415:$Y415,MATCH(Lists!$H$6,$A$1:$Y$1,0)),6,2)),VALUE(MID(INDEX($A415:$Y415,MATCH(Lists!$H$6,$A$1:$Y$1,0)),9,2)))),"")</f>
        <v/>
      </c>
      <c r="AJ415" s="22">
        <f>IF(AF415="","",IFERROR(VALUE(INDEX($A415:$Y415,MATCH(Lists!$H$7,$A$1:$Y$1,0))&amp;""),0))</f>
        <v/>
      </c>
      <c r="AK415" s="24">
        <f>IF(AH415="","",YEAR(AH415))</f>
        <v/>
      </c>
      <c r="AL415" s="22">
        <f>IF(AF415="","",IF(AA415="","Pending",AA415))</f>
        <v/>
      </c>
      <c r="AM415" s="22">
        <f>IFERROR(TRIM(INDEX($A415:$Y415,MATCH(Lists!$H$8,$A$1:$Y$1,0))&amp;""),"")</f>
        <v/>
      </c>
      <c r="AN415" s="22">
        <f>IF(AF415="","",IF(OR(Balances!$B$6="",AM415=Balances!$B$6),1,0))</f>
        <v/>
      </c>
    </row>
    <row r="416">
      <c r="Z416" s="19" t="n"/>
      <c r="AA416" s="25" t="n"/>
      <c r="AB416" s="25" t="n"/>
      <c r="AC416" s="26" t="n"/>
      <c r="AD416" s="25" t="n"/>
      <c r="AE416" s="19" t="n"/>
      <c r="AF416" s="22">
        <f>LOWER(IFERROR(TRIM(INDEX($A416:$Y416,MATCH(Lists!$H$4,$A$1:$Y$1,0))&amp;""),""))</f>
        <v/>
      </c>
      <c r="AG416" s="22">
        <f>IFERROR(TRIM(INDEX($A416:$Y416,MATCH(Lists!$H$3,$A$1:$Y$1,0))&amp;""),"")</f>
        <v/>
      </c>
      <c r="AH416" s="23">
        <f>IFERROR(IF(ISNUMBER(INDEX($A416:$Y416,MATCH(Lists!$H$5,$A$1:$Y$1,0))),IF(INDEX($A416:$Y416,MATCH(Lists!$H$5,$A$1:$Y$1,0))&gt;0,INT(INDEX($A416:$Y416,MATCH(Lists!$H$5,$A$1:$Y$1,0))),""),DATE(VALUE(LEFT(INDEX($A416:$Y416,MATCH(Lists!$H$5,$A$1:$Y$1,0)),4)),VALUE(MID(INDEX($A416:$Y416,MATCH(Lists!$H$5,$A$1:$Y$1,0)),6,2)),VALUE(MID(INDEX($A416:$Y416,MATCH(Lists!$H$5,$A$1:$Y$1,0)),9,2)))),"")</f>
        <v/>
      </c>
      <c r="AI416" s="23">
        <f>IFERROR(IF(ISNUMBER(INDEX($A416:$Y416,MATCH(Lists!$H$6,$A$1:$Y$1,0))),IF(INDEX($A416:$Y416,MATCH(Lists!$H$6,$A$1:$Y$1,0))&gt;0,INT(INDEX($A416:$Y416,MATCH(Lists!$H$6,$A$1:$Y$1,0))),""),DATE(VALUE(LEFT(INDEX($A416:$Y416,MATCH(Lists!$H$6,$A$1:$Y$1,0)),4)),VALUE(MID(INDEX($A416:$Y416,MATCH(Lists!$H$6,$A$1:$Y$1,0)),6,2)),VALUE(MID(INDEX($A416:$Y416,MATCH(Lists!$H$6,$A$1:$Y$1,0)),9,2)))),"")</f>
        <v/>
      </c>
      <c r="AJ416" s="22">
        <f>IF(AF416="","",IFERROR(VALUE(INDEX($A416:$Y416,MATCH(Lists!$H$7,$A$1:$Y$1,0))&amp;""),0))</f>
        <v/>
      </c>
      <c r="AK416" s="24">
        <f>IF(AH416="","",YEAR(AH416))</f>
        <v/>
      </c>
      <c r="AL416" s="22">
        <f>IF(AF416="","",IF(AA416="","Pending",AA416))</f>
        <v/>
      </c>
      <c r="AM416" s="22">
        <f>IFERROR(TRIM(INDEX($A416:$Y416,MATCH(Lists!$H$8,$A$1:$Y$1,0))&amp;""),"")</f>
        <v/>
      </c>
      <c r="AN416" s="22">
        <f>IF(AF416="","",IF(OR(Balances!$B$6="",AM416=Balances!$B$6),1,0))</f>
        <v/>
      </c>
    </row>
    <row r="417">
      <c r="Z417" s="19" t="n"/>
      <c r="AA417" s="25" t="n"/>
      <c r="AB417" s="25" t="n"/>
      <c r="AC417" s="26" t="n"/>
      <c r="AD417" s="25" t="n"/>
      <c r="AE417" s="19" t="n"/>
      <c r="AF417" s="22">
        <f>LOWER(IFERROR(TRIM(INDEX($A417:$Y417,MATCH(Lists!$H$4,$A$1:$Y$1,0))&amp;""),""))</f>
        <v/>
      </c>
      <c r="AG417" s="22">
        <f>IFERROR(TRIM(INDEX($A417:$Y417,MATCH(Lists!$H$3,$A$1:$Y$1,0))&amp;""),"")</f>
        <v/>
      </c>
      <c r="AH417" s="23">
        <f>IFERROR(IF(ISNUMBER(INDEX($A417:$Y417,MATCH(Lists!$H$5,$A$1:$Y$1,0))),IF(INDEX($A417:$Y417,MATCH(Lists!$H$5,$A$1:$Y$1,0))&gt;0,INT(INDEX($A417:$Y417,MATCH(Lists!$H$5,$A$1:$Y$1,0))),""),DATE(VALUE(LEFT(INDEX($A417:$Y417,MATCH(Lists!$H$5,$A$1:$Y$1,0)),4)),VALUE(MID(INDEX($A417:$Y417,MATCH(Lists!$H$5,$A$1:$Y$1,0)),6,2)),VALUE(MID(INDEX($A417:$Y417,MATCH(Lists!$H$5,$A$1:$Y$1,0)),9,2)))),"")</f>
        <v/>
      </c>
      <c r="AI417" s="23">
        <f>IFERROR(IF(ISNUMBER(INDEX($A417:$Y417,MATCH(Lists!$H$6,$A$1:$Y$1,0))),IF(INDEX($A417:$Y417,MATCH(Lists!$H$6,$A$1:$Y$1,0))&gt;0,INT(INDEX($A417:$Y417,MATCH(Lists!$H$6,$A$1:$Y$1,0))),""),DATE(VALUE(LEFT(INDEX($A417:$Y417,MATCH(Lists!$H$6,$A$1:$Y$1,0)),4)),VALUE(MID(INDEX($A417:$Y417,MATCH(Lists!$H$6,$A$1:$Y$1,0)),6,2)),VALUE(MID(INDEX($A417:$Y417,MATCH(Lists!$H$6,$A$1:$Y$1,0)),9,2)))),"")</f>
        <v/>
      </c>
      <c r="AJ417" s="22">
        <f>IF(AF417="","",IFERROR(VALUE(INDEX($A417:$Y417,MATCH(Lists!$H$7,$A$1:$Y$1,0))&amp;""),0))</f>
        <v/>
      </c>
      <c r="AK417" s="24">
        <f>IF(AH417="","",YEAR(AH417))</f>
        <v/>
      </c>
      <c r="AL417" s="22">
        <f>IF(AF417="","",IF(AA417="","Pending",AA417))</f>
        <v/>
      </c>
      <c r="AM417" s="22">
        <f>IFERROR(TRIM(INDEX($A417:$Y417,MATCH(Lists!$H$8,$A$1:$Y$1,0))&amp;""),"")</f>
        <v/>
      </c>
      <c r="AN417" s="22">
        <f>IF(AF417="","",IF(OR(Balances!$B$6="",AM417=Balances!$B$6),1,0))</f>
        <v/>
      </c>
    </row>
    <row r="418">
      <c r="Z418" s="19" t="n"/>
      <c r="AA418" s="25" t="n"/>
      <c r="AB418" s="25" t="n"/>
      <c r="AC418" s="26" t="n"/>
      <c r="AD418" s="25" t="n"/>
      <c r="AE418" s="19" t="n"/>
      <c r="AF418" s="22">
        <f>LOWER(IFERROR(TRIM(INDEX($A418:$Y418,MATCH(Lists!$H$4,$A$1:$Y$1,0))&amp;""),""))</f>
        <v/>
      </c>
      <c r="AG418" s="22">
        <f>IFERROR(TRIM(INDEX($A418:$Y418,MATCH(Lists!$H$3,$A$1:$Y$1,0))&amp;""),"")</f>
        <v/>
      </c>
      <c r="AH418" s="23">
        <f>IFERROR(IF(ISNUMBER(INDEX($A418:$Y418,MATCH(Lists!$H$5,$A$1:$Y$1,0))),IF(INDEX($A418:$Y418,MATCH(Lists!$H$5,$A$1:$Y$1,0))&gt;0,INT(INDEX($A418:$Y418,MATCH(Lists!$H$5,$A$1:$Y$1,0))),""),DATE(VALUE(LEFT(INDEX($A418:$Y418,MATCH(Lists!$H$5,$A$1:$Y$1,0)),4)),VALUE(MID(INDEX($A418:$Y418,MATCH(Lists!$H$5,$A$1:$Y$1,0)),6,2)),VALUE(MID(INDEX($A418:$Y418,MATCH(Lists!$H$5,$A$1:$Y$1,0)),9,2)))),"")</f>
        <v/>
      </c>
      <c r="AI418" s="23">
        <f>IFERROR(IF(ISNUMBER(INDEX($A418:$Y418,MATCH(Lists!$H$6,$A$1:$Y$1,0))),IF(INDEX($A418:$Y418,MATCH(Lists!$H$6,$A$1:$Y$1,0))&gt;0,INT(INDEX($A418:$Y418,MATCH(Lists!$H$6,$A$1:$Y$1,0))),""),DATE(VALUE(LEFT(INDEX($A418:$Y418,MATCH(Lists!$H$6,$A$1:$Y$1,0)),4)),VALUE(MID(INDEX($A418:$Y418,MATCH(Lists!$H$6,$A$1:$Y$1,0)),6,2)),VALUE(MID(INDEX($A418:$Y418,MATCH(Lists!$H$6,$A$1:$Y$1,0)),9,2)))),"")</f>
        <v/>
      </c>
      <c r="AJ418" s="22">
        <f>IF(AF418="","",IFERROR(VALUE(INDEX($A418:$Y418,MATCH(Lists!$H$7,$A$1:$Y$1,0))&amp;""),0))</f>
        <v/>
      </c>
      <c r="AK418" s="24">
        <f>IF(AH418="","",YEAR(AH418))</f>
        <v/>
      </c>
      <c r="AL418" s="22">
        <f>IF(AF418="","",IF(AA418="","Pending",AA418))</f>
        <v/>
      </c>
      <c r="AM418" s="22">
        <f>IFERROR(TRIM(INDEX($A418:$Y418,MATCH(Lists!$H$8,$A$1:$Y$1,0))&amp;""),"")</f>
        <v/>
      </c>
      <c r="AN418" s="22">
        <f>IF(AF418="","",IF(OR(Balances!$B$6="",AM418=Balances!$B$6),1,0))</f>
        <v/>
      </c>
    </row>
    <row r="419">
      <c r="Z419" s="19" t="n"/>
      <c r="AA419" s="25" t="n"/>
      <c r="AB419" s="25" t="n"/>
      <c r="AC419" s="26" t="n"/>
      <c r="AD419" s="25" t="n"/>
      <c r="AE419" s="19" t="n"/>
      <c r="AF419" s="22">
        <f>LOWER(IFERROR(TRIM(INDEX($A419:$Y419,MATCH(Lists!$H$4,$A$1:$Y$1,0))&amp;""),""))</f>
        <v/>
      </c>
      <c r="AG419" s="22">
        <f>IFERROR(TRIM(INDEX($A419:$Y419,MATCH(Lists!$H$3,$A$1:$Y$1,0))&amp;""),"")</f>
        <v/>
      </c>
      <c r="AH419" s="23">
        <f>IFERROR(IF(ISNUMBER(INDEX($A419:$Y419,MATCH(Lists!$H$5,$A$1:$Y$1,0))),IF(INDEX($A419:$Y419,MATCH(Lists!$H$5,$A$1:$Y$1,0))&gt;0,INT(INDEX($A419:$Y419,MATCH(Lists!$H$5,$A$1:$Y$1,0))),""),DATE(VALUE(LEFT(INDEX($A419:$Y419,MATCH(Lists!$H$5,$A$1:$Y$1,0)),4)),VALUE(MID(INDEX($A419:$Y419,MATCH(Lists!$H$5,$A$1:$Y$1,0)),6,2)),VALUE(MID(INDEX($A419:$Y419,MATCH(Lists!$H$5,$A$1:$Y$1,0)),9,2)))),"")</f>
        <v/>
      </c>
      <c r="AI419" s="23">
        <f>IFERROR(IF(ISNUMBER(INDEX($A419:$Y419,MATCH(Lists!$H$6,$A$1:$Y$1,0))),IF(INDEX($A419:$Y419,MATCH(Lists!$H$6,$A$1:$Y$1,0))&gt;0,INT(INDEX($A419:$Y419,MATCH(Lists!$H$6,$A$1:$Y$1,0))),""),DATE(VALUE(LEFT(INDEX($A419:$Y419,MATCH(Lists!$H$6,$A$1:$Y$1,0)),4)),VALUE(MID(INDEX($A419:$Y419,MATCH(Lists!$H$6,$A$1:$Y$1,0)),6,2)),VALUE(MID(INDEX($A419:$Y419,MATCH(Lists!$H$6,$A$1:$Y$1,0)),9,2)))),"")</f>
        <v/>
      </c>
      <c r="AJ419" s="22">
        <f>IF(AF419="","",IFERROR(VALUE(INDEX($A419:$Y419,MATCH(Lists!$H$7,$A$1:$Y$1,0))&amp;""),0))</f>
        <v/>
      </c>
      <c r="AK419" s="24">
        <f>IF(AH419="","",YEAR(AH419))</f>
        <v/>
      </c>
      <c r="AL419" s="22">
        <f>IF(AF419="","",IF(AA419="","Pending",AA419))</f>
        <v/>
      </c>
      <c r="AM419" s="22">
        <f>IFERROR(TRIM(INDEX($A419:$Y419,MATCH(Lists!$H$8,$A$1:$Y$1,0))&amp;""),"")</f>
        <v/>
      </c>
      <c r="AN419" s="22">
        <f>IF(AF419="","",IF(OR(Balances!$B$6="",AM419=Balances!$B$6),1,0))</f>
        <v/>
      </c>
    </row>
    <row r="420">
      <c r="Z420" s="19" t="n"/>
      <c r="AA420" s="25" t="n"/>
      <c r="AB420" s="25" t="n"/>
      <c r="AC420" s="26" t="n"/>
      <c r="AD420" s="25" t="n"/>
      <c r="AE420" s="19" t="n"/>
      <c r="AF420" s="22">
        <f>LOWER(IFERROR(TRIM(INDEX($A420:$Y420,MATCH(Lists!$H$4,$A$1:$Y$1,0))&amp;""),""))</f>
        <v/>
      </c>
      <c r="AG420" s="22">
        <f>IFERROR(TRIM(INDEX($A420:$Y420,MATCH(Lists!$H$3,$A$1:$Y$1,0))&amp;""),"")</f>
        <v/>
      </c>
      <c r="AH420" s="23">
        <f>IFERROR(IF(ISNUMBER(INDEX($A420:$Y420,MATCH(Lists!$H$5,$A$1:$Y$1,0))),IF(INDEX($A420:$Y420,MATCH(Lists!$H$5,$A$1:$Y$1,0))&gt;0,INT(INDEX($A420:$Y420,MATCH(Lists!$H$5,$A$1:$Y$1,0))),""),DATE(VALUE(LEFT(INDEX($A420:$Y420,MATCH(Lists!$H$5,$A$1:$Y$1,0)),4)),VALUE(MID(INDEX($A420:$Y420,MATCH(Lists!$H$5,$A$1:$Y$1,0)),6,2)),VALUE(MID(INDEX($A420:$Y420,MATCH(Lists!$H$5,$A$1:$Y$1,0)),9,2)))),"")</f>
        <v/>
      </c>
      <c r="AI420" s="23">
        <f>IFERROR(IF(ISNUMBER(INDEX($A420:$Y420,MATCH(Lists!$H$6,$A$1:$Y$1,0))),IF(INDEX($A420:$Y420,MATCH(Lists!$H$6,$A$1:$Y$1,0))&gt;0,INT(INDEX($A420:$Y420,MATCH(Lists!$H$6,$A$1:$Y$1,0))),""),DATE(VALUE(LEFT(INDEX($A420:$Y420,MATCH(Lists!$H$6,$A$1:$Y$1,0)),4)),VALUE(MID(INDEX($A420:$Y420,MATCH(Lists!$H$6,$A$1:$Y$1,0)),6,2)),VALUE(MID(INDEX($A420:$Y420,MATCH(Lists!$H$6,$A$1:$Y$1,0)),9,2)))),"")</f>
        <v/>
      </c>
      <c r="AJ420" s="22">
        <f>IF(AF420="","",IFERROR(VALUE(INDEX($A420:$Y420,MATCH(Lists!$H$7,$A$1:$Y$1,0))&amp;""),0))</f>
        <v/>
      </c>
      <c r="AK420" s="24">
        <f>IF(AH420="","",YEAR(AH420))</f>
        <v/>
      </c>
      <c r="AL420" s="22">
        <f>IF(AF420="","",IF(AA420="","Pending",AA420))</f>
        <v/>
      </c>
      <c r="AM420" s="22">
        <f>IFERROR(TRIM(INDEX($A420:$Y420,MATCH(Lists!$H$8,$A$1:$Y$1,0))&amp;""),"")</f>
        <v/>
      </c>
      <c r="AN420" s="22">
        <f>IF(AF420="","",IF(OR(Balances!$B$6="",AM420=Balances!$B$6),1,0))</f>
        <v/>
      </c>
    </row>
    <row r="421">
      <c r="Z421" s="19" t="n"/>
      <c r="AA421" s="25" t="n"/>
      <c r="AB421" s="25" t="n"/>
      <c r="AC421" s="26" t="n"/>
      <c r="AD421" s="25" t="n"/>
      <c r="AE421" s="19" t="n"/>
      <c r="AF421" s="22">
        <f>LOWER(IFERROR(TRIM(INDEX($A421:$Y421,MATCH(Lists!$H$4,$A$1:$Y$1,0))&amp;""),""))</f>
        <v/>
      </c>
      <c r="AG421" s="22">
        <f>IFERROR(TRIM(INDEX($A421:$Y421,MATCH(Lists!$H$3,$A$1:$Y$1,0))&amp;""),"")</f>
        <v/>
      </c>
      <c r="AH421" s="23">
        <f>IFERROR(IF(ISNUMBER(INDEX($A421:$Y421,MATCH(Lists!$H$5,$A$1:$Y$1,0))),IF(INDEX($A421:$Y421,MATCH(Lists!$H$5,$A$1:$Y$1,0))&gt;0,INT(INDEX($A421:$Y421,MATCH(Lists!$H$5,$A$1:$Y$1,0))),""),DATE(VALUE(LEFT(INDEX($A421:$Y421,MATCH(Lists!$H$5,$A$1:$Y$1,0)),4)),VALUE(MID(INDEX($A421:$Y421,MATCH(Lists!$H$5,$A$1:$Y$1,0)),6,2)),VALUE(MID(INDEX($A421:$Y421,MATCH(Lists!$H$5,$A$1:$Y$1,0)),9,2)))),"")</f>
        <v/>
      </c>
      <c r="AI421" s="23">
        <f>IFERROR(IF(ISNUMBER(INDEX($A421:$Y421,MATCH(Lists!$H$6,$A$1:$Y$1,0))),IF(INDEX($A421:$Y421,MATCH(Lists!$H$6,$A$1:$Y$1,0))&gt;0,INT(INDEX($A421:$Y421,MATCH(Lists!$H$6,$A$1:$Y$1,0))),""),DATE(VALUE(LEFT(INDEX($A421:$Y421,MATCH(Lists!$H$6,$A$1:$Y$1,0)),4)),VALUE(MID(INDEX($A421:$Y421,MATCH(Lists!$H$6,$A$1:$Y$1,0)),6,2)),VALUE(MID(INDEX($A421:$Y421,MATCH(Lists!$H$6,$A$1:$Y$1,0)),9,2)))),"")</f>
        <v/>
      </c>
      <c r="AJ421" s="22">
        <f>IF(AF421="","",IFERROR(VALUE(INDEX($A421:$Y421,MATCH(Lists!$H$7,$A$1:$Y$1,0))&amp;""),0))</f>
        <v/>
      </c>
      <c r="AK421" s="24">
        <f>IF(AH421="","",YEAR(AH421))</f>
        <v/>
      </c>
      <c r="AL421" s="22">
        <f>IF(AF421="","",IF(AA421="","Pending",AA421))</f>
        <v/>
      </c>
      <c r="AM421" s="22">
        <f>IFERROR(TRIM(INDEX($A421:$Y421,MATCH(Lists!$H$8,$A$1:$Y$1,0))&amp;""),"")</f>
        <v/>
      </c>
      <c r="AN421" s="22">
        <f>IF(AF421="","",IF(OR(Balances!$B$6="",AM421=Balances!$B$6),1,0))</f>
        <v/>
      </c>
    </row>
    <row r="422">
      <c r="Z422" s="19" t="n"/>
      <c r="AA422" s="25" t="n"/>
      <c r="AB422" s="25" t="n"/>
      <c r="AC422" s="26" t="n"/>
      <c r="AD422" s="25" t="n"/>
      <c r="AE422" s="19" t="n"/>
      <c r="AF422" s="22">
        <f>LOWER(IFERROR(TRIM(INDEX($A422:$Y422,MATCH(Lists!$H$4,$A$1:$Y$1,0))&amp;""),""))</f>
        <v/>
      </c>
      <c r="AG422" s="22">
        <f>IFERROR(TRIM(INDEX($A422:$Y422,MATCH(Lists!$H$3,$A$1:$Y$1,0))&amp;""),"")</f>
        <v/>
      </c>
      <c r="AH422" s="23">
        <f>IFERROR(IF(ISNUMBER(INDEX($A422:$Y422,MATCH(Lists!$H$5,$A$1:$Y$1,0))),IF(INDEX($A422:$Y422,MATCH(Lists!$H$5,$A$1:$Y$1,0))&gt;0,INT(INDEX($A422:$Y422,MATCH(Lists!$H$5,$A$1:$Y$1,0))),""),DATE(VALUE(LEFT(INDEX($A422:$Y422,MATCH(Lists!$H$5,$A$1:$Y$1,0)),4)),VALUE(MID(INDEX($A422:$Y422,MATCH(Lists!$H$5,$A$1:$Y$1,0)),6,2)),VALUE(MID(INDEX($A422:$Y422,MATCH(Lists!$H$5,$A$1:$Y$1,0)),9,2)))),"")</f>
        <v/>
      </c>
      <c r="AI422" s="23">
        <f>IFERROR(IF(ISNUMBER(INDEX($A422:$Y422,MATCH(Lists!$H$6,$A$1:$Y$1,0))),IF(INDEX($A422:$Y422,MATCH(Lists!$H$6,$A$1:$Y$1,0))&gt;0,INT(INDEX($A422:$Y422,MATCH(Lists!$H$6,$A$1:$Y$1,0))),""),DATE(VALUE(LEFT(INDEX($A422:$Y422,MATCH(Lists!$H$6,$A$1:$Y$1,0)),4)),VALUE(MID(INDEX($A422:$Y422,MATCH(Lists!$H$6,$A$1:$Y$1,0)),6,2)),VALUE(MID(INDEX($A422:$Y422,MATCH(Lists!$H$6,$A$1:$Y$1,0)),9,2)))),"")</f>
        <v/>
      </c>
      <c r="AJ422" s="22">
        <f>IF(AF422="","",IFERROR(VALUE(INDEX($A422:$Y422,MATCH(Lists!$H$7,$A$1:$Y$1,0))&amp;""),0))</f>
        <v/>
      </c>
      <c r="AK422" s="24">
        <f>IF(AH422="","",YEAR(AH422))</f>
        <v/>
      </c>
      <c r="AL422" s="22">
        <f>IF(AF422="","",IF(AA422="","Pending",AA422))</f>
        <v/>
      </c>
      <c r="AM422" s="22">
        <f>IFERROR(TRIM(INDEX($A422:$Y422,MATCH(Lists!$H$8,$A$1:$Y$1,0))&amp;""),"")</f>
        <v/>
      </c>
      <c r="AN422" s="22">
        <f>IF(AF422="","",IF(OR(Balances!$B$6="",AM422=Balances!$B$6),1,0))</f>
        <v/>
      </c>
    </row>
    <row r="423">
      <c r="Z423" s="19" t="n"/>
      <c r="AA423" s="25" t="n"/>
      <c r="AB423" s="25" t="n"/>
      <c r="AC423" s="26" t="n"/>
      <c r="AD423" s="25" t="n"/>
      <c r="AE423" s="19" t="n"/>
      <c r="AF423" s="22">
        <f>LOWER(IFERROR(TRIM(INDEX($A423:$Y423,MATCH(Lists!$H$4,$A$1:$Y$1,0))&amp;""),""))</f>
        <v/>
      </c>
      <c r="AG423" s="22">
        <f>IFERROR(TRIM(INDEX($A423:$Y423,MATCH(Lists!$H$3,$A$1:$Y$1,0))&amp;""),"")</f>
        <v/>
      </c>
      <c r="AH423" s="23">
        <f>IFERROR(IF(ISNUMBER(INDEX($A423:$Y423,MATCH(Lists!$H$5,$A$1:$Y$1,0))),IF(INDEX($A423:$Y423,MATCH(Lists!$H$5,$A$1:$Y$1,0))&gt;0,INT(INDEX($A423:$Y423,MATCH(Lists!$H$5,$A$1:$Y$1,0))),""),DATE(VALUE(LEFT(INDEX($A423:$Y423,MATCH(Lists!$H$5,$A$1:$Y$1,0)),4)),VALUE(MID(INDEX($A423:$Y423,MATCH(Lists!$H$5,$A$1:$Y$1,0)),6,2)),VALUE(MID(INDEX($A423:$Y423,MATCH(Lists!$H$5,$A$1:$Y$1,0)),9,2)))),"")</f>
        <v/>
      </c>
      <c r="AI423" s="23">
        <f>IFERROR(IF(ISNUMBER(INDEX($A423:$Y423,MATCH(Lists!$H$6,$A$1:$Y$1,0))),IF(INDEX($A423:$Y423,MATCH(Lists!$H$6,$A$1:$Y$1,0))&gt;0,INT(INDEX($A423:$Y423,MATCH(Lists!$H$6,$A$1:$Y$1,0))),""),DATE(VALUE(LEFT(INDEX($A423:$Y423,MATCH(Lists!$H$6,$A$1:$Y$1,0)),4)),VALUE(MID(INDEX($A423:$Y423,MATCH(Lists!$H$6,$A$1:$Y$1,0)),6,2)),VALUE(MID(INDEX($A423:$Y423,MATCH(Lists!$H$6,$A$1:$Y$1,0)),9,2)))),"")</f>
        <v/>
      </c>
      <c r="AJ423" s="22">
        <f>IF(AF423="","",IFERROR(VALUE(INDEX($A423:$Y423,MATCH(Lists!$H$7,$A$1:$Y$1,0))&amp;""),0))</f>
        <v/>
      </c>
      <c r="AK423" s="24">
        <f>IF(AH423="","",YEAR(AH423))</f>
        <v/>
      </c>
      <c r="AL423" s="22">
        <f>IF(AF423="","",IF(AA423="","Pending",AA423))</f>
        <v/>
      </c>
      <c r="AM423" s="22">
        <f>IFERROR(TRIM(INDEX($A423:$Y423,MATCH(Lists!$H$8,$A$1:$Y$1,0))&amp;""),"")</f>
        <v/>
      </c>
      <c r="AN423" s="22">
        <f>IF(AF423="","",IF(OR(Balances!$B$6="",AM423=Balances!$B$6),1,0))</f>
        <v/>
      </c>
    </row>
    <row r="424">
      <c r="Z424" s="19" t="n"/>
      <c r="AA424" s="25" t="n"/>
      <c r="AB424" s="25" t="n"/>
      <c r="AC424" s="26" t="n"/>
      <c r="AD424" s="25" t="n"/>
      <c r="AE424" s="19" t="n"/>
      <c r="AF424" s="22">
        <f>LOWER(IFERROR(TRIM(INDEX($A424:$Y424,MATCH(Lists!$H$4,$A$1:$Y$1,0))&amp;""),""))</f>
        <v/>
      </c>
      <c r="AG424" s="22">
        <f>IFERROR(TRIM(INDEX($A424:$Y424,MATCH(Lists!$H$3,$A$1:$Y$1,0))&amp;""),"")</f>
        <v/>
      </c>
      <c r="AH424" s="23">
        <f>IFERROR(IF(ISNUMBER(INDEX($A424:$Y424,MATCH(Lists!$H$5,$A$1:$Y$1,0))),IF(INDEX($A424:$Y424,MATCH(Lists!$H$5,$A$1:$Y$1,0))&gt;0,INT(INDEX($A424:$Y424,MATCH(Lists!$H$5,$A$1:$Y$1,0))),""),DATE(VALUE(LEFT(INDEX($A424:$Y424,MATCH(Lists!$H$5,$A$1:$Y$1,0)),4)),VALUE(MID(INDEX($A424:$Y424,MATCH(Lists!$H$5,$A$1:$Y$1,0)),6,2)),VALUE(MID(INDEX($A424:$Y424,MATCH(Lists!$H$5,$A$1:$Y$1,0)),9,2)))),"")</f>
        <v/>
      </c>
      <c r="AI424" s="23">
        <f>IFERROR(IF(ISNUMBER(INDEX($A424:$Y424,MATCH(Lists!$H$6,$A$1:$Y$1,0))),IF(INDEX($A424:$Y424,MATCH(Lists!$H$6,$A$1:$Y$1,0))&gt;0,INT(INDEX($A424:$Y424,MATCH(Lists!$H$6,$A$1:$Y$1,0))),""),DATE(VALUE(LEFT(INDEX($A424:$Y424,MATCH(Lists!$H$6,$A$1:$Y$1,0)),4)),VALUE(MID(INDEX($A424:$Y424,MATCH(Lists!$H$6,$A$1:$Y$1,0)),6,2)),VALUE(MID(INDEX($A424:$Y424,MATCH(Lists!$H$6,$A$1:$Y$1,0)),9,2)))),"")</f>
        <v/>
      </c>
      <c r="AJ424" s="22">
        <f>IF(AF424="","",IFERROR(VALUE(INDEX($A424:$Y424,MATCH(Lists!$H$7,$A$1:$Y$1,0))&amp;""),0))</f>
        <v/>
      </c>
      <c r="AK424" s="24">
        <f>IF(AH424="","",YEAR(AH424))</f>
        <v/>
      </c>
      <c r="AL424" s="22">
        <f>IF(AF424="","",IF(AA424="","Pending",AA424))</f>
        <v/>
      </c>
      <c r="AM424" s="22">
        <f>IFERROR(TRIM(INDEX($A424:$Y424,MATCH(Lists!$H$8,$A$1:$Y$1,0))&amp;""),"")</f>
        <v/>
      </c>
      <c r="AN424" s="22">
        <f>IF(AF424="","",IF(OR(Balances!$B$6="",AM424=Balances!$B$6),1,0))</f>
        <v/>
      </c>
    </row>
    <row r="425">
      <c r="Z425" s="19" t="n"/>
      <c r="AA425" s="25" t="n"/>
      <c r="AB425" s="25" t="n"/>
      <c r="AC425" s="26" t="n"/>
      <c r="AD425" s="25" t="n"/>
      <c r="AE425" s="19" t="n"/>
      <c r="AF425" s="22">
        <f>LOWER(IFERROR(TRIM(INDEX($A425:$Y425,MATCH(Lists!$H$4,$A$1:$Y$1,0))&amp;""),""))</f>
        <v/>
      </c>
      <c r="AG425" s="22">
        <f>IFERROR(TRIM(INDEX($A425:$Y425,MATCH(Lists!$H$3,$A$1:$Y$1,0))&amp;""),"")</f>
        <v/>
      </c>
      <c r="AH425" s="23">
        <f>IFERROR(IF(ISNUMBER(INDEX($A425:$Y425,MATCH(Lists!$H$5,$A$1:$Y$1,0))),IF(INDEX($A425:$Y425,MATCH(Lists!$H$5,$A$1:$Y$1,0))&gt;0,INT(INDEX($A425:$Y425,MATCH(Lists!$H$5,$A$1:$Y$1,0))),""),DATE(VALUE(LEFT(INDEX($A425:$Y425,MATCH(Lists!$H$5,$A$1:$Y$1,0)),4)),VALUE(MID(INDEX($A425:$Y425,MATCH(Lists!$H$5,$A$1:$Y$1,0)),6,2)),VALUE(MID(INDEX($A425:$Y425,MATCH(Lists!$H$5,$A$1:$Y$1,0)),9,2)))),"")</f>
        <v/>
      </c>
      <c r="AI425" s="23">
        <f>IFERROR(IF(ISNUMBER(INDEX($A425:$Y425,MATCH(Lists!$H$6,$A$1:$Y$1,0))),IF(INDEX($A425:$Y425,MATCH(Lists!$H$6,$A$1:$Y$1,0))&gt;0,INT(INDEX($A425:$Y425,MATCH(Lists!$H$6,$A$1:$Y$1,0))),""),DATE(VALUE(LEFT(INDEX($A425:$Y425,MATCH(Lists!$H$6,$A$1:$Y$1,0)),4)),VALUE(MID(INDEX($A425:$Y425,MATCH(Lists!$H$6,$A$1:$Y$1,0)),6,2)),VALUE(MID(INDEX($A425:$Y425,MATCH(Lists!$H$6,$A$1:$Y$1,0)),9,2)))),"")</f>
        <v/>
      </c>
      <c r="AJ425" s="22">
        <f>IF(AF425="","",IFERROR(VALUE(INDEX($A425:$Y425,MATCH(Lists!$H$7,$A$1:$Y$1,0))&amp;""),0))</f>
        <v/>
      </c>
      <c r="AK425" s="24">
        <f>IF(AH425="","",YEAR(AH425))</f>
        <v/>
      </c>
      <c r="AL425" s="22">
        <f>IF(AF425="","",IF(AA425="","Pending",AA425))</f>
        <v/>
      </c>
      <c r="AM425" s="22">
        <f>IFERROR(TRIM(INDEX($A425:$Y425,MATCH(Lists!$H$8,$A$1:$Y$1,0))&amp;""),"")</f>
        <v/>
      </c>
      <c r="AN425" s="22">
        <f>IF(AF425="","",IF(OR(Balances!$B$6="",AM425=Balances!$B$6),1,0))</f>
        <v/>
      </c>
    </row>
    <row r="426">
      <c r="Z426" s="19" t="n"/>
      <c r="AA426" s="25" t="n"/>
      <c r="AB426" s="25" t="n"/>
      <c r="AC426" s="26" t="n"/>
      <c r="AD426" s="25" t="n"/>
      <c r="AE426" s="19" t="n"/>
      <c r="AF426" s="22">
        <f>LOWER(IFERROR(TRIM(INDEX($A426:$Y426,MATCH(Lists!$H$4,$A$1:$Y$1,0))&amp;""),""))</f>
        <v/>
      </c>
      <c r="AG426" s="22">
        <f>IFERROR(TRIM(INDEX($A426:$Y426,MATCH(Lists!$H$3,$A$1:$Y$1,0))&amp;""),"")</f>
        <v/>
      </c>
      <c r="AH426" s="23">
        <f>IFERROR(IF(ISNUMBER(INDEX($A426:$Y426,MATCH(Lists!$H$5,$A$1:$Y$1,0))),IF(INDEX($A426:$Y426,MATCH(Lists!$H$5,$A$1:$Y$1,0))&gt;0,INT(INDEX($A426:$Y426,MATCH(Lists!$H$5,$A$1:$Y$1,0))),""),DATE(VALUE(LEFT(INDEX($A426:$Y426,MATCH(Lists!$H$5,$A$1:$Y$1,0)),4)),VALUE(MID(INDEX($A426:$Y426,MATCH(Lists!$H$5,$A$1:$Y$1,0)),6,2)),VALUE(MID(INDEX($A426:$Y426,MATCH(Lists!$H$5,$A$1:$Y$1,0)),9,2)))),"")</f>
        <v/>
      </c>
      <c r="AI426" s="23">
        <f>IFERROR(IF(ISNUMBER(INDEX($A426:$Y426,MATCH(Lists!$H$6,$A$1:$Y$1,0))),IF(INDEX($A426:$Y426,MATCH(Lists!$H$6,$A$1:$Y$1,0))&gt;0,INT(INDEX($A426:$Y426,MATCH(Lists!$H$6,$A$1:$Y$1,0))),""),DATE(VALUE(LEFT(INDEX($A426:$Y426,MATCH(Lists!$H$6,$A$1:$Y$1,0)),4)),VALUE(MID(INDEX($A426:$Y426,MATCH(Lists!$H$6,$A$1:$Y$1,0)),6,2)),VALUE(MID(INDEX($A426:$Y426,MATCH(Lists!$H$6,$A$1:$Y$1,0)),9,2)))),"")</f>
        <v/>
      </c>
      <c r="AJ426" s="22">
        <f>IF(AF426="","",IFERROR(VALUE(INDEX($A426:$Y426,MATCH(Lists!$H$7,$A$1:$Y$1,0))&amp;""),0))</f>
        <v/>
      </c>
      <c r="AK426" s="24">
        <f>IF(AH426="","",YEAR(AH426))</f>
        <v/>
      </c>
      <c r="AL426" s="22">
        <f>IF(AF426="","",IF(AA426="","Pending",AA426))</f>
        <v/>
      </c>
      <c r="AM426" s="22">
        <f>IFERROR(TRIM(INDEX($A426:$Y426,MATCH(Lists!$H$8,$A$1:$Y$1,0))&amp;""),"")</f>
        <v/>
      </c>
      <c r="AN426" s="22">
        <f>IF(AF426="","",IF(OR(Balances!$B$6="",AM426=Balances!$B$6),1,0))</f>
        <v/>
      </c>
    </row>
    <row r="427">
      <c r="Z427" s="19" t="n"/>
      <c r="AA427" s="25" t="n"/>
      <c r="AB427" s="25" t="n"/>
      <c r="AC427" s="26" t="n"/>
      <c r="AD427" s="25" t="n"/>
      <c r="AE427" s="19" t="n"/>
      <c r="AF427" s="22">
        <f>LOWER(IFERROR(TRIM(INDEX($A427:$Y427,MATCH(Lists!$H$4,$A$1:$Y$1,0))&amp;""),""))</f>
        <v/>
      </c>
      <c r="AG427" s="22">
        <f>IFERROR(TRIM(INDEX($A427:$Y427,MATCH(Lists!$H$3,$A$1:$Y$1,0))&amp;""),"")</f>
        <v/>
      </c>
      <c r="AH427" s="23">
        <f>IFERROR(IF(ISNUMBER(INDEX($A427:$Y427,MATCH(Lists!$H$5,$A$1:$Y$1,0))),IF(INDEX($A427:$Y427,MATCH(Lists!$H$5,$A$1:$Y$1,0))&gt;0,INT(INDEX($A427:$Y427,MATCH(Lists!$H$5,$A$1:$Y$1,0))),""),DATE(VALUE(LEFT(INDEX($A427:$Y427,MATCH(Lists!$H$5,$A$1:$Y$1,0)),4)),VALUE(MID(INDEX($A427:$Y427,MATCH(Lists!$H$5,$A$1:$Y$1,0)),6,2)),VALUE(MID(INDEX($A427:$Y427,MATCH(Lists!$H$5,$A$1:$Y$1,0)),9,2)))),"")</f>
        <v/>
      </c>
      <c r="AI427" s="23">
        <f>IFERROR(IF(ISNUMBER(INDEX($A427:$Y427,MATCH(Lists!$H$6,$A$1:$Y$1,0))),IF(INDEX($A427:$Y427,MATCH(Lists!$H$6,$A$1:$Y$1,0))&gt;0,INT(INDEX($A427:$Y427,MATCH(Lists!$H$6,$A$1:$Y$1,0))),""),DATE(VALUE(LEFT(INDEX($A427:$Y427,MATCH(Lists!$H$6,$A$1:$Y$1,0)),4)),VALUE(MID(INDEX($A427:$Y427,MATCH(Lists!$H$6,$A$1:$Y$1,0)),6,2)),VALUE(MID(INDEX($A427:$Y427,MATCH(Lists!$H$6,$A$1:$Y$1,0)),9,2)))),"")</f>
        <v/>
      </c>
      <c r="AJ427" s="22">
        <f>IF(AF427="","",IFERROR(VALUE(INDEX($A427:$Y427,MATCH(Lists!$H$7,$A$1:$Y$1,0))&amp;""),0))</f>
        <v/>
      </c>
      <c r="AK427" s="24">
        <f>IF(AH427="","",YEAR(AH427))</f>
        <v/>
      </c>
      <c r="AL427" s="22">
        <f>IF(AF427="","",IF(AA427="","Pending",AA427))</f>
        <v/>
      </c>
      <c r="AM427" s="22">
        <f>IFERROR(TRIM(INDEX($A427:$Y427,MATCH(Lists!$H$8,$A$1:$Y$1,0))&amp;""),"")</f>
        <v/>
      </c>
      <c r="AN427" s="22">
        <f>IF(AF427="","",IF(OR(Balances!$B$6="",AM427=Balances!$B$6),1,0))</f>
        <v/>
      </c>
    </row>
    <row r="428">
      <c r="Z428" s="19" t="n"/>
      <c r="AA428" s="25" t="n"/>
      <c r="AB428" s="25" t="n"/>
      <c r="AC428" s="26" t="n"/>
      <c r="AD428" s="25" t="n"/>
      <c r="AE428" s="19" t="n"/>
      <c r="AF428" s="22">
        <f>LOWER(IFERROR(TRIM(INDEX($A428:$Y428,MATCH(Lists!$H$4,$A$1:$Y$1,0))&amp;""),""))</f>
        <v/>
      </c>
      <c r="AG428" s="22">
        <f>IFERROR(TRIM(INDEX($A428:$Y428,MATCH(Lists!$H$3,$A$1:$Y$1,0))&amp;""),"")</f>
        <v/>
      </c>
      <c r="AH428" s="23">
        <f>IFERROR(IF(ISNUMBER(INDEX($A428:$Y428,MATCH(Lists!$H$5,$A$1:$Y$1,0))),IF(INDEX($A428:$Y428,MATCH(Lists!$H$5,$A$1:$Y$1,0))&gt;0,INT(INDEX($A428:$Y428,MATCH(Lists!$H$5,$A$1:$Y$1,0))),""),DATE(VALUE(LEFT(INDEX($A428:$Y428,MATCH(Lists!$H$5,$A$1:$Y$1,0)),4)),VALUE(MID(INDEX($A428:$Y428,MATCH(Lists!$H$5,$A$1:$Y$1,0)),6,2)),VALUE(MID(INDEX($A428:$Y428,MATCH(Lists!$H$5,$A$1:$Y$1,0)),9,2)))),"")</f>
        <v/>
      </c>
      <c r="AI428" s="23">
        <f>IFERROR(IF(ISNUMBER(INDEX($A428:$Y428,MATCH(Lists!$H$6,$A$1:$Y$1,0))),IF(INDEX($A428:$Y428,MATCH(Lists!$H$6,$A$1:$Y$1,0))&gt;0,INT(INDEX($A428:$Y428,MATCH(Lists!$H$6,$A$1:$Y$1,0))),""),DATE(VALUE(LEFT(INDEX($A428:$Y428,MATCH(Lists!$H$6,$A$1:$Y$1,0)),4)),VALUE(MID(INDEX($A428:$Y428,MATCH(Lists!$H$6,$A$1:$Y$1,0)),6,2)),VALUE(MID(INDEX($A428:$Y428,MATCH(Lists!$H$6,$A$1:$Y$1,0)),9,2)))),"")</f>
        <v/>
      </c>
      <c r="AJ428" s="22">
        <f>IF(AF428="","",IFERROR(VALUE(INDEX($A428:$Y428,MATCH(Lists!$H$7,$A$1:$Y$1,0))&amp;""),0))</f>
        <v/>
      </c>
      <c r="AK428" s="24">
        <f>IF(AH428="","",YEAR(AH428))</f>
        <v/>
      </c>
      <c r="AL428" s="22">
        <f>IF(AF428="","",IF(AA428="","Pending",AA428))</f>
        <v/>
      </c>
      <c r="AM428" s="22">
        <f>IFERROR(TRIM(INDEX($A428:$Y428,MATCH(Lists!$H$8,$A$1:$Y$1,0))&amp;""),"")</f>
        <v/>
      </c>
      <c r="AN428" s="22">
        <f>IF(AF428="","",IF(OR(Balances!$B$6="",AM428=Balances!$B$6),1,0))</f>
        <v/>
      </c>
    </row>
    <row r="429">
      <c r="Z429" s="19" t="n"/>
      <c r="AA429" s="25" t="n"/>
      <c r="AB429" s="25" t="n"/>
      <c r="AC429" s="26" t="n"/>
      <c r="AD429" s="25" t="n"/>
      <c r="AE429" s="19" t="n"/>
      <c r="AF429" s="22">
        <f>LOWER(IFERROR(TRIM(INDEX($A429:$Y429,MATCH(Lists!$H$4,$A$1:$Y$1,0))&amp;""),""))</f>
        <v/>
      </c>
      <c r="AG429" s="22">
        <f>IFERROR(TRIM(INDEX($A429:$Y429,MATCH(Lists!$H$3,$A$1:$Y$1,0))&amp;""),"")</f>
        <v/>
      </c>
      <c r="AH429" s="23">
        <f>IFERROR(IF(ISNUMBER(INDEX($A429:$Y429,MATCH(Lists!$H$5,$A$1:$Y$1,0))),IF(INDEX($A429:$Y429,MATCH(Lists!$H$5,$A$1:$Y$1,0))&gt;0,INT(INDEX($A429:$Y429,MATCH(Lists!$H$5,$A$1:$Y$1,0))),""),DATE(VALUE(LEFT(INDEX($A429:$Y429,MATCH(Lists!$H$5,$A$1:$Y$1,0)),4)),VALUE(MID(INDEX($A429:$Y429,MATCH(Lists!$H$5,$A$1:$Y$1,0)),6,2)),VALUE(MID(INDEX($A429:$Y429,MATCH(Lists!$H$5,$A$1:$Y$1,0)),9,2)))),"")</f>
        <v/>
      </c>
      <c r="AI429" s="23">
        <f>IFERROR(IF(ISNUMBER(INDEX($A429:$Y429,MATCH(Lists!$H$6,$A$1:$Y$1,0))),IF(INDEX($A429:$Y429,MATCH(Lists!$H$6,$A$1:$Y$1,0))&gt;0,INT(INDEX($A429:$Y429,MATCH(Lists!$H$6,$A$1:$Y$1,0))),""),DATE(VALUE(LEFT(INDEX($A429:$Y429,MATCH(Lists!$H$6,$A$1:$Y$1,0)),4)),VALUE(MID(INDEX($A429:$Y429,MATCH(Lists!$H$6,$A$1:$Y$1,0)),6,2)),VALUE(MID(INDEX($A429:$Y429,MATCH(Lists!$H$6,$A$1:$Y$1,0)),9,2)))),"")</f>
        <v/>
      </c>
      <c r="AJ429" s="22">
        <f>IF(AF429="","",IFERROR(VALUE(INDEX($A429:$Y429,MATCH(Lists!$H$7,$A$1:$Y$1,0))&amp;""),0))</f>
        <v/>
      </c>
      <c r="AK429" s="24">
        <f>IF(AH429="","",YEAR(AH429))</f>
        <v/>
      </c>
      <c r="AL429" s="22">
        <f>IF(AF429="","",IF(AA429="","Pending",AA429))</f>
        <v/>
      </c>
      <c r="AM429" s="22">
        <f>IFERROR(TRIM(INDEX($A429:$Y429,MATCH(Lists!$H$8,$A$1:$Y$1,0))&amp;""),"")</f>
        <v/>
      </c>
      <c r="AN429" s="22">
        <f>IF(AF429="","",IF(OR(Balances!$B$6="",AM429=Balances!$B$6),1,0))</f>
        <v/>
      </c>
    </row>
    <row r="430">
      <c r="Z430" s="19" t="n"/>
      <c r="AA430" s="25" t="n"/>
      <c r="AB430" s="25" t="n"/>
      <c r="AC430" s="26" t="n"/>
      <c r="AD430" s="25" t="n"/>
      <c r="AE430" s="19" t="n"/>
      <c r="AF430" s="22">
        <f>LOWER(IFERROR(TRIM(INDEX($A430:$Y430,MATCH(Lists!$H$4,$A$1:$Y$1,0))&amp;""),""))</f>
        <v/>
      </c>
      <c r="AG430" s="22">
        <f>IFERROR(TRIM(INDEX($A430:$Y430,MATCH(Lists!$H$3,$A$1:$Y$1,0))&amp;""),"")</f>
        <v/>
      </c>
      <c r="AH430" s="23">
        <f>IFERROR(IF(ISNUMBER(INDEX($A430:$Y430,MATCH(Lists!$H$5,$A$1:$Y$1,0))),IF(INDEX($A430:$Y430,MATCH(Lists!$H$5,$A$1:$Y$1,0))&gt;0,INT(INDEX($A430:$Y430,MATCH(Lists!$H$5,$A$1:$Y$1,0))),""),DATE(VALUE(LEFT(INDEX($A430:$Y430,MATCH(Lists!$H$5,$A$1:$Y$1,0)),4)),VALUE(MID(INDEX($A430:$Y430,MATCH(Lists!$H$5,$A$1:$Y$1,0)),6,2)),VALUE(MID(INDEX($A430:$Y430,MATCH(Lists!$H$5,$A$1:$Y$1,0)),9,2)))),"")</f>
        <v/>
      </c>
      <c r="AI430" s="23">
        <f>IFERROR(IF(ISNUMBER(INDEX($A430:$Y430,MATCH(Lists!$H$6,$A$1:$Y$1,0))),IF(INDEX($A430:$Y430,MATCH(Lists!$H$6,$A$1:$Y$1,0))&gt;0,INT(INDEX($A430:$Y430,MATCH(Lists!$H$6,$A$1:$Y$1,0))),""),DATE(VALUE(LEFT(INDEX($A430:$Y430,MATCH(Lists!$H$6,$A$1:$Y$1,0)),4)),VALUE(MID(INDEX($A430:$Y430,MATCH(Lists!$H$6,$A$1:$Y$1,0)),6,2)),VALUE(MID(INDEX($A430:$Y430,MATCH(Lists!$H$6,$A$1:$Y$1,0)),9,2)))),"")</f>
        <v/>
      </c>
      <c r="AJ430" s="22">
        <f>IF(AF430="","",IFERROR(VALUE(INDEX($A430:$Y430,MATCH(Lists!$H$7,$A$1:$Y$1,0))&amp;""),0))</f>
        <v/>
      </c>
      <c r="AK430" s="24">
        <f>IF(AH430="","",YEAR(AH430))</f>
        <v/>
      </c>
      <c r="AL430" s="22">
        <f>IF(AF430="","",IF(AA430="","Pending",AA430))</f>
        <v/>
      </c>
      <c r="AM430" s="22">
        <f>IFERROR(TRIM(INDEX($A430:$Y430,MATCH(Lists!$H$8,$A$1:$Y$1,0))&amp;""),"")</f>
        <v/>
      </c>
      <c r="AN430" s="22">
        <f>IF(AF430="","",IF(OR(Balances!$B$6="",AM430=Balances!$B$6),1,0))</f>
        <v/>
      </c>
    </row>
    <row r="431">
      <c r="Z431" s="19" t="n"/>
      <c r="AA431" s="25" t="n"/>
      <c r="AB431" s="25" t="n"/>
      <c r="AC431" s="26" t="n"/>
      <c r="AD431" s="25" t="n"/>
      <c r="AE431" s="19" t="n"/>
      <c r="AF431" s="22">
        <f>LOWER(IFERROR(TRIM(INDEX($A431:$Y431,MATCH(Lists!$H$4,$A$1:$Y$1,0))&amp;""),""))</f>
        <v/>
      </c>
      <c r="AG431" s="22">
        <f>IFERROR(TRIM(INDEX($A431:$Y431,MATCH(Lists!$H$3,$A$1:$Y$1,0))&amp;""),"")</f>
        <v/>
      </c>
      <c r="AH431" s="23">
        <f>IFERROR(IF(ISNUMBER(INDEX($A431:$Y431,MATCH(Lists!$H$5,$A$1:$Y$1,0))),IF(INDEX($A431:$Y431,MATCH(Lists!$H$5,$A$1:$Y$1,0))&gt;0,INT(INDEX($A431:$Y431,MATCH(Lists!$H$5,$A$1:$Y$1,0))),""),DATE(VALUE(LEFT(INDEX($A431:$Y431,MATCH(Lists!$H$5,$A$1:$Y$1,0)),4)),VALUE(MID(INDEX($A431:$Y431,MATCH(Lists!$H$5,$A$1:$Y$1,0)),6,2)),VALUE(MID(INDEX($A431:$Y431,MATCH(Lists!$H$5,$A$1:$Y$1,0)),9,2)))),"")</f>
        <v/>
      </c>
      <c r="AI431" s="23">
        <f>IFERROR(IF(ISNUMBER(INDEX($A431:$Y431,MATCH(Lists!$H$6,$A$1:$Y$1,0))),IF(INDEX($A431:$Y431,MATCH(Lists!$H$6,$A$1:$Y$1,0))&gt;0,INT(INDEX($A431:$Y431,MATCH(Lists!$H$6,$A$1:$Y$1,0))),""),DATE(VALUE(LEFT(INDEX($A431:$Y431,MATCH(Lists!$H$6,$A$1:$Y$1,0)),4)),VALUE(MID(INDEX($A431:$Y431,MATCH(Lists!$H$6,$A$1:$Y$1,0)),6,2)),VALUE(MID(INDEX($A431:$Y431,MATCH(Lists!$H$6,$A$1:$Y$1,0)),9,2)))),"")</f>
        <v/>
      </c>
      <c r="AJ431" s="22">
        <f>IF(AF431="","",IFERROR(VALUE(INDEX($A431:$Y431,MATCH(Lists!$H$7,$A$1:$Y$1,0))&amp;""),0))</f>
        <v/>
      </c>
      <c r="AK431" s="24">
        <f>IF(AH431="","",YEAR(AH431))</f>
        <v/>
      </c>
      <c r="AL431" s="22">
        <f>IF(AF431="","",IF(AA431="","Pending",AA431))</f>
        <v/>
      </c>
      <c r="AM431" s="22">
        <f>IFERROR(TRIM(INDEX($A431:$Y431,MATCH(Lists!$H$8,$A$1:$Y$1,0))&amp;""),"")</f>
        <v/>
      </c>
      <c r="AN431" s="22">
        <f>IF(AF431="","",IF(OR(Balances!$B$6="",AM431=Balances!$B$6),1,0))</f>
        <v/>
      </c>
    </row>
    <row r="432">
      <c r="Z432" s="19" t="n"/>
      <c r="AA432" s="25" t="n"/>
      <c r="AB432" s="25" t="n"/>
      <c r="AC432" s="26" t="n"/>
      <c r="AD432" s="25" t="n"/>
      <c r="AE432" s="19" t="n"/>
      <c r="AF432" s="22">
        <f>LOWER(IFERROR(TRIM(INDEX($A432:$Y432,MATCH(Lists!$H$4,$A$1:$Y$1,0))&amp;""),""))</f>
        <v/>
      </c>
      <c r="AG432" s="22">
        <f>IFERROR(TRIM(INDEX($A432:$Y432,MATCH(Lists!$H$3,$A$1:$Y$1,0))&amp;""),"")</f>
        <v/>
      </c>
      <c r="AH432" s="23">
        <f>IFERROR(IF(ISNUMBER(INDEX($A432:$Y432,MATCH(Lists!$H$5,$A$1:$Y$1,0))),IF(INDEX($A432:$Y432,MATCH(Lists!$H$5,$A$1:$Y$1,0))&gt;0,INT(INDEX($A432:$Y432,MATCH(Lists!$H$5,$A$1:$Y$1,0))),""),DATE(VALUE(LEFT(INDEX($A432:$Y432,MATCH(Lists!$H$5,$A$1:$Y$1,0)),4)),VALUE(MID(INDEX($A432:$Y432,MATCH(Lists!$H$5,$A$1:$Y$1,0)),6,2)),VALUE(MID(INDEX($A432:$Y432,MATCH(Lists!$H$5,$A$1:$Y$1,0)),9,2)))),"")</f>
        <v/>
      </c>
      <c r="AI432" s="23">
        <f>IFERROR(IF(ISNUMBER(INDEX($A432:$Y432,MATCH(Lists!$H$6,$A$1:$Y$1,0))),IF(INDEX($A432:$Y432,MATCH(Lists!$H$6,$A$1:$Y$1,0))&gt;0,INT(INDEX($A432:$Y432,MATCH(Lists!$H$6,$A$1:$Y$1,0))),""),DATE(VALUE(LEFT(INDEX($A432:$Y432,MATCH(Lists!$H$6,$A$1:$Y$1,0)),4)),VALUE(MID(INDEX($A432:$Y432,MATCH(Lists!$H$6,$A$1:$Y$1,0)),6,2)),VALUE(MID(INDEX($A432:$Y432,MATCH(Lists!$H$6,$A$1:$Y$1,0)),9,2)))),"")</f>
        <v/>
      </c>
      <c r="AJ432" s="22">
        <f>IF(AF432="","",IFERROR(VALUE(INDEX($A432:$Y432,MATCH(Lists!$H$7,$A$1:$Y$1,0))&amp;""),0))</f>
        <v/>
      </c>
      <c r="AK432" s="24">
        <f>IF(AH432="","",YEAR(AH432))</f>
        <v/>
      </c>
      <c r="AL432" s="22">
        <f>IF(AF432="","",IF(AA432="","Pending",AA432))</f>
        <v/>
      </c>
      <c r="AM432" s="22">
        <f>IFERROR(TRIM(INDEX($A432:$Y432,MATCH(Lists!$H$8,$A$1:$Y$1,0))&amp;""),"")</f>
        <v/>
      </c>
      <c r="AN432" s="22">
        <f>IF(AF432="","",IF(OR(Balances!$B$6="",AM432=Balances!$B$6),1,0))</f>
        <v/>
      </c>
    </row>
    <row r="433">
      <c r="Z433" s="19" t="n"/>
      <c r="AA433" s="25" t="n"/>
      <c r="AB433" s="25" t="n"/>
      <c r="AC433" s="26" t="n"/>
      <c r="AD433" s="25" t="n"/>
      <c r="AE433" s="19" t="n"/>
      <c r="AF433" s="22">
        <f>LOWER(IFERROR(TRIM(INDEX($A433:$Y433,MATCH(Lists!$H$4,$A$1:$Y$1,0))&amp;""),""))</f>
        <v/>
      </c>
      <c r="AG433" s="22">
        <f>IFERROR(TRIM(INDEX($A433:$Y433,MATCH(Lists!$H$3,$A$1:$Y$1,0))&amp;""),"")</f>
        <v/>
      </c>
      <c r="AH433" s="23">
        <f>IFERROR(IF(ISNUMBER(INDEX($A433:$Y433,MATCH(Lists!$H$5,$A$1:$Y$1,0))),IF(INDEX($A433:$Y433,MATCH(Lists!$H$5,$A$1:$Y$1,0))&gt;0,INT(INDEX($A433:$Y433,MATCH(Lists!$H$5,$A$1:$Y$1,0))),""),DATE(VALUE(LEFT(INDEX($A433:$Y433,MATCH(Lists!$H$5,$A$1:$Y$1,0)),4)),VALUE(MID(INDEX($A433:$Y433,MATCH(Lists!$H$5,$A$1:$Y$1,0)),6,2)),VALUE(MID(INDEX($A433:$Y433,MATCH(Lists!$H$5,$A$1:$Y$1,0)),9,2)))),"")</f>
        <v/>
      </c>
      <c r="AI433" s="23">
        <f>IFERROR(IF(ISNUMBER(INDEX($A433:$Y433,MATCH(Lists!$H$6,$A$1:$Y$1,0))),IF(INDEX($A433:$Y433,MATCH(Lists!$H$6,$A$1:$Y$1,0))&gt;0,INT(INDEX($A433:$Y433,MATCH(Lists!$H$6,$A$1:$Y$1,0))),""),DATE(VALUE(LEFT(INDEX($A433:$Y433,MATCH(Lists!$H$6,$A$1:$Y$1,0)),4)),VALUE(MID(INDEX($A433:$Y433,MATCH(Lists!$H$6,$A$1:$Y$1,0)),6,2)),VALUE(MID(INDEX($A433:$Y433,MATCH(Lists!$H$6,$A$1:$Y$1,0)),9,2)))),"")</f>
        <v/>
      </c>
      <c r="AJ433" s="22">
        <f>IF(AF433="","",IFERROR(VALUE(INDEX($A433:$Y433,MATCH(Lists!$H$7,$A$1:$Y$1,0))&amp;""),0))</f>
        <v/>
      </c>
      <c r="AK433" s="24">
        <f>IF(AH433="","",YEAR(AH433))</f>
        <v/>
      </c>
      <c r="AL433" s="22">
        <f>IF(AF433="","",IF(AA433="","Pending",AA433))</f>
        <v/>
      </c>
      <c r="AM433" s="22">
        <f>IFERROR(TRIM(INDEX($A433:$Y433,MATCH(Lists!$H$8,$A$1:$Y$1,0))&amp;""),"")</f>
        <v/>
      </c>
      <c r="AN433" s="22">
        <f>IF(AF433="","",IF(OR(Balances!$B$6="",AM433=Balances!$B$6),1,0))</f>
        <v/>
      </c>
    </row>
    <row r="434">
      <c r="Z434" s="19" t="n"/>
      <c r="AA434" s="25" t="n"/>
      <c r="AB434" s="25" t="n"/>
      <c r="AC434" s="26" t="n"/>
      <c r="AD434" s="25" t="n"/>
      <c r="AE434" s="19" t="n"/>
      <c r="AF434" s="22">
        <f>LOWER(IFERROR(TRIM(INDEX($A434:$Y434,MATCH(Lists!$H$4,$A$1:$Y$1,0))&amp;""),""))</f>
        <v/>
      </c>
      <c r="AG434" s="22">
        <f>IFERROR(TRIM(INDEX($A434:$Y434,MATCH(Lists!$H$3,$A$1:$Y$1,0))&amp;""),"")</f>
        <v/>
      </c>
      <c r="AH434" s="23">
        <f>IFERROR(IF(ISNUMBER(INDEX($A434:$Y434,MATCH(Lists!$H$5,$A$1:$Y$1,0))),IF(INDEX($A434:$Y434,MATCH(Lists!$H$5,$A$1:$Y$1,0))&gt;0,INT(INDEX($A434:$Y434,MATCH(Lists!$H$5,$A$1:$Y$1,0))),""),DATE(VALUE(LEFT(INDEX($A434:$Y434,MATCH(Lists!$H$5,$A$1:$Y$1,0)),4)),VALUE(MID(INDEX($A434:$Y434,MATCH(Lists!$H$5,$A$1:$Y$1,0)),6,2)),VALUE(MID(INDEX($A434:$Y434,MATCH(Lists!$H$5,$A$1:$Y$1,0)),9,2)))),"")</f>
        <v/>
      </c>
      <c r="AI434" s="23">
        <f>IFERROR(IF(ISNUMBER(INDEX($A434:$Y434,MATCH(Lists!$H$6,$A$1:$Y$1,0))),IF(INDEX($A434:$Y434,MATCH(Lists!$H$6,$A$1:$Y$1,0))&gt;0,INT(INDEX($A434:$Y434,MATCH(Lists!$H$6,$A$1:$Y$1,0))),""),DATE(VALUE(LEFT(INDEX($A434:$Y434,MATCH(Lists!$H$6,$A$1:$Y$1,0)),4)),VALUE(MID(INDEX($A434:$Y434,MATCH(Lists!$H$6,$A$1:$Y$1,0)),6,2)),VALUE(MID(INDEX($A434:$Y434,MATCH(Lists!$H$6,$A$1:$Y$1,0)),9,2)))),"")</f>
        <v/>
      </c>
      <c r="AJ434" s="22">
        <f>IF(AF434="","",IFERROR(VALUE(INDEX($A434:$Y434,MATCH(Lists!$H$7,$A$1:$Y$1,0))&amp;""),0))</f>
        <v/>
      </c>
      <c r="AK434" s="24">
        <f>IF(AH434="","",YEAR(AH434))</f>
        <v/>
      </c>
      <c r="AL434" s="22">
        <f>IF(AF434="","",IF(AA434="","Pending",AA434))</f>
        <v/>
      </c>
      <c r="AM434" s="22">
        <f>IFERROR(TRIM(INDEX($A434:$Y434,MATCH(Lists!$H$8,$A$1:$Y$1,0))&amp;""),"")</f>
        <v/>
      </c>
      <c r="AN434" s="22">
        <f>IF(AF434="","",IF(OR(Balances!$B$6="",AM434=Balances!$B$6),1,0))</f>
        <v/>
      </c>
    </row>
    <row r="435">
      <c r="Z435" s="19" t="n"/>
      <c r="AA435" s="25" t="n"/>
      <c r="AB435" s="25" t="n"/>
      <c r="AC435" s="26" t="n"/>
      <c r="AD435" s="25" t="n"/>
      <c r="AE435" s="19" t="n"/>
      <c r="AF435" s="22">
        <f>LOWER(IFERROR(TRIM(INDEX($A435:$Y435,MATCH(Lists!$H$4,$A$1:$Y$1,0))&amp;""),""))</f>
        <v/>
      </c>
      <c r="AG435" s="22">
        <f>IFERROR(TRIM(INDEX($A435:$Y435,MATCH(Lists!$H$3,$A$1:$Y$1,0))&amp;""),"")</f>
        <v/>
      </c>
      <c r="AH435" s="23">
        <f>IFERROR(IF(ISNUMBER(INDEX($A435:$Y435,MATCH(Lists!$H$5,$A$1:$Y$1,0))),IF(INDEX($A435:$Y435,MATCH(Lists!$H$5,$A$1:$Y$1,0))&gt;0,INT(INDEX($A435:$Y435,MATCH(Lists!$H$5,$A$1:$Y$1,0))),""),DATE(VALUE(LEFT(INDEX($A435:$Y435,MATCH(Lists!$H$5,$A$1:$Y$1,0)),4)),VALUE(MID(INDEX($A435:$Y435,MATCH(Lists!$H$5,$A$1:$Y$1,0)),6,2)),VALUE(MID(INDEX($A435:$Y435,MATCH(Lists!$H$5,$A$1:$Y$1,0)),9,2)))),"")</f>
        <v/>
      </c>
      <c r="AI435" s="23">
        <f>IFERROR(IF(ISNUMBER(INDEX($A435:$Y435,MATCH(Lists!$H$6,$A$1:$Y$1,0))),IF(INDEX($A435:$Y435,MATCH(Lists!$H$6,$A$1:$Y$1,0))&gt;0,INT(INDEX($A435:$Y435,MATCH(Lists!$H$6,$A$1:$Y$1,0))),""),DATE(VALUE(LEFT(INDEX($A435:$Y435,MATCH(Lists!$H$6,$A$1:$Y$1,0)),4)),VALUE(MID(INDEX($A435:$Y435,MATCH(Lists!$H$6,$A$1:$Y$1,0)),6,2)),VALUE(MID(INDEX($A435:$Y435,MATCH(Lists!$H$6,$A$1:$Y$1,0)),9,2)))),"")</f>
        <v/>
      </c>
      <c r="AJ435" s="22">
        <f>IF(AF435="","",IFERROR(VALUE(INDEX($A435:$Y435,MATCH(Lists!$H$7,$A$1:$Y$1,0))&amp;""),0))</f>
        <v/>
      </c>
      <c r="AK435" s="24">
        <f>IF(AH435="","",YEAR(AH435))</f>
        <v/>
      </c>
      <c r="AL435" s="22">
        <f>IF(AF435="","",IF(AA435="","Pending",AA435))</f>
        <v/>
      </c>
      <c r="AM435" s="22">
        <f>IFERROR(TRIM(INDEX($A435:$Y435,MATCH(Lists!$H$8,$A$1:$Y$1,0))&amp;""),"")</f>
        <v/>
      </c>
      <c r="AN435" s="22">
        <f>IF(AF435="","",IF(OR(Balances!$B$6="",AM435=Balances!$B$6),1,0))</f>
        <v/>
      </c>
    </row>
    <row r="436">
      <c r="Z436" s="19" t="n"/>
      <c r="AA436" s="25" t="n"/>
      <c r="AB436" s="25" t="n"/>
      <c r="AC436" s="26" t="n"/>
      <c r="AD436" s="25" t="n"/>
      <c r="AE436" s="19" t="n"/>
      <c r="AF436" s="22">
        <f>LOWER(IFERROR(TRIM(INDEX($A436:$Y436,MATCH(Lists!$H$4,$A$1:$Y$1,0))&amp;""),""))</f>
        <v/>
      </c>
      <c r="AG436" s="22">
        <f>IFERROR(TRIM(INDEX($A436:$Y436,MATCH(Lists!$H$3,$A$1:$Y$1,0))&amp;""),"")</f>
        <v/>
      </c>
      <c r="AH436" s="23">
        <f>IFERROR(IF(ISNUMBER(INDEX($A436:$Y436,MATCH(Lists!$H$5,$A$1:$Y$1,0))),IF(INDEX($A436:$Y436,MATCH(Lists!$H$5,$A$1:$Y$1,0))&gt;0,INT(INDEX($A436:$Y436,MATCH(Lists!$H$5,$A$1:$Y$1,0))),""),DATE(VALUE(LEFT(INDEX($A436:$Y436,MATCH(Lists!$H$5,$A$1:$Y$1,0)),4)),VALUE(MID(INDEX($A436:$Y436,MATCH(Lists!$H$5,$A$1:$Y$1,0)),6,2)),VALUE(MID(INDEX($A436:$Y436,MATCH(Lists!$H$5,$A$1:$Y$1,0)),9,2)))),"")</f>
        <v/>
      </c>
      <c r="AI436" s="23">
        <f>IFERROR(IF(ISNUMBER(INDEX($A436:$Y436,MATCH(Lists!$H$6,$A$1:$Y$1,0))),IF(INDEX($A436:$Y436,MATCH(Lists!$H$6,$A$1:$Y$1,0))&gt;0,INT(INDEX($A436:$Y436,MATCH(Lists!$H$6,$A$1:$Y$1,0))),""),DATE(VALUE(LEFT(INDEX($A436:$Y436,MATCH(Lists!$H$6,$A$1:$Y$1,0)),4)),VALUE(MID(INDEX($A436:$Y436,MATCH(Lists!$H$6,$A$1:$Y$1,0)),6,2)),VALUE(MID(INDEX($A436:$Y436,MATCH(Lists!$H$6,$A$1:$Y$1,0)),9,2)))),"")</f>
        <v/>
      </c>
      <c r="AJ436" s="22">
        <f>IF(AF436="","",IFERROR(VALUE(INDEX($A436:$Y436,MATCH(Lists!$H$7,$A$1:$Y$1,0))&amp;""),0))</f>
        <v/>
      </c>
      <c r="AK436" s="24">
        <f>IF(AH436="","",YEAR(AH436))</f>
        <v/>
      </c>
      <c r="AL436" s="22">
        <f>IF(AF436="","",IF(AA436="","Pending",AA436))</f>
        <v/>
      </c>
      <c r="AM436" s="22">
        <f>IFERROR(TRIM(INDEX($A436:$Y436,MATCH(Lists!$H$8,$A$1:$Y$1,0))&amp;""),"")</f>
        <v/>
      </c>
      <c r="AN436" s="22">
        <f>IF(AF436="","",IF(OR(Balances!$B$6="",AM436=Balances!$B$6),1,0))</f>
        <v/>
      </c>
    </row>
    <row r="437">
      <c r="Z437" s="19" t="n"/>
      <c r="AA437" s="25" t="n"/>
      <c r="AB437" s="25" t="n"/>
      <c r="AC437" s="26" t="n"/>
      <c r="AD437" s="25" t="n"/>
      <c r="AE437" s="19" t="n"/>
      <c r="AF437" s="22">
        <f>LOWER(IFERROR(TRIM(INDEX($A437:$Y437,MATCH(Lists!$H$4,$A$1:$Y$1,0))&amp;""),""))</f>
        <v/>
      </c>
      <c r="AG437" s="22">
        <f>IFERROR(TRIM(INDEX($A437:$Y437,MATCH(Lists!$H$3,$A$1:$Y$1,0))&amp;""),"")</f>
        <v/>
      </c>
      <c r="AH437" s="23">
        <f>IFERROR(IF(ISNUMBER(INDEX($A437:$Y437,MATCH(Lists!$H$5,$A$1:$Y$1,0))),IF(INDEX($A437:$Y437,MATCH(Lists!$H$5,$A$1:$Y$1,0))&gt;0,INT(INDEX($A437:$Y437,MATCH(Lists!$H$5,$A$1:$Y$1,0))),""),DATE(VALUE(LEFT(INDEX($A437:$Y437,MATCH(Lists!$H$5,$A$1:$Y$1,0)),4)),VALUE(MID(INDEX($A437:$Y437,MATCH(Lists!$H$5,$A$1:$Y$1,0)),6,2)),VALUE(MID(INDEX($A437:$Y437,MATCH(Lists!$H$5,$A$1:$Y$1,0)),9,2)))),"")</f>
        <v/>
      </c>
      <c r="AI437" s="23">
        <f>IFERROR(IF(ISNUMBER(INDEX($A437:$Y437,MATCH(Lists!$H$6,$A$1:$Y$1,0))),IF(INDEX($A437:$Y437,MATCH(Lists!$H$6,$A$1:$Y$1,0))&gt;0,INT(INDEX($A437:$Y437,MATCH(Lists!$H$6,$A$1:$Y$1,0))),""),DATE(VALUE(LEFT(INDEX($A437:$Y437,MATCH(Lists!$H$6,$A$1:$Y$1,0)),4)),VALUE(MID(INDEX($A437:$Y437,MATCH(Lists!$H$6,$A$1:$Y$1,0)),6,2)),VALUE(MID(INDEX($A437:$Y437,MATCH(Lists!$H$6,$A$1:$Y$1,0)),9,2)))),"")</f>
        <v/>
      </c>
      <c r="AJ437" s="22">
        <f>IF(AF437="","",IFERROR(VALUE(INDEX($A437:$Y437,MATCH(Lists!$H$7,$A$1:$Y$1,0))&amp;""),0))</f>
        <v/>
      </c>
      <c r="AK437" s="24">
        <f>IF(AH437="","",YEAR(AH437))</f>
        <v/>
      </c>
      <c r="AL437" s="22">
        <f>IF(AF437="","",IF(AA437="","Pending",AA437))</f>
        <v/>
      </c>
      <c r="AM437" s="22">
        <f>IFERROR(TRIM(INDEX($A437:$Y437,MATCH(Lists!$H$8,$A$1:$Y$1,0))&amp;""),"")</f>
        <v/>
      </c>
      <c r="AN437" s="22">
        <f>IF(AF437="","",IF(OR(Balances!$B$6="",AM437=Balances!$B$6),1,0))</f>
        <v/>
      </c>
    </row>
    <row r="438">
      <c r="Z438" s="19" t="n"/>
      <c r="AA438" s="25" t="n"/>
      <c r="AB438" s="25" t="n"/>
      <c r="AC438" s="26" t="n"/>
      <c r="AD438" s="25" t="n"/>
      <c r="AE438" s="19" t="n"/>
      <c r="AF438" s="22">
        <f>LOWER(IFERROR(TRIM(INDEX($A438:$Y438,MATCH(Lists!$H$4,$A$1:$Y$1,0))&amp;""),""))</f>
        <v/>
      </c>
      <c r="AG438" s="22">
        <f>IFERROR(TRIM(INDEX($A438:$Y438,MATCH(Lists!$H$3,$A$1:$Y$1,0))&amp;""),"")</f>
        <v/>
      </c>
      <c r="AH438" s="23">
        <f>IFERROR(IF(ISNUMBER(INDEX($A438:$Y438,MATCH(Lists!$H$5,$A$1:$Y$1,0))),IF(INDEX($A438:$Y438,MATCH(Lists!$H$5,$A$1:$Y$1,0))&gt;0,INT(INDEX($A438:$Y438,MATCH(Lists!$H$5,$A$1:$Y$1,0))),""),DATE(VALUE(LEFT(INDEX($A438:$Y438,MATCH(Lists!$H$5,$A$1:$Y$1,0)),4)),VALUE(MID(INDEX($A438:$Y438,MATCH(Lists!$H$5,$A$1:$Y$1,0)),6,2)),VALUE(MID(INDEX($A438:$Y438,MATCH(Lists!$H$5,$A$1:$Y$1,0)),9,2)))),"")</f>
        <v/>
      </c>
      <c r="AI438" s="23">
        <f>IFERROR(IF(ISNUMBER(INDEX($A438:$Y438,MATCH(Lists!$H$6,$A$1:$Y$1,0))),IF(INDEX($A438:$Y438,MATCH(Lists!$H$6,$A$1:$Y$1,0))&gt;0,INT(INDEX($A438:$Y438,MATCH(Lists!$H$6,$A$1:$Y$1,0))),""),DATE(VALUE(LEFT(INDEX($A438:$Y438,MATCH(Lists!$H$6,$A$1:$Y$1,0)),4)),VALUE(MID(INDEX($A438:$Y438,MATCH(Lists!$H$6,$A$1:$Y$1,0)),6,2)),VALUE(MID(INDEX($A438:$Y438,MATCH(Lists!$H$6,$A$1:$Y$1,0)),9,2)))),"")</f>
        <v/>
      </c>
      <c r="AJ438" s="22">
        <f>IF(AF438="","",IFERROR(VALUE(INDEX($A438:$Y438,MATCH(Lists!$H$7,$A$1:$Y$1,0))&amp;""),0))</f>
        <v/>
      </c>
      <c r="AK438" s="24">
        <f>IF(AH438="","",YEAR(AH438))</f>
        <v/>
      </c>
      <c r="AL438" s="22">
        <f>IF(AF438="","",IF(AA438="","Pending",AA438))</f>
        <v/>
      </c>
      <c r="AM438" s="22">
        <f>IFERROR(TRIM(INDEX($A438:$Y438,MATCH(Lists!$H$8,$A$1:$Y$1,0))&amp;""),"")</f>
        <v/>
      </c>
      <c r="AN438" s="22">
        <f>IF(AF438="","",IF(OR(Balances!$B$6="",AM438=Balances!$B$6),1,0))</f>
        <v/>
      </c>
    </row>
    <row r="439">
      <c r="Z439" s="19" t="n"/>
      <c r="AA439" s="25" t="n"/>
      <c r="AB439" s="25" t="n"/>
      <c r="AC439" s="26" t="n"/>
      <c r="AD439" s="25" t="n"/>
      <c r="AE439" s="19" t="n"/>
      <c r="AF439" s="22">
        <f>LOWER(IFERROR(TRIM(INDEX($A439:$Y439,MATCH(Lists!$H$4,$A$1:$Y$1,0))&amp;""),""))</f>
        <v/>
      </c>
      <c r="AG439" s="22">
        <f>IFERROR(TRIM(INDEX($A439:$Y439,MATCH(Lists!$H$3,$A$1:$Y$1,0))&amp;""),"")</f>
        <v/>
      </c>
      <c r="AH439" s="23">
        <f>IFERROR(IF(ISNUMBER(INDEX($A439:$Y439,MATCH(Lists!$H$5,$A$1:$Y$1,0))),IF(INDEX($A439:$Y439,MATCH(Lists!$H$5,$A$1:$Y$1,0))&gt;0,INT(INDEX($A439:$Y439,MATCH(Lists!$H$5,$A$1:$Y$1,0))),""),DATE(VALUE(LEFT(INDEX($A439:$Y439,MATCH(Lists!$H$5,$A$1:$Y$1,0)),4)),VALUE(MID(INDEX($A439:$Y439,MATCH(Lists!$H$5,$A$1:$Y$1,0)),6,2)),VALUE(MID(INDEX($A439:$Y439,MATCH(Lists!$H$5,$A$1:$Y$1,0)),9,2)))),"")</f>
        <v/>
      </c>
      <c r="AI439" s="23">
        <f>IFERROR(IF(ISNUMBER(INDEX($A439:$Y439,MATCH(Lists!$H$6,$A$1:$Y$1,0))),IF(INDEX($A439:$Y439,MATCH(Lists!$H$6,$A$1:$Y$1,0))&gt;0,INT(INDEX($A439:$Y439,MATCH(Lists!$H$6,$A$1:$Y$1,0))),""),DATE(VALUE(LEFT(INDEX($A439:$Y439,MATCH(Lists!$H$6,$A$1:$Y$1,0)),4)),VALUE(MID(INDEX($A439:$Y439,MATCH(Lists!$H$6,$A$1:$Y$1,0)),6,2)),VALUE(MID(INDEX($A439:$Y439,MATCH(Lists!$H$6,$A$1:$Y$1,0)),9,2)))),"")</f>
        <v/>
      </c>
      <c r="AJ439" s="22">
        <f>IF(AF439="","",IFERROR(VALUE(INDEX($A439:$Y439,MATCH(Lists!$H$7,$A$1:$Y$1,0))&amp;""),0))</f>
        <v/>
      </c>
      <c r="AK439" s="24">
        <f>IF(AH439="","",YEAR(AH439))</f>
        <v/>
      </c>
      <c r="AL439" s="22">
        <f>IF(AF439="","",IF(AA439="","Pending",AA439))</f>
        <v/>
      </c>
      <c r="AM439" s="22">
        <f>IFERROR(TRIM(INDEX($A439:$Y439,MATCH(Lists!$H$8,$A$1:$Y$1,0))&amp;""),"")</f>
        <v/>
      </c>
      <c r="AN439" s="22">
        <f>IF(AF439="","",IF(OR(Balances!$B$6="",AM439=Balances!$B$6),1,0))</f>
        <v/>
      </c>
    </row>
    <row r="440">
      <c r="Z440" s="19" t="n"/>
      <c r="AA440" s="25" t="n"/>
      <c r="AB440" s="25" t="n"/>
      <c r="AC440" s="26" t="n"/>
      <c r="AD440" s="25" t="n"/>
      <c r="AE440" s="19" t="n"/>
      <c r="AF440" s="22">
        <f>LOWER(IFERROR(TRIM(INDEX($A440:$Y440,MATCH(Lists!$H$4,$A$1:$Y$1,0))&amp;""),""))</f>
        <v/>
      </c>
      <c r="AG440" s="22">
        <f>IFERROR(TRIM(INDEX($A440:$Y440,MATCH(Lists!$H$3,$A$1:$Y$1,0))&amp;""),"")</f>
        <v/>
      </c>
      <c r="AH440" s="23">
        <f>IFERROR(IF(ISNUMBER(INDEX($A440:$Y440,MATCH(Lists!$H$5,$A$1:$Y$1,0))),IF(INDEX($A440:$Y440,MATCH(Lists!$H$5,$A$1:$Y$1,0))&gt;0,INT(INDEX($A440:$Y440,MATCH(Lists!$H$5,$A$1:$Y$1,0))),""),DATE(VALUE(LEFT(INDEX($A440:$Y440,MATCH(Lists!$H$5,$A$1:$Y$1,0)),4)),VALUE(MID(INDEX($A440:$Y440,MATCH(Lists!$H$5,$A$1:$Y$1,0)),6,2)),VALUE(MID(INDEX($A440:$Y440,MATCH(Lists!$H$5,$A$1:$Y$1,0)),9,2)))),"")</f>
        <v/>
      </c>
      <c r="AI440" s="23">
        <f>IFERROR(IF(ISNUMBER(INDEX($A440:$Y440,MATCH(Lists!$H$6,$A$1:$Y$1,0))),IF(INDEX($A440:$Y440,MATCH(Lists!$H$6,$A$1:$Y$1,0))&gt;0,INT(INDEX($A440:$Y440,MATCH(Lists!$H$6,$A$1:$Y$1,0))),""),DATE(VALUE(LEFT(INDEX($A440:$Y440,MATCH(Lists!$H$6,$A$1:$Y$1,0)),4)),VALUE(MID(INDEX($A440:$Y440,MATCH(Lists!$H$6,$A$1:$Y$1,0)),6,2)),VALUE(MID(INDEX($A440:$Y440,MATCH(Lists!$H$6,$A$1:$Y$1,0)),9,2)))),"")</f>
        <v/>
      </c>
      <c r="AJ440" s="22">
        <f>IF(AF440="","",IFERROR(VALUE(INDEX($A440:$Y440,MATCH(Lists!$H$7,$A$1:$Y$1,0))&amp;""),0))</f>
        <v/>
      </c>
      <c r="AK440" s="24">
        <f>IF(AH440="","",YEAR(AH440))</f>
        <v/>
      </c>
      <c r="AL440" s="22">
        <f>IF(AF440="","",IF(AA440="","Pending",AA440))</f>
        <v/>
      </c>
      <c r="AM440" s="22">
        <f>IFERROR(TRIM(INDEX($A440:$Y440,MATCH(Lists!$H$8,$A$1:$Y$1,0))&amp;""),"")</f>
        <v/>
      </c>
      <c r="AN440" s="22">
        <f>IF(AF440="","",IF(OR(Balances!$B$6="",AM440=Balances!$B$6),1,0))</f>
        <v/>
      </c>
    </row>
    <row r="441">
      <c r="Z441" s="19" t="n"/>
      <c r="AA441" s="25" t="n"/>
      <c r="AB441" s="25" t="n"/>
      <c r="AC441" s="26" t="n"/>
      <c r="AD441" s="25" t="n"/>
      <c r="AE441" s="19" t="n"/>
      <c r="AF441" s="22">
        <f>LOWER(IFERROR(TRIM(INDEX($A441:$Y441,MATCH(Lists!$H$4,$A$1:$Y$1,0))&amp;""),""))</f>
        <v/>
      </c>
      <c r="AG441" s="22">
        <f>IFERROR(TRIM(INDEX($A441:$Y441,MATCH(Lists!$H$3,$A$1:$Y$1,0))&amp;""),"")</f>
        <v/>
      </c>
      <c r="AH441" s="23">
        <f>IFERROR(IF(ISNUMBER(INDEX($A441:$Y441,MATCH(Lists!$H$5,$A$1:$Y$1,0))),IF(INDEX($A441:$Y441,MATCH(Lists!$H$5,$A$1:$Y$1,0))&gt;0,INT(INDEX($A441:$Y441,MATCH(Lists!$H$5,$A$1:$Y$1,0))),""),DATE(VALUE(LEFT(INDEX($A441:$Y441,MATCH(Lists!$H$5,$A$1:$Y$1,0)),4)),VALUE(MID(INDEX($A441:$Y441,MATCH(Lists!$H$5,$A$1:$Y$1,0)),6,2)),VALUE(MID(INDEX($A441:$Y441,MATCH(Lists!$H$5,$A$1:$Y$1,0)),9,2)))),"")</f>
        <v/>
      </c>
      <c r="AI441" s="23">
        <f>IFERROR(IF(ISNUMBER(INDEX($A441:$Y441,MATCH(Lists!$H$6,$A$1:$Y$1,0))),IF(INDEX($A441:$Y441,MATCH(Lists!$H$6,$A$1:$Y$1,0))&gt;0,INT(INDEX($A441:$Y441,MATCH(Lists!$H$6,$A$1:$Y$1,0))),""),DATE(VALUE(LEFT(INDEX($A441:$Y441,MATCH(Lists!$H$6,$A$1:$Y$1,0)),4)),VALUE(MID(INDEX($A441:$Y441,MATCH(Lists!$H$6,$A$1:$Y$1,0)),6,2)),VALUE(MID(INDEX($A441:$Y441,MATCH(Lists!$H$6,$A$1:$Y$1,0)),9,2)))),"")</f>
        <v/>
      </c>
      <c r="AJ441" s="22">
        <f>IF(AF441="","",IFERROR(VALUE(INDEX($A441:$Y441,MATCH(Lists!$H$7,$A$1:$Y$1,0))&amp;""),0))</f>
        <v/>
      </c>
      <c r="AK441" s="24">
        <f>IF(AH441="","",YEAR(AH441))</f>
        <v/>
      </c>
      <c r="AL441" s="22">
        <f>IF(AF441="","",IF(AA441="","Pending",AA441))</f>
        <v/>
      </c>
      <c r="AM441" s="22">
        <f>IFERROR(TRIM(INDEX($A441:$Y441,MATCH(Lists!$H$8,$A$1:$Y$1,0))&amp;""),"")</f>
        <v/>
      </c>
      <c r="AN441" s="22">
        <f>IF(AF441="","",IF(OR(Balances!$B$6="",AM441=Balances!$B$6),1,0))</f>
        <v/>
      </c>
    </row>
    <row r="442">
      <c r="Z442" s="19" t="n"/>
      <c r="AA442" s="25" t="n"/>
      <c r="AB442" s="25" t="n"/>
      <c r="AC442" s="26" t="n"/>
      <c r="AD442" s="25" t="n"/>
      <c r="AE442" s="19" t="n"/>
      <c r="AF442" s="22">
        <f>LOWER(IFERROR(TRIM(INDEX($A442:$Y442,MATCH(Lists!$H$4,$A$1:$Y$1,0))&amp;""),""))</f>
        <v/>
      </c>
      <c r="AG442" s="22">
        <f>IFERROR(TRIM(INDEX($A442:$Y442,MATCH(Lists!$H$3,$A$1:$Y$1,0))&amp;""),"")</f>
        <v/>
      </c>
      <c r="AH442" s="23">
        <f>IFERROR(IF(ISNUMBER(INDEX($A442:$Y442,MATCH(Lists!$H$5,$A$1:$Y$1,0))),IF(INDEX($A442:$Y442,MATCH(Lists!$H$5,$A$1:$Y$1,0))&gt;0,INT(INDEX($A442:$Y442,MATCH(Lists!$H$5,$A$1:$Y$1,0))),""),DATE(VALUE(LEFT(INDEX($A442:$Y442,MATCH(Lists!$H$5,$A$1:$Y$1,0)),4)),VALUE(MID(INDEX($A442:$Y442,MATCH(Lists!$H$5,$A$1:$Y$1,0)),6,2)),VALUE(MID(INDEX($A442:$Y442,MATCH(Lists!$H$5,$A$1:$Y$1,0)),9,2)))),"")</f>
        <v/>
      </c>
      <c r="AI442" s="23">
        <f>IFERROR(IF(ISNUMBER(INDEX($A442:$Y442,MATCH(Lists!$H$6,$A$1:$Y$1,0))),IF(INDEX($A442:$Y442,MATCH(Lists!$H$6,$A$1:$Y$1,0))&gt;0,INT(INDEX($A442:$Y442,MATCH(Lists!$H$6,$A$1:$Y$1,0))),""),DATE(VALUE(LEFT(INDEX($A442:$Y442,MATCH(Lists!$H$6,$A$1:$Y$1,0)),4)),VALUE(MID(INDEX($A442:$Y442,MATCH(Lists!$H$6,$A$1:$Y$1,0)),6,2)),VALUE(MID(INDEX($A442:$Y442,MATCH(Lists!$H$6,$A$1:$Y$1,0)),9,2)))),"")</f>
        <v/>
      </c>
      <c r="AJ442" s="22">
        <f>IF(AF442="","",IFERROR(VALUE(INDEX($A442:$Y442,MATCH(Lists!$H$7,$A$1:$Y$1,0))&amp;""),0))</f>
        <v/>
      </c>
      <c r="AK442" s="24">
        <f>IF(AH442="","",YEAR(AH442))</f>
        <v/>
      </c>
      <c r="AL442" s="22">
        <f>IF(AF442="","",IF(AA442="","Pending",AA442))</f>
        <v/>
      </c>
      <c r="AM442" s="22">
        <f>IFERROR(TRIM(INDEX($A442:$Y442,MATCH(Lists!$H$8,$A$1:$Y$1,0))&amp;""),"")</f>
        <v/>
      </c>
      <c r="AN442" s="22">
        <f>IF(AF442="","",IF(OR(Balances!$B$6="",AM442=Balances!$B$6),1,0))</f>
        <v/>
      </c>
    </row>
    <row r="443">
      <c r="Z443" s="19" t="n"/>
      <c r="AA443" s="25" t="n"/>
      <c r="AB443" s="25" t="n"/>
      <c r="AC443" s="26" t="n"/>
      <c r="AD443" s="25" t="n"/>
      <c r="AE443" s="19" t="n"/>
      <c r="AF443" s="22">
        <f>LOWER(IFERROR(TRIM(INDEX($A443:$Y443,MATCH(Lists!$H$4,$A$1:$Y$1,0))&amp;""),""))</f>
        <v/>
      </c>
      <c r="AG443" s="22">
        <f>IFERROR(TRIM(INDEX($A443:$Y443,MATCH(Lists!$H$3,$A$1:$Y$1,0))&amp;""),"")</f>
        <v/>
      </c>
      <c r="AH443" s="23">
        <f>IFERROR(IF(ISNUMBER(INDEX($A443:$Y443,MATCH(Lists!$H$5,$A$1:$Y$1,0))),IF(INDEX($A443:$Y443,MATCH(Lists!$H$5,$A$1:$Y$1,0))&gt;0,INT(INDEX($A443:$Y443,MATCH(Lists!$H$5,$A$1:$Y$1,0))),""),DATE(VALUE(LEFT(INDEX($A443:$Y443,MATCH(Lists!$H$5,$A$1:$Y$1,0)),4)),VALUE(MID(INDEX($A443:$Y443,MATCH(Lists!$H$5,$A$1:$Y$1,0)),6,2)),VALUE(MID(INDEX($A443:$Y443,MATCH(Lists!$H$5,$A$1:$Y$1,0)),9,2)))),"")</f>
        <v/>
      </c>
      <c r="AI443" s="23">
        <f>IFERROR(IF(ISNUMBER(INDEX($A443:$Y443,MATCH(Lists!$H$6,$A$1:$Y$1,0))),IF(INDEX($A443:$Y443,MATCH(Lists!$H$6,$A$1:$Y$1,0))&gt;0,INT(INDEX($A443:$Y443,MATCH(Lists!$H$6,$A$1:$Y$1,0))),""),DATE(VALUE(LEFT(INDEX($A443:$Y443,MATCH(Lists!$H$6,$A$1:$Y$1,0)),4)),VALUE(MID(INDEX($A443:$Y443,MATCH(Lists!$H$6,$A$1:$Y$1,0)),6,2)),VALUE(MID(INDEX($A443:$Y443,MATCH(Lists!$H$6,$A$1:$Y$1,0)),9,2)))),"")</f>
        <v/>
      </c>
      <c r="AJ443" s="22">
        <f>IF(AF443="","",IFERROR(VALUE(INDEX($A443:$Y443,MATCH(Lists!$H$7,$A$1:$Y$1,0))&amp;""),0))</f>
        <v/>
      </c>
      <c r="AK443" s="24">
        <f>IF(AH443="","",YEAR(AH443))</f>
        <v/>
      </c>
      <c r="AL443" s="22">
        <f>IF(AF443="","",IF(AA443="","Pending",AA443))</f>
        <v/>
      </c>
      <c r="AM443" s="22">
        <f>IFERROR(TRIM(INDEX($A443:$Y443,MATCH(Lists!$H$8,$A$1:$Y$1,0))&amp;""),"")</f>
        <v/>
      </c>
      <c r="AN443" s="22">
        <f>IF(AF443="","",IF(OR(Balances!$B$6="",AM443=Balances!$B$6),1,0))</f>
        <v/>
      </c>
    </row>
    <row r="444">
      <c r="Z444" s="19" t="n"/>
      <c r="AA444" s="25" t="n"/>
      <c r="AB444" s="25" t="n"/>
      <c r="AC444" s="26" t="n"/>
      <c r="AD444" s="25" t="n"/>
      <c r="AE444" s="19" t="n"/>
      <c r="AF444" s="22">
        <f>LOWER(IFERROR(TRIM(INDEX($A444:$Y444,MATCH(Lists!$H$4,$A$1:$Y$1,0))&amp;""),""))</f>
        <v/>
      </c>
      <c r="AG444" s="22">
        <f>IFERROR(TRIM(INDEX($A444:$Y444,MATCH(Lists!$H$3,$A$1:$Y$1,0))&amp;""),"")</f>
        <v/>
      </c>
      <c r="AH444" s="23">
        <f>IFERROR(IF(ISNUMBER(INDEX($A444:$Y444,MATCH(Lists!$H$5,$A$1:$Y$1,0))),IF(INDEX($A444:$Y444,MATCH(Lists!$H$5,$A$1:$Y$1,0))&gt;0,INT(INDEX($A444:$Y444,MATCH(Lists!$H$5,$A$1:$Y$1,0))),""),DATE(VALUE(LEFT(INDEX($A444:$Y444,MATCH(Lists!$H$5,$A$1:$Y$1,0)),4)),VALUE(MID(INDEX($A444:$Y444,MATCH(Lists!$H$5,$A$1:$Y$1,0)),6,2)),VALUE(MID(INDEX($A444:$Y444,MATCH(Lists!$H$5,$A$1:$Y$1,0)),9,2)))),"")</f>
        <v/>
      </c>
      <c r="AI444" s="23">
        <f>IFERROR(IF(ISNUMBER(INDEX($A444:$Y444,MATCH(Lists!$H$6,$A$1:$Y$1,0))),IF(INDEX($A444:$Y444,MATCH(Lists!$H$6,$A$1:$Y$1,0))&gt;0,INT(INDEX($A444:$Y444,MATCH(Lists!$H$6,$A$1:$Y$1,0))),""),DATE(VALUE(LEFT(INDEX($A444:$Y444,MATCH(Lists!$H$6,$A$1:$Y$1,0)),4)),VALUE(MID(INDEX($A444:$Y444,MATCH(Lists!$H$6,$A$1:$Y$1,0)),6,2)),VALUE(MID(INDEX($A444:$Y444,MATCH(Lists!$H$6,$A$1:$Y$1,0)),9,2)))),"")</f>
        <v/>
      </c>
      <c r="AJ444" s="22">
        <f>IF(AF444="","",IFERROR(VALUE(INDEX($A444:$Y444,MATCH(Lists!$H$7,$A$1:$Y$1,0))&amp;""),0))</f>
        <v/>
      </c>
      <c r="AK444" s="24">
        <f>IF(AH444="","",YEAR(AH444))</f>
        <v/>
      </c>
      <c r="AL444" s="22">
        <f>IF(AF444="","",IF(AA444="","Pending",AA444))</f>
        <v/>
      </c>
      <c r="AM444" s="22">
        <f>IFERROR(TRIM(INDEX($A444:$Y444,MATCH(Lists!$H$8,$A$1:$Y$1,0))&amp;""),"")</f>
        <v/>
      </c>
      <c r="AN444" s="22">
        <f>IF(AF444="","",IF(OR(Balances!$B$6="",AM444=Balances!$B$6),1,0))</f>
        <v/>
      </c>
    </row>
    <row r="445">
      <c r="Z445" s="19" t="n"/>
      <c r="AA445" s="25" t="n"/>
      <c r="AB445" s="25" t="n"/>
      <c r="AC445" s="26" t="n"/>
      <c r="AD445" s="25" t="n"/>
      <c r="AE445" s="19" t="n"/>
      <c r="AF445" s="22">
        <f>LOWER(IFERROR(TRIM(INDEX($A445:$Y445,MATCH(Lists!$H$4,$A$1:$Y$1,0))&amp;""),""))</f>
        <v/>
      </c>
      <c r="AG445" s="22">
        <f>IFERROR(TRIM(INDEX($A445:$Y445,MATCH(Lists!$H$3,$A$1:$Y$1,0))&amp;""),"")</f>
        <v/>
      </c>
      <c r="AH445" s="23">
        <f>IFERROR(IF(ISNUMBER(INDEX($A445:$Y445,MATCH(Lists!$H$5,$A$1:$Y$1,0))),IF(INDEX($A445:$Y445,MATCH(Lists!$H$5,$A$1:$Y$1,0))&gt;0,INT(INDEX($A445:$Y445,MATCH(Lists!$H$5,$A$1:$Y$1,0))),""),DATE(VALUE(LEFT(INDEX($A445:$Y445,MATCH(Lists!$H$5,$A$1:$Y$1,0)),4)),VALUE(MID(INDEX($A445:$Y445,MATCH(Lists!$H$5,$A$1:$Y$1,0)),6,2)),VALUE(MID(INDEX($A445:$Y445,MATCH(Lists!$H$5,$A$1:$Y$1,0)),9,2)))),"")</f>
        <v/>
      </c>
      <c r="AI445" s="23">
        <f>IFERROR(IF(ISNUMBER(INDEX($A445:$Y445,MATCH(Lists!$H$6,$A$1:$Y$1,0))),IF(INDEX($A445:$Y445,MATCH(Lists!$H$6,$A$1:$Y$1,0))&gt;0,INT(INDEX($A445:$Y445,MATCH(Lists!$H$6,$A$1:$Y$1,0))),""),DATE(VALUE(LEFT(INDEX($A445:$Y445,MATCH(Lists!$H$6,$A$1:$Y$1,0)),4)),VALUE(MID(INDEX($A445:$Y445,MATCH(Lists!$H$6,$A$1:$Y$1,0)),6,2)),VALUE(MID(INDEX($A445:$Y445,MATCH(Lists!$H$6,$A$1:$Y$1,0)),9,2)))),"")</f>
        <v/>
      </c>
      <c r="AJ445" s="22">
        <f>IF(AF445="","",IFERROR(VALUE(INDEX($A445:$Y445,MATCH(Lists!$H$7,$A$1:$Y$1,0))&amp;""),0))</f>
        <v/>
      </c>
      <c r="AK445" s="24">
        <f>IF(AH445="","",YEAR(AH445))</f>
        <v/>
      </c>
      <c r="AL445" s="22">
        <f>IF(AF445="","",IF(AA445="","Pending",AA445))</f>
        <v/>
      </c>
      <c r="AM445" s="22">
        <f>IFERROR(TRIM(INDEX($A445:$Y445,MATCH(Lists!$H$8,$A$1:$Y$1,0))&amp;""),"")</f>
        <v/>
      </c>
      <c r="AN445" s="22">
        <f>IF(AF445="","",IF(OR(Balances!$B$6="",AM445=Balances!$B$6),1,0))</f>
        <v/>
      </c>
    </row>
    <row r="446">
      <c r="Z446" s="19" t="n"/>
      <c r="AA446" s="25" t="n"/>
      <c r="AB446" s="25" t="n"/>
      <c r="AC446" s="26" t="n"/>
      <c r="AD446" s="25" t="n"/>
      <c r="AE446" s="19" t="n"/>
      <c r="AF446" s="22">
        <f>LOWER(IFERROR(TRIM(INDEX($A446:$Y446,MATCH(Lists!$H$4,$A$1:$Y$1,0))&amp;""),""))</f>
        <v/>
      </c>
      <c r="AG446" s="22">
        <f>IFERROR(TRIM(INDEX($A446:$Y446,MATCH(Lists!$H$3,$A$1:$Y$1,0))&amp;""),"")</f>
        <v/>
      </c>
      <c r="AH446" s="23">
        <f>IFERROR(IF(ISNUMBER(INDEX($A446:$Y446,MATCH(Lists!$H$5,$A$1:$Y$1,0))),IF(INDEX($A446:$Y446,MATCH(Lists!$H$5,$A$1:$Y$1,0))&gt;0,INT(INDEX($A446:$Y446,MATCH(Lists!$H$5,$A$1:$Y$1,0))),""),DATE(VALUE(LEFT(INDEX($A446:$Y446,MATCH(Lists!$H$5,$A$1:$Y$1,0)),4)),VALUE(MID(INDEX($A446:$Y446,MATCH(Lists!$H$5,$A$1:$Y$1,0)),6,2)),VALUE(MID(INDEX($A446:$Y446,MATCH(Lists!$H$5,$A$1:$Y$1,0)),9,2)))),"")</f>
        <v/>
      </c>
      <c r="AI446" s="23">
        <f>IFERROR(IF(ISNUMBER(INDEX($A446:$Y446,MATCH(Lists!$H$6,$A$1:$Y$1,0))),IF(INDEX($A446:$Y446,MATCH(Lists!$H$6,$A$1:$Y$1,0))&gt;0,INT(INDEX($A446:$Y446,MATCH(Lists!$H$6,$A$1:$Y$1,0))),""),DATE(VALUE(LEFT(INDEX($A446:$Y446,MATCH(Lists!$H$6,$A$1:$Y$1,0)),4)),VALUE(MID(INDEX($A446:$Y446,MATCH(Lists!$H$6,$A$1:$Y$1,0)),6,2)),VALUE(MID(INDEX($A446:$Y446,MATCH(Lists!$H$6,$A$1:$Y$1,0)),9,2)))),"")</f>
        <v/>
      </c>
      <c r="AJ446" s="22">
        <f>IF(AF446="","",IFERROR(VALUE(INDEX($A446:$Y446,MATCH(Lists!$H$7,$A$1:$Y$1,0))&amp;""),0))</f>
        <v/>
      </c>
      <c r="AK446" s="24">
        <f>IF(AH446="","",YEAR(AH446))</f>
        <v/>
      </c>
      <c r="AL446" s="22">
        <f>IF(AF446="","",IF(AA446="","Pending",AA446))</f>
        <v/>
      </c>
      <c r="AM446" s="22">
        <f>IFERROR(TRIM(INDEX($A446:$Y446,MATCH(Lists!$H$8,$A$1:$Y$1,0))&amp;""),"")</f>
        <v/>
      </c>
      <c r="AN446" s="22">
        <f>IF(AF446="","",IF(OR(Balances!$B$6="",AM446=Balances!$B$6),1,0))</f>
        <v/>
      </c>
    </row>
    <row r="447">
      <c r="Z447" s="19" t="n"/>
      <c r="AA447" s="25" t="n"/>
      <c r="AB447" s="25" t="n"/>
      <c r="AC447" s="26" t="n"/>
      <c r="AD447" s="25" t="n"/>
      <c r="AE447" s="19" t="n"/>
      <c r="AF447" s="22">
        <f>LOWER(IFERROR(TRIM(INDEX($A447:$Y447,MATCH(Lists!$H$4,$A$1:$Y$1,0))&amp;""),""))</f>
        <v/>
      </c>
      <c r="AG447" s="22">
        <f>IFERROR(TRIM(INDEX($A447:$Y447,MATCH(Lists!$H$3,$A$1:$Y$1,0))&amp;""),"")</f>
        <v/>
      </c>
      <c r="AH447" s="23">
        <f>IFERROR(IF(ISNUMBER(INDEX($A447:$Y447,MATCH(Lists!$H$5,$A$1:$Y$1,0))),IF(INDEX($A447:$Y447,MATCH(Lists!$H$5,$A$1:$Y$1,0))&gt;0,INT(INDEX($A447:$Y447,MATCH(Lists!$H$5,$A$1:$Y$1,0))),""),DATE(VALUE(LEFT(INDEX($A447:$Y447,MATCH(Lists!$H$5,$A$1:$Y$1,0)),4)),VALUE(MID(INDEX($A447:$Y447,MATCH(Lists!$H$5,$A$1:$Y$1,0)),6,2)),VALUE(MID(INDEX($A447:$Y447,MATCH(Lists!$H$5,$A$1:$Y$1,0)),9,2)))),"")</f>
        <v/>
      </c>
      <c r="AI447" s="23">
        <f>IFERROR(IF(ISNUMBER(INDEX($A447:$Y447,MATCH(Lists!$H$6,$A$1:$Y$1,0))),IF(INDEX($A447:$Y447,MATCH(Lists!$H$6,$A$1:$Y$1,0))&gt;0,INT(INDEX($A447:$Y447,MATCH(Lists!$H$6,$A$1:$Y$1,0))),""),DATE(VALUE(LEFT(INDEX($A447:$Y447,MATCH(Lists!$H$6,$A$1:$Y$1,0)),4)),VALUE(MID(INDEX($A447:$Y447,MATCH(Lists!$H$6,$A$1:$Y$1,0)),6,2)),VALUE(MID(INDEX($A447:$Y447,MATCH(Lists!$H$6,$A$1:$Y$1,0)),9,2)))),"")</f>
        <v/>
      </c>
      <c r="AJ447" s="22">
        <f>IF(AF447="","",IFERROR(VALUE(INDEX($A447:$Y447,MATCH(Lists!$H$7,$A$1:$Y$1,0))&amp;""),0))</f>
        <v/>
      </c>
      <c r="AK447" s="24">
        <f>IF(AH447="","",YEAR(AH447))</f>
        <v/>
      </c>
      <c r="AL447" s="22">
        <f>IF(AF447="","",IF(AA447="","Pending",AA447))</f>
        <v/>
      </c>
      <c r="AM447" s="22">
        <f>IFERROR(TRIM(INDEX($A447:$Y447,MATCH(Lists!$H$8,$A$1:$Y$1,0))&amp;""),"")</f>
        <v/>
      </c>
      <c r="AN447" s="22">
        <f>IF(AF447="","",IF(OR(Balances!$B$6="",AM447=Balances!$B$6),1,0))</f>
        <v/>
      </c>
    </row>
    <row r="448">
      <c r="Z448" s="19" t="n"/>
      <c r="AA448" s="25" t="n"/>
      <c r="AB448" s="25" t="n"/>
      <c r="AC448" s="26" t="n"/>
      <c r="AD448" s="25" t="n"/>
      <c r="AE448" s="19" t="n"/>
      <c r="AF448" s="22">
        <f>LOWER(IFERROR(TRIM(INDEX($A448:$Y448,MATCH(Lists!$H$4,$A$1:$Y$1,0))&amp;""),""))</f>
        <v/>
      </c>
      <c r="AG448" s="22">
        <f>IFERROR(TRIM(INDEX($A448:$Y448,MATCH(Lists!$H$3,$A$1:$Y$1,0))&amp;""),"")</f>
        <v/>
      </c>
      <c r="AH448" s="23">
        <f>IFERROR(IF(ISNUMBER(INDEX($A448:$Y448,MATCH(Lists!$H$5,$A$1:$Y$1,0))),IF(INDEX($A448:$Y448,MATCH(Lists!$H$5,$A$1:$Y$1,0))&gt;0,INT(INDEX($A448:$Y448,MATCH(Lists!$H$5,$A$1:$Y$1,0))),""),DATE(VALUE(LEFT(INDEX($A448:$Y448,MATCH(Lists!$H$5,$A$1:$Y$1,0)),4)),VALUE(MID(INDEX($A448:$Y448,MATCH(Lists!$H$5,$A$1:$Y$1,0)),6,2)),VALUE(MID(INDEX($A448:$Y448,MATCH(Lists!$H$5,$A$1:$Y$1,0)),9,2)))),"")</f>
        <v/>
      </c>
      <c r="AI448" s="23">
        <f>IFERROR(IF(ISNUMBER(INDEX($A448:$Y448,MATCH(Lists!$H$6,$A$1:$Y$1,0))),IF(INDEX($A448:$Y448,MATCH(Lists!$H$6,$A$1:$Y$1,0))&gt;0,INT(INDEX($A448:$Y448,MATCH(Lists!$H$6,$A$1:$Y$1,0))),""),DATE(VALUE(LEFT(INDEX($A448:$Y448,MATCH(Lists!$H$6,$A$1:$Y$1,0)),4)),VALUE(MID(INDEX($A448:$Y448,MATCH(Lists!$H$6,$A$1:$Y$1,0)),6,2)),VALUE(MID(INDEX($A448:$Y448,MATCH(Lists!$H$6,$A$1:$Y$1,0)),9,2)))),"")</f>
        <v/>
      </c>
      <c r="AJ448" s="22">
        <f>IF(AF448="","",IFERROR(VALUE(INDEX($A448:$Y448,MATCH(Lists!$H$7,$A$1:$Y$1,0))&amp;""),0))</f>
        <v/>
      </c>
      <c r="AK448" s="24">
        <f>IF(AH448="","",YEAR(AH448))</f>
        <v/>
      </c>
      <c r="AL448" s="22">
        <f>IF(AF448="","",IF(AA448="","Pending",AA448))</f>
        <v/>
      </c>
      <c r="AM448" s="22">
        <f>IFERROR(TRIM(INDEX($A448:$Y448,MATCH(Lists!$H$8,$A$1:$Y$1,0))&amp;""),"")</f>
        <v/>
      </c>
      <c r="AN448" s="22">
        <f>IF(AF448="","",IF(OR(Balances!$B$6="",AM448=Balances!$B$6),1,0))</f>
        <v/>
      </c>
    </row>
    <row r="449">
      <c r="Z449" s="19" t="n"/>
      <c r="AA449" s="25" t="n"/>
      <c r="AB449" s="25" t="n"/>
      <c r="AC449" s="26" t="n"/>
      <c r="AD449" s="25" t="n"/>
      <c r="AE449" s="19" t="n"/>
      <c r="AF449" s="22">
        <f>LOWER(IFERROR(TRIM(INDEX($A449:$Y449,MATCH(Lists!$H$4,$A$1:$Y$1,0))&amp;""),""))</f>
        <v/>
      </c>
      <c r="AG449" s="22">
        <f>IFERROR(TRIM(INDEX($A449:$Y449,MATCH(Lists!$H$3,$A$1:$Y$1,0))&amp;""),"")</f>
        <v/>
      </c>
      <c r="AH449" s="23">
        <f>IFERROR(IF(ISNUMBER(INDEX($A449:$Y449,MATCH(Lists!$H$5,$A$1:$Y$1,0))),IF(INDEX($A449:$Y449,MATCH(Lists!$H$5,$A$1:$Y$1,0))&gt;0,INT(INDEX($A449:$Y449,MATCH(Lists!$H$5,$A$1:$Y$1,0))),""),DATE(VALUE(LEFT(INDEX($A449:$Y449,MATCH(Lists!$H$5,$A$1:$Y$1,0)),4)),VALUE(MID(INDEX($A449:$Y449,MATCH(Lists!$H$5,$A$1:$Y$1,0)),6,2)),VALUE(MID(INDEX($A449:$Y449,MATCH(Lists!$H$5,$A$1:$Y$1,0)),9,2)))),"")</f>
        <v/>
      </c>
      <c r="AI449" s="23">
        <f>IFERROR(IF(ISNUMBER(INDEX($A449:$Y449,MATCH(Lists!$H$6,$A$1:$Y$1,0))),IF(INDEX($A449:$Y449,MATCH(Lists!$H$6,$A$1:$Y$1,0))&gt;0,INT(INDEX($A449:$Y449,MATCH(Lists!$H$6,$A$1:$Y$1,0))),""),DATE(VALUE(LEFT(INDEX($A449:$Y449,MATCH(Lists!$H$6,$A$1:$Y$1,0)),4)),VALUE(MID(INDEX($A449:$Y449,MATCH(Lists!$H$6,$A$1:$Y$1,0)),6,2)),VALUE(MID(INDEX($A449:$Y449,MATCH(Lists!$H$6,$A$1:$Y$1,0)),9,2)))),"")</f>
        <v/>
      </c>
      <c r="AJ449" s="22">
        <f>IF(AF449="","",IFERROR(VALUE(INDEX($A449:$Y449,MATCH(Lists!$H$7,$A$1:$Y$1,0))&amp;""),0))</f>
        <v/>
      </c>
      <c r="AK449" s="24">
        <f>IF(AH449="","",YEAR(AH449))</f>
        <v/>
      </c>
      <c r="AL449" s="22">
        <f>IF(AF449="","",IF(AA449="","Pending",AA449))</f>
        <v/>
      </c>
      <c r="AM449" s="22">
        <f>IFERROR(TRIM(INDEX($A449:$Y449,MATCH(Lists!$H$8,$A$1:$Y$1,0))&amp;""),"")</f>
        <v/>
      </c>
      <c r="AN449" s="22">
        <f>IF(AF449="","",IF(OR(Balances!$B$6="",AM449=Balances!$B$6),1,0))</f>
        <v/>
      </c>
    </row>
    <row r="450">
      <c r="Z450" s="19" t="n"/>
      <c r="AA450" s="25" t="n"/>
      <c r="AB450" s="25" t="n"/>
      <c r="AC450" s="26" t="n"/>
      <c r="AD450" s="25" t="n"/>
      <c r="AE450" s="19" t="n"/>
      <c r="AF450" s="22">
        <f>LOWER(IFERROR(TRIM(INDEX($A450:$Y450,MATCH(Lists!$H$4,$A$1:$Y$1,0))&amp;""),""))</f>
        <v/>
      </c>
      <c r="AG450" s="22">
        <f>IFERROR(TRIM(INDEX($A450:$Y450,MATCH(Lists!$H$3,$A$1:$Y$1,0))&amp;""),"")</f>
        <v/>
      </c>
      <c r="AH450" s="23">
        <f>IFERROR(IF(ISNUMBER(INDEX($A450:$Y450,MATCH(Lists!$H$5,$A$1:$Y$1,0))),IF(INDEX($A450:$Y450,MATCH(Lists!$H$5,$A$1:$Y$1,0))&gt;0,INT(INDEX($A450:$Y450,MATCH(Lists!$H$5,$A$1:$Y$1,0))),""),DATE(VALUE(LEFT(INDEX($A450:$Y450,MATCH(Lists!$H$5,$A$1:$Y$1,0)),4)),VALUE(MID(INDEX($A450:$Y450,MATCH(Lists!$H$5,$A$1:$Y$1,0)),6,2)),VALUE(MID(INDEX($A450:$Y450,MATCH(Lists!$H$5,$A$1:$Y$1,0)),9,2)))),"")</f>
        <v/>
      </c>
      <c r="AI450" s="23">
        <f>IFERROR(IF(ISNUMBER(INDEX($A450:$Y450,MATCH(Lists!$H$6,$A$1:$Y$1,0))),IF(INDEX($A450:$Y450,MATCH(Lists!$H$6,$A$1:$Y$1,0))&gt;0,INT(INDEX($A450:$Y450,MATCH(Lists!$H$6,$A$1:$Y$1,0))),""),DATE(VALUE(LEFT(INDEX($A450:$Y450,MATCH(Lists!$H$6,$A$1:$Y$1,0)),4)),VALUE(MID(INDEX($A450:$Y450,MATCH(Lists!$H$6,$A$1:$Y$1,0)),6,2)),VALUE(MID(INDEX($A450:$Y450,MATCH(Lists!$H$6,$A$1:$Y$1,0)),9,2)))),"")</f>
        <v/>
      </c>
      <c r="AJ450" s="22">
        <f>IF(AF450="","",IFERROR(VALUE(INDEX($A450:$Y450,MATCH(Lists!$H$7,$A$1:$Y$1,0))&amp;""),0))</f>
        <v/>
      </c>
      <c r="AK450" s="24">
        <f>IF(AH450="","",YEAR(AH450))</f>
        <v/>
      </c>
      <c r="AL450" s="22">
        <f>IF(AF450="","",IF(AA450="","Pending",AA450))</f>
        <v/>
      </c>
      <c r="AM450" s="22">
        <f>IFERROR(TRIM(INDEX($A450:$Y450,MATCH(Lists!$H$8,$A$1:$Y$1,0))&amp;""),"")</f>
        <v/>
      </c>
      <c r="AN450" s="22">
        <f>IF(AF450="","",IF(OR(Balances!$B$6="",AM450=Balances!$B$6),1,0))</f>
        <v/>
      </c>
    </row>
    <row r="451">
      <c r="Z451" s="19" t="n"/>
      <c r="AA451" s="25" t="n"/>
      <c r="AB451" s="25" t="n"/>
      <c r="AC451" s="26" t="n"/>
      <c r="AD451" s="25" t="n"/>
      <c r="AE451" s="19" t="n"/>
      <c r="AF451" s="22">
        <f>LOWER(IFERROR(TRIM(INDEX($A451:$Y451,MATCH(Lists!$H$4,$A$1:$Y$1,0))&amp;""),""))</f>
        <v/>
      </c>
      <c r="AG451" s="22">
        <f>IFERROR(TRIM(INDEX($A451:$Y451,MATCH(Lists!$H$3,$A$1:$Y$1,0))&amp;""),"")</f>
        <v/>
      </c>
      <c r="AH451" s="23">
        <f>IFERROR(IF(ISNUMBER(INDEX($A451:$Y451,MATCH(Lists!$H$5,$A$1:$Y$1,0))),IF(INDEX($A451:$Y451,MATCH(Lists!$H$5,$A$1:$Y$1,0))&gt;0,INT(INDEX($A451:$Y451,MATCH(Lists!$H$5,$A$1:$Y$1,0))),""),DATE(VALUE(LEFT(INDEX($A451:$Y451,MATCH(Lists!$H$5,$A$1:$Y$1,0)),4)),VALUE(MID(INDEX($A451:$Y451,MATCH(Lists!$H$5,$A$1:$Y$1,0)),6,2)),VALUE(MID(INDEX($A451:$Y451,MATCH(Lists!$H$5,$A$1:$Y$1,0)),9,2)))),"")</f>
        <v/>
      </c>
      <c r="AI451" s="23">
        <f>IFERROR(IF(ISNUMBER(INDEX($A451:$Y451,MATCH(Lists!$H$6,$A$1:$Y$1,0))),IF(INDEX($A451:$Y451,MATCH(Lists!$H$6,$A$1:$Y$1,0))&gt;0,INT(INDEX($A451:$Y451,MATCH(Lists!$H$6,$A$1:$Y$1,0))),""),DATE(VALUE(LEFT(INDEX($A451:$Y451,MATCH(Lists!$H$6,$A$1:$Y$1,0)),4)),VALUE(MID(INDEX($A451:$Y451,MATCH(Lists!$H$6,$A$1:$Y$1,0)),6,2)),VALUE(MID(INDEX($A451:$Y451,MATCH(Lists!$H$6,$A$1:$Y$1,0)),9,2)))),"")</f>
        <v/>
      </c>
      <c r="AJ451" s="22">
        <f>IF(AF451="","",IFERROR(VALUE(INDEX($A451:$Y451,MATCH(Lists!$H$7,$A$1:$Y$1,0))&amp;""),0))</f>
        <v/>
      </c>
      <c r="AK451" s="24">
        <f>IF(AH451="","",YEAR(AH451))</f>
        <v/>
      </c>
      <c r="AL451" s="22">
        <f>IF(AF451="","",IF(AA451="","Pending",AA451))</f>
        <v/>
      </c>
      <c r="AM451" s="22">
        <f>IFERROR(TRIM(INDEX($A451:$Y451,MATCH(Lists!$H$8,$A$1:$Y$1,0))&amp;""),"")</f>
        <v/>
      </c>
      <c r="AN451" s="22">
        <f>IF(AF451="","",IF(OR(Balances!$B$6="",AM451=Balances!$B$6),1,0))</f>
        <v/>
      </c>
    </row>
    <row r="452">
      <c r="Z452" s="19" t="n"/>
      <c r="AA452" s="25" t="n"/>
      <c r="AB452" s="25" t="n"/>
      <c r="AC452" s="26" t="n"/>
      <c r="AD452" s="25" t="n"/>
      <c r="AE452" s="19" t="n"/>
      <c r="AF452" s="22">
        <f>LOWER(IFERROR(TRIM(INDEX($A452:$Y452,MATCH(Lists!$H$4,$A$1:$Y$1,0))&amp;""),""))</f>
        <v/>
      </c>
      <c r="AG452" s="22">
        <f>IFERROR(TRIM(INDEX($A452:$Y452,MATCH(Lists!$H$3,$A$1:$Y$1,0))&amp;""),"")</f>
        <v/>
      </c>
      <c r="AH452" s="23">
        <f>IFERROR(IF(ISNUMBER(INDEX($A452:$Y452,MATCH(Lists!$H$5,$A$1:$Y$1,0))),IF(INDEX($A452:$Y452,MATCH(Lists!$H$5,$A$1:$Y$1,0))&gt;0,INT(INDEX($A452:$Y452,MATCH(Lists!$H$5,$A$1:$Y$1,0))),""),DATE(VALUE(LEFT(INDEX($A452:$Y452,MATCH(Lists!$H$5,$A$1:$Y$1,0)),4)),VALUE(MID(INDEX($A452:$Y452,MATCH(Lists!$H$5,$A$1:$Y$1,0)),6,2)),VALUE(MID(INDEX($A452:$Y452,MATCH(Lists!$H$5,$A$1:$Y$1,0)),9,2)))),"")</f>
        <v/>
      </c>
      <c r="AI452" s="23">
        <f>IFERROR(IF(ISNUMBER(INDEX($A452:$Y452,MATCH(Lists!$H$6,$A$1:$Y$1,0))),IF(INDEX($A452:$Y452,MATCH(Lists!$H$6,$A$1:$Y$1,0))&gt;0,INT(INDEX($A452:$Y452,MATCH(Lists!$H$6,$A$1:$Y$1,0))),""),DATE(VALUE(LEFT(INDEX($A452:$Y452,MATCH(Lists!$H$6,$A$1:$Y$1,0)),4)),VALUE(MID(INDEX($A452:$Y452,MATCH(Lists!$H$6,$A$1:$Y$1,0)),6,2)),VALUE(MID(INDEX($A452:$Y452,MATCH(Lists!$H$6,$A$1:$Y$1,0)),9,2)))),"")</f>
        <v/>
      </c>
      <c r="AJ452" s="22">
        <f>IF(AF452="","",IFERROR(VALUE(INDEX($A452:$Y452,MATCH(Lists!$H$7,$A$1:$Y$1,0))&amp;""),0))</f>
        <v/>
      </c>
      <c r="AK452" s="24">
        <f>IF(AH452="","",YEAR(AH452))</f>
        <v/>
      </c>
      <c r="AL452" s="22">
        <f>IF(AF452="","",IF(AA452="","Pending",AA452))</f>
        <v/>
      </c>
      <c r="AM452" s="22">
        <f>IFERROR(TRIM(INDEX($A452:$Y452,MATCH(Lists!$H$8,$A$1:$Y$1,0))&amp;""),"")</f>
        <v/>
      </c>
      <c r="AN452" s="22">
        <f>IF(AF452="","",IF(OR(Balances!$B$6="",AM452=Balances!$B$6),1,0))</f>
        <v/>
      </c>
    </row>
    <row r="453">
      <c r="Z453" s="19" t="n"/>
      <c r="AA453" s="25" t="n"/>
      <c r="AB453" s="25" t="n"/>
      <c r="AC453" s="26" t="n"/>
      <c r="AD453" s="25" t="n"/>
      <c r="AE453" s="19" t="n"/>
      <c r="AF453" s="22">
        <f>LOWER(IFERROR(TRIM(INDEX($A453:$Y453,MATCH(Lists!$H$4,$A$1:$Y$1,0))&amp;""),""))</f>
        <v/>
      </c>
      <c r="AG453" s="22">
        <f>IFERROR(TRIM(INDEX($A453:$Y453,MATCH(Lists!$H$3,$A$1:$Y$1,0))&amp;""),"")</f>
        <v/>
      </c>
      <c r="AH453" s="23">
        <f>IFERROR(IF(ISNUMBER(INDEX($A453:$Y453,MATCH(Lists!$H$5,$A$1:$Y$1,0))),IF(INDEX($A453:$Y453,MATCH(Lists!$H$5,$A$1:$Y$1,0))&gt;0,INT(INDEX($A453:$Y453,MATCH(Lists!$H$5,$A$1:$Y$1,0))),""),DATE(VALUE(LEFT(INDEX($A453:$Y453,MATCH(Lists!$H$5,$A$1:$Y$1,0)),4)),VALUE(MID(INDEX($A453:$Y453,MATCH(Lists!$H$5,$A$1:$Y$1,0)),6,2)),VALUE(MID(INDEX($A453:$Y453,MATCH(Lists!$H$5,$A$1:$Y$1,0)),9,2)))),"")</f>
        <v/>
      </c>
      <c r="AI453" s="23">
        <f>IFERROR(IF(ISNUMBER(INDEX($A453:$Y453,MATCH(Lists!$H$6,$A$1:$Y$1,0))),IF(INDEX($A453:$Y453,MATCH(Lists!$H$6,$A$1:$Y$1,0))&gt;0,INT(INDEX($A453:$Y453,MATCH(Lists!$H$6,$A$1:$Y$1,0))),""),DATE(VALUE(LEFT(INDEX($A453:$Y453,MATCH(Lists!$H$6,$A$1:$Y$1,0)),4)),VALUE(MID(INDEX($A453:$Y453,MATCH(Lists!$H$6,$A$1:$Y$1,0)),6,2)),VALUE(MID(INDEX($A453:$Y453,MATCH(Lists!$H$6,$A$1:$Y$1,0)),9,2)))),"")</f>
        <v/>
      </c>
      <c r="AJ453" s="22">
        <f>IF(AF453="","",IFERROR(VALUE(INDEX($A453:$Y453,MATCH(Lists!$H$7,$A$1:$Y$1,0))&amp;""),0))</f>
        <v/>
      </c>
      <c r="AK453" s="24">
        <f>IF(AH453="","",YEAR(AH453))</f>
        <v/>
      </c>
      <c r="AL453" s="22">
        <f>IF(AF453="","",IF(AA453="","Pending",AA453))</f>
        <v/>
      </c>
      <c r="AM453" s="22">
        <f>IFERROR(TRIM(INDEX($A453:$Y453,MATCH(Lists!$H$8,$A$1:$Y$1,0))&amp;""),"")</f>
        <v/>
      </c>
      <c r="AN453" s="22">
        <f>IF(AF453="","",IF(OR(Balances!$B$6="",AM453=Balances!$B$6),1,0))</f>
        <v/>
      </c>
    </row>
    <row r="454">
      <c r="Z454" s="19" t="n"/>
      <c r="AA454" s="25" t="n"/>
      <c r="AB454" s="25" t="n"/>
      <c r="AC454" s="26" t="n"/>
      <c r="AD454" s="25" t="n"/>
      <c r="AE454" s="19" t="n"/>
      <c r="AF454" s="22">
        <f>LOWER(IFERROR(TRIM(INDEX($A454:$Y454,MATCH(Lists!$H$4,$A$1:$Y$1,0))&amp;""),""))</f>
        <v/>
      </c>
      <c r="AG454" s="22">
        <f>IFERROR(TRIM(INDEX($A454:$Y454,MATCH(Lists!$H$3,$A$1:$Y$1,0))&amp;""),"")</f>
        <v/>
      </c>
      <c r="AH454" s="23">
        <f>IFERROR(IF(ISNUMBER(INDEX($A454:$Y454,MATCH(Lists!$H$5,$A$1:$Y$1,0))),IF(INDEX($A454:$Y454,MATCH(Lists!$H$5,$A$1:$Y$1,0))&gt;0,INT(INDEX($A454:$Y454,MATCH(Lists!$H$5,$A$1:$Y$1,0))),""),DATE(VALUE(LEFT(INDEX($A454:$Y454,MATCH(Lists!$H$5,$A$1:$Y$1,0)),4)),VALUE(MID(INDEX($A454:$Y454,MATCH(Lists!$H$5,$A$1:$Y$1,0)),6,2)),VALUE(MID(INDEX($A454:$Y454,MATCH(Lists!$H$5,$A$1:$Y$1,0)),9,2)))),"")</f>
        <v/>
      </c>
      <c r="AI454" s="23">
        <f>IFERROR(IF(ISNUMBER(INDEX($A454:$Y454,MATCH(Lists!$H$6,$A$1:$Y$1,0))),IF(INDEX($A454:$Y454,MATCH(Lists!$H$6,$A$1:$Y$1,0))&gt;0,INT(INDEX($A454:$Y454,MATCH(Lists!$H$6,$A$1:$Y$1,0))),""),DATE(VALUE(LEFT(INDEX($A454:$Y454,MATCH(Lists!$H$6,$A$1:$Y$1,0)),4)),VALUE(MID(INDEX($A454:$Y454,MATCH(Lists!$H$6,$A$1:$Y$1,0)),6,2)),VALUE(MID(INDEX($A454:$Y454,MATCH(Lists!$H$6,$A$1:$Y$1,0)),9,2)))),"")</f>
        <v/>
      </c>
      <c r="AJ454" s="22">
        <f>IF(AF454="","",IFERROR(VALUE(INDEX($A454:$Y454,MATCH(Lists!$H$7,$A$1:$Y$1,0))&amp;""),0))</f>
        <v/>
      </c>
      <c r="AK454" s="24">
        <f>IF(AH454="","",YEAR(AH454))</f>
        <v/>
      </c>
      <c r="AL454" s="22">
        <f>IF(AF454="","",IF(AA454="","Pending",AA454))</f>
        <v/>
      </c>
      <c r="AM454" s="22">
        <f>IFERROR(TRIM(INDEX($A454:$Y454,MATCH(Lists!$H$8,$A$1:$Y$1,0))&amp;""),"")</f>
        <v/>
      </c>
      <c r="AN454" s="22">
        <f>IF(AF454="","",IF(OR(Balances!$B$6="",AM454=Balances!$B$6),1,0))</f>
        <v/>
      </c>
    </row>
    <row r="455">
      <c r="Z455" s="19" t="n"/>
      <c r="AA455" s="25" t="n"/>
      <c r="AB455" s="25" t="n"/>
      <c r="AC455" s="26" t="n"/>
      <c r="AD455" s="25" t="n"/>
      <c r="AE455" s="19" t="n"/>
      <c r="AF455" s="22">
        <f>LOWER(IFERROR(TRIM(INDEX($A455:$Y455,MATCH(Lists!$H$4,$A$1:$Y$1,0))&amp;""),""))</f>
        <v/>
      </c>
      <c r="AG455" s="22">
        <f>IFERROR(TRIM(INDEX($A455:$Y455,MATCH(Lists!$H$3,$A$1:$Y$1,0))&amp;""),"")</f>
        <v/>
      </c>
      <c r="AH455" s="23">
        <f>IFERROR(IF(ISNUMBER(INDEX($A455:$Y455,MATCH(Lists!$H$5,$A$1:$Y$1,0))),IF(INDEX($A455:$Y455,MATCH(Lists!$H$5,$A$1:$Y$1,0))&gt;0,INT(INDEX($A455:$Y455,MATCH(Lists!$H$5,$A$1:$Y$1,0))),""),DATE(VALUE(LEFT(INDEX($A455:$Y455,MATCH(Lists!$H$5,$A$1:$Y$1,0)),4)),VALUE(MID(INDEX($A455:$Y455,MATCH(Lists!$H$5,$A$1:$Y$1,0)),6,2)),VALUE(MID(INDEX($A455:$Y455,MATCH(Lists!$H$5,$A$1:$Y$1,0)),9,2)))),"")</f>
        <v/>
      </c>
      <c r="AI455" s="23">
        <f>IFERROR(IF(ISNUMBER(INDEX($A455:$Y455,MATCH(Lists!$H$6,$A$1:$Y$1,0))),IF(INDEX($A455:$Y455,MATCH(Lists!$H$6,$A$1:$Y$1,0))&gt;0,INT(INDEX($A455:$Y455,MATCH(Lists!$H$6,$A$1:$Y$1,0))),""),DATE(VALUE(LEFT(INDEX($A455:$Y455,MATCH(Lists!$H$6,$A$1:$Y$1,0)),4)),VALUE(MID(INDEX($A455:$Y455,MATCH(Lists!$H$6,$A$1:$Y$1,0)),6,2)),VALUE(MID(INDEX($A455:$Y455,MATCH(Lists!$H$6,$A$1:$Y$1,0)),9,2)))),"")</f>
        <v/>
      </c>
      <c r="AJ455" s="22">
        <f>IF(AF455="","",IFERROR(VALUE(INDEX($A455:$Y455,MATCH(Lists!$H$7,$A$1:$Y$1,0))&amp;""),0))</f>
        <v/>
      </c>
      <c r="AK455" s="24">
        <f>IF(AH455="","",YEAR(AH455))</f>
        <v/>
      </c>
      <c r="AL455" s="22">
        <f>IF(AF455="","",IF(AA455="","Pending",AA455))</f>
        <v/>
      </c>
      <c r="AM455" s="22">
        <f>IFERROR(TRIM(INDEX($A455:$Y455,MATCH(Lists!$H$8,$A$1:$Y$1,0))&amp;""),"")</f>
        <v/>
      </c>
      <c r="AN455" s="22">
        <f>IF(AF455="","",IF(OR(Balances!$B$6="",AM455=Balances!$B$6),1,0))</f>
        <v/>
      </c>
    </row>
    <row r="456">
      <c r="Z456" s="19" t="n"/>
      <c r="AA456" s="25" t="n"/>
      <c r="AB456" s="25" t="n"/>
      <c r="AC456" s="26" t="n"/>
      <c r="AD456" s="25" t="n"/>
      <c r="AE456" s="19" t="n"/>
      <c r="AF456" s="22">
        <f>LOWER(IFERROR(TRIM(INDEX($A456:$Y456,MATCH(Lists!$H$4,$A$1:$Y$1,0))&amp;""),""))</f>
        <v/>
      </c>
      <c r="AG456" s="22">
        <f>IFERROR(TRIM(INDEX($A456:$Y456,MATCH(Lists!$H$3,$A$1:$Y$1,0))&amp;""),"")</f>
        <v/>
      </c>
      <c r="AH456" s="23">
        <f>IFERROR(IF(ISNUMBER(INDEX($A456:$Y456,MATCH(Lists!$H$5,$A$1:$Y$1,0))),IF(INDEX($A456:$Y456,MATCH(Lists!$H$5,$A$1:$Y$1,0))&gt;0,INT(INDEX($A456:$Y456,MATCH(Lists!$H$5,$A$1:$Y$1,0))),""),DATE(VALUE(LEFT(INDEX($A456:$Y456,MATCH(Lists!$H$5,$A$1:$Y$1,0)),4)),VALUE(MID(INDEX($A456:$Y456,MATCH(Lists!$H$5,$A$1:$Y$1,0)),6,2)),VALUE(MID(INDEX($A456:$Y456,MATCH(Lists!$H$5,$A$1:$Y$1,0)),9,2)))),"")</f>
        <v/>
      </c>
      <c r="AI456" s="23">
        <f>IFERROR(IF(ISNUMBER(INDEX($A456:$Y456,MATCH(Lists!$H$6,$A$1:$Y$1,0))),IF(INDEX($A456:$Y456,MATCH(Lists!$H$6,$A$1:$Y$1,0))&gt;0,INT(INDEX($A456:$Y456,MATCH(Lists!$H$6,$A$1:$Y$1,0))),""),DATE(VALUE(LEFT(INDEX($A456:$Y456,MATCH(Lists!$H$6,$A$1:$Y$1,0)),4)),VALUE(MID(INDEX($A456:$Y456,MATCH(Lists!$H$6,$A$1:$Y$1,0)),6,2)),VALUE(MID(INDEX($A456:$Y456,MATCH(Lists!$H$6,$A$1:$Y$1,0)),9,2)))),"")</f>
        <v/>
      </c>
      <c r="AJ456" s="22">
        <f>IF(AF456="","",IFERROR(VALUE(INDEX($A456:$Y456,MATCH(Lists!$H$7,$A$1:$Y$1,0))&amp;""),0))</f>
        <v/>
      </c>
      <c r="AK456" s="24">
        <f>IF(AH456="","",YEAR(AH456))</f>
        <v/>
      </c>
      <c r="AL456" s="22">
        <f>IF(AF456="","",IF(AA456="","Pending",AA456))</f>
        <v/>
      </c>
      <c r="AM456" s="22">
        <f>IFERROR(TRIM(INDEX($A456:$Y456,MATCH(Lists!$H$8,$A$1:$Y$1,0))&amp;""),"")</f>
        <v/>
      </c>
      <c r="AN456" s="22">
        <f>IF(AF456="","",IF(OR(Balances!$B$6="",AM456=Balances!$B$6),1,0))</f>
        <v/>
      </c>
    </row>
    <row r="457">
      <c r="Z457" s="19" t="n"/>
      <c r="AA457" s="25" t="n"/>
      <c r="AB457" s="25" t="n"/>
      <c r="AC457" s="26" t="n"/>
      <c r="AD457" s="25" t="n"/>
      <c r="AE457" s="19" t="n"/>
      <c r="AF457" s="22">
        <f>LOWER(IFERROR(TRIM(INDEX($A457:$Y457,MATCH(Lists!$H$4,$A$1:$Y$1,0))&amp;""),""))</f>
        <v/>
      </c>
      <c r="AG457" s="22">
        <f>IFERROR(TRIM(INDEX($A457:$Y457,MATCH(Lists!$H$3,$A$1:$Y$1,0))&amp;""),"")</f>
        <v/>
      </c>
      <c r="AH457" s="23">
        <f>IFERROR(IF(ISNUMBER(INDEX($A457:$Y457,MATCH(Lists!$H$5,$A$1:$Y$1,0))),IF(INDEX($A457:$Y457,MATCH(Lists!$H$5,$A$1:$Y$1,0))&gt;0,INT(INDEX($A457:$Y457,MATCH(Lists!$H$5,$A$1:$Y$1,0))),""),DATE(VALUE(LEFT(INDEX($A457:$Y457,MATCH(Lists!$H$5,$A$1:$Y$1,0)),4)),VALUE(MID(INDEX($A457:$Y457,MATCH(Lists!$H$5,$A$1:$Y$1,0)),6,2)),VALUE(MID(INDEX($A457:$Y457,MATCH(Lists!$H$5,$A$1:$Y$1,0)),9,2)))),"")</f>
        <v/>
      </c>
      <c r="AI457" s="23">
        <f>IFERROR(IF(ISNUMBER(INDEX($A457:$Y457,MATCH(Lists!$H$6,$A$1:$Y$1,0))),IF(INDEX($A457:$Y457,MATCH(Lists!$H$6,$A$1:$Y$1,0))&gt;0,INT(INDEX($A457:$Y457,MATCH(Lists!$H$6,$A$1:$Y$1,0))),""),DATE(VALUE(LEFT(INDEX($A457:$Y457,MATCH(Lists!$H$6,$A$1:$Y$1,0)),4)),VALUE(MID(INDEX($A457:$Y457,MATCH(Lists!$H$6,$A$1:$Y$1,0)),6,2)),VALUE(MID(INDEX($A457:$Y457,MATCH(Lists!$H$6,$A$1:$Y$1,0)),9,2)))),"")</f>
        <v/>
      </c>
      <c r="AJ457" s="22">
        <f>IF(AF457="","",IFERROR(VALUE(INDEX($A457:$Y457,MATCH(Lists!$H$7,$A$1:$Y$1,0))&amp;""),0))</f>
        <v/>
      </c>
      <c r="AK457" s="24">
        <f>IF(AH457="","",YEAR(AH457))</f>
        <v/>
      </c>
      <c r="AL457" s="22">
        <f>IF(AF457="","",IF(AA457="","Pending",AA457))</f>
        <v/>
      </c>
      <c r="AM457" s="22">
        <f>IFERROR(TRIM(INDEX($A457:$Y457,MATCH(Lists!$H$8,$A$1:$Y$1,0))&amp;""),"")</f>
        <v/>
      </c>
      <c r="AN457" s="22">
        <f>IF(AF457="","",IF(OR(Balances!$B$6="",AM457=Balances!$B$6),1,0))</f>
        <v/>
      </c>
    </row>
    <row r="458">
      <c r="Z458" s="19" t="n"/>
      <c r="AA458" s="25" t="n"/>
      <c r="AB458" s="25" t="n"/>
      <c r="AC458" s="26" t="n"/>
      <c r="AD458" s="25" t="n"/>
      <c r="AE458" s="19" t="n"/>
      <c r="AF458" s="22">
        <f>LOWER(IFERROR(TRIM(INDEX($A458:$Y458,MATCH(Lists!$H$4,$A$1:$Y$1,0))&amp;""),""))</f>
        <v/>
      </c>
      <c r="AG458" s="22">
        <f>IFERROR(TRIM(INDEX($A458:$Y458,MATCH(Lists!$H$3,$A$1:$Y$1,0))&amp;""),"")</f>
        <v/>
      </c>
      <c r="AH458" s="23">
        <f>IFERROR(IF(ISNUMBER(INDEX($A458:$Y458,MATCH(Lists!$H$5,$A$1:$Y$1,0))),IF(INDEX($A458:$Y458,MATCH(Lists!$H$5,$A$1:$Y$1,0))&gt;0,INT(INDEX($A458:$Y458,MATCH(Lists!$H$5,$A$1:$Y$1,0))),""),DATE(VALUE(LEFT(INDEX($A458:$Y458,MATCH(Lists!$H$5,$A$1:$Y$1,0)),4)),VALUE(MID(INDEX($A458:$Y458,MATCH(Lists!$H$5,$A$1:$Y$1,0)),6,2)),VALUE(MID(INDEX($A458:$Y458,MATCH(Lists!$H$5,$A$1:$Y$1,0)),9,2)))),"")</f>
        <v/>
      </c>
      <c r="AI458" s="23">
        <f>IFERROR(IF(ISNUMBER(INDEX($A458:$Y458,MATCH(Lists!$H$6,$A$1:$Y$1,0))),IF(INDEX($A458:$Y458,MATCH(Lists!$H$6,$A$1:$Y$1,0))&gt;0,INT(INDEX($A458:$Y458,MATCH(Lists!$H$6,$A$1:$Y$1,0))),""),DATE(VALUE(LEFT(INDEX($A458:$Y458,MATCH(Lists!$H$6,$A$1:$Y$1,0)),4)),VALUE(MID(INDEX($A458:$Y458,MATCH(Lists!$H$6,$A$1:$Y$1,0)),6,2)),VALUE(MID(INDEX($A458:$Y458,MATCH(Lists!$H$6,$A$1:$Y$1,0)),9,2)))),"")</f>
        <v/>
      </c>
      <c r="AJ458" s="22">
        <f>IF(AF458="","",IFERROR(VALUE(INDEX($A458:$Y458,MATCH(Lists!$H$7,$A$1:$Y$1,0))&amp;""),0))</f>
        <v/>
      </c>
      <c r="AK458" s="24">
        <f>IF(AH458="","",YEAR(AH458))</f>
        <v/>
      </c>
      <c r="AL458" s="22">
        <f>IF(AF458="","",IF(AA458="","Pending",AA458))</f>
        <v/>
      </c>
      <c r="AM458" s="22">
        <f>IFERROR(TRIM(INDEX($A458:$Y458,MATCH(Lists!$H$8,$A$1:$Y$1,0))&amp;""),"")</f>
        <v/>
      </c>
      <c r="AN458" s="22">
        <f>IF(AF458="","",IF(OR(Balances!$B$6="",AM458=Balances!$B$6),1,0))</f>
        <v/>
      </c>
    </row>
    <row r="459">
      <c r="Z459" s="19" t="n"/>
      <c r="AA459" s="25" t="n"/>
      <c r="AB459" s="25" t="n"/>
      <c r="AC459" s="26" t="n"/>
      <c r="AD459" s="25" t="n"/>
      <c r="AE459" s="19" t="n"/>
      <c r="AF459" s="22">
        <f>LOWER(IFERROR(TRIM(INDEX($A459:$Y459,MATCH(Lists!$H$4,$A$1:$Y$1,0))&amp;""),""))</f>
        <v/>
      </c>
      <c r="AG459" s="22">
        <f>IFERROR(TRIM(INDEX($A459:$Y459,MATCH(Lists!$H$3,$A$1:$Y$1,0))&amp;""),"")</f>
        <v/>
      </c>
      <c r="AH459" s="23">
        <f>IFERROR(IF(ISNUMBER(INDEX($A459:$Y459,MATCH(Lists!$H$5,$A$1:$Y$1,0))),IF(INDEX($A459:$Y459,MATCH(Lists!$H$5,$A$1:$Y$1,0))&gt;0,INT(INDEX($A459:$Y459,MATCH(Lists!$H$5,$A$1:$Y$1,0))),""),DATE(VALUE(LEFT(INDEX($A459:$Y459,MATCH(Lists!$H$5,$A$1:$Y$1,0)),4)),VALUE(MID(INDEX($A459:$Y459,MATCH(Lists!$H$5,$A$1:$Y$1,0)),6,2)),VALUE(MID(INDEX($A459:$Y459,MATCH(Lists!$H$5,$A$1:$Y$1,0)),9,2)))),"")</f>
        <v/>
      </c>
      <c r="AI459" s="23">
        <f>IFERROR(IF(ISNUMBER(INDEX($A459:$Y459,MATCH(Lists!$H$6,$A$1:$Y$1,0))),IF(INDEX($A459:$Y459,MATCH(Lists!$H$6,$A$1:$Y$1,0))&gt;0,INT(INDEX($A459:$Y459,MATCH(Lists!$H$6,$A$1:$Y$1,0))),""),DATE(VALUE(LEFT(INDEX($A459:$Y459,MATCH(Lists!$H$6,$A$1:$Y$1,0)),4)),VALUE(MID(INDEX($A459:$Y459,MATCH(Lists!$H$6,$A$1:$Y$1,0)),6,2)),VALUE(MID(INDEX($A459:$Y459,MATCH(Lists!$H$6,$A$1:$Y$1,0)),9,2)))),"")</f>
        <v/>
      </c>
      <c r="AJ459" s="22">
        <f>IF(AF459="","",IFERROR(VALUE(INDEX($A459:$Y459,MATCH(Lists!$H$7,$A$1:$Y$1,0))&amp;""),0))</f>
        <v/>
      </c>
      <c r="AK459" s="24">
        <f>IF(AH459="","",YEAR(AH459))</f>
        <v/>
      </c>
      <c r="AL459" s="22">
        <f>IF(AF459="","",IF(AA459="","Pending",AA459))</f>
        <v/>
      </c>
      <c r="AM459" s="22">
        <f>IFERROR(TRIM(INDEX($A459:$Y459,MATCH(Lists!$H$8,$A$1:$Y$1,0))&amp;""),"")</f>
        <v/>
      </c>
      <c r="AN459" s="22">
        <f>IF(AF459="","",IF(OR(Balances!$B$6="",AM459=Balances!$B$6),1,0))</f>
        <v/>
      </c>
    </row>
    <row r="460">
      <c r="Z460" s="19" t="n"/>
      <c r="AA460" s="25" t="n"/>
      <c r="AB460" s="25" t="n"/>
      <c r="AC460" s="26" t="n"/>
      <c r="AD460" s="25" t="n"/>
      <c r="AE460" s="19" t="n"/>
      <c r="AF460" s="22">
        <f>LOWER(IFERROR(TRIM(INDEX($A460:$Y460,MATCH(Lists!$H$4,$A$1:$Y$1,0))&amp;""),""))</f>
        <v/>
      </c>
      <c r="AG460" s="22">
        <f>IFERROR(TRIM(INDEX($A460:$Y460,MATCH(Lists!$H$3,$A$1:$Y$1,0))&amp;""),"")</f>
        <v/>
      </c>
      <c r="AH460" s="23">
        <f>IFERROR(IF(ISNUMBER(INDEX($A460:$Y460,MATCH(Lists!$H$5,$A$1:$Y$1,0))),IF(INDEX($A460:$Y460,MATCH(Lists!$H$5,$A$1:$Y$1,0))&gt;0,INT(INDEX($A460:$Y460,MATCH(Lists!$H$5,$A$1:$Y$1,0))),""),DATE(VALUE(LEFT(INDEX($A460:$Y460,MATCH(Lists!$H$5,$A$1:$Y$1,0)),4)),VALUE(MID(INDEX($A460:$Y460,MATCH(Lists!$H$5,$A$1:$Y$1,0)),6,2)),VALUE(MID(INDEX($A460:$Y460,MATCH(Lists!$H$5,$A$1:$Y$1,0)),9,2)))),"")</f>
        <v/>
      </c>
      <c r="AI460" s="23">
        <f>IFERROR(IF(ISNUMBER(INDEX($A460:$Y460,MATCH(Lists!$H$6,$A$1:$Y$1,0))),IF(INDEX($A460:$Y460,MATCH(Lists!$H$6,$A$1:$Y$1,0))&gt;0,INT(INDEX($A460:$Y460,MATCH(Lists!$H$6,$A$1:$Y$1,0))),""),DATE(VALUE(LEFT(INDEX($A460:$Y460,MATCH(Lists!$H$6,$A$1:$Y$1,0)),4)),VALUE(MID(INDEX($A460:$Y460,MATCH(Lists!$H$6,$A$1:$Y$1,0)),6,2)),VALUE(MID(INDEX($A460:$Y460,MATCH(Lists!$H$6,$A$1:$Y$1,0)),9,2)))),"")</f>
        <v/>
      </c>
      <c r="AJ460" s="22">
        <f>IF(AF460="","",IFERROR(VALUE(INDEX($A460:$Y460,MATCH(Lists!$H$7,$A$1:$Y$1,0))&amp;""),0))</f>
        <v/>
      </c>
      <c r="AK460" s="24">
        <f>IF(AH460="","",YEAR(AH460))</f>
        <v/>
      </c>
      <c r="AL460" s="22">
        <f>IF(AF460="","",IF(AA460="","Pending",AA460))</f>
        <v/>
      </c>
      <c r="AM460" s="22">
        <f>IFERROR(TRIM(INDEX($A460:$Y460,MATCH(Lists!$H$8,$A$1:$Y$1,0))&amp;""),"")</f>
        <v/>
      </c>
      <c r="AN460" s="22">
        <f>IF(AF460="","",IF(OR(Balances!$B$6="",AM460=Balances!$B$6),1,0))</f>
        <v/>
      </c>
    </row>
    <row r="461">
      <c r="Z461" s="19" t="n"/>
      <c r="AA461" s="25" t="n"/>
      <c r="AB461" s="25" t="n"/>
      <c r="AC461" s="26" t="n"/>
      <c r="AD461" s="25" t="n"/>
      <c r="AE461" s="19" t="n"/>
      <c r="AF461" s="22">
        <f>LOWER(IFERROR(TRIM(INDEX($A461:$Y461,MATCH(Lists!$H$4,$A$1:$Y$1,0))&amp;""),""))</f>
        <v/>
      </c>
      <c r="AG461" s="22">
        <f>IFERROR(TRIM(INDEX($A461:$Y461,MATCH(Lists!$H$3,$A$1:$Y$1,0))&amp;""),"")</f>
        <v/>
      </c>
      <c r="AH461" s="23">
        <f>IFERROR(IF(ISNUMBER(INDEX($A461:$Y461,MATCH(Lists!$H$5,$A$1:$Y$1,0))),IF(INDEX($A461:$Y461,MATCH(Lists!$H$5,$A$1:$Y$1,0))&gt;0,INT(INDEX($A461:$Y461,MATCH(Lists!$H$5,$A$1:$Y$1,0))),""),DATE(VALUE(LEFT(INDEX($A461:$Y461,MATCH(Lists!$H$5,$A$1:$Y$1,0)),4)),VALUE(MID(INDEX($A461:$Y461,MATCH(Lists!$H$5,$A$1:$Y$1,0)),6,2)),VALUE(MID(INDEX($A461:$Y461,MATCH(Lists!$H$5,$A$1:$Y$1,0)),9,2)))),"")</f>
        <v/>
      </c>
      <c r="AI461" s="23">
        <f>IFERROR(IF(ISNUMBER(INDEX($A461:$Y461,MATCH(Lists!$H$6,$A$1:$Y$1,0))),IF(INDEX($A461:$Y461,MATCH(Lists!$H$6,$A$1:$Y$1,0))&gt;0,INT(INDEX($A461:$Y461,MATCH(Lists!$H$6,$A$1:$Y$1,0))),""),DATE(VALUE(LEFT(INDEX($A461:$Y461,MATCH(Lists!$H$6,$A$1:$Y$1,0)),4)),VALUE(MID(INDEX($A461:$Y461,MATCH(Lists!$H$6,$A$1:$Y$1,0)),6,2)),VALUE(MID(INDEX($A461:$Y461,MATCH(Lists!$H$6,$A$1:$Y$1,0)),9,2)))),"")</f>
        <v/>
      </c>
      <c r="AJ461" s="22">
        <f>IF(AF461="","",IFERROR(VALUE(INDEX($A461:$Y461,MATCH(Lists!$H$7,$A$1:$Y$1,0))&amp;""),0))</f>
        <v/>
      </c>
      <c r="AK461" s="24">
        <f>IF(AH461="","",YEAR(AH461))</f>
        <v/>
      </c>
      <c r="AL461" s="22">
        <f>IF(AF461="","",IF(AA461="","Pending",AA461))</f>
        <v/>
      </c>
      <c r="AM461" s="22">
        <f>IFERROR(TRIM(INDEX($A461:$Y461,MATCH(Lists!$H$8,$A$1:$Y$1,0))&amp;""),"")</f>
        <v/>
      </c>
      <c r="AN461" s="22">
        <f>IF(AF461="","",IF(OR(Balances!$B$6="",AM461=Balances!$B$6),1,0))</f>
        <v/>
      </c>
    </row>
    <row r="462">
      <c r="Z462" s="19" t="n"/>
      <c r="AA462" s="25" t="n"/>
      <c r="AB462" s="25" t="n"/>
      <c r="AC462" s="26" t="n"/>
      <c r="AD462" s="25" t="n"/>
      <c r="AE462" s="19" t="n"/>
      <c r="AF462" s="22">
        <f>LOWER(IFERROR(TRIM(INDEX($A462:$Y462,MATCH(Lists!$H$4,$A$1:$Y$1,0))&amp;""),""))</f>
        <v/>
      </c>
      <c r="AG462" s="22">
        <f>IFERROR(TRIM(INDEX($A462:$Y462,MATCH(Lists!$H$3,$A$1:$Y$1,0))&amp;""),"")</f>
        <v/>
      </c>
      <c r="AH462" s="23">
        <f>IFERROR(IF(ISNUMBER(INDEX($A462:$Y462,MATCH(Lists!$H$5,$A$1:$Y$1,0))),IF(INDEX($A462:$Y462,MATCH(Lists!$H$5,$A$1:$Y$1,0))&gt;0,INT(INDEX($A462:$Y462,MATCH(Lists!$H$5,$A$1:$Y$1,0))),""),DATE(VALUE(LEFT(INDEX($A462:$Y462,MATCH(Lists!$H$5,$A$1:$Y$1,0)),4)),VALUE(MID(INDEX($A462:$Y462,MATCH(Lists!$H$5,$A$1:$Y$1,0)),6,2)),VALUE(MID(INDEX($A462:$Y462,MATCH(Lists!$H$5,$A$1:$Y$1,0)),9,2)))),"")</f>
        <v/>
      </c>
      <c r="AI462" s="23">
        <f>IFERROR(IF(ISNUMBER(INDEX($A462:$Y462,MATCH(Lists!$H$6,$A$1:$Y$1,0))),IF(INDEX($A462:$Y462,MATCH(Lists!$H$6,$A$1:$Y$1,0))&gt;0,INT(INDEX($A462:$Y462,MATCH(Lists!$H$6,$A$1:$Y$1,0))),""),DATE(VALUE(LEFT(INDEX($A462:$Y462,MATCH(Lists!$H$6,$A$1:$Y$1,0)),4)),VALUE(MID(INDEX($A462:$Y462,MATCH(Lists!$H$6,$A$1:$Y$1,0)),6,2)),VALUE(MID(INDEX($A462:$Y462,MATCH(Lists!$H$6,$A$1:$Y$1,0)),9,2)))),"")</f>
        <v/>
      </c>
      <c r="AJ462" s="22">
        <f>IF(AF462="","",IFERROR(VALUE(INDEX($A462:$Y462,MATCH(Lists!$H$7,$A$1:$Y$1,0))&amp;""),0))</f>
        <v/>
      </c>
      <c r="AK462" s="24">
        <f>IF(AH462="","",YEAR(AH462))</f>
        <v/>
      </c>
      <c r="AL462" s="22">
        <f>IF(AF462="","",IF(AA462="","Pending",AA462))</f>
        <v/>
      </c>
      <c r="AM462" s="22">
        <f>IFERROR(TRIM(INDEX($A462:$Y462,MATCH(Lists!$H$8,$A$1:$Y$1,0))&amp;""),"")</f>
        <v/>
      </c>
      <c r="AN462" s="22">
        <f>IF(AF462="","",IF(OR(Balances!$B$6="",AM462=Balances!$B$6),1,0))</f>
        <v/>
      </c>
    </row>
    <row r="463">
      <c r="Z463" s="19" t="n"/>
      <c r="AA463" s="25" t="n"/>
      <c r="AB463" s="25" t="n"/>
      <c r="AC463" s="26" t="n"/>
      <c r="AD463" s="25" t="n"/>
      <c r="AE463" s="19" t="n"/>
      <c r="AF463" s="22">
        <f>LOWER(IFERROR(TRIM(INDEX($A463:$Y463,MATCH(Lists!$H$4,$A$1:$Y$1,0))&amp;""),""))</f>
        <v/>
      </c>
      <c r="AG463" s="22">
        <f>IFERROR(TRIM(INDEX($A463:$Y463,MATCH(Lists!$H$3,$A$1:$Y$1,0))&amp;""),"")</f>
        <v/>
      </c>
      <c r="AH463" s="23">
        <f>IFERROR(IF(ISNUMBER(INDEX($A463:$Y463,MATCH(Lists!$H$5,$A$1:$Y$1,0))),IF(INDEX($A463:$Y463,MATCH(Lists!$H$5,$A$1:$Y$1,0))&gt;0,INT(INDEX($A463:$Y463,MATCH(Lists!$H$5,$A$1:$Y$1,0))),""),DATE(VALUE(LEFT(INDEX($A463:$Y463,MATCH(Lists!$H$5,$A$1:$Y$1,0)),4)),VALUE(MID(INDEX($A463:$Y463,MATCH(Lists!$H$5,$A$1:$Y$1,0)),6,2)),VALUE(MID(INDEX($A463:$Y463,MATCH(Lists!$H$5,$A$1:$Y$1,0)),9,2)))),"")</f>
        <v/>
      </c>
      <c r="AI463" s="23">
        <f>IFERROR(IF(ISNUMBER(INDEX($A463:$Y463,MATCH(Lists!$H$6,$A$1:$Y$1,0))),IF(INDEX($A463:$Y463,MATCH(Lists!$H$6,$A$1:$Y$1,0))&gt;0,INT(INDEX($A463:$Y463,MATCH(Lists!$H$6,$A$1:$Y$1,0))),""),DATE(VALUE(LEFT(INDEX($A463:$Y463,MATCH(Lists!$H$6,$A$1:$Y$1,0)),4)),VALUE(MID(INDEX($A463:$Y463,MATCH(Lists!$H$6,$A$1:$Y$1,0)),6,2)),VALUE(MID(INDEX($A463:$Y463,MATCH(Lists!$H$6,$A$1:$Y$1,0)),9,2)))),"")</f>
        <v/>
      </c>
      <c r="AJ463" s="22">
        <f>IF(AF463="","",IFERROR(VALUE(INDEX($A463:$Y463,MATCH(Lists!$H$7,$A$1:$Y$1,0))&amp;""),0))</f>
        <v/>
      </c>
      <c r="AK463" s="24">
        <f>IF(AH463="","",YEAR(AH463))</f>
        <v/>
      </c>
      <c r="AL463" s="22">
        <f>IF(AF463="","",IF(AA463="","Pending",AA463))</f>
        <v/>
      </c>
      <c r="AM463" s="22">
        <f>IFERROR(TRIM(INDEX($A463:$Y463,MATCH(Lists!$H$8,$A$1:$Y$1,0))&amp;""),"")</f>
        <v/>
      </c>
      <c r="AN463" s="22">
        <f>IF(AF463="","",IF(OR(Balances!$B$6="",AM463=Balances!$B$6),1,0))</f>
        <v/>
      </c>
    </row>
    <row r="464">
      <c r="Z464" s="19" t="n"/>
      <c r="AA464" s="25" t="n"/>
      <c r="AB464" s="25" t="n"/>
      <c r="AC464" s="26" t="n"/>
      <c r="AD464" s="25" t="n"/>
      <c r="AE464" s="19" t="n"/>
      <c r="AF464" s="22">
        <f>LOWER(IFERROR(TRIM(INDEX($A464:$Y464,MATCH(Lists!$H$4,$A$1:$Y$1,0))&amp;""),""))</f>
        <v/>
      </c>
      <c r="AG464" s="22">
        <f>IFERROR(TRIM(INDEX($A464:$Y464,MATCH(Lists!$H$3,$A$1:$Y$1,0))&amp;""),"")</f>
        <v/>
      </c>
      <c r="AH464" s="23">
        <f>IFERROR(IF(ISNUMBER(INDEX($A464:$Y464,MATCH(Lists!$H$5,$A$1:$Y$1,0))),IF(INDEX($A464:$Y464,MATCH(Lists!$H$5,$A$1:$Y$1,0))&gt;0,INT(INDEX($A464:$Y464,MATCH(Lists!$H$5,$A$1:$Y$1,0))),""),DATE(VALUE(LEFT(INDEX($A464:$Y464,MATCH(Lists!$H$5,$A$1:$Y$1,0)),4)),VALUE(MID(INDEX($A464:$Y464,MATCH(Lists!$H$5,$A$1:$Y$1,0)),6,2)),VALUE(MID(INDEX($A464:$Y464,MATCH(Lists!$H$5,$A$1:$Y$1,0)),9,2)))),"")</f>
        <v/>
      </c>
      <c r="AI464" s="23">
        <f>IFERROR(IF(ISNUMBER(INDEX($A464:$Y464,MATCH(Lists!$H$6,$A$1:$Y$1,0))),IF(INDEX($A464:$Y464,MATCH(Lists!$H$6,$A$1:$Y$1,0))&gt;0,INT(INDEX($A464:$Y464,MATCH(Lists!$H$6,$A$1:$Y$1,0))),""),DATE(VALUE(LEFT(INDEX($A464:$Y464,MATCH(Lists!$H$6,$A$1:$Y$1,0)),4)),VALUE(MID(INDEX($A464:$Y464,MATCH(Lists!$H$6,$A$1:$Y$1,0)),6,2)),VALUE(MID(INDEX($A464:$Y464,MATCH(Lists!$H$6,$A$1:$Y$1,0)),9,2)))),"")</f>
        <v/>
      </c>
      <c r="AJ464" s="22">
        <f>IF(AF464="","",IFERROR(VALUE(INDEX($A464:$Y464,MATCH(Lists!$H$7,$A$1:$Y$1,0))&amp;""),0))</f>
        <v/>
      </c>
      <c r="AK464" s="24">
        <f>IF(AH464="","",YEAR(AH464))</f>
        <v/>
      </c>
      <c r="AL464" s="22">
        <f>IF(AF464="","",IF(AA464="","Pending",AA464))</f>
        <v/>
      </c>
      <c r="AM464" s="22">
        <f>IFERROR(TRIM(INDEX($A464:$Y464,MATCH(Lists!$H$8,$A$1:$Y$1,0))&amp;""),"")</f>
        <v/>
      </c>
      <c r="AN464" s="22">
        <f>IF(AF464="","",IF(OR(Balances!$B$6="",AM464=Balances!$B$6),1,0))</f>
        <v/>
      </c>
    </row>
    <row r="465">
      <c r="Z465" s="19" t="n"/>
      <c r="AA465" s="25" t="n"/>
      <c r="AB465" s="25" t="n"/>
      <c r="AC465" s="26" t="n"/>
      <c r="AD465" s="25" t="n"/>
      <c r="AE465" s="19" t="n"/>
      <c r="AF465" s="22">
        <f>LOWER(IFERROR(TRIM(INDEX($A465:$Y465,MATCH(Lists!$H$4,$A$1:$Y$1,0))&amp;""),""))</f>
        <v/>
      </c>
      <c r="AG465" s="22">
        <f>IFERROR(TRIM(INDEX($A465:$Y465,MATCH(Lists!$H$3,$A$1:$Y$1,0))&amp;""),"")</f>
        <v/>
      </c>
      <c r="AH465" s="23">
        <f>IFERROR(IF(ISNUMBER(INDEX($A465:$Y465,MATCH(Lists!$H$5,$A$1:$Y$1,0))),IF(INDEX($A465:$Y465,MATCH(Lists!$H$5,$A$1:$Y$1,0))&gt;0,INT(INDEX($A465:$Y465,MATCH(Lists!$H$5,$A$1:$Y$1,0))),""),DATE(VALUE(LEFT(INDEX($A465:$Y465,MATCH(Lists!$H$5,$A$1:$Y$1,0)),4)),VALUE(MID(INDEX($A465:$Y465,MATCH(Lists!$H$5,$A$1:$Y$1,0)),6,2)),VALUE(MID(INDEX($A465:$Y465,MATCH(Lists!$H$5,$A$1:$Y$1,0)),9,2)))),"")</f>
        <v/>
      </c>
      <c r="AI465" s="23">
        <f>IFERROR(IF(ISNUMBER(INDEX($A465:$Y465,MATCH(Lists!$H$6,$A$1:$Y$1,0))),IF(INDEX($A465:$Y465,MATCH(Lists!$H$6,$A$1:$Y$1,0))&gt;0,INT(INDEX($A465:$Y465,MATCH(Lists!$H$6,$A$1:$Y$1,0))),""),DATE(VALUE(LEFT(INDEX($A465:$Y465,MATCH(Lists!$H$6,$A$1:$Y$1,0)),4)),VALUE(MID(INDEX($A465:$Y465,MATCH(Lists!$H$6,$A$1:$Y$1,0)),6,2)),VALUE(MID(INDEX($A465:$Y465,MATCH(Lists!$H$6,$A$1:$Y$1,0)),9,2)))),"")</f>
        <v/>
      </c>
      <c r="AJ465" s="22">
        <f>IF(AF465="","",IFERROR(VALUE(INDEX($A465:$Y465,MATCH(Lists!$H$7,$A$1:$Y$1,0))&amp;""),0))</f>
        <v/>
      </c>
      <c r="AK465" s="24">
        <f>IF(AH465="","",YEAR(AH465))</f>
        <v/>
      </c>
      <c r="AL465" s="22">
        <f>IF(AF465="","",IF(AA465="","Pending",AA465))</f>
        <v/>
      </c>
      <c r="AM465" s="22">
        <f>IFERROR(TRIM(INDEX($A465:$Y465,MATCH(Lists!$H$8,$A$1:$Y$1,0))&amp;""),"")</f>
        <v/>
      </c>
      <c r="AN465" s="22">
        <f>IF(AF465="","",IF(OR(Balances!$B$6="",AM465=Balances!$B$6),1,0))</f>
        <v/>
      </c>
    </row>
    <row r="466">
      <c r="Z466" s="19" t="n"/>
      <c r="AA466" s="25" t="n"/>
      <c r="AB466" s="25" t="n"/>
      <c r="AC466" s="26" t="n"/>
      <c r="AD466" s="25" t="n"/>
      <c r="AE466" s="19" t="n"/>
      <c r="AF466" s="22">
        <f>LOWER(IFERROR(TRIM(INDEX($A466:$Y466,MATCH(Lists!$H$4,$A$1:$Y$1,0))&amp;""),""))</f>
        <v/>
      </c>
      <c r="AG466" s="22">
        <f>IFERROR(TRIM(INDEX($A466:$Y466,MATCH(Lists!$H$3,$A$1:$Y$1,0))&amp;""),"")</f>
        <v/>
      </c>
      <c r="AH466" s="23">
        <f>IFERROR(IF(ISNUMBER(INDEX($A466:$Y466,MATCH(Lists!$H$5,$A$1:$Y$1,0))),IF(INDEX($A466:$Y466,MATCH(Lists!$H$5,$A$1:$Y$1,0))&gt;0,INT(INDEX($A466:$Y466,MATCH(Lists!$H$5,$A$1:$Y$1,0))),""),DATE(VALUE(LEFT(INDEX($A466:$Y466,MATCH(Lists!$H$5,$A$1:$Y$1,0)),4)),VALUE(MID(INDEX($A466:$Y466,MATCH(Lists!$H$5,$A$1:$Y$1,0)),6,2)),VALUE(MID(INDEX($A466:$Y466,MATCH(Lists!$H$5,$A$1:$Y$1,0)),9,2)))),"")</f>
        <v/>
      </c>
      <c r="AI466" s="23">
        <f>IFERROR(IF(ISNUMBER(INDEX($A466:$Y466,MATCH(Lists!$H$6,$A$1:$Y$1,0))),IF(INDEX($A466:$Y466,MATCH(Lists!$H$6,$A$1:$Y$1,0))&gt;0,INT(INDEX($A466:$Y466,MATCH(Lists!$H$6,$A$1:$Y$1,0))),""),DATE(VALUE(LEFT(INDEX($A466:$Y466,MATCH(Lists!$H$6,$A$1:$Y$1,0)),4)),VALUE(MID(INDEX($A466:$Y466,MATCH(Lists!$H$6,$A$1:$Y$1,0)),6,2)),VALUE(MID(INDEX($A466:$Y466,MATCH(Lists!$H$6,$A$1:$Y$1,0)),9,2)))),"")</f>
        <v/>
      </c>
      <c r="AJ466" s="22">
        <f>IF(AF466="","",IFERROR(VALUE(INDEX($A466:$Y466,MATCH(Lists!$H$7,$A$1:$Y$1,0))&amp;""),0))</f>
        <v/>
      </c>
      <c r="AK466" s="24">
        <f>IF(AH466="","",YEAR(AH466))</f>
        <v/>
      </c>
      <c r="AL466" s="22">
        <f>IF(AF466="","",IF(AA466="","Pending",AA466))</f>
        <v/>
      </c>
      <c r="AM466" s="22">
        <f>IFERROR(TRIM(INDEX($A466:$Y466,MATCH(Lists!$H$8,$A$1:$Y$1,0))&amp;""),"")</f>
        <v/>
      </c>
      <c r="AN466" s="22">
        <f>IF(AF466="","",IF(OR(Balances!$B$6="",AM466=Balances!$B$6),1,0))</f>
        <v/>
      </c>
    </row>
    <row r="467">
      <c r="Z467" s="19" t="n"/>
      <c r="AA467" s="25" t="n"/>
      <c r="AB467" s="25" t="n"/>
      <c r="AC467" s="26" t="n"/>
      <c r="AD467" s="25" t="n"/>
      <c r="AE467" s="19" t="n"/>
      <c r="AF467" s="22">
        <f>LOWER(IFERROR(TRIM(INDEX($A467:$Y467,MATCH(Lists!$H$4,$A$1:$Y$1,0))&amp;""),""))</f>
        <v/>
      </c>
      <c r="AG467" s="22">
        <f>IFERROR(TRIM(INDEX($A467:$Y467,MATCH(Lists!$H$3,$A$1:$Y$1,0))&amp;""),"")</f>
        <v/>
      </c>
      <c r="AH467" s="23">
        <f>IFERROR(IF(ISNUMBER(INDEX($A467:$Y467,MATCH(Lists!$H$5,$A$1:$Y$1,0))),IF(INDEX($A467:$Y467,MATCH(Lists!$H$5,$A$1:$Y$1,0))&gt;0,INT(INDEX($A467:$Y467,MATCH(Lists!$H$5,$A$1:$Y$1,0))),""),DATE(VALUE(LEFT(INDEX($A467:$Y467,MATCH(Lists!$H$5,$A$1:$Y$1,0)),4)),VALUE(MID(INDEX($A467:$Y467,MATCH(Lists!$H$5,$A$1:$Y$1,0)),6,2)),VALUE(MID(INDEX($A467:$Y467,MATCH(Lists!$H$5,$A$1:$Y$1,0)),9,2)))),"")</f>
        <v/>
      </c>
      <c r="AI467" s="23">
        <f>IFERROR(IF(ISNUMBER(INDEX($A467:$Y467,MATCH(Lists!$H$6,$A$1:$Y$1,0))),IF(INDEX($A467:$Y467,MATCH(Lists!$H$6,$A$1:$Y$1,0))&gt;0,INT(INDEX($A467:$Y467,MATCH(Lists!$H$6,$A$1:$Y$1,0))),""),DATE(VALUE(LEFT(INDEX($A467:$Y467,MATCH(Lists!$H$6,$A$1:$Y$1,0)),4)),VALUE(MID(INDEX($A467:$Y467,MATCH(Lists!$H$6,$A$1:$Y$1,0)),6,2)),VALUE(MID(INDEX($A467:$Y467,MATCH(Lists!$H$6,$A$1:$Y$1,0)),9,2)))),"")</f>
        <v/>
      </c>
      <c r="AJ467" s="22">
        <f>IF(AF467="","",IFERROR(VALUE(INDEX($A467:$Y467,MATCH(Lists!$H$7,$A$1:$Y$1,0))&amp;""),0))</f>
        <v/>
      </c>
      <c r="AK467" s="24">
        <f>IF(AH467="","",YEAR(AH467))</f>
        <v/>
      </c>
      <c r="AL467" s="22">
        <f>IF(AF467="","",IF(AA467="","Pending",AA467))</f>
        <v/>
      </c>
      <c r="AM467" s="22">
        <f>IFERROR(TRIM(INDEX($A467:$Y467,MATCH(Lists!$H$8,$A$1:$Y$1,0))&amp;""),"")</f>
        <v/>
      </c>
      <c r="AN467" s="22">
        <f>IF(AF467="","",IF(OR(Balances!$B$6="",AM467=Balances!$B$6),1,0))</f>
        <v/>
      </c>
    </row>
    <row r="468">
      <c r="Z468" s="19" t="n"/>
      <c r="AA468" s="25" t="n"/>
      <c r="AB468" s="25" t="n"/>
      <c r="AC468" s="26" t="n"/>
      <c r="AD468" s="25" t="n"/>
      <c r="AE468" s="19" t="n"/>
      <c r="AF468" s="22">
        <f>LOWER(IFERROR(TRIM(INDEX($A468:$Y468,MATCH(Lists!$H$4,$A$1:$Y$1,0))&amp;""),""))</f>
        <v/>
      </c>
      <c r="AG468" s="22">
        <f>IFERROR(TRIM(INDEX($A468:$Y468,MATCH(Lists!$H$3,$A$1:$Y$1,0))&amp;""),"")</f>
        <v/>
      </c>
      <c r="AH468" s="23">
        <f>IFERROR(IF(ISNUMBER(INDEX($A468:$Y468,MATCH(Lists!$H$5,$A$1:$Y$1,0))),IF(INDEX($A468:$Y468,MATCH(Lists!$H$5,$A$1:$Y$1,0))&gt;0,INT(INDEX($A468:$Y468,MATCH(Lists!$H$5,$A$1:$Y$1,0))),""),DATE(VALUE(LEFT(INDEX($A468:$Y468,MATCH(Lists!$H$5,$A$1:$Y$1,0)),4)),VALUE(MID(INDEX($A468:$Y468,MATCH(Lists!$H$5,$A$1:$Y$1,0)),6,2)),VALUE(MID(INDEX($A468:$Y468,MATCH(Lists!$H$5,$A$1:$Y$1,0)),9,2)))),"")</f>
        <v/>
      </c>
      <c r="AI468" s="23">
        <f>IFERROR(IF(ISNUMBER(INDEX($A468:$Y468,MATCH(Lists!$H$6,$A$1:$Y$1,0))),IF(INDEX($A468:$Y468,MATCH(Lists!$H$6,$A$1:$Y$1,0))&gt;0,INT(INDEX($A468:$Y468,MATCH(Lists!$H$6,$A$1:$Y$1,0))),""),DATE(VALUE(LEFT(INDEX($A468:$Y468,MATCH(Lists!$H$6,$A$1:$Y$1,0)),4)),VALUE(MID(INDEX($A468:$Y468,MATCH(Lists!$H$6,$A$1:$Y$1,0)),6,2)),VALUE(MID(INDEX($A468:$Y468,MATCH(Lists!$H$6,$A$1:$Y$1,0)),9,2)))),"")</f>
        <v/>
      </c>
      <c r="AJ468" s="22">
        <f>IF(AF468="","",IFERROR(VALUE(INDEX($A468:$Y468,MATCH(Lists!$H$7,$A$1:$Y$1,0))&amp;""),0))</f>
        <v/>
      </c>
      <c r="AK468" s="24">
        <f>IF(AH468="","",YEAR(AH468))</f>
        <v/>
      </c>
      <c r="AL468" s="22">
        <f>IF(AF468="","",IF(AA468="","Pending",AA468))</f>
        <v/>
      </c>
      <c r="AM468" s="22">
        <f>IFERROR(TRIM(INDEX($A468:$Y468,MATCH(Lists!$H$8,$A$1:$Y$1,0))&amp;""),"")</f>
        <v/>
      </c>
      <c r="AN468" s="22">
        <f>IF(AF468="","",IF(OR(Balances!$B$6="",AM468=Balances!$B$6),1,0))</f>
        <v/>
      </c>
    </row>
    <row r="469">
      <c r="Z469" s="19" t="n"/>
      <c r="AA469" s="25" t="n"/>
      <c r="AB469" s="25" t="n"/>
      <c r="AC469" s="26" t="n"/>
      <c r="AD469" s="25" t="n"/>
      <c r="AE469" s="19" t="n"/>
      <c r="AF469" s="22">
        <f>LOWER(IFERROR(TRIM(INDEX($A469:$Y469,MATCH(Lists!$H$4,$A$1:$Y$1,0))&amp;""),""))</f>
        <v/>
      </c>
      <c r="AG469" s="22">
        <f>IFERROR(TRIM(INDEX($A469:$Y469,MATCH(Lists!$H$3,$A$1:$Y$1,0))&amp;""),"")</f>
        <v/>
      </c>
      <c r="AH469" s="23">
        <f>IFERROR(IF(ISNUMBER(INDEX($A469:$Y469,MATCH(Lists!$H$5,$A$1:$Y$1,0))),IF(INDEX($A469:$Y469,MATCH(Lists!$H$5,$A$1:$Y$1,0))&gt;0,INT(INDEX($A469:$Y469,MATCH(Lists!$H$5,$A$1:$Y$1,0))),""),DATE(VALUE(LEFT(INDEX($A469:$Y469,MATCH(Lists!$H$5,$A$1:$Y$1,0)),4)),VALUE(MID(INDEX($A469:$Y469,MATCH(Lists!$H$5,$A$1:$Y$1,0)),6,2)),VALUE(MID(INDEX($A469:$Y469,MATCH(Lists!$H$5,$A$1:$Y$1,0)),9,2)))),"")</f>
        <v/>
      </c>
      <c r="AI469" s="23">
        <f>IFERROR(IF(ISNUMBER(INDEX($A469:$Y469,MATCH(Lists!$H$6,$A$1:$Y$1,0))),IF(INDEX($A469:$Y469,MATCH(Lists!$H$6,$A$1:$Y$1,0))&gt;0,INT(INDEX($A469:$Y469,MATCH(Lists!$H$6,$A$1:$Y$1,0))),""),DATE(VALUE(LEFT(INDEX($A469:$Y469,MATCH(Lists!$H$6,$A$1:$Y$1,0)),4)),VALUE(MID(INDEX($A469:$Y469,MATCH(Lists!$H$6,$A$1:$Y$1,0)),6,2)),VALUE(MID(INDEX($A469:$Y469,MATCH(Lists!$H$6,$A$1:$Y$1,0)),9,2)))),"")</f>
        <v/>
      </c>
      <c r="AJ469" s="22">
        <f>IF(AF469="","",IFERROR(VALUE(INDEX($A469:$Y469,MATCH(Lists!$H$7,$A$1:$Y$1,0))&amp;""),0))</f>
        <v/>
      </c>
      <c r="AK469" s="24">
        <f>IF(AH469="","",YEAR(AH469))</f>
        <v/>
      </c>
      <c r="AL469" s="22">
        <f>IF(AF469="","",IF(AA469="","Pending",AA469))</f>
        <v/>
      </c>
      <c r="AM469" s="22">
        <f>IFERROR(TRIM(INDEX($A469:$Y469,MATCH(Lists!$H$8,$A$1:$Y$1,0))&amp;""),"")</f>
        <v/>
      </c>
      <c r="AN469" s="22">
        <f>IF(AF469="","",IF(OR(Balances!$B$6="",AM469=Balances!$B$6),1,0))</f>
        <v/>
      </c>
    </row>
    <row r="470">
      <c r="Z470" s="19" t="n"/>
      <c r="AA470" s="25" t="n"/>
      <c r="AB470" s="25" t="n"/>
      <c r="AC470" s="26" t="n"/>
      <c r="AD470" s="25" t="n"/>
      <c r="AE470" s="19" t="n"/>
      <c r="AF470" s="22">
        <f>LOWER(IFERROR(TRIM(INDEX($A470:$Y470,MATCH(Lists!$H$4,$A$1:$Y$1,0))&amp;""),""))</f>
        <v/>
      </c>
      <c r="AG470" s="22">
        <f>IFERROR(TRIM(INDEX($A470:$Y470,MATCH(Lists!$H$3,$A$1:$Y$1,0))&amp;""),"")</f>
        <v/>
      </c>
      <c r="AH470" s="23">
        <f>IFERROR(IF(ISNUMBER(INDEX($A470:$Y470,MATCH(Lists!$H$5,$A$1:$Y$1,0))),IF(INDEX($A470:$Y470,MATCH(Lists!$H$5,$A$1:$Y$1,0))&gt;0,INT(INDEX($A470:$Y470,MATCH(Lists!$H$5,$A$1:$Y$1,0))),""),DATE(VALUE(LEFT(INDEX($A470:$Y470,MATCH(Lists!$H$5,$A$1:$Y$1,0)),4)),VALUE(MID(INDEX($A470:$Y470,MATCH(Lists!$H$5,$A$1:$Y$1,0)),6,2)),VALUE(MID(INDEX($A470:$Y470,MATCH(Lists!$H$5,$A$1:$Y$1,0)),9,2)))),"")</f>
        <v/>
      </c>
      <c r="AI470" s="23">
        <f>IFERROR(IF(ISNUMBER(INDEX($A470:$Y470,MATCH(Lists!$H$6,$A$1:$Y$1,0))),IF(INDEX($A470:$Y470,MATCH(Lists!$H$6,$A$1:$Y$1,0))&gt;0,INT(INDEX($A470:$Y470,MATCH(Lists!$H$6,$A$1:$Y$1,0))),""),DATE(VALUE(LEFT(INDEX($A470:$Y470,MATCH(Lists!$H$6,$A$1:$Y$1,0)),4)),VALUE(MID(INDEX($A470:$Y470,MATCH(Lists!$H$6,$A$1:$Y$1,0)),6,2)),VALUE(MID(INDEX($A470:$Y470,MATCH(Lists!$H$6,$A$1:$Y$1,0)),9,2)))),"")</f>
        <v/>
      </c>
      <c r="AJ470" s="22">
        <f>IF(AF470="","",IFERROR(VALUE(INDEX($A470:$Y470,MATCH(Lists!$H$7,$A$1:$Y$1,0))&amp;""),0))</f>
        <v/>
      </c>
      <c r="AK470" s="24">
        <f>IF(AH470="","",YEAR(AH470))</f>
        <v/>
      </c>
      <c r="AL470" s="22">
        <f>IF(AF470="","",IF(AA470="","Pending",AA470))</f>
        <v/>
      </c>
      <c r="AM470" s="22">
        <f>IFERROR(TRIM(INDEX($A470:$Y470,MATCH(Lists!$H$8,$A$1:$Y$1,0))&amp;""),"")</f>
        <v/>
      </c>
      <c r="AN470" s="22">
        <f>IF(AF470="","",IF(OR(Balances!$B$6="",AM470=Balances!$B$6),1,0))</f>
        <v/>
      </c>
    </row>
    <row r="471">
      <c r="Z471" s="19" t="n"/>
      <c r="AA471" s="25" t="n"/>
      <c r="AB471" s="25" t="n"/>
      <c r="AC471" s="26" t="n"/>
      <c r="AD471" s="25" t="n"/>
      <c r="AE471" s="19" t="n"/>
      <c r="AF471" s="22">
        <f>LOWER(IFERROR(TRIM(INDEX($A471:$Y471,MATCH(Lists!$H$4,$A$1:$Y$1,0))&amp;""),""))</f>
        <v/>
      </c>
      <c r="AG471" s="22">
        <f>IFERROR(TRIM(INDEX($A471:$Y471,MATCH(Lists!$H$3,$A$1:$Y$1,0))&amp;""),"")</f>
        <v/>
      </c>
      <c r="AH471" s="23">
        <f>IFERROR(IF(ISNUMBER(INDEX($A471:$Y471,MATCH(Lists!$H$5,$A$1:$Y$1,0))),IF(INDEX($A471:$Y471,MATCH(Lists!$H$5,$A$1:$Y$1,0))&gt;0,INT(INDEX($A471:$Y471,MATCH(Lists!$H$5,$A$1:$Y$1,0))),""),DATE(VALUE(LEFT(INDEX($A471:$Y471,MATCH(Lists!$H$5,$A$1:$Y$1,0)),4)),VALUE(MID(INDEX($A471:$Y471,MATCH(Lists!$H$5,$A$1:$Y$1,0)),6,2)),VALUE(MID(INDEX($A471:$Y471,MATCH(Lists!$H$5,$A$1:$Y$1,0)),9,2)))),"")</f>
        <v/>
      </c>
      <c r="AI471" s="23">
        <f>IFERROR(IF(ISNUMBER(INDEX($A471:$Y471,MATCH(Lists!$H$6,$A$1:$Y$1,0))),IF(INDEX($A471:$Y471,MATCH(Lists!$H$6,$A$1:$Y$1,0))&gt;0,INT(INDEX($A471:$Y471,MATCH(Lists!$H$6,$A$1:$Y$1,0))),""),DATE(VALUE(LEFT(INDEX($A471:$Y471,MATCH(Lists!$H$6,$A$1:$Y$1,0)),4)),VALUE(MID(INDEX($A471:$Y471,MATCH(Lists!$H$6,$A$1:$Y$1,0)),6,2)),VALUE(MID(INDEX($A471:$Y471,MATCH(Lists!$H$6,$A$1:$Y$1,0)),9,2)))),"")</f>
        <v/>
      </c>
      <c r="AJ471" s="22">
        <f>IF(AF471="","",IFERROR(VALUE(INDEX($A471:$Y471,MATCH(Lists!$H$7,$A$1:$Y$1,0))&amp;""),0))</f>
        <v/>
      </c>
      <c r="AK471" s="24">
        <f>IF(AH471="","",YEAR(AH471))</f>
        <v/>
      </c>
      <c r="AL471" s="22">
        <f>IF(AF471="","",IF(AA471="","Pending",AA471))</f>
        <v/>
      </c>
      <c r="AM471" s="22">
        <f>IFERROR(TRIM(INDEX($A471:$Y471,MATCH(Lists!$H$8,$A$1:$Y$1,0))&amp;""),"")</f>
        <v/>
      </c>
      <c r="AN471" s="22">
        <f>IF(AF471="","",IF(OR(Balances!$B$6="",AM471=Balances!$B$6),1,0))</f>
        <v/>
      </c>
    </row>
    <row r="472">
      <c r="Z472" s="19" t="n"/>
      <c r="AA472" s="25" t="n"/>
      <c r="AB472" s="25" t="n"/>
      <c r="AC472" s="26" t="n"/>
      <c r="AD472" s="25" t="n"/>
      <c r="AE472" s="19" t="n"/>
      <c r="AF472" s="22">
        <f>LOWER(IFERROR(TRIM(INDEX($A472:$Y472,MATCH(Lists!$H$4,$A$1:$Y$1,0))&amp;""),""))</f>
        <v/>
      </c>
      <c r="AG472" s="22">
        <f>IFERROR(TRIM(INDEX($A472:$Y472,MATCH(Lists!$H$3,$A$1:$Y$1,0))&amp;""),"")</f>
        <v/>
      </c>
      <c r="AH472" s="23">
        <f>IFERROR(IF(ISNUMBER(INDEX($A472:$Y472,MATCH(Lists!$H$5,$A$1:$Y$1,0))),IF(INDEX($A472:$Y472,MATCH(Lists!$H$5,$A$1:$Y$1,0))&gt;0,INT(INDEX($A472:$Y472,MATCH(Lists!$H$5,$A$1:$Y$1,0))),""),DATE(VALUE(LEFT(INDEX($A472:$Y472,MATCH(Lists!$H$5,$A$1:$Y$1,0)),4)),VALUE(MID(INDEX($A472:$Y472,MATCH(Lists!$H$5,$A$1:$Y$1,0)),6,2)),VALUE(MID(INDEX($A472:$Y472,MATCH(Lists!$H$5,$A$1:$Y$1,0)),9,2)))),"")</f>
        <v/>
      </c>
      <c r="AI472" s="23">
        <f>IFERROR(IF(ISNUMBER(INDEX($A472:$Y472,MATCH(Lists!$H$6,$A$1:$Y$1,0))),IF(INDEX($A472:$Y472,MATCH(Lists!$H$6,$A$1:$Y$1,0))&gt;0,INT(INDEX($A472:$Y472,MATCH(Lists!$H$6,$A$1:$Y$1,0))),""),DATE(VALUE(LEFT(INDEX($A472:$Y472,MATCH(Lists!$H$6,$A$1:$Y$1,0)),4)),VALUE(MID(INDEX($A472:$Y472,MATCH(Lists!$H$6,$A$1:$Y$1,0)),6,2)),VALUE(MID(INDEX($A472:$Y472,MATCH(Lists!$H$6,$A$1:$Y$1,0)),9,2)))),"")</f>
        <v/>
      </c>
      <c r="AJ472" s="22">
        <f>IF(AF472="","",IFERROR(VALUE(INDEX($A472:$Y472,MATCH(Lists!$H$7,$A$1:$Y$1,0))&amp;""),0))</f>
        <v/>
      </c>
      <c r="AK472" s="24">
        <f>IF(AH472="","",YEAR(AH472))</f>
        <v/>
      </c>
      <c r="AL472" s="22">
        <f>IF(AF472="","",IF(AA472="","Pending",AA472))</f>
        <v/>
      </c>
      <c r="AM472" s="22">
        <f>IFERROR(TRIM(INDEX($A472:$Y472,MATCH(Lists!$H$8,$A$1:$Y$1,0))&amp;""),"")</f>
        <v/>
      </c>
      <c r="AN472" s="22">
        <f>IF(AF472="","",IF(OR(Balances!$B$6="",AM472=Balances!$B$6),1,0))</f>
        <v/>
      </c>
    </row>
    <row r="473">
      <c r="Z473" s="19" t="n"/>
      <c r="AA473" s="25" t="n"/>
      <c r="AB473" s="25" t="n"/>
      <c r="AC473" s="26" t="n"/>
      <c r="AD473" s="25" t="n"/>
      <c r="AE473" s="19" t="n"/>
      <c r="AF473" s="22">
        <f>LOWER(IFERROR(TRIM(INDEX($A473:$Y473,MATCH(Lists!$H$4,$A$1:$Y$1,0))&amp;""),""))</f>
        <v/>
      </c>
      <c r="AG473" s="22">
        <f>IFERROR(TRIM(INDEX($A473:$Y473,MATCH(Lists!$H$3,$A$1:$Y$1,0))&amp;""),"")</f>
        <v/>
      </c>
      <c r="AH473" s="23">
        <f>IFERROR(IF(ISNUMBER(INDEX($A473:$Y473,MATCH(Lists!$H$5,$A$1:$Y$1,0))),IF(INDEX($A473:$Y473,MATCH(Lists!$H$5,$A$1:$Y$1,0))&gt;0,INT(INDEX($A473:$Y473,MATCH(Lists!$H$5,$A$1:$Y$1,0))),""),DATE(VALUE(LEFT(INDEX($A473:$Y473,MATCH(Lists!$H$5,$A$1:$Y$1,0)),4)),VALUE(MID(INDEX($A473:$Y473,MATCH(Lists!$H$5,$A$1:$Y$1,0)),6,2)),VALUE(MID(INDEX($A473:$Y473,MATCH(Lists!$H$5,$A$1:$Y$1,0)),9,2)))),"")</f>
        <v/>
      </c>
      <c r="AI473" s="23">
        <f>IFERROR(IF(ISNUMBER(INDEX($A473:$Y473,MATCH(Lists!$H$6,$A$1:$Y$1,0))),IF(INDEX($A473:$Y473,MATCH(Lists!$H$6,$A$1:$Y$1,0))&gt;0,INT(INDEX($A473:$Y473,MATCH(Lists!$H$6,$A$1:$Y$1,0))),""),DATE(VALUE(LEFT(INDEX($A473:$Y473,MATCH(Lists!$H$6,$A$1:$Y$1,0)),4)),VALUE(MID(INDEX($A473:$Y473,MATCH(Lists!$H$6,$A$1:$Y$1,0)),6,2)),VALUE(MID(INDEX($A473:$Y473,MATCH(Lists!$H$6,$A$1:$Y$1,0)),9,2)))),"")</f>
        <v/>
      </c>
      <c r="AJ473" s="22">
        <f>IF(AF473="","",IFERROR(VALUE(INDEX($A473:$Y473,MATCH(Lists!$H$7,$A$1:$Y$1,0))&amp;""),0))</f>
        <v/>
      </c>
      <c r="AK473" s="24">
        <f>IF(AH473="","",YEAR(AH473))</f>
        <v/>
      </c>
      <c r="AL473" s="22">
        <f>IF(AF473="","",IF(AA473="","Pending",AA473))</f>
        <v/>
      </c>
      <c r="AM473" s="22">
        <f>IFERROR(TRIM(INDEX($A473:$Y473,MATCH(Lists!$H$8,$A$1:$Y$1,0))&amp;""),"")</f>
        <v/>
      </c>
      <c r="AN473" s="22">
        <f>IF(AF473="","",IF(OR(Balances!$B$6="",AM473=Balances!$B$6),1,0))</f>
        <v/>
      </c>
    </row>
    <row r="474">
      <c r="Z474" s="19" t="n"/>
      <c r="AA474" s="25" t="n"/>
      <c r="AB474" s="25" t="n"/>
      <c r="AC474" s="26" t="n"/>
      <c r="AD474" s="25" t="n"/>
      <c r="AE474" s="19" t="n"/>
      <c r="AF474" s="22">
        <f>LOWER(IFERROR(TRIM(INDEX($A474:$Y474,MATCH(Lists!$H$4,$A$1:$Y$1,0))&amp;""),""))</f>
        <v/>
      </c>
      <c r="AG474" s="22">
        <f>IFERROR(TRIM(INDEX($A474:$Y474,MATCH(Lists!$H$3,$A$1:$Y$1,0))&amp;""),"")</f>
        <v/>
      </c>
      <c r="AH474" s="23">
        <f>IFERROR(IF(ISNUMBER(INDEX($A474:$Y474,MATCH(Lists!$H$5,$A$1:$Y$1,0))),IF(INDEX($A474:$Y474,MATCH(Lists!$H$5,$A$1:$Y$1,0))&gt;0,INT(INDEX($A474:$Y474,MATCH(Lists!$H$5,$A$1:$Y$1,0))),""),DATE(VALUE(LEFT(INDEX($A474:$Y474,MATCH(Lists!$H$5,$A$1:$Y$1,0)),4)),VALUE(MID(INDEX($A474:$Y474,MATCH(Lists!$H$5,$A$1:$Y$1,0)),6,2)),VALUE(MID(INDEX($A474:$Y474,MATCH(Lists!$H$5,$A$1:$Y$1,0)),9,2)))),"")</f>
        <v/>
      </c>
      <c r="AI474" s="23">
        <f>IFERROR(IF(ISNUMBER(INDEX($A474:$Y474,MATCH(Lists!$H$6,$A$1:$Y$1,0))),IF(INDEX($A474:$Y474,MATCH(Lists!$H$6,$A$1:$Y$1,0))&gt;0,INT(INDEX($A474:$Y474,MATCH(Lists!$H$6,$A$1:$Y$1,0))),""),DATE(VALUE(LEFT(INDEX($A474:$Y474,MATCH(Lists!$H$6,$A$1:$Y$1,0)),4)),VALUE(MID(INDEX($A474:$Y474,MATCH(Lists!$H$6,$A$1:$Y$1,0)),6,2)),VALUE(MID(INDEX($A474:$Y474,MATCH(Lists!$H$6,$A$1:$Y$1,0)),9,2)))),"")</f>
        <v/>
      </c>
      <c r="AJ474" s="22">
        <f>IF(AF474="","",IFERROR(VALUE(INDEX($A474:$Y474,MATCH(Lists!$H$7,$A$1:$Y$1,0))&amp;""),0))</f>
        <v/>
      </c>
      <c r="AK474" s="24">
        <f>IF(AH474="","",YEAR(AH474))</f>
        <v/>
      </c>
      <c r="AL474" s="22">
        <f>IF(AF474="","",IF(AA474="","Pending",AA474))</f>
        <v/>
      </c>
      <c r="AM474" s="22">
        <f>IFERROR(TRIM(INDEX($A474:$Y474,MATCH(Lists!$H$8,$A$1:$Y$1,0))&amp;""),"")</f>
        <v/>
      </c>
      <c r="AN474" s="22">
        <f>IF(AF474="","",IF(OR(Balances!$B$6="",AM474=Balances!$B$6),1,0))</f>
        <v/>
      </c>
    </row>
    <row r="475">
      <c r="Z475" s="19" t="n"/>
      <c r="AA475" s="25" t="n"/>
      <c r="AB475" s="25" t="n"/>
      <c r="AC475" s="26" t="n"/>
      <c r="AD475" s="25" t="n"/>
      <c r="AE475" s="19" t="n"/>
      <c r="AF475" s="22">
        <f>LOWER(IFERROR(TRIM(INDEX($A475:$Y475,MATCH(Lists!$H$4,$A$1:$Y$1,0))&amp;""),""))</f>
        <v/>
      </c>
      <c r="AG475" s="22">
        <f>IFERROR(TRIM(INDEX($A475:$Y475,MATCH(Lists!$H$3,$A$1:$Y$1,0))&amp;""),"")</f>
        <v/>
      </c>
      <c r="AH475" s="23">
        <f>IFERROR(IF(ISNUMBER(INDEX($A475:$Y475,MATCH(Lists!$H$5,$A$1:$Y$1,0))),IF(INDEX($A475:$Y475,MATCH(Lists!$H$5,$A$1:$Y$1,0))&gt;0,INT(INDEX($A475:$Y475,MATCH(Lists!$H$5,$A$1:$Y$1,0))),""),DATE(VALUE(LEFT(INDEX($A475:$Y475,MATCH(Lists!$H$5,$A$1:$Y$1,0)),4)),VALUE(MID(INDEX($A475:$Y475,MATCH(Lists!$H$5,$A$1:$Y$1,0)),6,2)),VALUE(MID(INDEX($A475:$Y475,MATCH(Lists!$H$5,$A$1:$Y$1,0)),9,2)))),"")</f>
        <v/>
      </c>
      <c r="AI475" s="23">
        <f>IFERROR(IF(ISNUMBER(INDEX($A475:$Y475,MATCH(Lists!$H$6,$A$1:$Y$1,0))),IF(INDEX($A475:$Y475,MATCH(Lists!$H$6,$A$1:$Y$1,0))&gt;0,INT(INDEX($A475:$Y475,MATCH(Lists!$H$6,$A$1:$Y$1,0))),""),DATE(VALUE(LEFT(INDEX($A475:$Y475,MATCH(Lists!$H$6,$A$1:$Y$1,0)),4)),VALUE(MID(INDEX($A475:$Y475,MATCH(Lists!$H$6,$A$1:$Y$1,0)),6,2)),VALUE(MID(INDEX($A475:$Y475,MATCH(Lists!$H$6,$A$1:$Y$1,0)),9,2)))),"")</f>
        <v/>
      </c>
      <c r="AJ475" s="22">
        <f>IF(AF475="","",IFERROR(VALUE(INDEX($A475:$Y475,MATCH(Lists!$H$7,$A$1:$Y$1,0))&amp;""),0))</f>
        <v/>
      </c>
      <c r="AK475" s="24">
        <f>IF(AH475="","",YEAR(AH475))</f>
        <v/>
      </c>
      <c r="AL475" s="22">
        <f>IF(AF475="","",IF(AA475="","Pending",AA475))</f>
        <v/>
      </c>
      <c r="AM475" s="22">
        <f>IFERROR(TRIM(INDEX($A475:$Y475,MATCH(Lists!$H$8,$A$1:$Y$1,0))&amp;""),"")</f>
        <v/>
      </c>
      <c r="AN475" s="22">
        <f>IF(AF475="","",IF(OR(Balances!$B$6="",AM475=Balances!$B$6),1,0))</f>
        <v/>
      </c>
    </row>
    <row r="476">
      <c r="Z476" s="19" t="n"/>
      <c r="AA476" s="25" t="n"/>
      <c r="AB476" s="25" t="n"/>
      <c r="AC476" s="26" t="n"/>
      <c r="AD476" s="25" t="n"/>
      <c r="AE476" s="19" t="n"/>
      <c r="AF476" s="22">
        <f>LOWER(IFERROR(TRIM(INDEX($A476:$Y476,MATCH(Lists!$H$4,$A$1:$Y$1,0))&amp;""),""))</f>
        <v/>
      </c>
      <c r="AG476" s="22">
        <f>IFERROR(TRIM(INDEX($A476:$Y476,MATCH(Lists!$H$3,$A$1:$Y$1,0))&amp;""),"")</f>
        <v/>
      </c>
      <c r="AH476" s="23">
        <f>IFERROR(IF(ISNUMBER(INDEX($A476:$Y476,MATCH(Lists!$H$5,$A$1:$Y$1,0))),IF(INDEX($A476:$Y476,MATCH(Lists!$H$5,$A$1:$Y$1,0))&gt;0,INT(INDEX($A476:$Y476,MATCH(Lists!$H$5,$A$1:$Y$1,0))),""),DATE(VALUE(LEFT(INDEX($A476:$Y476,MATCH(Lists!$H$5,$A$1:$Y$1,0)),4)),VALUE(MID(INDEX($A476:$Y476,MATCH(Lists!$H$5,$A$1:$Y$1,0)),6,2)),VALUE(MID(INDEX($A476:$Y476,MATCH(Lists!$H$5,$A$1:$Y$1,0)),9,2)))),"")</f>
        <v/>
      </c>
      <c r="AI476" s="23">
        <f>IFERROR(IF(ISNUMBER(INDEX($A476:$Y476,MATCH(Lists!$H$6,$A$1:$Y$1,0))),IF(INDEX($A476:$Y476,MATCH(Lists!$H$6,$A$1:$Y$1,0))&gt;0,INT(INDEX($A476:$Y476,MATCH(Lists!$H$6,$A$1:$Y$1,0))),""),DATE(VALUE(LEFT(INDEX($A476:$Y476,MATCH(Lists!$H$6,$A$1:$Y$1,0)),4)),VALUE(MID(INDEX($A476:$Y476,MATCH(Lists!$H$6,$A$1:$Y$1,0)),6,2)),VALUE(MID(INDEX($A476:$Y476,MATCH(Lists!$H$6,$A$1:$Y$1,0)),9,2)))),"")</f>
        <v/>
      </c>
      <c r="AJ476" s="22">
        <f>IF(AF476="","",IFERROR(VALUE(INDEX($A476:$Y476,MATCH(Lists!$H$7,$A$1:$Y$1,0))&amp;""),0))</f>
        <v/>
      </c>
      <c r="AK476" s="24">
        <f>IF(AH476="","",YEAR(AH476))</f>
        <v/>
      </c>
      <c r="AL476" s="22">
        <f>IF(AF476="","",IF(AA476="","Pending",AA476))</f>
        <v/>
      </c>
      <c r="AM476" s="22">
        <f>IFERROR(TRIM(INDEX($A476:$Y476,MATCH(Lists!$H$8,$A$1:$Y$1,0))&amp;""),"")</f>
        <v/>
      </c>
      <c r="AN476" s="22">
        <f>IF(AF476="","",IF(OR(Balances!$B$6="",AM476=Balances!$B$6),1,0))</f>
        <v/>
      </c>
    </row>
    <row r="477">
      <c r="Z477" s="19" t="n"/>
      <c r="AA477" s="25" t="n"/>
      <c r="AB477" s="25" t="n"/>
      <c r="AC477" s="26" t="n"/>
      <c r="AD477" s="25" t="n"/>
      <c r="AE477" s="19" t="n"/>
      <c r="AF477" s="22">
        <f>LOWER(IFERROR(TRIM(INDEX($A477:$Y477,MATCH(Lists!$H$4,$A$1:$Y$1,0))&amp;""),""))</f>
        <v/>
      </c>
      <c r="AG477" s="22">
        <f>IFERROR(TRIM(INDEX($A477:$Y477,MATCH(Lists!$H$3,$A$1:$Y$1,0))&amp;""),"")</f>
        <v/>
      </c>
      <c r="AH477" s="23">
        <f>IFERROR(IF(ISNUMBER(INDEX($A477:$Y477,MATCH(Lists!$H$5,$A$1:$Y$1,0))),IF(INDEX($A477:$Y477,MATCH(Lists!$H$5,$A$1:$Y$1,0))&gt;0,INT(INDEX($A477:$Y477,MATCH(Lists!$H$5,$A$1:$Y$1,0))),""),DATE(VALUE(LEFT(INDEX($A477:$Y477,MATCH(Lists!$H$5,$A$1:$Y$1,0)),4)),VALUE(MID(INDEX($A477:$Y477,MATCH(Lists!$H$5,$A$1:$Y$1,0)),6,2)),VALUE(MID(INDEX($A477:$Y477,MATCH(Lists!$H$5,$A$1:$Y$1,0)),9,2)))),"")</f>
        <v/>
      </c>
      <c r="AI477" s="23">
        <f>IFERROR(IF(ISNUMBER(INDEX($A477:$Y477,MATCH(Lists!$H$6,$A$1:$Y$1,0))),IF(INDEX($A477:$Y477,MATCH(Lists!$H$6,$A$1:$Y$1,0))&gt;0,INT(INDEX($A477:$Y477,MATCH(Lists!$H$6,$A$1:$Y$1,0))),""),DATE(VALUE(LEFT(INDEX($A477:$Y477,MATCH(Lists!$H$6,$A$1:$Y$1,0)),4)),VALUE(MID(INDEX($A477:$Y477,MATCH(Lists!$H$6,$A$1:$Y$1,0)),6,2)),VALUE(MID(INDEX($A477:$Y477,MATCH(Lists!$H$6,$A$1:$Y$1,0)),9,2)))),"")</f>
        <v/>
      </c>
      <c r="AJ477" s="22">
        <f>IF(AF477="","",IFERROR(VALUE(INDEX($A477:$Y477,MATCH(Lists!$H$7,$A$1:$Y$1,0))&amp;""),0))</f>
        <v/>
      </c>
      <c r="AK477" s="24">
        <f>IF(AH477="","",YEAR(AH477))</f>
        <v/>
      </c>
      <c r="AL477" s="22">
        <f>IF(AF477="","",IF(AA477="","Pending",AA477))</f>
        <v/>
      </c>
      <c r="AM477" s="22">
        <f>IFERROR(TRIM(INDEX($A477:$Y477,MATCH(Lists!$H$8,$A$1:$Y$1,0))&amp;""),"")</f>
        <v/>
      </c>
      <c r="AN477" s="22">
        <f>IF(AF477="","",IF(OR(Balances!$B$6="",AM477=Balances!$B$6),1,0))</f>
        <v/>
      </c>
    </row>
    <row r="478">
      <c r="Z478" s="19" t="n"/>
      <c r="AA478" s="25" t="n"/>
      <c r="AB478" s="25" t="n"/>
      <c r="AC478" s="26" t="n"/>
      <c r="AD478" s="25" t="n"/>
      <c r="AE478" s="19" t="n"/>
      <c r="AF478" s="22">
        <f>LOWER(IFERROR(TRIM(INDEX($A478:$Y478,MATCH(Lists!$H$4,$A$1:$Y$1,0))&amp;""),""))</f>
        <v/>
      </c>
      <c r="AG478" s="22">
        <f>IFERROR(TRIM(INDEX($A478:$Y478,MATCH(Lists!$H$3,$A$1:$Y$1,0))&amp;""),"")</f>
        <v/>
      </c>
      <c r="AH478" s="23">
        <f>IFERROR(IF(ISNUMBER(INDEX($A478:$Y478,MATCH(Lists!$H$5,$A$1:$Y$1,0))),IF(INDEX($A478:$Y478,MATCH(Lists!$H$5,$A$1:$Y$1,0))&gt;0,INT(INDEX($A478:$Y478,MATCH(Lists!$H$5,$A$1:$Y$1,0))),""),DATE(VALUE(LEFT(INDEX($A478:$Y478,MATCH(Lists!$H$5,$A$1:$Y$1,0)),4)),VALUE(MID(INDEX($A478:$Y478,MATCH(Lists!$H$5,$A$1:$Y$1,0)),6,2)),VALUE(MID(INDEX($A478:$Y478,MATCH(Lists!$H$5,$A$1:$Y$1,0)),9,2)))),"")</f>
        <v/>
      </c>
      <c r="AI478" s="23">
        <f>IFERROR(IF(ISNUMBER(INDEX($A478:$Y478,MATCH(Lists!$H$6,$A$1:$Y$1,0))),IF(INDEX($A478:$Y478,MATCH(Lists!$H$6,$A$1:$Y$1,0))&gt;0,INT(INDEX($A478:$Y478,MATCH(Lists!$H$6,$A$1:$Y$1,0))),""),DATE(VALUE(LEFT(INDEX($A478:$Y478,MATCH(Lists!$H$6,$A$1:$Y$1,0)),4)),VALUE(MID(INDEX($A478:$Y478,MATCH(Lists!$H$6,$A$1:$Y$1,0)),6,2)),VALUE(MID(INDEX($A478:$Y478,MATCH(Lists!$H$6,$A$1:$Y$1,0)),9,2)))),"")</f>
        <v/>
      </c>
      <c r="AJ478" s="22">
        <f>IF(AF478="","",IFERROR(VALUE(INDEX($A478:$Y478,MATCH(Lists!$H$7,$A$1:$Y$1,0))&amp;""),0))</f>
        <v/>
      </c>
      <c r="AK478" s="24">
        <f>IF(AH478="","",YEAR(AH478))</f>
        <v/>
      </c>
      <c r="AL478" s="22">
        <f>IF(AF478="","",IF(AA478="","Pending",AA478))</f>
        <v/>
      </c>
      <c r="AM478" s="22">
        <f>IFERROR(TRIM(INDEX($A478:$Y478,MATCH(Lists!$H$8,$A$1:$Y$1,0))&amp;""),"")</f>
        <v/>
      </c>
      <c r="AN478" s="22">
        <f>IF(AF478="","",IF(OR(Balances!$B$6="",AM478=Balances!$B$6),1,0))</f>
        <v/>
      </c>
    </row>
    <row r="479">
      <c r="Z479" s="19" t="n"/>
      <c r="AA479" s="25" t="n"/>
      <c r="AB479" s="25" t="n"/>
      <c r="AC479" s="26" t="n"/>
      <c r="AD479" s="25" t="n"/>
      <c r="AE479" s="19" t="n"/>
      <c r="AF479" s="22">
        <f>LOWER(IFERROR(TRIM(INDEX($A479:$Y479,MATCH(Lists!$H$4,$A$1:$Y$1,0))&amp;""),""))</f>
        <v/>
      </c>
      <c r="AG479" s="22">
        <f>IFERROR(TRIM(INDEX($A479:$Y479,MATCH(Lists!$H$3,$A$1:$Y$1,0))&amp;""),"")</f>
        <v/>
      </c>
      <c r="AH479" s="23">
        <f>IFERROR(IF(ISNUMBER(INDEX($A479:$Y479,MATCH(Lists!$H$5,$A$1:$Y$1,0))),IF(INDEX($A479:$Y479,MATCH(Lists!$H$5,$A$1:$Y$1,0))&gt;0,INT(INDEX($A479:$Y479,MATCH(Lists!$H$5,$A$1:$Y$1,0))),""),DATE(VALUE(LEFT(INDEX($A479:$Y479,MATCH(Lists!$H$5,$A$1:$Y$1,0)),4)),VALUE(MID(INDEX($A479:$Y479,MATCH(Lists!$H$5,$A$1:$Y$1,0)),6,2)),VALUE(MID(INDEX($A479:$Y479,MATCH(Lists!$H$5,$A$1:$Y$1,0)),9,2)))),"")</f>
        <v/>
      </c>
      <c r="AI479" s="23">
        <f>IFERROR(IF(ISNUMBER(INDEX($A479:$Y479,MATCH(Lists!$H$6,$A$1:$Y$1,0))),IF(INDEX($A479:$Y479,MATCH(Lists!$H$6,$A$1:$Y$1,0))&gt;0,INT(INDEX($A479:$Y479,MATCH(Lists!$H$6,$A$1:$Y$1,0))),""),DATE(VALUE(LEFT(INDEX($A479:$Y479,MATCH(Lists!$H$6,$A$1:$Y$1,0)),4)),VALUE(MID(INDEX($A479:$Y479,MATCH(Lists!$H$6,$A$1:$Y$1,0)),6,2)),VALUE(MID(INDEX($A479:$Y479,MATCH(Lists!$H$6,$A$1:$Y$1,0)),9,2)))),"")</f>
        <v/>
      </c>
      <c r="AJ479" s="22">
        <f>IF(AF479="","",IFERROR(VALUE(INDEX($A479:$Y479,MATCH(Lists!$H$7,$A$1:$Y$1,0))&amp;""),0))</f>
        <v/>
      </c>
      <c r="AK479" s="24">
        <f>IF(AH479="","",YEAR(AH479))</f>
        <v/>
      </c>
      <c r="AL479" s="22">
        <f>IF(AF479="","",IF(AA479="","Pending",AA479))</f>
        <v/>
      </c>
      <c r="AM479" s="22">
        <f>IFERROR(TRIM(INDEX($A479:$Y479,MATCH(Lists!$H$8,$A$1:$Y$1,0))&amp;""),"")</f>
        <v/>
      </c>
      <c r="AN479" s="22">
        <f>IF(AF479="","",IF(OR(Balances!$B$6="",AM479=Balances!$B$6),1,0))</f>
        <v/>
      </c>
    </row>
    <row r="480">
      <c r="Z480" s="19" t="n"/>
      <c r="AA480" s="25" t="n"/>
      <c r="AB480" s="25" t="n"/>
      <c r="AC480" s="26" t="n"/>
      <c r="AD480" s="25" t="n"/>
      <c r="AE480" s="19" t="n"/>
      <c r="AF480" s="22">
        <f>LOWER(IFERROR(TRIM(INDEX($A480:$Y480,MATCH(Lists!$H$4,$A$1:$Y$1,0))&amp;""),""))</f>
        <v/>
      </c>
      <c r="AG480" s="22">
        <f>IFERROR(TRIM(INDEX($A480:$Y480,MATCH(Lists!$H$3,$A$1:$Y$1,0))&amp;""),"")</f>
        <v/>
      </c>
      <c r="AH480" s="23">
        <f>IFERROR(IF(ISNUMBER(INDEX($A480:$Y480,MATCH(Lists!$H$5,$A$1:$Y$1,0))),IF(INDEX($A480:$Y480,MATCH(Lists!$H$5,$A$1:$Y$1,0))&gt;0,INT(INDEX($A480:$Y480,MATCH(Lists!$H$5,$A$1:$Y$1,0))),""),DATE(VALUE(LEFT(INDEX($A480:$Y480,MATCH(Lists!$H$5,$A$1:$Y$1,0)),4)),VALUE(MID(INDEX($A480:$Y480,MATCH(Lists!$H$5,$A$1:$Y$1,0)),6,2)),VALUE(MID(INDEX($A480:$Y480,MATCH(Lists!$H$5,$A$1:$Y$1,0)),9,2)))),"")</f>
        <v/>
      </c>
      <c r="AI480" s="23">
        <f>IFERROR(IF(ISNUMBER(INDEX($A480:$Y480,MATCH(Lists!$H$6,$A$1:$Y$1,0))),IF(INDEX($A480:$Y480,MATCH(Lists!$H$6,$A$1:$Y$1,0))&gt;0,INT(INDEX($A480:$Y480,MATCH(Lists!$H$6,$A$1:$Y$1,0))),""),DATE(VALUE(LEFT(INDEX($A480:$Y480,MATCH(Lists!$H$6,$A$1:$Y$1,0)),4)),VALUE(MID(INDEX($A480:$Y480,MATCH(Lists!$H$6,$A$1:$Y$1,0)),6,2)),VALUE(MID(INDEX($A480:$Y480,MATCH(Lists!$H$6,$A$1:$Y$1,0)),9,2)))),"")</f>
        <v/>
      </c>
      <c r="AJ480" s="22">
        <f>IF(AF480="","",IFERROR(VALUE(INDEX($A480:$Y480,MATCH(Lists!$H$7,$A$1:$Y$1,0))&amp;""),0))</f>
        <v/>
      </c>
      <c r="AK480" s="24">
        <f>IF(AH480="","",YEAR(AH480))</f>
        <v/>
      </c>
      <c r="AL480" s="22">
        <f>IF(AF480="","",IF(AA480="","Pending",AA480))</f>
        <v/>
      </c>
      <c r="AM480" s="22">
        <f>IFERROR(TRIM(INDEX($A480:$Y480,MATCH(Lists!$H$8,$A$1:$Y$1,0))&amp;""),"")</f>
        <v/>
      </c>
      <c r="AN480" s="22">
        <f>IF(AF480="","",IF(OR(Balances!$B$6="",AM480=Balances!$B$6),1,0))</f>
        <v/>
      </c>
    </row>
    <row r="481">
      <c r="Z481" s="19" t="n"/>
      <c r="AA481" s="25" t="n"/>
      <c r="AB481" s="25" t="n"/>
      <c r="AC481" s="26" t="n"/>
      <c r="AD481" s="25" t="n"/>
      <c r="AE481" s="19" t="n"/>
      <c r="AF481" s="22">
        <f>LOWER(IFERROR(TRIM(INDEX($A481:$Y481,MATCH(Lists!$H$4,$A$1:$Y$1,0))&amp;""),""))</f>
        <v/>
      </c>
      <c r="AG481" s="22">
        <f>IFERROR(TRIM(INDEX($A481:$Y481,MATCH(Lists!$H$3,$A$1:$Y$1,0))&amp;""),"")</f>
        <v/>
      </c>
      <c r="AH481" s="23">
        <f>IFERROR(IF(ISNUMBER(INDEX($A481:$Y481,MATCH(Lists!$H$5,$A$1:$Y$1,0))),IF(INDEX($A481:$Y481,MATCH(Lists!$H$5,$A$1:$Y$1,0))&gt;0,INT(INDEX($A481:$Y481,MATCH(Lists!$H$5,$A$1:$Y$1,0))),""),DATE(VALUE(LEFT(INDEX($A481:$Y481,MATCH(Lists!$H$5,$A$1:$Y$1,0)),4)),VALUE(MID(INDEX($A481:$Y481,MATCH(Lists!$H$5,$A$1:$Y$1,0)),6,2)),VALUE(MID(INDEX($A481:$Y481,MATCH(Lists!$H$5,$A$1:$Y$1,0)),9,2)))),"")</f>
        <v/>
      </c>
      <c r="AI481" s="23">
        <f>IFERROR(IF(ISNUMBER(INDEX($A481:$Y481,MATCH(Lists!$H$6,$A$1:$Y$1,0))),IF(INDEX($A481:$Y481,MATCH(Lists!$H$6,$A$1:$Y$1,0))&gt;0,INT(INDEX($A481:$Y481,MATCH(Lists!$H$6,$A$1:$Y$1,0))),""),DATE(VALUE(LEFT(INDEX($A481:$Y481,MATCH(Lists!$H$6,$A$1:$Y$1,0)),4)),VALUE(MID(INDEX($A481:$Y481,MATCH(Lists!$H$6,$A$1:$Y$1,0)),6,2)),VALUE(MID(INDEX($A481:$Y481,MATCH(Lists!$H$6,$A$1:$Y$1,0)),9,2)))),"")</f>
        <v/>
      </c>
      <c r="AJ481" s="22">
        <f>IF(AF481="","",IFERROR(VALUE(INDEX($A481:$Y481,MATCH(Lists!$H$7,$A$1:$Y$1,0))&amp;""),0))</f>
        <v/>
      </c>
      <c r="AK481" s="24">
        <f>IF(AH481="","",YEAR(AH481))</f>
        <v/>
      </c>
      <c r="AL481" s="22">
        <f>IF(AF481="","",IF(AA481="","Pending",AA481))</f>
        <v/>
      </c>
      <c r="AM481" s="22">
        <f>IFERROR(TRIM(INDEX($A481:$Y481,MATCH(Lists!$H$8,$A$1:$Y$1,0))&amp;""),"")</f>
        <v/>
      </c>
      <c r="AN481" s="22">
        <f>IF(AF481="","",IF(OR(Balances!$B$6="",AM481=Balances!$B$6),1,0))</f>
        <v/>
      </c>
    </row>
    <row r="482">
      <c r="Z482" s="19" t="n"/>
      <c r="AA482" s="25" t="n"/>
      <c r="AB482" s="25" t="n"/>
      <c r="AC482" s="26" t="n"/>
      <c r="AD482" s="25" t="n"/>
      <c r="AE482" s="19" t="n"/>
      <c r="AF482" s="22">
        <f>LOWER(IFERROR(TRIM(INDEX($A482:$Y482,MATCH(Lists!$H$4,$A$1:$Y$1,0))&amp;""),""))</f>
        <v/>
      </c>
      <c r="AG482" s="22">
        <f>IFERROR(TRIM(INDEX($A482:$Y482,MATCH(Lists!$H$3,$A$1:$Y$1,0))&amp;""),"")</f>
        <v/>
      </c>
      <c r="AH482" s="23">
        <f>IFERROR(IF(ISNUMBER(INDEX($A482:$Y482,MATCH(Lists!$H$5,$A$1:$Y$1,0))),IF(INDEX($A482:$Y482,MATCH(Lists!$H$5,$A$1:$Y$1,0))&gt;0,INT(INDEX($A482:$Y482,MATCH(Lists!$H$5,$A$1:$Y$1,0))),""),DATE(VALUE(LEFT(INDEX($A482:$Y482,MATCH(Lists!$H$5,$A$1:$Y$1,0)),4)),VALUE(MID(INDEX($A482:$Y482,MATCH(Lists!$H$5,$A$1:$Y$1,0)),6,2)),VALUE(MID(INDEX($A482:$Y482,MATCH(Lists!$H$5,$A$1:$Y$1,0)),9,2)))),"")</f>
        <v/>
      </c>
      <c r="AI482" s="23">
        <f>IFERROR(IF(ISNUMBER(INDEX($A482:$Y482,MATCH(Lists!$H$6,$A$1:$Y$1,0))),IF(INDEX($A482:$Y482,MATCH(Lists!$H$6,$A$1:$Y$1,0))&gt;0,INT(INDEX($A482:$Y482,MATCH(Lists!$H$6,$A$1:$Y$1,0))),""),DATE(VALUE(LEFT(INDEX($A482:$Y482,MATCH(Lists!$H$6,$A$1:$Y$1,0)),4)),VALUE(MID(INDEX($A482:$Y482,MATCH(Lists!$H$6,$A$1:$Y$1,0)),6,2)),VALUE(MID(INDEX($A482:$Y482,MATCH(Lists!$H$6,$A$1:$Y$1,0)),9,2)))),"")</f>
        <v/>
      </c>
      <c r="AJ482" s="22">
        <f>IF(AF482="","",IFERROR(VALUE(INDEX($A482:$Y482,MATCH(Lists!$H$7,$A$1:$Y$1,0))&amp;""),0))</f>
        <v/>
      </c>
      <c r="AK482" s="24">
        <f>IF(AH482="","",YEAR(AH482))</f>
        <v/>
      </c>
      <c r="AL482" s="22">
        <f>IF(AF482="","",IF(AA482="","Pending",AA482))</f>
        <v/>
      </c>
      <c r="AM482" s="22">
        <f>IFERROR(TRIM(INDEX($A482:$Y482,MATCH(Lists!$H$8,$A$1:$Y$1,0))&amp;""),"")</f>
        <v/>
      </c>
      <c r="AN482" s="22">
        <f>IF(AF482="","",IF(OR(Balances!$B$6="",AM482=Balances!$B$6),1,0))</f>
        <v/>
      </c>
    </row>
    <row r="483">
      <c r="Z483" s="19" t="n"/>
      <c r="AA483" s="25" t="n"/>
      <c r="AB483" s="25" t="n"/>
      <c r="AC483" s="26" t="n"/>
      <c r="AD483" s="25" t="n"/>
      <c r="AE483" s="19" t="n"/>
      <c r="AF483" s="22">
        <f>LOWER(IFERROR(TRIM(INDEX($A483:$Y483,MATCH(Lists!$H$4,$A$1:$Y$1,0))&amp;""),""))</f>
        <v/>
      </c>
      <c r="AG483" s="22">
        <f>IFERROR(TRIM(INDEX($A483:$Y483,MATCH(Lists!$H$3,$A$1:$Y$1,0))&amp;""),"")</f>
        <v/>
      </c>
      <c r="AH483" s="23">
        <f>IFERROR(IF(ISNUMBER(INDEX($A483:$Y483,MATCH(Lists!$H$5,$A$1:$Y$1,0))),IF(INDEX($A483:$Y483,MATCH(Lists!$H$5,$A$1:$Y$1,0))&gt;0,INT(INDEX($A483:$Y483,MATCH(Lists!$H$5,$A$1:$Y$1,0))),""),DATE(VALUE(LEFT(INDEX($A483:$Y483,MATCH(Lists!$H$5,$A$1:$Y$1,0)),4)),VALUE(MID(INDEX($A483:$Y483,MATCH(Lists!$H$5,$A$1:$Y$1,0)),6,2)),VALUE(MID(INDEX($A483:$Y483,MATCH(Lists!$H$5,$A$1:$Y$1,0)),9,2)))),"")</f>
        <v/>
      </c>
      <c r="AI483" s="23">
        <f>IFERROR(IF(ISNUMBER(INDEX($A483:$Y483,MATCH(Lists!$H$6,$A$1:$Y$1,0))),IF(INDEX($A483:$Y483,MATCH(Lists!$H$6,$A$1:$Y$1,0))&gt;0,INT(INDEX($A483:$Y483,MATCH(Lists!$H$6,$A$1:$Y$1,0))),""),DATE(VALUE(LEFT(INDEX($A483:$Y483,MATCH(Lists!$H$6,$A$1:$Y$1,0)),4)),VALUE(MID(INDEX($A483:$Y483,MATCH(Lists!$H$6,$A$1:$Y$1,0)),6,2)),VALUE(MID(INDEX($A483:$Y483,MATCH(Lists!$H$6,$A$1:$Y$1,0)),9,2)))),"")</f>
        <v/>
      </c>
      <c r="AJ483" s="22">
        <f>IF(AF483="","",IFERROR(VALUE(INDEX($A483:$Y483,MATCH(Lists!$H$7,$A$1:$Y$1,0))&amp;""),0))</f>
        <v/>
      </c>
      <c r="AK483" s="24">
        <f>IF(AH483="","",YEAR(AH483))</f>
        <v/>
      </c>
      <c r="AL483" s="22">
        <f>IF(AF483="","",IF(AA483="","Pending",AA483))</f>
        <v/>
      </c>
      <c r="AM483" s="22">
        <f>IFERROR(TRIM(INDEX($A483:$Y483,MATCH(Lists!$H$8,$A$1:$Y$1,0))&amp;""),"")</f>
        <v/>
      </c>
      <c r="AN483" s="22">
        <f>IF(AF483="","",IF(OR(Balances!$B$6="",AM483=Balances!$B$6),1,0))</f>
        <v/>
      </c>
    </row>
    <row r="484">
      <c r="Z484" s="19" t="n"/>
      <c r="AA484" s="25" t="n"/>
      <c r="AB484" s="25" t="n"/>
      <c r="AC484" s="26" t="n"/>
      <c r="AD484" s="25" t="n"/>
      <c r="AE484" s="19" t="n"/>
      <c r="AF484" s="22">
        <f>LOWER(IFERROR(TRIM(INDEX($A484:$Y484,MATCH(Lists!$H$4,$A$1:$Y$1,0))&amp;""),""))</f>
        <v/>
      </c>
      <c r="AG484" s="22">
        <f>IFERROR(TRIM(INDEX($A484:$Y484,MATCH(Lists!$H$3,$A$1:$Y$1,0))&amp;""),"")</f>
        <v/>
      </c>
      <c r="AH484" s="23">
        <f>IFERROR(IF(ISNUMBER(INDEX($A484:$Y484,MATCH(Lists!$H$5,$A$1:$Y$1,0))),IF(INDEX($A484:$Y484,MATCH(Lists!$H$5,$A$1:$Y$1,0))&gt;0,INT(INDEX($A484:$Y484,MATCH(Lists!$H$5,$A$1:$Y$1,0))),""),DATE(VALUE(LEFT(INDEX($A484:$Y484,MATCH(Lists!$H$5,$A$1:$Y$1,0)),4)),VALUE(MID(INDEX($A484:$Y484,MATCH(Lists!$H$5,$A$1:$Y$1,0)),6,2)),VALUE(MID(INDEX($A484:$Y484,MATCH(Lists!$H$5,$A$1:$Y$1,0)),9,2)))),"")</f>
        <v/>
      </c>
      <c r="AI484" s="23">
        <f>IFERROR(IF(ISNUMBER(INDEX($A484:$Y484,MATCH(Lists!$H$6,$A$1:$Y$1,0))),IF(INDEX($A484:$Y484,MATCH(Lists!$H$6,$A$1:$Y$1,0))&gt;0,INT(INDEX($A484:$Y484,MATCH(Lists!$H$6,$A$1:$Y$1,0))),""),DATE(VALUE(LEFT(INDEX($A484:$Y484,MATCH(Lists!$H$6,$A$1:$Y$1,0)),4)),VALUE(MID(INDEX($A484:$Y484,MATCH(Lists!$H$6,$A$1:$Y$1,0)),6,2)),VALUE(MID(INDEX($A484:$Y484,MATCH(Lists!$H$6,$A$1:$Y$1,0)),9,2)))),"")</f>
        <v/>
      </c>
      <c r="AJ484" s="22">
        <f>IF(AF484="","",IFERROR(VALUE(INDEX($A484:$Y484,MATCH(Lists!$H$7,$A$1:$Y$1,0))&amp;""),0))</f>
        <v/>
      </c>
      <c r="AK484" s="24">
        <f>IF(AH484="","",YEAR(AH484))</f>
        <v/>
      </c>
      <c r="AL484" s="22">
        <f>IF(AF484="","",IF(AA484="","Pending",AA484))</f>
        <v/>
      </c>
      <c r="AM484" s="22">
        <f>IFERROR(TRIM(INDEX($A484:$Y484,MATCH(Lists!$H$8,$A$1:$Y$1,0))&amp;""),"")</f>
        <v/>
      </c>
      <c r="AN484" s="22">
        <f>IF(AF484="","",IF(OR(Balances!$B$6="",AM484=Balances!$B$6),1,0))</f>
        <v/>
      </c>
    </row>
    <row r="485">
      <c r="Z485" s="19" t="n"/>
      <c r="AA485" s="25" t="n"/>
      <c r="AB485" s="25" t="n"/>
      <c r="AC485" s="26" t="n"/>
      <c r="AD485" s="25" t="n"/>
      <c r="AE485" s="19" t="n"/>
      <c r="AF485" s="22">
        <f>LOWER(IFERROR(TRIM(INDEX($A485:$Y485,MATCH(Lists!$H$4,$A$1:$Y$1,0))&amp;""),""))</f>
        <v/>
      </c>
      <c r="AG485" s="22">
        <f>IFERROR(TRIM(INDEX($A485:$Y485,MATCH(Lists!$H$3,$A$1:$Y$1,0))&amp;""),"")</f>
        <v/>
      </c>
      <c r="AH485" s="23">
        <f>IFERROR(IF(ISNUMBER(INDEX($A485:$Y485,MATCH(Lists!$H$5,$A$1:$Y$1,0))),IF(INDEX($A485:$Y485,MATCH(Lists!$H$5,$A$1:$Y$1,0))&gt;0,INT(INDEX($A485:$Y485,MATCH(Lists!$H$5,$A$1:$Y$1,0))),""),DATE(VALUE(LEFT(INDEX($A485:$Y485,MATCH(Lists!$H$5,$A$1:$Y$1,0)),4)),VALUE(MID(INDEX($A485:$Y485,MATCH(Lists!$H$5,$A$1:$Y$1,0)),6,2)),VALUE(MID(INDEX($A485:$Y485,MATCH(Lists!$H$5,$A$1:$Y$1,0)),9,2)))),"")</f>
        <v/>
      </c>
      <c r="AI485" s="23">
        <f>IFERROR(IF(ISNUMBER(INDEX($A485:$Y485,MATCH(Lists!$H$6,$A$1:$Y$1,0))),IF(INDEX($A485:$Y485,MATCH(Lists!$H$6,$A$1:$Y$1,0))&gt;0,INT(INDEX($A485:$Y485,MATCH(Lists!$H$6,$A$1:$Y$1,0))),""),DATE(VALUE(LEFT(INDEX($A485:$Y485,MATCH(Lists!$H$6,$A$1:$Y$1,0)),4)),VALUE(MID(INDEX($A485:$Y485,MATCH(Lists!$H$6,$A$1:$Y$1,0)),6,2)),VALUE(MID(INDEX($A485:$Y485,MATCH(Lists!$H$6,$A$1:$Y$1,0)),9,2)))),"")</f>
        <v/>
      </c>
      <c r="AJ485" s="22">
        <f>IF(AF485="","",IFERROR(VALUE(INDEX($A485:$Y485,MATCH(Lists!$H$7,$A$1:$Y$1,0))&amp;""),0))</f>
        <v/>
      </c>
      <c r="AK485" s="24">
        <f>IF(AH485="","",YEAR(AH485))</f>
        <v/>
      </c>
      <c r="AL485" s="22">
        <f>IF(AF485="","",IF(AA485="","Pending",AA485))</f>
        <v/>
      </c>
      <c r="AM485" s="22">
        <f>IFERROR(TRIM(INDEX($A485:$Y485,MATCH(Lists!$H$8,$A$1:$Y$1,0))&amp;""),"")</f>
        <v/>
      </c>
      <c r="AN485" s="22">
        <f>IF(AF485="","",IF(OR(Balances!$B$6="",AM485=Balances!$B$6),1,0))</f>
        <v/>
      </c>
    </row>
    <row r="486">
      <c r="Z486" s="19" t="n"/>
      <c r="AA486" s="25" t="n"/>
      <c r="AB486" s="25" t="n"/>
      <c r="AC486" s="26" t="n"/>
      <c r="AD486" s="25" t="n"/>
      <c r="AE486" s="19" t="n"/>
      <c r="AF486" s="22">
        <f>LOWER(IFERROR(TRIM(INDEX($A486:$Y486,MATCH(Lists!$H$4,$A$1:$Y$1,0))&amp;""),""))</f>
        <v/>
      </c>
      <c r="AG486" s="22">
        <f>IFERROR(TRIM(INDEX($A486:$Y486,MATCH(Lists!$H$3,$A$1:$Y$1,0))&amp;""),"")</f>
        <v/>
      </c>
      <c r="AH486" s="23">
        <f>IFERROR(IF(ISNUMBER(INDEX($A486:$Y486,MATCH(Lists!$H$5,$A$1:$Y$1,0))),IF(INDEX($A486:$Y486,MATCH(Lists!$H$5,$A$1:$Y$1,0))&gt;0,INT(INDEX($A486:$Y486,MATCH(Lists!$H$5,$A$1:$Y$1,0))),""),DATE(VALUE(LEFT(INDEX($A486:$Y486,MATCH(Lists!$H$5,$A$1:$Y$1,0)),4)),VALUE(MID(INDEX($A486:$Y486,MATCH(Lists!$H$5,$A$1:$Y$1,0)),6,2)),VALUE(MID(INDEX($A486:$Y486,MATCH(Lists!$H$5,$A$1:$Y$1,0)),9,2)))),"")</f>
        <v/>
      </c>
      <c r="AI486" s="23">
        <f>IFERROR(IF(ISNUMBER(INDEX($A486:$Y486,MATCH(Lists!$H$6,$A$1:$Y$1,0))),IF(INDEX($A486:$Y486,MATCH(Lists!$H$6,$A$1:$Y$1,0))&gt;0,INT(INDEX($A486:$Y486,MATCH(Lists!$H$6,$A$1:$Y$1,0))),""),DATE(VALUE(LEFT(INDEX($A486:$Y486,MATCH(Lists!$H$6,$A$1:$Y$1,0)),4)),VALUE(MID(INDEX($A486:$Y486,MATCH(Lists!$H$6,$A$1:$Y$1,0)),6,2)),VALUE(MID(INDEX($A486:$Y486,MATCH(Lists!$H$6,$A$1:$Y$1,0)),9,2)))),"")</f>
        <v/>
      </c>
      <c r="AJ486" s="22">
        <f>IF(AF486="","",IFERROR(VALUE(INDEX($A486:$Y486,MATCH(Lists!$H$7,$A$1:$Y$1,0))&amp;""),0))</f>
        <v/>
      </c>
      <c r="AK486" s="24">
        <f>IF(AH486="","",YEAR(AH486))</f>
        <v/>
      </c>
      <c r="AL486" s="22">
        <f>IF(AF486="","",IF(AA486="","Pending",AA486))</f>
        <v/>
      </c>
      <c r="AM486" s="22">
        <f>IFERROR(TRIM(INDEX($A486:$Y486,MATCH(Lists!$H$8,$A$1:$Y$1,0))&amp;""),"")</f>
        <v/>
      </c>
      <c r="AN486" s="22">
        <f>IF(AF486="","",IF(OR(Balances!$B$6="",AM486=Balances!$B$6),1,0))</f>
        <v/>
      </c>
    </row>
    <row r="487">
      <c r="Z487" s="19" t="n"/>
      <c r="AA487" s="25" t="n"/>
      <c r="AB487" s="25" t="n"/>
      <c r="AC487" s="26" t="n"/>
      <c r="AD487" s="25" t="n"/>
      <c r="AE487" s="19" t="n"/>
      <c r="AF487" s="22">
        <f>LOWER(IFERROR(TRIM(INDEX($A487:$Y487,MATCH(Lists!$H$4,$A$1:$Y$1,0))&amp;""),""))</f>
        <v/>
      </c>
      <c r="AG487" s="22">
        <f>IFERROR(TRIM(INDEX($A487:$Y487,MATCH(Lists!$H$3,$A$1:$Y$1,0))&amp;""),"")</f>
        <v/>
      </c>
      <c r="AH487" s="23">
        <f>IFERROR(IF(ISNUMBER(INDEX($A487:$Y487,MATCH(Lists!$H$5,$A$1:$Y$1,0))),IF(INDEX($A487:$Y487,MATCH(Lists!$H$5,$A$1:$Y$1,0))&gt;0,INT(INDEX($A487:$Y487,MATCH(Lists!$H$5,$A$1:$Y$1,0))),""),DATE(VALUE(LEFT(INDEX($A487:$Y487,MATCH(Lists!$H$5,$A$1:$Y$1,0)),4)),VALUE(MID(INDEX($A487:$Y487,MATCH(Lists!$H$5,$A$1:$Y$1,0)),6,2)),VALUE(MID(INDEX($A487:$Y487,MATCH(Lists!$H$5,$A$1:$Y$1,0)),9,2)))),"")</f>
        <v/>
      </c>
      <c r="AI487" s="23">
        <f>IFERROR(IF(ISNUMBER(INDEX($A487:$Y487,MATCH(Lists!$H$6,$A$1:$Y$1,0))),IF(INDEX($A487:$Y487,MATCH(Lists!$H$6,$A$1:$Y$1,0))&gt;0,INT(INDEX($A487:$Y487,MATCH(Lists!$H$6,$A$1:$Y$1,0))),""),DATE(VALUE(LEFT(INDEX($A487:$Y487,MATCH(Lists!$H$6,$A$1:$Y$1,0)),4)),VALUE(MID(INDEX($A487:$Y487,MATCH(Lists!$H$6,$A$1:$Y$1,0)),6,2)),VALUE(MID(INDEX($A487:$Y487,MATCH(Lists!$H$6,$A$1:$Y$1,0)),9,2)))),"")</f>
        <v/>
      </c>
      <c r="AJ487" s="22">
        <f>IF(AF487="","",IFERROR(VALUE(INDEX($A487:$Y487,MATCH(Lists!$H$7,$A$1:$Y$1,0))&amp;""),0))</f>
        <v/>
      </c>
      <c r="AK487" s="24">
        <f>IF(AH487="","",YEAR(AH487))</f>
        <v/>
      </c>
      <c r="AL487" s="22">
        <f>IF(AF487="","",IF(AA487="","Pending",AA487))</f>
        <v/>
      </c>
      <c r="AM487" s="22">
        <f>IFERROR(TRIM(INDEX($A487:$Y487,MATCH(Lists!$H$8,$A$1:$Y$1,0))&amp;""),"")</f>
        <v/>
      </c>
      <c r="AN487" s="22">
        <f>IF(AF487="","",IF(OR(Balances!$B$6="",AM487=Balances!$B$6),1,0))</f>
        <v/>
      </c>
    </row>
    <row r="488">
      <c r="Z488" s="19" t="n"/>
      <c r="AA488" s="25" t="n"/>
      <c r="AB488" s="25" t="n"/>
      <c r="AC488" s="26" t="n"/>
      <c r="AD488" s="25" t="n"/>
      <c r="AE488" s="19" t="n"/>
      <c r="AF488" s="22">
        <f>LOWER(IFERROR(TRIM(INDEX($A488:$Y488,MATCH(Lists!$H$4,$A$1:$Y$1,0))&amp;""),""))</f>
        <v/>
      </c>
      <c r="AG488" s="22">
        <f>IFERROR(TRIM(INDEX($A488:$Y488,MATCH(Lists!$H$3,$A$1:$Y$1,0))&amp;""),"")</f>
        <v/>
      </c>
      <c r="AH488" s="23">
        <f>IFERROR(IF(ISNUMBER(INDEX($A488:$Y488,MATCH(Lists!$H$5,$A$1:$Y$1,0))),IF(INDEX($A488:$Y488,MATCH(Lists!$H$5,$A$1:$Y$1,0))&gt;0,INT(INDEX($A488:$Y488,MATCH(Lists!$H$5,$A$1:$Y$1,0))),""),DATE(VALUE(LEFT(INDEX($A488:$Y488,MATCH(Lists!$H$5,$A$1:$Y$1,0)),4)),VALUE(MID(INDEX($A488:$Y488,MATCH(Lists!$H$5,$A$1:$Y$1,0)),6,2)),VALUE(MID(INDEX($A488:$Y488,MATCH(Lists!$H$5,$A$1:$Y$1,0)),9,2)))),"")</f>
        <v/>
      </c>
      <c r="AI488" s="23">
        <f>IFERROR(IF(ISNUMBER(INDEX($A488:$Y488,MATCH(Lists!$H$6,$A$1:$Y$1,0))),IF(INDEX($A488:$Y488,MATCH(Lists!$H$6,$A$1:$Y$1,0))&gt;0,INT(INDEX($A488:$Y488,MATCH(Lists!$H$6,$A$1:$Y$1,0))),""),DATE(VALUE(LEFT(INDEX($A488:$Y488,MATCH(Lists!$H$6,$A$1:$Y$1,0)),4)),VALUE(MID(INDEX($A488:$Y488,MATCH(Lists!$H$6,$A$1:$Y$1,0)),6,2)),VALUE(MID(INDEX($A488:$Y488,MATCH(Lists!$H$6,$A$1:$Y$1,0)),9,2)))),"")</f>
        <v/>
      </c>
      <c r="AJ488" s="22">
        <f>IF(AF488="","",IFERROR(VALUE(INDEX($A488:$Y488,MATCH(Lists!$H$7,$A$1:$Y$1,0))&amp;""),0))</f>
        <v/>
      </c>
      <c r="AK488" s="24">
        <f>IF(AH488="","",YEAR(AH488))</f>
        <v/>
      </c>
      <c r="AL488" s="22">
        <f>IF(AF488="","",IF(AA488="","Pending",AA488))</f>
        <v/>
      </c>
      <c r="AM488" s="22">
        <f>IFERROR(TRIM(INDEX($A488:$Y488,MATCH(Lists!$H$8,$A$1:$Y$1,0))&amp;""),"")</f>
        <v/>
      </c>
      <c r="AN488" s="22">
        <f>IF(AF488="","",IF(OR(Balances!$B$6="",AM488=Balances!$B$6),1,0))</f>
        <v/>
      </c>
    </row>
    <row r="489">
      <c r="Z489" s="19" t="n"/>
      <c r="AA489" s="25" t="n"/>
      <c r="AB489" s="25" t="n"/>
      <c r="AC489" s="26" t="n"/>
      <c r="AD489" s="25" t="n"/>
      <c r="AE489" s="19" t="n"/>
      <c r="AF489" s="22">
        <f>LOWER(IFERROR(TRIM(INDEX($A489:$Y489,MATCH(Lists!$H$4,$A$1:$Y$1,0))&amp;""),""))</f>
        <v/>
      </c>
      <c r="AG489" s="22">
        <f>IFERROR(TRIM(INDEX($A489:$Y489,MATCH(Lists!$H$3,$A$1:$Y$1,0))&amp;""),"")</f>
        <v/>
      </c>
      <c r="AH489" s="23">
        <f>IFERROR(IF(ISNUMBER(INDEX($A489:$Y489,MATCH(Lists!$H$5,$A$1:$Y$1,0))),IF(INDEX($A489:$Y489,MATCH(Lists!$H$5,$A$1:$Y$1,0))&gt;0,INT(INDEX($A489:$Y489,MATCH(Lists!$H$5,$A$1:$Y$1,0))),""),DATE(VALUE(LEFT(INDEX($A489:$Y489,MATCH(Lists!$H$5,$A$1:$Y$1,0)),4)),VALUE(MID(INDEX($A489:$Y489,MATCH(Lists!$H$5,$A$1:$Y$1,0)),6,2)),VALUE(MID(INDEX($A489:$Y489,MATCH(Lists!$H$5,$A$1:$Y$1,0)),9,2)))),"")</f>
        <v/>
      </c>
      <c r="AI489" s="23">
        <f>IFERROR(IF(ISNUMBER(INDEX($A489:$Y489,MATCH(Lists!$H$6,$A$1:$Y$1,0))),IF(INDEX($A489:$Y489,MATCH(Lists!$H$6,$A$1:$Y$1,0))&gt;0,INT(INDEX($A489:$Y489,MATCH(Lists!$H$6,$A$1:$Y$1,0))),""),DATE(VALUE(LEFT(INDEX($A489:$Y489,MATCH(Lists!$H$6,$A$1:$Y$1,0)),4)),VALUE(MID(INDEX($A489:$Y489,MATCH(Lists!$H$6,$A$1:$Y$1,0)),6,2)),VALUE(MID(INDEX($A489:$Y489,MATCH(Lists!$H$6,$A$1:$Y$1,0)),9,2)))),"")</f>
        <v/>
      </c>
      <c r="AJ489" s="22">
        <f>IF(AF489="","",IFERROR(VALUE(INDEX($A489:$Y489,MATCH(Lists!$H$7,$A$1:$Y$1,0))&amp;""),0))</f>
        <v/>
      </c>
      <c r="AK489" s="24">
        <f>IF(AH489="","",YEAR(AH489))</f>
        <v/>
      </c>
      <c r="AL489" s="22">
        <f>IF(AF489="","",IF(AA489="","Pending",AA489))</f>
        <v/>
      </c>
      <c r="AM489" s="22">
        <f>IFERROR(TRIM(INDEX($A489:$Y489,MATCH(Lists!$H$8,$A$1:$Y$1,0))&amp;""),"")</f>
        <v/>
      </c>
      <c r="AN489" s="22">
        <f>IF(AF489="","",IF(OR(Balances!$B$6="",AM489=Balances!$B$6),1,0))</f>
        <v/>
      </c>
    </row>
    <row r="490">
      <c r="Z490" s="19" t="n"/>
      <c r="AA490" s="25" t="n"/>
      <c r="AB490" s="25" t="n"/>
      <c r="AC490" s="26" t="n"/>
      <c r="AD490" s="25" t="n"/>
      <c r="AE490" s="19" t="n"/>
      <c r="AF490" s="22">
        <f>LOWER(IFERROR(TRIM(INDEX($A490:$Y490,MATCH(Lists!$H$4,$A$1:$Y$1,0))&amp;""),""))</f>
        <v/>
      </c>
      <c r="AG490" s="22">
        <f>IFERROR(TRIM(INDEX($A490:$Y490,MATCH(Lists!$H$3,$A$1:$Y$1,0))&amp;""),"")</f>
        <v/>
      </c>
      <c r="AH490" s="23">
        <f>IFERROR(IF(ISNUMBER(INDEX($A490:$Y490,MATCH(Lists!$H$5,$A$1:$Y$1,0))),IF(INDEX($A490:$Y490,MATCH(Lists!$H$5,$A$1:$Y$1,0))&gt;0,INT(INDEX($A490:$Y490,MATCH(Lists!$H$5,$A$1:$Y$1,0))),""),DATE(VALUE(LEFT(INDEX($A490:$Y490,MATCH(Lists!$H$5,$A$1:$Y$1,0)),4)),VALUE(MID(INDEX($A490:$Y490,MATCH(Lists!$H$5,$A$1:$Y$1,0)),6,2)),VALUE(MID(INDEX($A490:$Y490,MATCH(Lists!$H$5,$A$1:$Y$1,0)),9,2)))),"")</f>
        <v/>
      </c>
      <c r="AI490" s="23">
        <f>IFERROR(IF(ISNUMBER(INDEX($A490:$Y490,MATCH(Lists!$H$6,$A$1:$Y$1,0))),IF(INDEX($A490:$Y490,MATCH(Lists!$H$6,$A$1:$Y$1,0))&gt;0,INT(INDEX($A490:$Y490,MATCH(Lists!$H$6,$A$1:$Y$1,0))),""),DATE(VALUE(LEFT(INDEX($A490:$Y490,MATCH(Lists!$H$6,$A$1:$Y$1,0)),4)),VALUE(MID(INDEX($A490:$Y490,MATCH(Lists!$H$6,$A$1:$Y$1,0)),6,2)),VALUE(MID(INDEX($A490:$Y490,MATCH(Lists!$H$6,$A$1:$Y$1,0)),9,2)))),"")</f>
        <v/>
      </c>
      <c r="AJ490" s="22">
        <f>IF(AF490="","",IFERROR(VALUE(INDEX($A490:$Y490,MATCH(Lists!$H$7,$A$1:$Y$1,0))&amp;""),0))</f>
        <v/>
      </c>
      <c r="AK490" s="24">
        <f>IF(AH490="","",YEAR(AH490))</f>
        <v/>
      </c>
      <c r="AL490" s="22">
        <f>IF(AF490="","",IF(AA490="","Pending",AA490))</f>
        <v/>
      </c>
      <c r="AM490" s="22">
        <f>IFERROR(TRIM(INDEX($A490:$Y490,MATCH(Lists!$H$8,$A$1:$Y$1,0))&amp;""),"")</f>
        <v/>
      </c>
      <c r="AN490" s="22">
        <f>IF(AF490="","",IF(OR(Balances!$B$6="",AM490=Balances!$B$6),1,0))</f>
        <v/>
      </c>
    </row>
    <row r="491">
      <c r="Z491" s="19" t="n"/>
      <c r="AA491" s="25" t="n"/>
      <c r="AB491" s="25" t="n"/>
      <c r="AC491" s="26" t="n"/>
      <c r="AD491" s="25" t="n"/>
      <c r="AE491" s="19" t="n"/>
      <c r="AF491" s="22">
        <f>LOWER(IFERROR(TRIM(INDEX($A491:$Y491,MATCH(Lists!$H$4,$A$1:$Y$1,0))&amp;""),""))</f>
        <v/>
      </c>
      <c r="AG491" s="22">
        <f>IFERROR(TRIM(INDEX($A491:$Y491,MATCH(Lists!$H$3,$A$1:$Y$1,0))&amp;""),"")</f>
        <v/>
      </c>
      <c r="AH491" s="23">
        <f>IFERROR(IF(ISNUMBER(INDEX($A491:$Y491,MATCH(Lists!$H$5,$A$1:$Y$1,0))),IF(INDEX($A491:$Y491,MATCH(Lists!$H$5,$A$1:$Y$1,0))&gt;0,INT(INDEX($A491:$Y491,MATCH(Lists!$H$5,$A$1:$Y$1,0))),""),DATE(VALUE(LEFT(INDEX($A491:$Y491,MATCH(Lists!$H$5,$A$1:$Y$1,0)),4)),VALUE(MID(INDEX($A491:$Y491,MATCH(Lists!$H$5,$A$1:$Y$1,0)),6,2)),VALUE(MID(INDEX($A491:$Y491,MATCH(Lists!$H$5,$A$1:$Y$1,0)),9,2)))),"")</f>
        <v/>
      </c>
      <c r="AI491" s="23">
        <f>IFERROR(IF(ISNUMBER(INDEX($A491:$Y491,MATCH(Lists!$H$6,$A$1:$Y$1,0))),IF(INDEX($A491:$Y491,MATCH(Lists!$H$6,$A$1:$Y$1,0))&gt;0,INT(INDEX($A491:$Y491,MATCH(Lists!$H$6,$A$1:$Y$1,0))),""),DATE(VALUE(LEFT(INDEX($A491:$Y491,MATCH(Lists!$H$6,$A$1:$Y$1,0)),4)),VALUE(MID(INDEX($A491:$Y491,MATCH(Lists!$H$6,$A$1:$Y$1,0)),6,2)),VALUE(MID(INDEX($A491:$Y491,MATCH(Lists!$H$6,$A$1:$Y$1,0)),9,2)))),"")</f>
        <v/>
      </c>
      <c r="AJ491" s="22">
        <f>IF(AF491="","",IFERROR(VALUE(INDEX($A491:$Y491,MATCH(Lists!$H$7,$A$1:$Y$1,0))&amp;""),0))</f>
        <v/>
      </c>
      <c r="AK491" s="24">
        <f>IF(AH491="","",YEAR(AH491))</f>
        <v/>
      </c>
      <c r="AL491" s="22">
        <f>IF(AF491="","",IF(AA491="","Pending",AA491))</f>
        <v/>
      </c>
      <c r="AM491" s="22">
        <f>IFERROR(TRIM(INDEX($A491:$Y491,MATCH(Lists!$H$8,$A$1:$Y$1,0))&amp;""),"")</f>
        <v/>
      </c>
      <c r="AN491" s="22">
        <f>IF(AF491="","",IF(OR(Balances!$B$6="",AM491=Balances!$B$6),1,0))</f>
        <v/>
      </c>
    </row>
    <row r="492">
      <c r="Z492" s="19" t="n"/>
      <c r="AA492" s="25" t="n"/>
      <c r="AB492" s="25" t="n"/>
      <c r="AC492" s="26" t="n"/>
      <c r="AD492" s="25" t="n"/>
      <c r="AE492" s="19" t="n"/>
      <c r="AF492" s="22">
        <f>LOWER(IFERROR(TRIM(INDEX($A492:$Y492,MATCH(Lists!$H$4,$A$1:$Y$1,0))&amp;""),""))</f>
        <v/>
      </c>
      <c r="AG492" s="22">
        <f>IFERROR(TRIM(INDEX($A492:$Y492,MATCH(Lists!$H$3,$A$1:$Y$1,0))&amp;""),"")</f>
        <v/>
      </c>
      <c r="AH492" s="23">
        <f>IFERROR(IF(ISNUMBER(INDEX($A492:$Y492,MATCH(Lists!$H$5,$A$1:$Y$1,0))),IF(INDEX($A492:$Y492,MATCH(Lists!$H$5,$A$1:$Y$1,0))&gt;0,INT(INDEX($A492:$Y492,MATCH(Lists!$H$5,$A$1:$Y$1,0))),""),DATE(VALUE(LEFT(INDEX($A492:$Y492,MATCH(Lists!$H$5,$A$1:$Y$1,0)),4)),VALUE(MID(INDEX($A492:$Y492,MATCH(Lists!$H$5,$A$1:$Y$1,0)),6,2)),VALUE(MID(INDEX($A492:$Y492,MATCH(Lists!$H$5,$A$1:$Y$1,0)),9,2)))),"")</f>
        <v/>
      </c>
      <c r="AI492" s="23">
        <f>IFERROR(IF(ISNUMBER(INDEX($A492:$Y492,MATCH(Lists!$H$6,$A$1:$Y$1,0))),IF(INDEX($A492:$Y492,MATCH(Lists!$H$6,$A$1:$Y$1,0))&gt;0,INT(INDEX($A492:$Y492,MATCH(Lists!$H$6,$A$1:$Y$1,0))),""),DATE(VALUE(LEFT(INDEX($A492:$Y492,MATCH(Lists!$H$6,$A$1:$Y$1,0)),4)),VALUE(MID(INDEX($A492:$Y492,MATCH(Lists!$H$6,$A$1:$Y$1,0)),6,2)),VALUE(MID(INDEX($A492:$Y492,MATCH(Lists!$H$6,$A$1:$Y$1,0)),9,2)))),"")</f>
        <v/>
      </c>
      <c r="AJ492" s="22">
        <f>IF(AF492="","",IFERROR(VALUE(INDEX($A492:$Y492,MATCH(Lists!$H$7,$A$1:$Y$1,0))&amp;""),0))</f>
        <v/>
      </c>
      <c r="AK492" s="24">
        <f>IF(AH492="","",YEAR(AH492))</f>
        <v/>
      </c>
      <c r="AL492" s="22">
        <f>IF(AF492="","",IF(AA492="","Pending",AA492))</f>
        <v/>
      </c>
      <c r="AM492" s="22">
        <f>IFERROR(TRIM(INDEX($A492:$Y492,MATCH(Lists!$H$8,$A$1:$Y$1,0))&amp;""),"")</f>
        <v/>
      </c>
      <c r="AN492" s="22">
        <f>IF(AF492="","",IF(OR(Balances!$B$6="",AM492=Balances!$B$6),1,0))</f>
        <v/>
      </c>
    </row>
    <row r="493">
      <c r="Z493" s="19" t="n"/>
      <c r="AA493" s="25" t="n"/>
      <c r="AB493" s="25" t="n"/>
      <c r="AC493" s="26" t="n"/>
      <c r="AD493" s="25" t="n"/>
      <c r="AE493" s="19" t="n"/>
      <c r="AF493" s="22">
        <f>LOWER(IFERROR(TRIM(INDEX($A493:$Y493,MATCH(Lists!$H$4,$A$1:$Y$1,0))&amp;""),""))</f>
        <v/>
      </c>
      <c r="AG493" s="22">
        <f>IFERROR(TRIM(INDEX($A493:$Y493,MATCH(Lists!$H$3,$A$1:$Y$1,0))&amp;""),"")</f>
        <v/>
      </c>
      <c r="AH493" s="23">
        <f>IFERROR(IF(ISNUMBER(INDEX($A493:$Y493,MATCH(Lists!$H$5,$A$1:$Y$1,0))),IF(INDEX($A493:$Y493,MATCH(Lists!$H$5,$A$1:$Y$1,0))&gt;0,INT(INDEX($A493:$Y493,MATCH(Lists!$H$5,$A$1:$Y$1,0))),""),DATE(VALUE(LEFT(INDEX($A493:$Y493,MATCH(Lists!$H$5,$A$1:$Y$1,0)),4)),VALUE(MID(INDEX($A493:$Y493,MATCH(Lists!$H$5,$A$1:$Y$1,0)),6,2)),VALUE(MID(INDEX($A493:$Y493,MATCH(Lists!$H$5,$A$1:$Y$1,0)),9,2)))),"")</f>
        <v/>
      </c>
      <c r="AI493" s="23">
        <f>IFERROR(IF(ISNUMBER(INDEX($A493:$Y493,MATCH(Lists!$H$6,$A$1:$Y$1,0))),IF(INDEX($A493:$Y493,MATCH(Lists!$H$6,$A$1:$Y$1,0))&gt;0,INT(INDEX($A493:$Y493,MATCH(Lists!$H$6,$A$1:$Y$1,0))),""),DATE(VALUE(LEFT(INDEX($A493:$Y493,MATCH(Lists!$H$6,$A$1:$Y$1,0)),4)),VALUE(MID(INDEX($A493:$Y493,MATCH(Lists!$H$6,$A$1:$Y$1,0)),6,2)),VALUE(MID(INDEX($A493:$Y493,MATCH(Lists!$H$6,$A$1:$Y$1,0)),9,2)))),"")</f>
        <v/>
      </c>
      <c r="AJ493" s="22">
        <f>IF(AF493="","",IFERROR(VALUE(INDEX($A493:$Y493,MATCH(Lists!$H$7,$A$1:$Y$1,0))&amp;""),0))</f>
        <v/>
      </c>
      <c r="AK493" s="24">
        <f>IF(AH493="","",YEAR(AH493))</f>
        <v/>
      </c>
      <c r="AL493" s="22">
        <f>IF(AF493="","",IF(AA493="","Pending",AA493))</f>
        <v/>
      </c>
      <c r="AM493" s="22">
        <f>IFERROR(TRIM(INDEX($A493:$Y493,MATCH(Lists!$H$8,$A$1:$Y$1,0))&amp;""),"")</f>
        <v/>
      </c>
      <c r="AN493" s="22">
        <f>IF(AF493="","",IF(OR(Balances!$B$6="",AM493=Balances!$B$6),1,0))</f>
        <v/>
      </c>
    </row>
    <row r="494">
      <c r="Z494" s="19" t="n"/>
      <c r="AA494" s="25" t="n"/>
      <c r="AB494" s="25" t="n"/>
      <c r="AC494" s="26" t="n"/>
      <c r="AD494" s="25" t="n"/>
      <c r="AE494" s="19" t="n"/>
      <c r="AF494" s="22">
        <f>LOWER(IFERROR(TRIM(INDEX($A494:$Y494,MATCH(Lists!$H$4,$A$1:$Y$1,0))&amp;""),""))</f>
        <v/>
      </c>
      <c r="AG494" s="22">
        <f>IFERROR(TRIM(INDEX($A494:$Y494,MATCH(Lists!$H$3,$A$1:$Y$1,0))&amp;""),"")</f>
        <v/>
      </c>
      <c r="AH494" s="23">
        <f>IFERROR(IF(ISNUMBER(INDEX($A494:$Y494,MATCH(Lists!$H$5,$A$1:$Y$1,0))),IF(INDEX($A494:$Y494,MATCH(Lists!$H$5,$A$1:$Y$1,0))&gt;0,INT(INDEX($A494:$Y494,MATCH(Lists!$H$5,$A$1:$Y$1,0))),""),DATE(VALUE(LEFT(INDEX($A494:$Y494,MATCH(Lists!$H$5,$A$1:$Y$1,0)),4)),VALUE(MID(INDEX($A494:$Y494,MATCH(Lists!$H$5,$A$1:$Y$1,0)),6,2)),VALUE(MID(INDEX($A494:$Y494,MATCH(Lists!$H$5,$A$1:$Y$1,0)),9,2)))),"")</f>
        <v/>
      </c>
      <c r="AI494" s="23">
        <f>IFERROR(IF(ISNUMBER(INDEX($A494:$Y494,MATCH(Lists!$H$6,$A$1:$Y$1,0))),IF(INDEX($A494:$Y494,MATCH(Lists!$H$6,$A$1:$Y$1,0))&gt;0,INT(INDEX($A494:$Y494,MATCH(Lists!$H$6,$A$1:$Y$1,0))),""),DATE(VALUE(LEFT(INDEX($A494:$Y494,MATCH(Lists!$H$6,$A$1:$Y$1,0)),4)),VALUE(MID(INDEX($A494:$Y494,MATCH(Lists!$H$6,$A$1:$Y$1,0)),6,2)),VALUE(MID(INDEX($A494:$Y494,MATCH(Lists!$H$6,$A$1:$Y$1,0)),9,2)))),"")</f>
        <v/>
      </c>
      <c r="AJ494" s="22">
        <f>IF(AF494="","",IFERROR(VALUE(INDEX($A494:$Y494,MATCH(Lists!$H$7,$A$1:$Y$1,0))&amp;""),0))</f>
        <v/>
      </c>
      <c r="AK494" s="24">
        <f>IF(AH494="","",YEAR(AH494))</f>
        <v/>
      </c>
      <c r="AL494" s="22">
        <f>IF(AF494="","",IF(AA494="","Pending",AA494))</f>
        <v/>
      </c>
      <c r="AM494" s="22">
        <f>IFERROR(TRIM(INDEX($A494:$Y494,MATCH(Lists!$H$8,$A$1:$Y$1,0))&amp;""),"")</f>
        <v/>
      </c>
      <c r="AN494" s="22">
        <f>IF(AF494="","",IF(OR(Balances!$B$6="",AM494=Balances!$B$6),1,0))</f>
        <v/>
      </c>
    </row>
    <row r="495">
      <c r="Z495" s="19" t="n"/>
      <c r="AA495" s="25" t="n"/>
      <c r="AB495" s="25" t="n"/>
      <c r="AC495" s="26" t="n"/>
      <c r="AD495" s="25" t="n"/>
      <c r="AE495" s="19" t="n"/>
      <c r="AF495" s="22">
        <f>LOWER(IFERROR(TRIM(INDEX($A495:$Y495,MATCH(Lists!$H$4,$A$1:$Y$1,0))&amp;""),""))</f>
        <v/>
      </c>
      <c r="AG495" s="22">
        <f>IFERROR(TRIM(INDEX($A495:$Y495,MATCH(Lists!$H$3,$A$1:$Y$1,0))&amp;""),"")</f>
        <v/>
      </c>
      <c r="AH495" s="23">
        <f>IFERROR(IF(ISNUMBER(INDEX($A495:$Y495,MATCH(Lists!$H$5,$A$1:$Y$1,0))),IF(INDEX($A495:$Y495,MATCH(Lists!$H$5,$A$1:$Y$1,0))&gt;0,INT(INDEX($A495:$Y495,MATCH(Lists!$H$5,$A$1:$Y$1,0))),""),DATE(VALUE(LEFT(INDEX($A495:$Y495,MATCH(Lists!$H$5,$A$1:$Y$1,0)),4)),VALUE(MID(INDEX($A495:$Y495,MATCH(Lists!$H$5,$A$1:$Y$1,0)),6,2)),VALUE(MID(INDEX($A495:$Y495,MATCH(Lists!$H$5,$A$1:$Y$1,0)),9,2)))),"")</f>
        <v/>
      </c>
      <c r="AI495" s="23">
        <f>IFERROR(IF(ISNUMBER(INDEX($A495:$Y495,MATCH(Lists!$H$6,$A$1:$Y$1,0))),IF(INDEX($A495:$Y495,MATCH(Lists!$H$6,$A$1:$Y$1,0))&gt;0,INT(INDEX($A495:$Y495,MATCH(Lists!$H$6,$A$1:$Y$1,0))),""),DATE(VALUE(LEFT(INDEX($A495:$Y495,MATCH(Lists!$H$6,$A$1:$Y$1,0)),4)),VALUE(MID(INDEX($A495:$Y495,MATCH(Lists!$H$6,$A$1:$Y$1,0)),6,2)),VALUE(MID(INDEX($A495:$Y495,MATCH(Lists!$H$6,$A$1:$Y$1,0)),9,2)))),"")</f>
        <v/>
      </c>
      <c r="AJ495" s="22">
        <f>IF(AF495="","",IFERROR(VALUE(INDEX($A495:$Y495,MATCH(Lists!$H$7,$A$1:$Y$1,0))&amp;""),0))</f>
        <v/>
      </c>
      <c r="AK495" s="24">
        <f>IF(AH495="","",YEAR(AH495))</f>
        <v/>
      </c>
      <c r="AL495" s="22">
        <f>IF(AF495="","",IF(AA495="","Pending",AA495))</f>
        <v/>
      </c>
      <c r="AM495" s="22">
        <f>IFERROR(TRIM(INDEX($A495:$Y495,MATCH(Lists!$H$8,$A$1:$Y$1,0))&amp;""),"")</f>
        <v/>
      </c>
      <c r="AN495" s="22">
        <f>IF(AF495="","",IF(OR(Balances!$B$6="",AM495=Balances!$B$6),1,0))</f>
        <v/>
      </c>
    </row>
    <row r="496">
      <c r="Z496" s="19" t="n"/>
      <c r="AA496" s="25" t="n"/>
      <c r="AB496" s="25" t="n"/>
      <c r="AC496" s="26" t="n"/>
      <c r="AD496" s="25" t="n"/>
      <c r="AE496" s="19" t="n"/>
      <c r="AF496" s="22">
        <f>LOWER(IFERROR(TRIM(INDEX($A496:$Y496,MATCH(Lists!$H$4,$A$1:$Y$1,0))&amp;""),""))</f>
        <v/>
      </c>
      <c r="AG496" s="22">
        <f>IFERROR(TRIM(INDEX($A496:$Y496,MATCH(Lists!$H$3,$A$1:$Y$1,0))&amp;""),"")</f>
        <v/>
      </c>
      <c r="AH496" s="23">
        <f>IFERROR(IF(ISNUMBER(INDEX($A496:$Y496,MATCH(Lists!$H$5,$A$1:$Y$1,0))),IF(INDEX($A496:$Y496,MATCH(Lists!$H$5,$A$1:$Y$1,0))&gt;0,INT(INDEX($A496:$Y496,MATCH(Lists!$H$5,$A$1:$Y$1,0))),""),DATE(VALUE(LEFT(INDEX($A496:$Y496,MATCH(Lists!$H$5,$A$1:$Y$1,0)),4)),VALUE(MID(INDEX($A496:$Y496,MATCH(Lists!$H$5,$A$1:$Y$1,0)),6,2)),VALUE(MID(INDEX($A496:$Y496,MATCH(Lists!$H$5,$A$1:$Y$1,0)),9,2)))),"")</f>
        <v/>
      </c>
      <c r="AI496" s="23">
        <f>IFERROR(IF(ISNUMBER(INDEX($A496:$Y496,MATCH(Lists!$H$6,$A$1:$Y$1,0))),IF(INDEX($A496:$Y496,MATCH(Lists!$H$6,$A$1:$Y$1,0))&gt;0,INT(INDEX($A496:$Y496,MATCH(Lists!$H$6,$A$1:$Y$1,0))),""),DATE(VALUE(LEFT(INDEX($A496:$Y496,MATCH(Lists!$H$6,$A$1:$Y$1,0)),4)),VALUE(MID(INDEX($A496:$Y496,MATCH(Lists!$H$6,$A$1:$Y$1,0)),6,2)),VALUE(MID(INDEX($A496:$Y496,MATCH(Lists!$H$6,$A$1:$Y$1,0)),9,2)))),"")</f>
        <v/>
      </c>
      <c r="AJ496" s="22">
        <f>IF(AF496="","",IFERROR(VALUE(INDEX($A496:$Y496,MATCH(Lists!$H$7,$A$1:$Y$1,0))&amp;""),0))</f>
        <v/>
      </c>
      <c r="AK496" s="24">
        <f>IF(AH496="","",YEAR(AH496))</f>
        <v/>
      </c>
      <c r="AL496" s="22">
        <f>IF(AF496="","",IF(AA496="","Pending",AA496))</f>
        <v/>
      </c>
      <c r="AM496" s="22">
        <f>IFERROR(TRIM(INDEX($A496:$Y496,MATCH(Lists!$H$8,$A$1:$Y$1,0))&amp;""),"")</f>
        <v/>
      </c>
      <c r="AN496" s="22">
        <f>IF(AF496="","",IF(OR(Balances!$B$6="",AM496=Balances!$B$6),1,0))</f>
        <v/>
      </c>
    </row>
    <row r="497">
      <c r="Z497" s="19" t="n"/>
      <c r="AA497" s="25" t="n"/>
      <c r="AB497" s="25" t="n"/>
      <c r="AC497" s="26" t="n"/>
      <c r="AD497" s="25" t="n"/>
      <c r="AE497" s="19" t="n"/>
      <c r="AF497" s="22">
        <f>LOWER(IFERROR(TRIM(INDEX($A497:$Y497,MATCH(Lists!$H$4,$A$1:$Y$1,0))&amp;""),""))</f>
        <v/>
      </c>
      <c r="AG497" s="22">
        <f>IFERROR(TRIM(INDEX($A497:$Y497,MATCH(Lists!$H$3,$A$1:$Y$1,0))&amp;""),"")</f>
        <v/>
      </c>
      <c r="AH497" s="23">
        <f>IFERROR(IF(ISNUMBER(INDEX($A497:$Y497,MATCH(Lists!$H$5,$A$1:$Y$1,0))),IF(INDEX($A497:$Y497,MATCH(Lists!$H$5,$A$1:$Y$1,0))&gt;0,INT(INDEX($A497:$Y497,MATCH(Lists!$H$5,$A$1:$Y$1,0))),""),DATE(VALUE(LEFT(INDEX($A497:$Y497,MATCH(Lists!$H$5,$A$1:$Y$1,0)),4)),VALUE(MID(INDEX($A497:$Y497,MATCH(Lists!$H$5,$A$1:$Y$1,0)),6,2)),VALUE(MID(INDEX($A497:$Y497,MATCH(Lists!$H$5,$A$1:$Y$1,0)),9,2)))),"")</f>
        <v/>
      </c>
      <c r="AI497" s="23">
        <f>IFERROR(IF(ISNUMBER(INDEX($A497:$Y497,MATCH(Lists!$H$6,$A$1:$Y$1,0))),IF(INDEX($A497:$Y497,MATCH(Lists!$H$6,$A$1:$Y$1,0))&gt;0,INT(INDEX($A497:$Y497,MATCH(Lists!$H$6,$A$1:$Y$1,0))),""),DATE(VALUE(LEFT(INDEX($A497:$Y497,MATCH(Lists!$H$6,$A$1:$Y$1,0)),4)),VALUE(MID(INDEX($A497:$Y497,MATCH(Lists!$H$6,$A$1:$Y$1,0)),6,2)),VALUE(MID(INDEX($A497:$Y497,MATCH(Lists!$H$6,$A$1:$Y$1,0)),9,2)))),"")</f>
        <v/>
      </c>
      <c r="AJ497" s="22">
        <f>IF(AF497="","",IFERROR(VALUE(INDEX($A497:$Y497,MATCH(Lists!$H$7,$A$1:$Y$1,0))&amp;""),0))</f>
        <v/>
      </c>
      <c r="AK497" s="24">
        <f>IF(AH497="","",YEAR(AH497))</f>
        <v/>
      </c>
      <c r="AL497" s="22">
        <f>IF(AF497="","",IF(AA497="","Pending",AA497))</f>
        <v/>
      </c>
      <c r="AM497" s="22">
        <f>IFERROR(TRIM(INDEX($A497:$Y497,MATCH(Lists!$H$8,$A$1:$Y$1,0))&amp;""),"")</f>
        <v/>
      </c>
      <c r="AN497" s="22">
        <f>IF(AF497="","",IF(OR(Balances!$B$6="",AM497=Balances!$B$6),1,0))</f>
        <v/>
      </c>
    </row>
    <row r="498">
      <c r="Z498" s="19" t="n"/>
      <c r="AA498" s="25" t="n"/>
      <c r="AB498" s="25" t="n"/>
      <c r="AC498" s="26" t="n"/>
      <c r="AD498" s="25" t="n"/>
      <c r="AE498" s="19" t="n"/>
      <c r="AF498" s="22">
        <f>LOWER(IFERROR(TRIM(INDEX($A498:$Y498,MATCH(Lists!$H$4,$A$1:$Y$1,0))&amp;""),""))</f>
        <v/>
      </c>
      <c r="AG498" s="22">
        <f>IFERROR(TRIM(INDEX($A498:$Y498,MATCH(Lists!$H$3,$A$1:$Y$1,0))&amp;""),"")</f>
        <v/>
      </c>
      <c r="AH498" s="23">
        <f>IFERROR(IF(ISNUMBER(INDEX($A498:$Y498,MATCH(Lists!$H$5,$A$1:$Y$1,0))),IF(INDEX($A498:$Y498,MATCH(Lists!$H$5,$A$1:$Y$1,0))&gt;0,INT(INDEX($A498:$Y498,MATCH(Lists!$H$5,$A$1:$Y$1,0))),""),DATE(VALUE(LEFT(INDEX($A498:$Y498,MATCH(Lists!$H$5,$A$1:$Y$1,0)),4)),VALUE(MID(INDEX($A498:$Y498,MATCH(Lists!$H$5,$A$1:$Y$1,0)),6,2)),VALUE(MID(INDEX($A498:$Y498,MATCH(Lists!$H$5,$A$1:$Y$1,0)),9,2)))),"")</f>
        <v/>
      </c>
      <c r="AI498" s="23">
        <f>IFERROR(IF(ISNUMBER(INDEX($A498:$Y498,MATCH(Lists!$H$6,$A$1:$Y$1,0))),IF(INDEX($A498:$Y498,MATCH(Lists!$H$6,$A$1:$Y$1,0))&gt;0,INT(INDEX($A498:$Y498,MATCH(Lists!$H$6,$A$1:$Y$1,0))),""),DATE(VALUE(LEFT(INDEX($A498:$Y498,MATCH(Lists!$H$6,$A$1:$Y$1,0)),4)),VALUE(MID(INDEX($A498:$Y498,MATCH(Lists!$H$6,$A$1:$Y$1,0)),6,2)),VALUE(MID(INDEX($A498:$Y498,MATCH(Lists!$H$6,$A$1:$Y$1,0)),9,2)))),"")</f>
        <v/>
      </c>
      <c r="AJ498" s="22">
        <f>IF(AF498="","",IFERROR(VALUE(INDEX($A498:$Y498,MATCH(Lists!$H$7,$A$1:$Y$1,0))&amp;""),0))</f>
        <v/>
      </c>
      <c r="AK498" s="24">
        <f>IF(AH498="","",YEAR(AH498))</f>
        <v/>
      </c>
      <c r="AL498" s="22">
        <f>IF(AF498="","",IF(AA498="","Pending",AA498))</f>
        <v/>
      </c>
      <c r="AM498" s="22">
        <f>IFERROR(TRIM(INDEX($A498:$Y498,MATCH(Lists!$H$8,$A$1:$Y$1,0))&amp;""),"")</f>
        <v/>
      </c>
      <c r="AN498" s="22">
        <f>IF(AF498="","",IF(OR(Balances!$B$6="",AM498=Balances!$B$6),1,0))</f>
        <v/>
      </c>
    </row>
    <row r="499">
      <c r="Z499" s="19" t="n"/>
      <c r="AA499" s="25" t="n"/>
      <c r="AB499" s="25" t="n"/>
      <c r="AC499" s="26" t="n"/>
      <c r="AD499" s="25" t="n"/>
      <c r="AE499" s="19" t="n"/>
      <c r="AF499" s="22">
        <f>LOWER(IFERROR(TRIM(INDEX($A499:$Y499,MATCH(Lists!$H$4,$A$1:$Y$1,0))&amp;""),""))</f>
        <v/>
      </c>
      <c r="AG499" s="22">
        <f>IFERROR(TRIM(INDEX($A499:$Y499,MATCH(Lists!$H$3,$A$1:$Y$1,0))&amp;""),"")</f>
        <v/>
      </c>
      <c r="AH499" s="23">
        <f>IFERROR(IF(ISNUMBER(INDEX($A499:$Y499,MATCH(Lists!$H$5,$A$1:$Y$1,0))),IF(INDEX($A499:$Y499,MATCH(Lists!$H$5,$A$1:$Y$1,0))&gt;0,INT(INDEX($A499:$Y499,MATCH(Lists!$H$5,$A$1:$Y$1,0))),""),DATE(VALUE(LEFT(INDEX($A499:$Y499,MATCH(Lists!$H$5,$A$1:$Y$1,0)),4)),VALUE(MID(INDEX($A499:$Y499,MATCH(Lists!$H$5,$A$1:$Y$1,0)),6,2)),VALUE(MID(INDEX($A499:$Y499,MATCH(Lists!$H$5,$A$1:$Y$1,0)),9,2)))),"")</f>
        <v/>
      </c>
      <c r="AI499" s="23">
        <f>IFERROR(IF(ISNUMBER(INDEX($A499:$Y499,MATCH(Lists!$H$6,$A$1:$Y$1,0))),IF(INDEX($A499:$Y499,MATCH(Lists!$H$6,$A$1:$Y$1,0))&gt;0,INT(INDEX($A499:$Y499,MATCH(Lists!$H$6,$A$1:$Y$1,0))),""),DATE(VALUE(LEFT(INDEX($A499:$Y499,MATCH(Lists!$H$6,$A$1:$Y$1,0)),4)),VALUE(MID(INDEX($A499:$Y499,MATCH(Lists!$H$6,$A$1:$Y$1,0)),6,2)),VALUE(MID(INDEX($A499:$Y499,MATCH(Lists!$H$6,$A$1:$Y$1,0)),9,2)))),"")</f>
        <v/>
      </c>
      <c r="AJ499" s="22">
        <f>IF(AF499="","",IFERROR(VALUE(INDEX($A499:$Y499,MATCH(Lists!$H$7,$A$1:$Y$1,0))&amp;""),0))</f>
        <v/>
      </c>
      <c r="AK499" s="24">
        <f>IF(AH499="","",YEAR(AH499))</f>
        <v/>
      </c>
      <c r="AL499" s="22">
        <f>IF(AF499="","",IF(AA499="","Pending",AA499))</f>
        <v/>
      </c>
      <c r="AM499" s="22">
        <f>IFERROR(TRIM(INDEX($A499:$Y499,MATCH(Lists!$H$8,$A$1:$Y$1,0))&amp;""),"")</f>
        <v/>
      </c>
      <c r="AN499" s="22">
        <f>IF(AF499="","",IF(OR(Balances!$B$6="",AM499=Balances!$B$6),1,0))</f>
        <v/>
      </c>
    </row>
    <row r="500">
      <c r="Z500" s="19" t="n"/>
      <c r="AA500" s="25" t="n"/>
      <c r="AB500" s="25" t="n"/>
      <c r="AC500" s="26" t="n"/>
      <c r="AD500" s="25" t="n"/>
      <c r="AE500" s="19" t="n"/>
      <c r="AF500" s="22">
        <f>LOWER(IFERROR(TRIM(INDEX($A500:$Y500,MATCH(Lists!$H$4,$A$1:$Y$1,0))&amp;""),""))</f>
        <v/>
      </c>
      <c r="AG500" s="22">
        <f>IFERROR(TRIM(INDEX($A500:$Y500,MATCH(Lists!$H$3,$A$1:$Y$1,0))&amp;""),"")</f>
        <v/>
      </c>
      <c r="AH500" s="23">
        <f>IFERROR(IF(ISNUMBER(INDEX($A500:$Y500,MATCH(Lists!$H$5,$A$1:$Y$1,0))),IF(INDEX($A500:$Y500,MATCH(Lists!$H$5,$A$1:$Y$1,0))&gt;0,INT(INDEX($A500:$Y500,MATCH(Lists!$H$5,$A$1:$Y$1,0))),""),DATE(VALUE(LEFT(INDEX($A500:$Y500,MATCH(Lists!$H$5,$A$1:$Y$1,0)),4)),VALUE(MID(INDEX($A500:$Y500,MATCH(Lists!$H$5,$A$1:$Y$1,0)),6,2)),VALUE(MID(INDEX($A500:$Y500,MATCH(Lists!$H$5,$A$1:$Y$1,0)),9,2)))),"")</f>
        <v/>
      </c>
      <c r="AI500" s="23">
        <f>IFERROR(IF(ISNUMBER(INDEX($A500:$Y500,MATCH(Lists!$H$6,$A$1:$Y$1,0))),IF(INDEX($A500:$Y500,MATCH(Lists!$H$6,$A$1:$Y$1,0))&gt;0,INT(INDEX($A500:$Y500,MATCH(Lists!$H$6,$A$1:$Y$1,0))),""),DATE(VALUE(LEFT(INDEX($A500:$Y500,MATCH(Lists!$H$6,$A$1:$Y$1,0)),4)),VALUE(MID(INDEX($A500:$Y500,MATCH(Lists!$H$6,$A$1:$Y$1,0)),6,2)),VALUE(MID(INDEX($A500:$Y500,MATCH(Lists!$H$6,$A$1:$Y$1,0)),9,2)))),"")</f>
        <v/>
      </c>
      <c r="AJ500" s="22">
        <f>IF(AF500="","",IFERROR(VALUE(INDEX($A500:$Y500,MATCH(Lists!$H$7,$A$1:$Y$1,0))&amp;""),0))</f>
        <v/>
      </c>
      <c r="AK500" s="24">
        <f>IF(AH500="","",YEAR(AH500))</f>
        <v/>
      </c>
      <c r="AL500" s="22">
        <f>IF(AF500="","",IF(AA500="","Pending",AA500))</f>
        <v/>
      </c>
      <c r="AM500" s="22">
        <f>IFERROR(TRIM(INDEX($A500:$Y500,MATCH(Lists!$H$8,$A$1:$Y$1,0))&amp;""),"")</f>
        <v/>
      </c>
      <c r="AN500" s="22">
        <f>IF(AF500="","",IF(OR(Balances!$B$6="",AM500=Balances!$B$6),1,0))</f>
        <v/>
      </c>
    </row>
    <row r="501">
      <c r="Z501" s="19" t="n"/>
      <c r="AA501" s="25" t="n"/>
      <c r="AB501" s="25" t="n"/>
      <c r="AC501" s="26" t="n"/>
      <c r="AD501" s="25" t="n"/>
      <c r="AE501" s="19" t="n"/>
      <c r="AF501" s="22">
        <f>LOWER(IFERROR(TRIM(INDEX($A501:$Y501,MATCH(Lists!$H$4,$A$1:$Y$1,0))&amp;""),""))</f>
        <v/>
      </c>
      <c r="AG501" s="22">
        <f>IFERROR(TRIM(INDEX($A501:$Y501,MATCH(Lists!$H$3,$A$1:$Y$1,0))&amp;""),"")</f>
        <v/>
      </c>
      <c r="AH501" s="23">
        <f>IFERROR(IF(ISNUMBER(INDEX($A501:$Y501,MATCH(Lists!$H$5,$A$1:$Y$1,0))),IF(INDEX($A501:$Y501,MATCH(Lists!$H$5,$A$1:$Y$1,0))&gt;0,INT(INDEX($A501:$Y501,MATCH(Lists!$H$5,$A$1:$Y$1,0))),""),DATE(VALUE(LEFT(INDEX($A501:$Y501,MATCH(Lists!$H$5,$A$1:$Y$1,0)),4)),VALUE(MID(INDEX($A501:$Y501,MATCH(Lists!$H$5,$A$1:$Y$1,0)),6,2)),VALUE(MID(INDEX($A501:$Y501,MATCH(Lists!$H$5,$A$1:$Y$1,0)),9,2)))),"")</f>
        <v/>
      </c>
      <c r="AI501" s="23">
        <f>IFERROR(IF(ISNUMBER(INDEX($A501:$Y501,MATCH(Lists!$H$6,$A$1:$Y$1,0))),IF(INDEX($A501:$Y501,MATCH(Lists!$H$6,$A$1:$Y$1,0))&gt;0,INT(INDEX($A501:$Y501,MATCH(Lists!$H$6,$A$1:$Y$1,0))),""),DATE(VALUE(LEFT(INDEX($A501:$Y501,MATCH(Lists!$H$6,$A$1:$Y$1,0)),4)),VALUE(MID(INDEX($A501:$Y501,MATCH(Lists!$H$6,$A$1:$Y$1,0)),6,2)),VALUE(MID(INDEX($A501:$Y501,MATCH(Lists!$H$6,$A$1:$Y$1,0)),9,2)))),"")</f>
        <v/>
      </c>
      <c r="AJ501" s="22">
        <f>IF(AF501="","",IFERROR(VALUE(INDEX($A501:$Y501,MATCH(Lists!$H$7,$A$1:$Y$1,0))&amp;""),0))</f>
        <v/>
      </c>
      <c r="AK501" s="24">
        <f>IF(AH501="","",YEAR(AH501))</f>
        <v/>
      </c>
      <c r="AL501" s="22">
        <f>IF(AF501="","",IF(AA501="","Pending",AA501))</f>
        <v/>
      </c>
      <c r="AM501" s="22">
        <f>IFERROR(TRIM(INDEX($A501:$Y501,MATCH(Lists!$H$8,$A$1:$Y$1,0))&amp;""),"")</f>
        <v/>
      </c>
      <c r="AN501" s="22">
        <f>IF(AF501="","",IF(OR(Balances!$B$6="",AM501=Balances!$B$6),1,0))</f>
        <v/>
      </c>
    </row>
  </sheetData>
  <dataValidations count="1">
    <dataValidation sqref="AA2:AA501" showDropDown="0" showInputMessage="1" showErrorMessage="1" allowBlank="1" errorTitle="Status" error="Pick Pending, Approved, Declined or Changed." promptTitle="Status" prompt="Pending, Approved, Declined or Changed." type="list" errorStyle="warning">
      <formula1>Lists!$A$2:$A$5</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G40"/>
  <sheetViews>
    <sheetView workbookViewId="0">
      <pane ySplit="8" topLeftCell="A9" activePane="bottomLeft" state="frozen"/>
      <selection pane="bottomLeft" activeCell="A1" sqref="A1"/>
    </sheetView>
  </sheetViews>
  <sheetFormatPr baseColWidth="8" defaultRowHeight="15"/>
  <cols>
    <col width="40" customWidth="1" min="1" max="1"/>
    <col width="22" customWidth="1" min="2" max="2"/>
    <col width="16" customWidth="1" min="3" max="3"/>
    <col width="12" customWidth="1" min="4" max="4"/>
    <col width="12" customWidth="1" min="5" max="5"/>
    <col width="12" customWidth="1" min="6" max="6"/>
    <col width="18" customWidth="1" min="7" max="7"/>
  </cols>
  <sheetData>
    <row r="1">
      <c r="A1" s="27" t="inlineStr">
        <is>
          <t>Balances: days used and days left</t>
        </is>
      </c>
    </row>
    <row r="2">
      <c r="A2" s="28" t="inlineStr">
        <is>
          <t>Type each person's email and their yearly allowance. Approved and pending days are worked out from Requests.</t>
        </is>
      </c>
    </row>
    <row r="3">
      <c r="A3" s="29">
        <f>IF(COUNTIF(Requests!$A$2:$A$501,"EXAMPLE*")&gt;0,"You are looking at EXAMPLE data. Clear A2 to AD11 on Requests and the example people and allowances on Balances, then add your own.","")</f>
        <v/>
      </c>
    </row>
    <row r="5">
      <c r="A5" s="30" t="inlineStr">
        <is>
          <t>Year to show</t>
        </is>
      </c>
      <c r="B5" s="31" t="n">
        <v>2026</v>
      </c>
    </row>
    <row r="6">
      <c r="A6" s="30" t="inlineStr">
        <is>
          <t>Type of time off that uses the allowance</t>
        </is>
      </c>
      <c r="B6" s="8" t="inlineStr">
        <is>
          <t>Vacation or annual leave</t>
        </is>
      </c>
      <c r="C6" s="14" t="inlineStr">
        <is>
          <t>(clear to count every type)</t>
        </is>
      </c>
    </row>
    <row r="8" ht="44" customHeight="1">
      <c r="A8" s="3" t="inlineStr">
        <is>
          <t>Employee email</t>
        </is>
      </c>
      <c r="B8" s="3" t="inlineStr">
        <is>
          <t>Name (worked out)</t>
        </is>
      </c>
      <c r="C8" s="3" t="inlineStr">
        <is>
          <t>Yearly allowance (days)</t>
        </is>
      </c>
      <c r="D8" s="3" t="inlineStr">
        <is>
          <t>Approved days</t>
        </is>
      </c>
      <c r="E8" s="3" t="inlineStr">
        <is>
          <t>Pending days</t>
        </is>
      </c>
      <c r="F8" s="3" t="inlineStr">
        <is>
          <t>Days left</t>
        </is>
      </c>
      <c r="G8" s="3" t="inlineStr">
        <is>
          <t>Days left if pending is approved</t>
        </is>
      </c>
    </row>
    <row r="9">
      <c r="A9" s="20" t="inlineStr">
        <is>
          <t>maya@example.com</t>
        </is>
      </c>
      <c r="B9" s="22">
        <f>IF(TRIM($A9)="","",IFERROR(INDEX(Requests!$AG$2:$AG$501,MATCH(TRIM($A9),Requests!$AF$2:$AF$501,0)),""))</f>
        <v/>
      </c>
      <c r="C9" s="32" t="n">
        <v>20</v>
      </c>
      <c r="D9" s="33">
        <f>IF(TRIM($A9)="","",SUMIFS(Requests!$AJ$2:$AJ$501,Requests!$AF$2:$AF$501,TRIM($A9),Requests!$AK$2:$AK$501,$B$5,Requests!$AN$2:$AN$501,1,Requests!$AL$2:$AL$501,"Approved"))</f>
        <v/>
      </c>
      <c r="E9" s="33">
        <f>IF(TRIM($A9)="","",SUMIFS(Requests!$AJ$2:$AJ$501,Requests!$AF$2:$AF$501,TRIM($A9),Requests!$AK$2:$AK$501,$B$5,Requests!$AN$2:$AN$501,1,Requests!$AL$2:$AL$501,"Pending"))</f>
        <v/>
      </c>
      <c r="F9" s="34">
        <f>IF(OR(TRIM($A9)="",C9=""),"",C9-D9)</f>
        <v/>
      </c>
      <c r="G9" s="33">
        <f>IF(F9="","",F9-E9)</f>
        <v/>
      </c>
    </row>
    <row r="10">
      <c r="A10" s="20" t="inlineStr">
        <is>
          <t>sam@example.com</t>
        </is>
      </c>
      <c r="B10" s="22">
        <f>IF(TRIM($A10)="","",IFERROR(INDEX(Requests!$AG$2:$AG$501,MATCH(TRIM($A10),Requests!$AF$2:$AF$501,0)),""))</f>
        <v/>
      </c>
      <c r="C10" s="32" t="n">
        <v>20</v>
      </c>
      <c r="D10" s="33">
        <f>IF(TRIM($A10)="","",SUMIFS(Requests!$AJ$2:$AJ$501,Requests!$AF$2:$AF$501,TRIM($A10),Requests!$AK$2:$AK$501,$B$5,Requests!$AN$2:$AN$501,1,Requests!$AL$2:$AL$501,"Approved"))</f>
        <v/>
      </c>
      <c r="E10" s="33">
        <f>IF(TRIM($A10)="","",SUMIFS(Requests!$AJ$2:$AJ$501,Requests!$AF$2:$AF$501,TRIM($A10),Requests!$AK$2:$AK$501,$B$5,Requests!$AN$2:$AN$501,1,Requests!$AL$2:$AL$501,"Pending"))</f>
        <v/>
      </c>
      <c r="F10" s="34">
        <f>IF(OR(TRIM($A10)="",C10=""),"",C10-D10)</f>
        <v/>
      </c>
      <c r="G10" s="33">
        <f>IF(F10="","",F10-E10)</f>
        <v/>
      </c>
    </row>
    <row r="11">
      <c r="A11" s="20" t="inlineStr">
        <is>
          <t>lee@example.com</t>
        </is>
      </c>
      <c r="B11" s="22">
        <f>IF(TRIM($A11)="","",IFERROR(INDEX(Requests!$AG$2:$AG$501,MATCH(TRIM($A11),Requests!$AF$2:$AF$501,0)),""))</f>
        <v/>
      </c>
      <c r="C11" s="32" t="n">
        <v>20</v>
      </c>
      <c r="D11" s="33">
        <f>IF(TRIM($A11)="","",SUMIFS(Requests!$AJ$2:$AJ$501,Requests!$AF$2:$AF$501,TRIM($A11),Requests!$AK$2:$AK$501,$B$5,Requests!$AN$2:$AN$501,1,Requests!$AL$2:$AL$501,"Approved"))</f>
        <v/>
      </c>
      <c r="E11" s="33">
        <f>IF(TRIM($A11)="","",SUMIFS(Requests!$AJ$2:$AJ$501,Requests!$AF$2:$AF$501,TRIM($A11),Requests!$AK$2:$AK$501,$B$5,Requests!$AN$2:$AN$501,1,Requests!$AL$2:$AL$501,"Pending"))</f>
        <v/>
      </c>
      <c r="F11" s="34">
        <f>IF(OR(TRIM($A11)="",C11=""),"",C11-D11)</f>
        <v/>
      </c>
      <c r="G11" s="33">
        <f>IF(F11="","",F11-E11)</f>
        <v/>
      </c>
    </row>
    <row r="12">
      <c r="A12" s="20" t="inlineStr">
        <is>
          <t>jo@example.com</t>
        </is>
      </c>
      <c r="B12" s="22">
        <f>IF(TRIM($A12)="","",IFERROR(INDEX(Requests!$AG$2:$AG$501,MATCH(TRIM($A12),Requests!$AF$2:$AF$501,0)),""))</f>
        <v/>
      </c>
      <c r="C12" s="32" t="n">
        <v>20</v>
      </c>
      <c r="D12" s="33">
        <f>IF(TRIM($A12)="","",SUMIFS(Requests!$AJ$2:$AJ$501,Requests!$AF$2:$AF$501,TRIM($A12),Requests!$AK$2:$AK$501,$B$5,Requests!$AN$2:$AN$501,1,Requests!$AL$2:$AL$501,"Approved"))</f>
        <v/>
      </c>
      <c r="E12" s="33">
        <f>IF(TRIM($A12)="","",SUMIFS(Requests!$AJ$2:$AJ$501,Requests!$AF$2:$AF$501,TRIM($A12),Requests!$AK$2:$AK$501,$B$5,Requests!$AN$2:$AN$501,1,Requests!$AL$2:$AL$501,"Pending"))</f>
        <v/>
      </c>
      <c r="F12" s="34">
        <f>IF(OR(TRIM($A12)="",C12=""),"",C12-D12)</f>
        <v/>
      </c>
      <c r="G12" s="33">
        <f>IF(F12="","",F12-E12)</f>
        <v/>
      </c>
    </row>
    <row r="13">
      <c r="A13" s="20" t="inlineStr">
        <is>
          <t>ana@example.com</t>
        </is>
      </c>
      <c r="B13" s="22">
        <f>IF(TRIM($A13)="","",IFERROR(INDEX(Requests!$AG$2:$AG$501,MATCH(TRIM($A13),Requests!$AF$2:$AF$501,0)),""))</f>
        <v/>
      </c>
      <c r="C13" s="32" t="n">
        <v>20</v>
      </c>
      <c r="D13" s="33">
        <f>IF(TRIM($A13)="","",SUMIFS(Requests!$AJ$2:$AJ$501,Requests!$AF$2:$AF$501,TRIM($A13),Requests!$AK$2:$AK$501,$B$5,Requests!$AN$2:$AN$501,1,Requests!$AL$2:$AL$501,"Approved"))</f>
        <v/>
      </c>
      <c r="E13" s="33">
        <f>IF(TRIM($A13)="","",SUMIFS(Requests!$AJ$2:$AJ$501,Requests!$AF$2:$AF$501,TRIM($A13),Requests!$AK$2:$AK$501,$B$5,Requests!$AN$2:$AN$501,1,Requests!$AL$2:$AL$501,"Pending"))</f>
        <v/>
      </c>
      <c r="F13" s="34">
        <f>IF(OR(TRIM($A13)="",C13=""),"",C13-D13)</f>
        <v/>
      </c>
      <c r="G13" s="33">
        <f>IF(F13="","",F13-E13)</f>
        <v/>
      </c>
    </row>
    <row r="14">
      <c r="A14" s="25" t="n"/>
      <c r="B14" s="22">
        <f>IF(TRIM($A14)="","",IFERROR(INDEX(Requests!$AG$2:$AG$501,MATCH(TRIM($A14),Requests!$AF$2:$AF$501,0)),""))</f>
        <v/>
      </c>
      <c r="C14" s="35" t="n"/>
      <c r="D14" s="33">
        <f>IF(TRIM($A14)="","",SUMIFS(Requests!$AJ$2:$AJ$501,Requests!$AF$2:$AF$501,TRIM($A14),Requests!$AK$2:$AK$501,$B$5,Requests!$AN$2:$AN$501,1,Requests!$AL$2:$AL$501,"Approved"))</f>
        <v/>
      </c>
      <c r="E14" s="33">
        <f>IF(TRIM($A14)="","",SUMIFS(Requests!$AJ$2:$AJ$501,Requests!$AF$2:$AF$501,TRIM($A14),Requests!$AK$2:$AK$501,$B$5,Requests!$AN$2:$AN$501,1,Requests!$AL$2:$AL$501,"Pending"))</f>
        <v/>
      </c>
      <c r="F14" s="34">
        <f>IF(OR(TRIM($A14)="",C14=""),"",C14-D14)</f>
        <v/>
      </c>
      <c r="G14" s="33">
        <f>IF(F14="","",F14-E14)</f>
        <v/>
      </c>
    </row>
    <row r="15">
      <c r="A15" s="25" t="n"/>
      <c r="B15" s="22">
        <f>IF(TRIM($A15)="","",IFERROR(INDEX(Requests!$AG$2:$AG$501,MATCH(TRIM($A15),Requests!$AF$2:$AF$501,0)),""))</f>
        <v/>
      </c>
      <c r="C15" s="35" t="n"/>
      <c r="D15" s="33">
        <f>IF(TRIM($A15)="","",SUMIFS(Requests!$AJ$2:$AJ$501,Requests!$AF$2:$AF$501,TRIM($A15),Requests!$AK$2:$AK$501,$B$5,Requests!$AN$2:$AN$501,1,Requests!$AL$2:$AL$501,"Approved"))</f>
        <v/>
      </c>
      <c r="E15" s="33">
        <f>IF(TRIM($A15)="","",SUMIFS(Requests!$AJ$2:$AJ$501,Requests!$AF$2:$AF$501,TRIM($A15),Requests!$AK$2:$AK$501,$B$5,Requests!$AN$2:$AN$501,1,Requests!$AL$2:$AL$501,"Pending"))</f>
        <v/>
      </c>
      <c r="F15" s="34">
        <f>IF(OR(TRIM($A15)="",C15=""),"",C15-D15)</f>
        <v/>
      </c>
      <c r="G15" s="33">
        <f>IF(F15="","",F15-E15)</f>
        <v/>
      </c>
    </row>
    <row r="16">
      <c r="A16" s="25" t="n"/>
      <c r="B16" s="22">
        <f>IF(TRIM($A16)="","",IFERROR(INDEX(Requests!$AG$2:$AG$501,MATCH(TRIM($A16),Requests!$AF$2:$AF$501,0)),""))</f>
        <v/>
      </c>
      <c r="C16" s="35" t="n"/>
      <c r="D16" s="33">
        <f>IF(TRIM($A16)="","",SUMIFS(Requests!$AJ$2:$AJ$501,Requests!$AF$2:$AF$501,TRIM($A16),Requests!$AK$2:$AK$501,$B$5,Requests!$AN$2:$AN$501,1,Requests!$AL$2:$AL$501,"Approved"))</f>
        <v/>
      </c>
      <c r="E16" s="33">
        <f>IF(TRIM($A16)="","",SUMIFS(Requests!$AJ$2:$AJ$501,Requests!$AF$2:$AF$501,TRIM($A16),Requests!$AK$2:$AK$501,$B$5,Requests!$AN$2:$AN$501,1,Requests!$AL$2:$AL$501,"Pending"))</f>
        <v/>
      </c>
      <c r="F16" s="34">
        <f>IF(OR(TRIM($A16)="",C16=""),"",C16-D16)</f>
        <v/>
      </c>
      <c r="G16" s="33">
        <f>IF(F16="","",F16-E16)</f>
        <v/>
      </c>
    </row>
    <row r="17">
      <c r="A17" s="25" t="n"/>
      <c r="B17" s="22">
        <f>IF(TRIM($A17)="","",IFERROR(INDEX(Requests!$AG$2:$AG$501,MATCH(TRIM($A17),Requests!$AF$2:$AF$501,0)),""))</f>
        <v/>
      </c>
      <c r="C17" s="35" t="n"/>
      <c r="D17" s="33">
        <f>IF(TRIM($A17)="","",SUMIFS(Requests!$AJ$2:$AJ$501,Requests!$AF$2:$AF$501,TRIM($A17),Requests!$AK$2:$AK$501,$B$5,Requests!$AN$2:$AN$501,1,Requests!$AL$2:$AL$501,"Approved"))</f>
        <v/>
      </c>
      <c r="E17" s="33">
        <f>IF(TRIM($A17)="","",SUMIFS(Requests!$AJ$2:$AJ$501,Requests!$AF$2:$AF$501,TRIM($A17),Requests!$AK$2:$AK$501,$B$5,Requests!$AN$2:$AN$501,1,Requests!$AL$2:$AL$501,"Pending"))</f>
        <v/>
      </c>
      <c r="F17" s="34">
        <f>IF(OR(TRIM($A17)="",C17=""),"",C17-D17)</f>
        <v/>
      </c>
      <c r="G17" s="33">
        <f>IF(F17="","",F17-E17)</f>
        <v/>
      </c>
    </row>
    <row r="18">
      <c r="A18" s="25" t="n"/>
      <c r="B18" s="22">
        <f>IF(TRIM($A18)="","",IFERROR(INDEX(Requests!$AG$2:$AG$501,MATCH(TRIM($A18),Requests!$AF$2:$AF$501,0)),""))</f>
        <v/>
      </c>
      <c r="C18" s="35" t="n"/>
      <c r="D18" s="33">
        <f>IF(TRIM($A18)="","",SUMIFS(Requests!$AJ$2:$AJ$501,Requests!$AF$2:$AF$501,TRIM($A18),Requests!$AK$2:$AK$501,$B$5,Requests!$AN$2:$AN$501,1,Requests!$AL$2:$AL$501,"Approved"))</f>
        <v/>
      </c>
      <c r="E18" s="33">
        <f>IF(TRIM($A18)="","",SUMIFS(Requests!$AJ$2:$AJ$501,Requests!$AF$2:$AF$501,TRIM($A18),Requests!$AK$2:$AK$501,$B$5,Requests!$AN$2:$AN$501,1,Requests!$AL$2:$AL$501,"Pending"))</f>
        <v/>
      </c>
      <c r="F18" s="34">
        <f>IF(OR(TRIM($A18)="",C18=""),"",C18-D18)</f>
        <v/>
      </c>
      <c r="G18" s="33">
        <f>IF(F18="","",F18-E18)</f>
        <v/>
      </c>
    </row>
    <row r="19">
      <c r="A19" s="25" t="n"/>
      <c r="B19" s="22">
        <f>IF(TRIM($A19)="","",IFERROR(INDEX(Requests!$AG$2:$AG$501,MATCH(TRIM($A19),Requests!$AF$2:$AF$501,0)),""))</f>
        <v/>
      </c>
      <c r="C19" s="35" t="n"/>
      <c r="D19" s="33">
        <f>IF(TRIM($A19)="","",SUMIFS(Requests!$AJ$2:$AJ$501,Requests!$AF$2:$AF$501,TRIM($A19),Requests!$AK$2:$AK$501,$B$5,Requests!$AN$2:$AN$501,1,Requests!$AL$2:$AL$501,"Approved"))</f>
        <v/>
      </c>
      <c r="E19" s="33">
        <f>IF(TRIM($A19)="","",SUMIFS(Requests!$AJ$2:$AJ$501,Requests!$AF$2:$AF$501,TRIM($A19),Requests!$AK$2:$AK$501,$B$5,Requests!$AN$2:$AN$501,1,Requests!$AL$2:$AL$501,"Pending"))</f>
        <v/>
      </c>
      <c r="F19" s="34">
        <f>IF(OR(TRIM($A19)="",C19=""),"",C19-D19)</f>
        <v/>
      </c>
      <c r="G19" s="33">
        <f>IF(F19="","",F19-E19)</f>
        <v/>
      </c>
    </row>
    <row r="20">
      <c r="A20" s="25" t="n"/>
      <c r="B20" s="22">
        <f>IF(TRIM($A20)="","",IFERROR(INDEX(Requests!$AG$2:$AG$501,MATCH(TRIM($A20),Requests!$AF$2:$AF$501,0)),""))</f>
        <v/>
      </c>
      <c r="C20" s="35" t="n"/>
      <c r="D20" s="33">
        <f>IF(TRIM($A20)="","",SUMIFS(Requests!$AJ$2:$AJ$501,Requests!$AF$2:$AF$501,TRIM($A20),Requests!$AK$2:$AK$501,$B$5,Requests!$AN$2:$AN$501,1,Requests!$AL$2:$AL$501,"Approved"))</f>
        <v/>
      </c>
      <c r="E20" s="33">
        <f>IF(TRIM($A20)="","",SUMIFS(Requests!$AJ$2:$AJ$501,Requests!$AF$2:$AF$501,TRIM($A20),Requests!$AK$2:$AK$501,$B$5,Requests!$AN$2:$AN$501,1,Requests!$AL$2:$AL$501,"Pending"))</f>
        <v/>
      </c>
      <c r="F20" s="34">
        <f>IF(OR(TRIM($A20)="",C20=""),"",C20-D20)</f>
        <v/>
      </c>
      <c r="G20" s="33">
        <f>IF(F20="","",F20-E20)</f>
        <v/>
      </c>
    </row>
    <row r="21">
      <c r="A21" s="25" t="n"/>
      <c r="B21" s="22">
        <f>IF(TRIM($A21)="","",IFERROR(INDEX(Requests!$AG$2:$AG$501,MATCH(TRIM($A21),Requests!$AF$2:$AF$501,0)),""))</f>
        <v/>
      </c>
      <c r="C21" s="35" t="n"/>
      <c r="D21" s="33">
        <f>IF(TRIM($A21)="","",SUMIFS(Requests!$AJ$2:$AJ$501,Requests!$AF$2:$AF$501,TRIM($A21),Requests!$AK$2:$AK$501,$B$5,Requests!$AN$2:$AN$501,1,Requests!$AL$2:$AL$501,"Approved"))</f>
        <v/>
      </c>
      <c r="E21" s="33">
        <f>IF(TRIM($A21)="","",SUMIFS(Requests!$AJ$2:$AJ$501,Requests!$AF$2:$AF$501,TRIM($A21),Requests!$AK$2:$AK$501,$B$5,Requests!$AN$2:$AN$501,1,Requests!$AL$2:$AL$501,"Pending"))</f>
        <v/>
      </c>
      <c r="F21" s="34">
        <f>IF(OR(TRIM($A21)="",C21=""),"",C21-D21)</f>
        <v/>
      </c>
      <c r="G21" s="33">
        <f>IF(F21="","",F21-E21)</f>
        <v/>
      </c>
    </row>
    <row r="22">
      <c r="A22" s="25" t="n"/>
      <c r="B22" s="22">
        <f>IF(TRIM($A22)="","",IFERROR(INDEX(Requests!$AG$2:$AG$501,MATCH(TRIM($A22),Requests!$AF$2:$AF$501,0)),""))</f>
        <v/>
      </c>
      <c r="C22" s="35" t="n"/>
      <c r="D22" s="33">
        <f>IF(TRIM($A22)="","",SUMIFS(Requests!$AJ$2:$AJ$501,Requests!$AF$2:$AF$501,TRIM($A22),Requests!$AK$2:$AK$501,$B$5,Requests!$AN$2:$AN$501,1,Requests!$AL$2:$AL$501,"Approved"))</f>
        <v/>
      </c>
      <c r="E22" s="33">
        <f>IF(TRIM($A22)="","",SUMIFS(Requests!$AJ$2:$AJ$501,Requests!$AF$2:$AF$501,TRIM($A22),Requests!$AK$2:$AK$501,$B$5,Requests!$AN$2:$AN$501,1,Requests!$AL$2:$AL$501,"Pending"))</f>
        <v/>
      </c>
      <c r="F22" s="34">
        <f>IF(OR(TRIM($A22)="",C22=""),"",C22-D22)</f>
        <v/>
      </c>
      <c r="G22" s="33">
        <f>IF(F22="","",F22-E22)</f>
        <v/>
      </c>
    </row>
    <row r="23">
      <c r="A23" s="25" t="n"/>
      <c r="B23" s="22">
        <f>IF(TRIM($A23)="","",IFERROR(INDEX(Requests!$AG$2:$AG$501,MATCH(TRIM($A23),Requests!$AF$2:$AF$501,0)),""))</f>
        <v/>
      </c>
      <c r="C23" s="35" t="n"/>
      <c r="D23" s="33">
        <f>IF(TRIM($A23)="","",SUMIFS(Requests!$AJ$2:$AJ$501,Requests!$AF$2:$AF$501,TRIM($A23),Requests!$AK$2:$AK$501,$B$5,Requests!$AN$2:$AN$501,1,Requests!$AL$2:$AL$501,"Approved"))</f>
        <v/>
      </c>
      <c r="E23" s="33">
        <f>IF(TRIM($A23)="","",SUMIFS(Requests!$AJ$2:$AJ$501,Requests!$AF$2:$AF$501,TRIM($A23),Requests!$AK$2:$AK$501,$B$5,Requests!$AN$2:$AN$501,1,Requests!$AL$2:$AL$501,"Pending"))</f>
        <v/>
      </c>
      <c r="F23" s="34">
        <f>IF(OR(TRIM($A23)="",C23=""),"",C23-D23)</f>
        <v/>
      </c>
      <c r="G23" s="33">
        <f>IF(F23="","",F23-E23)</f>
        <v/>
      </c>
    </row>
    <row r="24">
      <c r="A24" s="25" t="n"/>
      <c r="B24" s="22">
        <f>IF(TRIM($A24)="","",IFERROR(INDEX(Requests!$AG$2:$AG$501,MATCH(TRIM($A24),Requests!$AF$2:$AF$501,0)),""))</f>
        <v/>
      </c>
      <c r="C24" s="35" t="n"/>
      <c r="D24" s="33">
        <f>IF(TRIM($A24)="","",SUMIFS(Requests!$AJ$2:$AJ$501,Requests!$AF$2:$AF$501,TRIM($A24),Requests!$AK$2:$AK$501,$B$5,Requests!$AN$2:$AN$501,1,Requests!$AL$2:$AL$501,"Approved"))</f>
        <v/>
      </c>
      <c r="E24" s="33">
        <f>IF(TRIM($A24)="","",SUMIFS(Requests!$AJ$2:$AJ$501,Requests!$AF$2:$AF$501,TRIM($A24),Requests!$AK$2:$AK$501,$B$5,Requests!$AN$2:$AN$501,1,Requests!$AL$2:$AL$501,"Pending"))</f>
        <v/>
      </c>
      <c r="F24" s="34">
        <f>IF(OR(TRIM($A24)="",C24=""),"",C24-D24)</f>
        <v/>
      </c>
      <c r="G24" s="33">
        <f>IF(F24="","",F24-E24)</f>
        <v/>
      </c>
    </row>
    <row r="25">
      <c r="A25" s="25" t="n"/>
      <c r="B25" s="22">
        <f>IF(TRIM($A25)="","",IFERROR(INDEX(Requests!$AG$2:$AG$501,MATCH(TRIM($A25),Requests!$AF$2:$AF$501,0)),""))</f>
        <v/>
      </c>
      <c r="C25" s="35" t="n"/>
      <c r="D25" s="33">
        <f>IF(TRIM($A25)="","",SUMIFS(Requests!$AJ$2:$AJ$501,Requests!$AF$2:$AF$501,TRIM($A25),Requests!$AK$2:$AK$501,$B$5,Requests!$AN$2:$AN$501,1,Requests!$AL$2:$AL$501,"Approved"))</f>
        <v/>
      </c>
      <c r="E25" s="33">
        <f>IF(TRIM($A25)="","",SUMIFS(Requests!$AJ$2:$AJ$501,Requests!$AF$2:$AF$501,TRIM($A25),Requests!$AK$2:$AK$501,$B$5,Requests!$AN$2:$AN$501,1,Requests!$AL$2:$AL$501,"Pending"))</f>
        <v/>
      </c>
      <c r="F25" s="34">
        <f>IF(OR(TRIM($A25)="",C25=""),"",C25-D25)</f>
        <v/>
      </c>
      <c r="G25" s="33">
        <f>IF(F25="","",F25-E25)</f>
        <v/>
      </c>
    </row>
    <row r="26">
      <c r="A26" s="25" t="n"/>
      <c r="B26" s="22">
        <f>IF(TRIM($A26)="","",IFERROR(INDEX(Requests!$AG$2:$AG$501,MATCH(TRIM($A26),Requests!$AF$2:$AF$501,0)),""))</f>
        <v/>
      </c>
      <c r="C26" s="35" t="n"/>
      <c r="D26" s="33">
        <f>IF(TRIM($A26)="","",SUMIFS(Requests!$AJ$2:$AJ$501,Requests!$AF$2:$AF$501,TRIM($A26),Requests!$AK$2:$AK$501,$B$5,Requests!$AN$2:$AN$501,1,Requests!$AL$2:$AL$501,"Approved"))</f>
        <v/>
      </c>
      <c r="E26" s="33">
        <f>IF(TRIM($A26)="","",SUMIFS(Requests!$AJ$2:$AJ$501,Requests!$AF$2:$AF$501,TRIM($A26),Requests!$AK$2:$AK$501,$B$5,Requests!$AN$2:$AN$501,1,Requests!$AL$2:$AL$501,"Pending"))</f>
        <v/>
      </c>
      <c r="F26" s="34">
        <f>IF(OR(TRIM($A26)="",C26=""),"",C26-D26)</f>
        <v/>
      </c>
      <c r="G26" s="33">
        <f>IF(F26="","",F26-E26)</f>
        <v/>
      </c>
    </row>
    <row r="27">
      <c r="A27" s="25" t="n"/>
      <c r="B27" s="22">
        <f>IF(TRIM($A27)="","",IFERROR(INDEX(Requests!$AG$2:$AG$501,MATCH(TRIM($A27),Requests!$AF$2:$AF$501,0)),""))</f>
        <v/>
      </c>
      <c r="C27" s="35" t="n"/>
      <c r="D27" s="33">
        <f>IF(TRIM($A27)="","",SUMIFS(Requests!$AJ$2:$AJ$501,Requests!$AF$2:$AF$501,TRIM($A27),Requests!$AK$2:$AK$501,$B$5,Requests!$AN$2:$AN$501,1,Requests!$AL$2:$AL$501,"Approved"))</f>
        <v/>
      </c>
      <c r="E27" s="33">
        <f>IF(TRIM($A27)="","",SUMIFS(Requests!$AJ$2:$AJ$501,Requests!$AF$2:$AF$501,TRIM($A27),Requests!$AK$2:$AK$501,$B$5,Requests!$AN$2:$AN$501,1,Requests!$AL$2:$AL$501,"Pending"))</f>
        <v/>
      </c>
      <c r="F27" s="34">
        <f>IF(OR(TRIM($A27)="",C27=""),"",C27-D27)</f>
        <v/>
      </c>
      <c r="G27" s="33">
        <f>IF(F27="","",F27-E27)</f>
        <v/>
      </c>
    </row>
    <row r="28">
      <c r="A28" s="25" t="n"/>
      <c r="B28" s="22">
        <f>IF(TRIM($A28)="","",IFERROR(INDEX(Requests!$AG$2:$AG$501,MATCH(TRIM($A28),Requests!$AF$2:$AF$501,0)),""))</f>
        <v/>
      </c>
      <c r="C28" s="35" t="n"/>
      <c r="D28" s="33">
        <f>IF(TRIM($A28)="","",SUMIFS(Requests!$AJ$2:$AJ$501,Requests!$AF$2:$AF$501,TRIM($A28),Requests!$AK$2:$AK$501,$B$5,Requests!$AN$2:$AN$501,1,Requests!$AL$2:$AL$501,"Approved"))</f>
        <v/>
      </c>
      <c r="E28" s="33">
        <f>IF(TRIM($A28)="","",SUMIFS(Requests!$AJ$2:$AJ$501,Requests!$AF$2:$AF$501,TRIM($A28),Requests!$AK$2:$AK$501,$B$5,Requests!$AN$2:$AN$501,1,Requests!$AL$2:$AL$501,"Pending"))</f>
        <v/>
      </c>
      <c r="F28" s="34">
        <f>IF(OR(TRIM($A28)="",C28=""),"",C28-D28)</f>
        <v/>
      </c>
      <c r="G28" s="33">
        <f>IF(F28="","",F28-E28)</f>
        <v/>
      </c>
    </row>
    <row r="29">
      <c r="A29" s="25" t="n"/>
      <c r="B29" s="22">
        <f>IF(TRIM($A29)="","",IFERROR(INDEX(Requests!$AG$2:$AG$501,MATCH(TRIM($A29),Requests!$AF$2:$AF$501,0)),""))</f>
        <v/>
      </c>
      <c r="C29" s="35" t="n"/>
      <c r="D29" s="33">
        <f>IF(TRIM($A29)="","",SUMIFS(Requests!$AJ$2:$AJ$501,Requests!$AF$2:$AF$501,TRIM($A29),Requests!$AK$2:$AK$501,$B$5,Requests!$AN$2:$AN$501,1,Requests!$AL$2:$AL$501,"Approved"))</f>
        <v/>
      </c>
      <c r="E29" s="33">
        <f>IF(TRIM($A29)="","",SUMIFS(Requests!$AJ$2:$AJ$501,Requests!$AF$2:$AF$501,TRIM($A29),Requests!$AK$2:$AK$501,$B$5,Requests!$AN$2:$AN$501,1,Requests!$AL$2:$AL$501,"Pending"))</f>
        <v/>
      </c>
      <c r="F29" s="34">
        <f>IF(OR(TRIM($A29)="",C29=""),"",C29-D29)</f>
        <v/>
      </c>
      <c r="G29" s="33">
        <f>IF(F29="","",F29-E29)</f>
        <v/>
      </c>
    </row>
    <row r="30">
      <c r="A30" s="25" t="n"/>
      <c r="B30" s="22">
        <f>IF(TRIM($A30)="","",IFERROR(INDEX(Requests!$AG$2:$AG$501,MATCH(TRIM($A30),Requests!$AF$2:$AF$501,0)),""))</f>
        <v/>
      </c>
      <c r="C30" s="35" t="n"/>
      <c r="D30" s="33">
        <f>IF(TRIM($A30)="","",SUMIFS(Requests!$AJ$2:$AJ$501,Requests!$AF$2:$AF$501,TRIM($A30),Requests!$AK$2:$AK$501,$B$5,Requests!$AN$2:$AN$501,1,Requests!$AL$2:$AL$501,"Approved"))</f>
        <v/>
      </c>
      <c r="E30" s="33">
        <f>IF(TRIM($A30)="","",SUMIFS(Requests!$AJ$2:$AJ$501,Requests!$AF$2:$AF$501,TRIM($A30),Requests!$AK$2:$AK$501,$B$5,Requests!$AN$2:$AN$501,1,Requests!$AL$2:$AL$501,"Pending"))</f>
        <v/>
      </c>
      <c r="F30" s="34">
        <f>IF(OR(TRIM($A30)="",C30=""),"",C30-D30)</f>
        <v/>
      </c>
      <c r="G30" s="33">
        <f>IF(F30="","",F30-E30)</f>
        <v/>
      </c>
    </row>
    <row r="31">
      <c r="A31" s="25" t="n"/>
      <c r="B31" s="22">
        <f>IF(TRIM($A31)="","",IFERROR(INDEX(Requests!$AG$2:$AG$501,MATCH(TRIM($A31),Requests!$AF$2:$AF$501,0)),""))</f>
        <v/>
      </c>
      <c r="C31" s="35" t="n"/>
      <c r="D31" s="33">
        <f>IF(TRIM($A31)="","",SUMIFS(Requests!$AJ$2:$AJ$501,Requests!$AF$2:$AF$501,TRIM($A31),Requests!$AK$2:$AK$501,$B$5,Requests!$AN$2:$AN$501,1,Requests!$AL$2:$AL$501,"Approved"))</f>
        <v/>
      </c>
      <c r="E31" s="33">
        <f>IF(TRIM($A31)="","",SUMIFS(Requests!$AJ$2:$AJ$501,Requests!$AF$2:$AF$501,TRIM($A31),Requests!$AK$2:$AK$501,$B$5,Requests!$AN$2:$AN$501,1,Requests!$AL$2:$AL$501,"Pending"))</f>
        <v/>
      </c>
      <c r="F31" s="34">
        <f>IF(OR(TRIM($A31)="",C31=""),"",C31-D31)</f>
        <v/>
      </c>
      <c r="G31" s="33">
        <f>IF(F31="","",F31-E31)</f>
        <v/>
      </c>
    </row>
    <row r="32">
      <c r="A32" s="25" t="n"/>
      <c r="B32" s="22">
        <f>IF(TRIM($A32)="","",IFERROR(INDEX(Requests!$AG$2:$AG$501,MATCH(TRIM($A32),Requests!$AF$2:$AF$501,0)),""))</f>
        <v/>
      </c>
      <c r="C32" s="35" t="n"/>
      <c r="D32" s="33">
        <f>IF(TRIM($A32)="","",SUMIFS(Requests!$AJ$2:$AJ$501,Requests!$AF$2:$AF$501,TRIM($A32),Requests!$AK$2:$AK$501,$B$5,Requests!$AN$2:$AN$501,1,Requests!$AL$2:$AL$501,"Approved"))</f>
        <v/>
      </c>
      <c r="E32" s="33">
        <f>IF(TRIM($A32)="","",SUMIFS(Requests!$AJ$2:$AJ$501,Requests!$AF$2:$AF$501,TRIM($A32),Requests!$AK$2:$AK$501,$B$5,Requests!$AN$2:$AN$501,1,Requests!$AL$2:$AL$501,"Pending"))</f>
        <v/>
      </c>
      <c r="F32" s="34">
        <f>IF(OR(TRIM($A32)="",C32=""),"",C32-D32)</f>
        <v/>
      </c>
      <c r="G32" s="33">
        <f>IF(F32="","",F32-E32)</f>
        <v/>
      </c>
    </row>
    <row r="33">
      <c r="A33" s="25" t="n"/>
      <c r="B33" s="22">
        <f>IF(TRIM($A33)="","",IFERROR(INDEX(Requests!$AG$2:$AG$501,MATCH(TRIM($A33),Requests!$AF$2:$AF$501,0)),""))</f>
        <v/>
      </c>
      <c r="C33" s="35" t="n"/>
      <c r="D33" s="33">
        <f>IF(TRIM($A33)="","",SUMIFS(Requests!$AJ$2:$AJ$501,Requests!$AF$2:$AF$501,TRIM($A33),Requests!$AK$2:$AK$501,$B$5,Requests!$AN$2:$AN$501,1,Requests!$AL$2:$AL$501,"Approved"))</f>
        <v/>
      </c>
      <c r="E33" s="33">
        <f>IF(TRIM($A33)="","",SUMIFS(Requests!$AJ$2:$AJ$501,Requests!$AF$2:$AF$501,TRIM($A33),Requests!$AK$2:$AK$501,$B$5,Requests!$AN$2:$AN$501,1,Requests!$AL$2:$AL$501,"Pending"))</f>
        <v/>
      </c>
      <c r="F33" s="34">
        <f>IF(OR(TRIM($A33)="",C33=""),"",C33-D33)</f>
        <v/>
      </c>
      <c r="G33" s="33">
        <f>IF(F33="","",F33-E33)</f>
        <v/>
      </c>
    </row>
    <row r="34">
      <c r="A34" s="25" t="n"/>
      <c r="B34" s="22">
        <f>IF(TRIM($A34)="","",IFERROR(INDEX(Requests!$AG$2:$AG$501,MATCH(TRIM($A34),Requests!$AF$2:$AF$501,0)),""))</f>
        <v/>
      </c>
      <c r="C34" s="35" t="n"/>
      <c r="D34" s="33">
        <f>IF(TRIM($A34)="","",SUMIFS(Requests!$AJ$2:$AJ$501,Requests!$AF$2:$AF$501,TRIM($A34),Requests!$AK$2:$AK$501,$B$5,Requests!$AN$2:$AN$501,1,Requests!$AL$2:$AL$501,"Approved"))</f>
        <v/>
      </c>
      <c r="E34" s="33">
        <f>IF(TRIM($A34)="","",SUMIFS(Requests!$AJ$2:$AJ$501,Requests!$AF$2:$AF$501,TRIM($A34),Requests!$AK$2:$AK$501,$B$5,Requests!$AN$2:$AN$501,1,Requests!$AL$2:$AL$501,"Pending"))</f>
        <v/>
      </c>
      <c r="F34" s="34">
        <f>IF(OR(TRIM($A34)="",C34=""),"",C34-D34)</f>
        <v/>
      </c>
      <c r="G34" s="33">
        <f>IF(F34="","",F34-E34)</f>
        <v/>
      </c>
    </row>
    <row r="35">
      <c r="A35" s="25" t="n"/>
      <c r="B35" s="22">
        <f>IF(TRIM($A35)="","",IFERROR(INDEX(Requests!$AG$2:$AG$501,MATCH(TRIM($A35),Requests!$AF$2:$AF$501,0)),""))</f>
        <v/>
      </c>
      <c r="C35" s="35" t="n"/>
      <c r="D35" s="33">
        <f>IF(TRIM($A35)="","",SUMIFS(Requests!$AJ$2:$AJ$501,Requests!$AF$2:$AF$501,TRIM($A35),Requests!$AK$2:$AK$501,$B$5,Requests!$AN$2:$AN$501,1,Requests!$AL$2:$AL$501,"Approved"))</f>
        <v/>
      </c>
      <c r="E35" s="33">
        <f>IF(TRIM($A35)="","",SUMIFS(Requests!$AJ$2:$AJ$501,Requests!$AF$2:$AF$501,TRIM($A35),Requests!$AK$2:$AK$501,$B$5,Requests!$AN$2:$AN$501,1,Requests!$AL$2:$AL$501,"Pending"))</f>
        <v/>
      </c>
      <c r="F35" s="34">
        <f>IF(OR(TRIM($A35)="",C35=""),"",C35-D35)</f>
        <v/>
      </c>
      <c r="G35" s="33">
        <f>IF(F35="","",F35-E35)</f>
        <v/>
      </c>
    </row>
    <row r="36">
      <c r="A36" s="25" t="n"/>
      <c r="B36" s="22">
        <f>IF(TRIM($A36)="","",IFERROR(INDEX(Requests!$AG$2:$AG$501,MATCH(TRIM($A36),Requests!$AF$2:$AF$501,0)),""))</f>
        <v/>
      </c>
      <c r="C36" s="35" t="n"/>
      <c r="D36" s="33">
        <f>IF(TRIM($A36)="","",SUMIFS(Requests!$AJ$2:$AJ$501,Requests!$AF$2:$AF$501,TRIM($A36),Requests!$AK$2:$AK$501,$B$5,Requests!$AN$2:$AN$501,1,Requests!$AL$2:$AL$501,"Approved"))</f>
        <v/>
      </c>
      <c r="E36" s="33">
        <f>IF(TRIM($A36)="","",SUMIFS(Requests!$AJ$2:$AJ$501,Requests!$AF$2:$AF$501,TRIM($A36),Requests!$AK$2:$AK$501,$B$5,Requests!$AN$2:$AN$501,1,Requests!$AL$2:$AL$501,"Pending"))</f>
        <v/>
      </c>
      <c r="F36" s="34">
        <f>IF(OR(TRIM($A36)="",C36=""),"",C36-D36)</f>
        <v/>
      </c>
      <c r="G36" s="33">
        <f>IF(F36="","",F36-E36)</f>
        <v/>
      </c>
    </row>
    <row r="37">
      <c r="A37" s="25" t="n"/>
      <c r="B37" s="22">
        <f>IF(TRIM($A37)="","",IFERROR(INDEX(Requests!$AG$2:$AG$501,MATCH(TRIM($A37),Requests!$AF$2:$AF$501,0)),""))</f>
        <v/>
      </c>
      <c r="C37" s="35" t="n"/>
      <c r="D37" s="33">
        <f>IF(TRIM($A37)="","",SUMIFS(Requests!$AJ$2:$AJ$501,Requests!$AF$2:$AF$501,TRIM($A37),Requests!$AK$2:$AK$501,$B$5,Requests!$AN$2:$AN$501,1,Requests!$AL$2:$AL$501,"Approved"))</f>
        <v/>
      </c>
      <c r="E37" s="33">
        <f>IF(TRIM($A37)="","",SUMIFS(Requests!$AJ$2:$AJ$501,Requests!$AF$2:$AF$501,TRIM($A37),Requests!$AK$2:$AK$501,$B$5,Requests!$AN$2:$AN$501,1,Requests!$AL$2:$AL$501,"Pending"))</f>
        <v/>
      </c>
      <c r="F37" s="34">
        <f>IF(OR(TRIM($A37)="",C37=""),"",C37-D37)</f>
        <v/>
      </c>
      <c r="G37" s="33">
        <f>IF(F37="","",F37-E37)</f>
        <v/>
      </c>
    </row>
    <row r="38">
      <c r="A38" s="25" t="n"/>
      <c r="B38" s="22">
        <f>IF(TRIM($A38)="","",IFERROR(INDEX(Requests!$AG$2:$AG$501,MATCH(TRIM($A38),Requests!$AF$2:$AF$501,0)),""))</f>
        <v/>
      </c>
      <c r="C38" s="35" t="n"/>
      <c r="D38" s="33">
        <f>IF(TRIM($A38)="","",SUMIFS(Requests!$AJ$2:$AJ$501,Requests!$AF$2:$AF$501,TRIM($A38),Requests!$AK$2:$AK$501,$B$5,Requests!$AN$2:$AN$501,1,Requests!$AL$2:$AL$501,"Approved"))</f>
        <v/>
      </c>
      <c r="E38" s="33">
        <f>IF(TRIM($A38)="","",SUMIFS(Requests!$AJ$2:$AJ$501,Requests!$AF$2:$AF$501,TRIM($A38),Requests!$AK$2:$AK$501,$B$5,Requests!$AN$2:$AN$501,1,Requests!$AL$2:$AL$501,"Pending"))</f>
        <v/>
      </c>
      <c r="F38" s="34">
        <f>IF(OR(TRIM($A38)="",C38=""),"",C38-D38)</f>
        <v/>
      </c>
      <c r="G38" s="33">
        <f>IF(F38="","",F38-E38)</f>
        <v/>
      </c>
    </row>
    <row r="40">
      <c r="A40" s="14" t="inlineStr">
        <is>
          <t>Allowance numbers in italics are examples only, not advice on how many days anyone gets. Only rows with Status Approved count as days used. A blank Status counts as Pending.</t>
        </is>
      </c>
    </row>
  </sheetData>
  <conditionalFormatting sqref="F9:G38">
    <cfRule type="expression" priority="1" dxfId="0">
      <formula>AND(ISNUMBER(F9),F9&lt;0)</formula>
    </cfRule>
  </conditionalFormatting>
  <dataValidations count="1">
    <dataValidation sqref="B6" showDropDown="0" showInputMessage="0" showErrorMessage="0" allowBlank="1" type="list">
      <formula1>Lists!$C$2:$C$10</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0F766E"/>
    <outlinePr summaryBelow="1" summaryRight="1"/>
    <pageSetUpPr/>
  </sheetPr>
  <dimension ref="A1:AG41"/>
  <sheetViews>
    <sheetView workbookViewId="0">
      <pane xSplit="2" ySplit="9" topLeftCell="C10"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s>
  <sheetData>
    <row r="1">
      <c r="A1" s="27" t="inlineStr">
        <is>
          <t>Who's off: one month at a glance</t>
        </is>
      </c>
    </row>
    <row r="2">
      <c r="A2" s="28" t="inlineStr">
        <is>
          <t>Pick a month and year. An x means that person has an Approved request covering that day. Weekends are shaded.</t>
        </is>
      </c>
    </row>
    <row r="3">
      <c r="A3" s="29">
        <f>IF(COUNTIF(Requests!$A$2:$A$501,"EXAMPLE*")&gt;0,"You are looking at EXAMPLE data. Clear A2 to AD11 on Requests and the example people and allowances on Balances, then add your own.","")</f>
        <v/>
      </c>
    </row>
    <row r="5">
      <c r="A5" s="30" t="inlineStr">
        <is>
          <t>Month</t>
        </is>
      </c>
      <c r="B5" s="31" t="inlineStr">
        <is>
          <t>November</t>
        </is>
      </c>
      <c r="C5" s="36">
        <f>IFERROR(MATCH(B5,Lists!$E$2:$E$13,0),1)</f>
        <v/>
      </c>
    </row>
    <row r="6">
      <c r="A6" s="30" t="inlineStr">
        <is>
          <t>Year</t>
        </is>
      </c>
      <c r="B6" s="31" t="n">
        <v>2026</v>
      </c>
    </row>
    <row r="7">
      <c r="A7" s="30" t="inlineStr">
        <is>
          <t>Most people off at once (optional)</t>
        </is>
      </c>
      <c r="B7" s="31" t="n"/>
    </row>
    <row r="8">
      <c r="A8" s="3" t="n"/>
      <c r="B8" s="3" t="n"/>
      <c r="C8" s="37">
        <f>IF(C$9="","",CHOOSE(WEEKDAY(DATE($B$6,$C$5,C$9),2),"M","T","W","T","F","S","S"))</f>
        <v/>
      </c>
      <c r="D8" s="37">
        <f>IF(D$9="","",CHOOSE(WEEKDAY(DATE($B$6,$C$5,D$9),2),"M","T","W","T","F","S","S"))</f>
        <v/>
      </c>
      <c r="E8" s="37">
        <f>IF(E$9="","",CHOOSE(WEEKDAY(DATE($B$6,$C$5,E$9),2),"M","T","W","T","F","S","S"))</f>
        <v/>
      </c>
      <c r="F8" s="37">
        <f>IF(F$9="","",CHOOSE(WEEKDAY(DATE($B$6,$C$5,F$9),2),"M","T","W","T","F","S","S"))</f>
        <v/>
      </c>
      <c r="G8" s="37">
        <f>IF(G$9="","",CHOOSE(WEEKDAY(DATE($B$6,$C$5,G$9),2),"M","T","W","T","F","S","S"))</f>
        <v/>
      </c>
      <c r="H8" s="37">
        <f>IF(H$9="","",CHOOSE(WEEKDAY(DATE($B$6,$C$5,H$9),2),"M","T","W","T","F","S","S"))</f>
        <v/>
      </c>
      <c r="I8" s="37">
        <f>IF(I$9="","",CHOOSE(WEEKDAY(DATE($B$6,$C$5,I$9),2),"M","T","W","T","F","S","S"))</f>
        <v/>
      </c>
      <c r="J8" s="37">
        <f>IF(J$9="","",CHOOSE(WEEKDAY(DATE($B$6,$C$5,J$9),2),"M","T","W","T","F","S","S"))</f>
        <v/>
      </c>
      <c r="K8" s="37">
        <f>IF(K$9="","",CHOOSE(WEEKDAY(DATE($B$6,$C$5,K$9),2),"M","T","W","T","F","S","S"))</f>
        <v/>
      </c>
      <c r="L8" s="37">
        <f>IF(L$9="","",CHOOSE(WEEKDAY(DATE($B$6,$C$5,L$9),2),"M","T","W","T","F","S","S"))</f>
        <v/>
      </c>
      <c r="M8" s="37">
        <f>IF(M$9="","",CHOOSE(WEEKDAY(DATE($B$6,$C$5,M$9),2),"M","T","W","T","F","S","S"))</f>
        <v/>
      </c>
      <c r="N8" s="37">
        <f>IF(N$9="","",CHOOSE(WEEKDAY(DATE($B$6,$C$5,N$9),2),"M","T","W","T","F","S","S"))</f>
        <v/>
      </c>
      <c r="O8" s="37">
        <f>IF(O$9="","",CHOOSE(WEEKDAY(DATE($B$6,$C$5,O$9),2),"M","T","W","T","F","S","S"))</f>
        <v/>
      </c>
      <c r="P8" s="37">
        <f>IF(P$9="","",CHOOSE(WEEKDAY(DATE($B$6,$C$5,P$9),2),"M","T","W","T","F","S","S"))</f>
        <v/>
      </c>
      <c r="Q8" s="37">
        <f>IF(Q$9="","",CHOOSE(WEEKDAY(DATE($B$6,$C$5,Q$9),2),"M","T","W","T","F","S","S"))</f>
        <v/>
      </c>
      <c r="R8" s="37">
        <f>IF(R$9="","",CHOOSE(WEEKDAY(DATE($B$6,$C$5,R$9),2),"M","T","W","T","F","S","S"))</f>
        <v/>
      </c>
      <c r="S8" s="37">
        <f>IF(S$9="","",CHOOSE(WEEKDAY(DATE($B$6,$C$5,S$9),2),"M","T","W","T","F","S","S"))</f>
        <v/>
      </c>
      <c r="T8" s="37">
        <f>IF(T$9="","",CHOOSE(WEEKDAY(DATE($B$6,$C$5,T$9),2),"M","T","W","T","F","S","S"))</f>
        <v/>
      </c>
      <c r="U8" s="37">
        <f>IF(U$9="","",CHOOSE(WEEKDAY(DATE($B$6,$C$5,U$9),2),"M","T","W","T","F","S","S"))</f>
        <v/>
      </c>
      <c r="V8" s="37">
        <f>IF(V$9="","",CHOOSE(WEEKDAY(DATE($B$6,$C$5,V$9),2),"M","T","W","T","F","S","S"))</f>
        <v/>
      </c>
      <c r="W8" s="37">
        <f>IF(W$9="","",CHOOSE(WEEKDAY(DATE($B$6,$C$5,W$9),2),"M","T","W","T","F","S","S"))</f>
        <v/>
      </c>
      <c r="X8" s="37">
        <f>IF(X$9="","",CHOOSE(WEEKDAY(DATE($B$6,$C$5,X$9),2),"M","T","W","T","F","S","S"))</f>
        <v/>
      </c>
      <c r="Y8" s="37">
        <f>IF(Y$9="","",CHOOSE(WEEKDAY(DATE($B$6,$C$5,Y$9),2),"M","T","W","T","F","S","S"))</f>
        <v/>
      </c>
      <c r="Z8" s="37">
        <f>IF(Z$9="","",CHOOSE(WEEKDAY(DATE($B$6,$C$5,Z$9),2),"M","T","W","T","F","S","S"))</f>
        <v/>
      </c>
      <c r="AA8" s="37">
        <f>IF(AA$9="","",CHOOSE(WEEKDAY(DATE($B$6,$C$5,AA$9),2),"M","T","W","T","F","S","S"))</f>
        <v/>
      </c>
      <c r="AB8" s="37">
        <f>IF(AB$9="","",CHOOSE(WEEKDAY(DATE($B$6,$C$5,AB$9),2),"M","T","W","T","F","S","S"))</f>
        <v/>
      </c>
      <c r="AC8" s="37">
        <f>IF(AC$9="","",CHOOSE(WEEKDAY(DATE($B$6,$C$5,AC$9),2),"M","T","W","T","F","S","S"))</f>
        <v/>
      </c>
      <c r="AD8" s="37">
        <f>IF(AD$9="","",CHOOSE(WEEKDAY(DATE($B$6,$C$5,AD$9),2),"M","T","W","T","F","S","S"))</f>
        <v/>
      </c>
      <c r="AE8" s="37">
        <f>IF(AE$9="","",CHOOSE(WEEKDAY(DATE($B$6,$C$5,AE$9),2),"M","T","W","T","F","S","S"))</f>
        <v/>
      </c>
      <c r="AF8" s="37">
        <f>IF(AF$9="","",CHOOSE(WEEKDAY(DATE($B$6,$C$5,AF$9),2),"M","T","W","T","F","S","S"))</f>
        <v/>
      </c>
      <c r="AG8" s="37">
        <f>IF(AG$9="","",CHOOSE(WEEKDAY(DATE($B$6,$C$5,AG$9),2),"M","T","W","T","F","S","S"))</f>
        <v/>
      </c>
    </row>
    <row r="9" ht="22" customHeight="1">
      <c r="A9" s="3" t="inlineStr">
        <is>
          <t>Person</t>
        </is>
      </c>
      <c r="B9" s="3" t="inlineStr">
        <is>
          <t>Email</t>
        </is>
      </c>
      <c r="C9" s="37">
        <f>IF(1&lt;=DAY(DATE($B$6,$C$5+1,0)),1,"")</f>
        <v/>
      </c>
      <c r="D9" s="37">
        <f>IF(2&lt;=DAY(DATE($B$6,$C$5+1,0)),2,"")</f>
        <v/>
      </c>
      <c r="E9" s="37">
        <f>IF(3&lt;=DAY(DATE($B$6,$C$5+1,0)),3,"")</f>
        <v/>
      </c>
      <c r="F9" s="37">
        <f>IF(4&lt;=DAY(DATE($B$6,$C$5+1,0)),4,"")</f>
        <v/>
      </c>
      <c r="G9" s="37">
        <f>IF(5&lt;=DAY(DATE($B$6,$C$5+1,0)),5,"")</f>
        <v/>
      </c>
      <c r="H9" s="37">
        <f>IF(6&lt;=DAY(DATE($B$6,$C$5+1,0)),6,"")</f>
        <v/>
      </c>
      <c r="I9" s="37">
        <f>IF(7&lt;=DAY(DATE($B$6,$C$5+1,0)),7,"")</f>
        <v/>
      </c>
      <c r="J9" s="37">
        <f>IF(8&lt;=DAY(DATE($B$6,$C$5+1,0)),8,"")</f>
        <v/>
      </c>
      <c r="K9" s="37">
        <f>IF(9&lt;=DAY(DATE($B$6,$C$5+1,0)),9,"")</f>
        <v/>
      </c>
      <c r="L9" s="37">
        <f>IF(10&lt;=DAY(DATE($B$6,$C$5+1,0)),10,"")</f>
        <v/>
      </c>
      <c r="M9" s="37">
        <f>IF(11&lt;=DAY(DATE($B$6,$C$5+1,0)),11,"")</f>
        <v/>
      </c>
      <c r="N9" s="37">
        <f>IF(12&lt;=DAY(DATE($B$6,$C$5+1,0)),12,"")</f>
        <v/>
      </c>
      <c r="O9" s="37">
        <f>IF(13&lt;=DAY(DATE($B$6,$C$5+1,0)),13,"")</f>
        <v/>
      </c>
      <c r="P9" s="37">
        <f>IF(14&lt;=DAY(DATE($B$6,$C$5+1,0)),14,"")</f>
        <v/>
      </c>
      <c r="Q9" s="37">
        <f>IF(15&lt;=DAY(DATE($B$6,$C$5+1,0)),15,"")</f>
        <v/>
      </c>
      <c r="R9" s="37">
        <f>IF(16&lt;=DAY(DATE($B$6,$C$5+1,0)),16,"")</f>
        <v/>
      </c>
      <c r="S9" s="37">
        <f>IF(17&lt;=DAY(DATE($B$6,$C$5+1,0)),17,"")</f>
        <v/>
      </c>
      <c r="T9" s="37">
        <f>IF(18&lt;=DAY(DATE($B$6,$C$5+1,0)),18,"")</f>
        <v/>
      </c>
      <c r="U9" s="37">
        <f>IF(19&lt;=DAY(DATE($B$6,$C$5+1,0)),19,"")</f>
        <v/>
      </c>
      <c r="V9" s="37">
        <f>IF(20&lt;=DAY(DATE($B$6,$C$5+1,0)),20,"")</f>
        <v/>
      </c>
      <c r="W9" s="37">
        <f>IF(21&lt;=DAY(DATE($B$6,$C$5+1,0)),21,"")</f>
        <v/>
      </c>
      <c r="X9" s="37">
        <f>IF(22&lt;=DAY(DATE($B$6,$C$5+1,0)),22,"")</f>
        <v/>
      </c>
      <c r="Y9" s="37">
        <f>IF(23&lt;=DAY(DATE($B$6,$C$5+1,0)),23,"")</f>
        <v/>
      </c>
      <c r="Z9" s="37">
        <f>IF(24&lt;=DAY(DATE($B$6,$C$5+1,0)),24,"")</f>
        <v/>
      </c>
      <c r="AA9" s="37">
        <f>IF(25&lt;=DAY(DATE($B$6,$C$5+1,0)),25,"")</f>
        <v/>
      </c>
      <c r="AB9" s="37">
        <f>IF(26&lt;=DAY(DATE($B$6,$C$5+1,0)),26,"")</f>
        <v/>
      </c>
      <c r="AC9" s="37">
        <f>IF(27&lt;=DAY(DATE($B$6,$C$5+1,0)),27,"")</f>
        <v/>
      </c>
      <c r="AD9" s="37">
        <f>IF(28&lt;=DAY(DATE($B$6,$C$5+1,0)),28,"")</f>
        <v/>
      </c>
      <c r="AE9" s="37">
        <f>IF(29&lt;=DAY(DATE($B$6,$C$5+1,0)),29,"")</f>
        <v/>
      </c>
      <c r="AF9" s="37">
        <f>IF(30&lt;=DAY(DATE($B$6,$C$5+1,0)),30,"")</f>
        <v/>
      </c>
      <c r="AG9" s="37">
        <f>IF(31&lt;=DAY(DATE($B$6,$C$5+1,0)),31,"")</f>
        <v/>
      </c>
    </row>
    <row r="10">
      <c r="A10" s="38">
        <f>IF(B10="","",IF(Balances!B9&lt;&gt;"",Balances!B9,B10))</f>
        <v/>
      </c>
      <c r="B10" s="38">
        <f>IF(TRIM(Balances!A9)="","",LOWER(TRIM(Balances!A9)))</f>
        <v/>
      </c>
      <c r="C10" s="39">
        <f>IF(OR($B10="",C$9=""),"",IF(COUNTIFS(Requests!$AF$2:$AF$501,$B10,Requests!$AL$2:$AL$501,"Approved",Requests!$AH$2:$AH$501,"&lt;="&amp;DATE($B$6,$C$5,C$9),Requests!$AI$2:$AI$501,"&gt;="&amp;DATE($B$6,$C$5,C$9))&gt;0,"x",""))</f>
        <v/>
      </c>
      <c r="D10" s="39">
        <f>IF(OR($B10="",D$9=""),"",IF(COUNTIFS(Requests!$AF$2:$AF$501,$B10,Requests!$AL$2:$AL$501,"Approved",Requests!$AH$2:$AH$501,"&lt;="&amp;DATE($B$6,$C$5,D$9),Requests!$AI$2:$AI$501,"&gt;="&amp;DATE($B$6,$C$5,D$9))&gt;0,"x",""))</f>
        <v/>
      </c>
      <c r="E10" s="39">
        <f>IF(OR($B10="",E$9=""),"",IF(COUNTIFS(Requests!$AF$2:$AF$501,$B10,Requests!$AL$2:$AL$501,"Approved",Requests!$AH$2:$AH$501,"&lt;="&amp;DATE($B$6,$C$5,E$9),Requests!$AI$2:$AI$501,"&gt;="&amp;DATE($B$6,$C$5,E$9))&gt;0,"x",""))</f>
        <v/>
      </c>
      <c r="F10" s="39">
        <f>IF(OR($B10="",F$9=""),"",IF(COUNTIFS(Requests!$AF$2:$AF$501,$B10,Requests!$AL$2:$AL$501,"Approved",Requests!$AH$2:$AH$501,"&lt;="&amp;DATE($B$6,$C$5,F$9),Requests!$AI$2:$AI$501,"&gt;="&amp;DATE($B$6,$C$5,F$9))&gt;0,"x",""))</f>
        <v/>
      </c>
      <c r="G10" s="39">
        <f>IF(OR($B10="",G$9=""),"",IF(COUNTIFS(Requests!$AF$2:$AF$501,$B10,Requests!$AL$2:$AL$501,"Approved",Requests!$AH$2:$AH$501,"&lt;="&amp;DATE($B$6,$C$5,G$9),Requests!$AI$2:$AI$501,"&gt;="&amp;DATE($B$6,$C$5,G$9))&gt;0,"x",""))</f>
        <v/>
      </c>
      <c r="H10" s="39">
        <f>IF(OR($B10="",H$9=""),"",IF(COUNTIFS(Requests!$AF$2:$AF$501,$B10,Requests!$AL$2:$AL$501,"Approved",Requests!$AH$2:$AH$501,"&lt;="&amp;DATE($B$6,$C$5,H$9),Requests!$AI$2:$AI$501,"&gt;="&amp;DATE($B$6,$C$5,H$9))&gt;0,"x",""))</f>
        <v/>
      </c>
      <c r="I10" s="39">
        <f>IF(OR($B10="",I$9=""),"",IF(COUNTIFS(Requests!$AF$2:$AF$501,$B10,Requests!$AL$2:$AL$501,"Approved",Requests!$AH$2:$AH$501,"&lt;="&amp;DATE($B$6,$C$5,I$9),Requests!$AI$2:$AI$501,"&gt;="&amp;DATE($B$6,$C$5,I$9))&gt;0,"x",""))</f>
        <v/>
      </c>
      <c r="J10" s="39">
        <f>IF(OR($B10="",J$9=""),"",IF(COUNTIFS(Requests!$AF$2:$AF$501,$B10,Requests!$AL$2:$AL$501,"Approved",Requests!$AH$2:$AH$501,"&lt;="&amp;DATE($B$6,$C$5,J$9),Requests!$AI$2:$AI$501,"&gt;="&amp;DATE($B$6,$C$5,J$9))&gt;0,"x",""))</f>
        <v/>
      </c>
      <c r="K10" s="39">
        <f>IF(OR($B10="",K$9=""),"",IF(COUNTIFS(Requests!$AF$2:$AF$501,$B10,Requests!$AL$2:$AL$501,"Approved",Requests!$AH$2:$AH$501,"&lt;="&amp;DATE($B$6,$C$5,K$9),Requests!$AI$2:$AI$501,"&gt;="&amp;DATE($B$6,$C$5,K$9))&gt;0,"x",""))</f>
        <v/>
      </c>
      <c r="L10" s="39">
        <f>IF(OR($B10="",L$9=""),"",IF(COUNTIFS(Requests!$AF$2:$AF$501,$B10,Requests!$AL$2:$AL$501,"Approved",Requests!$AH$2:$AH$501,"&lt;="&amp;DATE($B$6,$C$5,L$9),Requests!$AI$2:$AI$501,"&gt;="&amp;DATE($B$6,$C$5,L$9))&gt;0,"x",""))</f>
        <v/>
      </c>
      <c r="M10" s="39">
        <f>IF(OR($B10="",M$9=""),"",IF(COUNTIFS(Requests!$AF$2:$AF$501,$B10,Requests!$AL$2:$AL$501,"Approved",Requests!$AH$2:$AH$501,"&lt;="&amp;DATE($B$6,$C$5,M$9),Requests!$AI$2:$AI$501,"&gt;="&amp;DATE($B$6,$C$5,M$9))&gt;0,"x",""))</f>
        <v/>
      </c>
      <c r="N10" s="39">
        <f>IF(OR($B10="",N$9=""),"",IF(COUNTIFS(Requests!$AF$2:$AF$501,$B10,Requests!$AL$2:$AL$501,"Approved",Requests!$AH$2:$AH$501,"&lt;="&amp;DATE($B$6,$C$5,N$9),Requests!$AI$2:$AI$501,"&gt;="&amp;DATE($B$6,$C$5,N$9))&gt;0,"x",""))</f>
        <v/>
      </c>
      <c r="O10" s="39">
        <f>IF(OR($B10="",O$9=""),"",IF(COUNTIFS(Requests!$AF$2:$AF$501,$B10,Requests!$AL$2:$AL$501,"Approved",Requests!$AH$2:$AH$501,"&lt;="&amp;DATE($B$6,$C$5,O$9),Requests!$AI$2:$AI$501,"&gt;="&amp;DATE($B$6,$C$5,O$9))&gt;0,"x",""))</f>
        <v/>
      </c>
      <c r="P10" s="39">
        <f>IF(OR($B10="",P$9=""),"",IF(COUNTIFS(Requests!$AF$2:$AF$501,$B10,Requests!$AL$2:$AL$501,"Approved",Requests!$AH$2:$AH$501,"&lt;="&amp;DATE($B$6,$C$5,P$9),Requests!$AI$2:$AI$501,"&gt;="&amp;DATE($B$6,$C$5,P$9))&gt;0,"x",""))</f>
        <v/>
      </c>
      <c r="Q10" s="39">
        <f>IF(OR($B10="",Q$9=""),"",IF(COUNTIFS(Requests!$AF$2:$AF$501,$B10,Requests!$AL$2:$AL$501,"Approved",Requests!$AH$2:$AH$501,"&lt;="&amp;DATE($B$6,$C$5,Q$9),Requests!$AI$2:$AI$501,"&gt;="&amp;DATE($B$6,$C$5,Q$9))&gt;0,"x",""))</f>
        <v/>
      </c>
      <c r="R10" s="39">
        <f>IF(OR($B10="",R$9=""),"",IF(COUNTIFS(Requests!$AF$2:$AF$501,$B10,Requests!$AL$2:$AL$501,"Approved",Requests!$AH$2:$AH$501,"&lt;="&amp;DATE($B$6,$C$5,R$9),Requests!$AI$2:$AI$501,"&gt;="&amp;DATE($B$6,$C$5,R$9))&gt;0,"x",""))</f>
        <v/>
      </c>
      <c r="S10" s="39">
        <f>IF(OR($B10="",S$9=""),"",IF(COUNTIFS(Requests!$AF$2:$AF$501,$B10,Requests!$AL$2:$AL$501,"Approved",Requests!$AH$2:$AH$501,"&lt;="&amp;DATE($B$6,$C$5,S$9),Requests!$AI$2:$AI$501,"&gt;="&amp;DATE($B$6,$C$5,S$9))&gt;0,"x",""))</f>
        <v/>
      </c>
      <c r="T10" s="39">
        <f>IF(OR($B10="",T$9=""),"",IF(COUNTIFS(Requests!$AF$2:$AF$501,$B10,Requests!$AL$2:$AL$501,"Approved",Requests!$AH$2:$AH$501,"&lt;="&amp;DATE($B$6,$C$5,T$9),Requests!$AI$2:$AI$501,"&gt;="&amp;DATE($B$6,$C$5,T$9))&gt;0,"x",""))</f>
        <v/>
      </c>
      <c r="U10" s="39">
        <f>IF(OR($B10="",U$9=""),"",IF(COUNTIFS(Requests!$AF$2:$AF$501,$B10,Requests!$AL$2:$AL$501,"Approved",Requests!$AH$2:$AH$501,"&lt;="&amp;DATE($B$6,$C$5,U$9),Requests!$AI$2:$AI$501,"&gt;="&amp;DATE($B$6,$C$5,U$9))&gt;0,"x",""))</f>
        <v/>
      </c>
      <c r="V10" s="39">
        <f>IF(OR($B10="",V$9=""),"",IF(COUNTIFS(Requests!$AF$2:$AF$501,$B10,Requests!$AL$2:$AL$501,"Approved",Requests!$AH$2:$AH$501,"&lt;="&amp;DATE($B$6,$C$5,V$9),Requests!$AI$2:$AI$501,"&gt;="&amp;DATE($B$6,$C$5,V$9))&gt;0,"x",""))</f>
        <v/>
      </c>
      <c r="W10" s="39">
        <f>IF(OR($B10="",W$9=""),"",IF(COUNTIFS(Requests!$AF$2:$AF$501,$B10,Requests!$AL$2:$AL$501,"Approved",Requests!$AH$2:$AH$501,"&lt;="&amp;DATE($B$6,$C$5,W$9),Requests!$AI$2:$AI$501,"&gt;="&amp;DATE($B$6,$C$5,W$9))&gt;0,"x",""))</f>
        <v/>
      </c>
      <c r="X10" s="39">
        <f>IF(OR($B10="",X$9=""),"",IF(COUNTIFS(Requests!$AF$2:$AF$501,$B10,Requests!$AL$2:$AL$501,"Approved",Requests!$AH$2:$AH$501,"&lt;="&amp;DATE($B$6,$C$5,X$9),Requests!$AI$2:$AI$501,"&gt;="&amp;DATE($B$6,$C$5,X$9))&gt;0,"x",""))</f>
        <v/>
      </c>
      <c r="Y10" s="39">
        <f>IF(OR($B10="",Y$9=""),"",IF(COUNTIFS(Requests!$AF$2:$AF$501,$B10,Requests!$AL$2:$AL$501,"Approved",Requests!$AH$2:$AH$501,"&lt;="&amp;DATE($B$6,$C$5,Y$9),Requests!$AI$2:$AI$501,"&gt;="&amp;DATE($B$6,$C$5,Y$9))&gt;0,"x",""))</f>
        <v/>
      </c>
      <c r="Z10" s="39">
        <f>IF(OR($B10="",Z$9=""),"",IF(COUNTIFS(Requests!$AF$2:$AF$501,$B10,Requests!$AL$2:$AL$501,"Approved",Requests!$AH$2:$AH$501,"&lt;="&amp;DATE($B$6,$C$5,Z$9),Requests!$AI$2:$AI$501,"&gt;="&amp;DATE($B$6,$C$5,Z$9))&gt;0,"x",""))</f>
        <v/>
      </c>
      <c r="AA10" s="39">
        <f>IF(OR($B10="",AA$9=""),"",IF(COUNTIFS(Requests!$AF$2:$AF$501,$B10,Requests!$AL$2:$AL$501,"Approved",Requests!$AH$2:$AH$501,"&lt;="&amp;DATE($B$6,$C$5,AA$9),Requests!$AI$2:$AI$501,"&gt;="&amp;DATE($B$6,$C$5,AA$9))&gt;0,"x",""))</f>
        <v/>
      </c>
      <c r="AB10" s="39">
        <f>IF(OR($B10="",AB$9=""),"",IF(COUNTIFS(Requests!$AF$2:$AF$501,$B10,Requests!$AL$2:$AL$501,"Approved",Requests!$AH$2:$AH$501,"&lt;="&amp;DATE($B$6,$C$5,AB$9),Requests!$AI$2:$AI$501,"&gt;="&amp;DATE($B$6,$C$5,AB$9))&gt;0,"x",""))</f>
        <v/>
      </c>
      <c r="AC10" s="39">
        <f>IF(OR($B10="",AC$9=""),"",IF(COUNTIFS(Requests!$AF$2:$AF$501,$B10,Requests!$AL$2:$AL$501,"Approved",Requests!$AH$2:$AH$501,"&lt;="&amp;DATE($B$6,$C$5,AC$9),Requests!$AI$2:$AI$501,"&gt;="&amp;DATE($B$6,$C$5,AC$9))&gt;0,"x",""))</f>
        <v/>
      </c>
      <c r="AD10" s="39">
        <f>IF(OR($B10="",AD$9=""),"",IF(COUNTIFS(Requests!$AF$2:$AF$501,$B10,Requests!$AL$2:$AL$501,"Approved",Requests!$AH$2:$AH$501,"&lt;="&amp;DATE($B$6,$C$5,AD$9),Requests!$AI$2:$AI$501,"&gt;="&amp;DATE($B$6,$C$5,AD$9))&gt;0,"x",""))</f>
        <v/>
      </c>
      <c r="AE10" s="39">
        <f>IF(OR($B10="",AE$9=""),"",IF(COUNTIFS(Requests!$AF$2:$AF$501,$B10,Requests!$AL$2:$AL$501,"Approved",Requests!$AH$2:$AH$501,"&lt;="&amp;DATE($B$6,$C$5,AE$9),Requests!$AI$2:$AI$501,"&gt;="&amp;DATE($B$6,$C$5,AE$9))&gt;0,"x",""))</f>
        <v/>
      </c>
      <c r="AF10" s="39">
        <f>IF(OR($B10="",AF$9=""),"",IF(COUNTIFS(Requests!$AF$2:$AF$501,$B10,Requests!$AL$2:$AL$501,"Approved",Requests!$AH$2:$AH$501,"&lt;="&amp;DATE($B$6,$C$5,AF$9),Requests!$AI$2:$AI$501,"&gt;="&amp;DATE($B$6,$C$5,AF$9))&gt;0,"x",""))</f>
        <v/>
      </c>
      <c r="AG10" s="39">
        <f>IF(OR($B10="",AG$9=""),"",IF(COUNTIFS(Requests!$AF$2:$AF$501,$B10,Requests!$AL$2:$AL$501,"Approved",Requests!$AH$2:$AH$501,"&lt;="&amp;DATE($B$6,$C$5,AG$9),Requests!$AI$2:$AI$501,"&gt;="&amp;DATE($B$6,$C$5,AG$9))&gt;0,"x",""))</f>
        <v/>
      </c>
    </row>
    <row r="11">
      <c r="A11" s="38">
        <f>IF(B11="","",IF(Balances!B10&lt;&gt;"",Balances!B10,B11))</f>
        <v/>
      </c>
      <c r="B11" s="38">
        <f>IF(TRIM(Balances!A10)="","",LOWER(TRIM(Balances!A10)))</f>
        <v/>
      </c>
      <c r="C11" s="39">
        <f>IF(OR($B11="",C$9=""),"",IF(COUNTIFS(Requests!$AF$2:$AF$501,$B11,Requests!$AL$2:$AL$501,"Approved",Requests!$AH$2:$AH$501,"&lt;="&amp;DATE($B$6,$C$5,C$9),Requests!$AI$2:$AI$501,"&gt;="&amp;DATE($B$6,$C$5,C$9))&gt;0,"x",""))</f>
        <v/>
      </c>
      <c r="D11" s="39">
        <f>IF(OR($B11="",D$9=""),"",IF(COUNTIFS(Requests!$AF$2:$AF$501,$B11,Requests!$AL$2:$AL$501,"Approved",Requests!$AH$2:$AH$501,"&lt;="&amp;DATE($B$6,$C$5,D$9),Requests!$AI$2:$AI$501,"&gt;="&amp;DATE($B$6,$C$5,D$9))&gt;0,"x",""))</f>
        <v/>
      </c>
      <c r="E11" s="39">
        <f>IF(OR($B11="",E$9=""),"",IF(COUNTIFS(Requests!$AF$2:$AF$501,$B11,Requests!$AL$2:$AL$501,"Approved",Requests!$AH$2:$AH$501,"&lt;="&amp;DATE($B$6,$C$5,E$9),Requests!$AI$2:$AI$501,"&gt;="&amp;DATE($B$6,$C$5,E$9))&gt;0,"x",""))</f>
        <v/>
      </c>
      <c r="F11" s="39">
        <f>IF(OR($B11="",F$9=""),"",IF(COUNTIFS(Requests!$AF$2:$AF$501,$B11,Requests!$AL$2:$AL$501,"Approved",Requests!$AH$2:$AH$501,"&lt;="&amp;DATE($B$6,$C$5,F$9),Requests!$AI$2:$AI$501,"&gt;="&amp;DATE($B$6,$C$5,F$9))&gt;0,"x",""))</f>
        <v/>
      </c>
      <c r="G11" s="39">
        <f>IF(OR($B11="",G$9=""),"",IF(COUNTIFS(Requests!$AF$2:$AF$501,$B11,Requests!$AL$2:$AL$501,"Approved",Requests!$AH$2:$AH$501,"&lt;="&amp;DATE($B$6,$C$5,G$9),Requests!$AI$2:$AI$501,"&gt;="&amp;DATE($B$6,$C$5,G$9))&gt;0,"x",""))</f>
        <v/>
      </c>
      <c r="H11" s="39">
        <f>IF(OR($B11="",H$9=""),"",IF(COUNTIFS(Requests!$AF$2:$AF$501,$B11,Requests!$AL$2:$AL$501,"Approved",Requests!$AH$2:$AH$501,"&lt;="&amp;DATE($B$6,$C$5,H$9),Requests!$AI$2:$AI$501,"&gt;="&amp;DATE($B$6,$C$5,H$9))&gt;0,"x",""))</f>
        <v/>
      </c>
      <c r="I11" s="39">
        <f>IF(OR($B11="",I$9=""),"",IF(COUNTIFS(Requests!$AF$2:$AF$501,$B11,Requests!$AL$2:$AL$501,"Approved",Requests!$AH$2:$AH$501,"&lt;="&amp;DATE($B$6,$C$5,I$9),Requests!$AI$2:$AI$501,"&gt;="&amp;DATE($B$6,$C$5,I$9))&gt;0,"x",""))</f>
        <v/>
      </c>
      <c r="J11" s="39">
        <f>IF(OR($B11="",J$9=""),"",IF(COUNTIFS(Requests!$AF$2:$AF$501,$B11,Requests!$AL$2:$AL$501,"Approved",Requests!$AH$2:$AH$501,"&lt;="&amp;DATE($B$6,$C$5,J$9),Requests!$AI$2:$AI$501,"&gt;="&amp;DATE($B$6,$C$5,J$9))&gt;0,"x",""))</f>
        <v/>
      </c>
      <c r="K11" s="39">
        <f>IF(OR($B11="",K$9=""),"",IF(COUNTIFS(Requests!$AF$2:$AF$501,$B11,Requests!$AL$2:$AL$501,"Approved",Requests!$AH$2:$AH$501,"&lt;="&amp;DATE($B$6,$C$5,K$9),Requests!$AI$2:$AI$501,"&gt;="&amp;DATE($B$6,$C$5,K$9))&gt;0,"x",""))</f>
        <v/>
      </c>
      <c r="L11" s="39">
        <f>IF(OR($B11="",L$9=""),"",IF(COUNTIFS(Requests!$AF$2:$AF$501,$B11,Requests!$AL$2:$AL$501,"Approved",Requests!$AH$2:$AH$501,"&lt;="&amp;DATE($B$6,$C$5,L$9),Requests!$AI$2:$AI$501,"&gt;="&amp;DATE($B$6,$C$5,L$9))&gt;0,"x",""))</f>
        <v/>
      </c>
      <c r="M11" s="39">
        <f>IF(OR($B11="",M$9=""),"",IF(COUNTIFS(Requests!$AF$2:$AF$501,$B11,Requests!$AL$2:$AL$501,"Approved",Requests!$AH$2:$AH$501,"&lt;="&amp;DATE($B$6,$C$5,M$9),Requests!$AI$2:$AI$501,"&gt;="&amp;DATE($B$6,$C$5,M$9))&gt;0,"x",""))</f>
        <v/>
      </c>
      <c r="N11" s="39">
        <f>IF(OR($B11="",N$9=""),"",IF(COUNTIFS(Requests!$AF$2:$AF$501,$B11,Requests!$AL$2:$AL$501,"Approved",Requests!$AH$2:$AH$501,"&lt;="&amp;DATE($B$6,$C$5,N$9),Requests!$AI$2:$AI$501,"&gt;="&amp;DATE($B$6,$C$5,N$9))&gt;0,"x",""))</f>
        <v/>
      </c>
      <c r="O11" s="39">
        <f>IF(OR($B11="",O$9=""),"",IF(COUNTIFS(Requests!$AF$2:$AF$501,$B11,Requests!$AL$2:$AL$501,"Approved",Requests!$AH$2:$AH$501,"&lt;="&amp;DATE($B$6,$C$5,O$9),Requests!$AI$2:$AI$501,"&gt;="&amp;DATE($B$6,$C$5,O$9))&gt;0,"x",""))</f>
        <v/>
      </c>
      <c r="P11" s="39">
        <f>IF(OR($B11="",P$9=""),"",IF(COUNTIFS(Requests!$AF$2:$AF$501,$B11,Requests!$AL$2:$AL$501,"Approved",Requests!$AH$2:$AH$501,"&lt;="&amp;DATE($B$6,$C$5,P$9),Requests!$AI$2:$AI$501,"&gt;="&amp;DATE($B$6,$C$5,P$9))&gt;0,"x",""))</f>
        <v/>
      </c>
      <c r="Q11" s="39">
        <f>IF(OR($B11="",Q$9=""),"",IF(COUNTIFS(Requests!$AF$2:$AF$501,$B11,Requests!$AL$2:$AL$501,"Approved",Requests!$AH$2:$AH$501,"&lt;="&amp;DATE($B$6,$C$5,Q$9),Requests!$AI$2:$AI$501,"&gt;="&amp;DATE($B$6,$C$5,Q$9))&gt;0,"x",""))</f>
        <v/>
      </c>
      <c r="R11" s="39">
        <f>IF(OR($B11="",R$9=""),"",IF(COUNTIFS(Requests!$AF$2:$AF$501,$B11,Requests!$AL$2:$AL$501,"Approved",Requests!$AH$2:$AH$501,"&lt;="&amp;DATE($B$6,$C$5,R$9),Requests!$AI$2:$AI$501,"&gt;="&amp;DATE($B$6,$C$5,R$9))&gt;0,"x",""))</f>
        <v/>
      </c>
      <c r="S11" s="39">
        <f>IF(OR($B11="",S$9=""),"",IF(COUNTIFS(Requests!$AF$2:$AF$501,$B11,Requests!$AL$2:$AL$501,"Approved",Requests!$AH$2:$AH$501,"&lt;="&amp;DATE($B$6,$C$5,S$9),Requests!$AI$2:$AI$501,"&gt;="&amp;DATE($B$6,$C$5,S$9))&gt;0,"x",""))</f>
        <v/>
      </c>
      <c r="T11" s="39">
        <f>IF(OR($B11="",T$9=""),"",IF(COUNTIFS(Requests!$AF$2:$AF$501,$B11,Requests!$AL$2:$AL$501,"Approved",Requests!$AH$2:$AH$501,"&lt;="&amp;DATE($B$6,$C$5,T$9),Requests!$AI$2:$AI$501,"&gt;="&amp;DATE($B$6,$C$5,T$9))&gt;0,"x",""))</f>
        <v/>
      </c>
      <c r="U11" s="39">
        <f>IF(OR($B11="",U$9=""),"",IF(COUNTIFS(Requests!$AF$2:$AF$501,$B11,Requests!$AL$2:$AL$501,"Approved",Requests!$AH$2:$AH$501,"&lt;="&amp;DATE($B$6,$C$5,U$9),Requests!$AI$2:$AI$501,"&gt;="&amp;DATE($B$6,$C$5,U$9))&gt;0,"x",""))</f>
        <v/>
      </c>
      <c r="V11" s="39">
        <f>IF(OR($B11="",V$9=""),"",IF(COUNTIFS(Requests!$AF$2:$AF$501,$B11,Requests!$AL$2:$AL$501,"Approved",Requests!$AH$2:$AH$501,"&lt;="&amp;DATE($B$6,$C$5,V$9),Requests!$AI$2:$AI$501,"&gt;="&amp;DATE($B$6,$C$5,V$9))&gt;0,"x",""))</f>
        <v/>
      </c>
      <c r="W11" s="39">
        <f>IF(OR($B11="",W$9=""),"",IF(COUNTIFS(Requests!$AF$2:$AF$501,$B11,Requests!$AL$2:$AL$501,"Approved",Requests!$AH$2:$AH$501,"&lt;="&amp;DATE($B$6,$C$5,W$9),Requests!$AI$2:$AI$501,"&gt;="&amp;DATE($B$6,$C$5,W$9))&gt;0,"x",""))</f>
        <v/>
      </c>
      <c r="X11" s="39">
        <f>IF(OR($B11="",X$9=""),"",IF(COUNTIFS(Requests!$AF$2:$AF$501,$B11,Requests!$AL$2:$AL$501,"Approved",Requests!$AH$2:$AH$501,"&lt;="&amp;DATE($B$6,$C$5,X$9),Requests!$AI$2:$AI$501,"&gt;="&amp;DATE($B$6,$C$5,X$9))&gt;0,"x",""))</f>
        <v/>
      </c>
      <c r="Y11" s="39">
        <f>IF(OR($B11="",Y$9=""),"",IF(COUNTIFS(Requests!$AF$2:$AF$501,$B11,Requests!$AL$2:$AL$501,"Approved",Requests!$AH$2:$AH$501,"&lt;="&amp;DATE($B$6,$C$5,Y$9),Requests!$AI$2:$AI$501,"&gt;="&amp;DATE($B$6,$C$5,Y$9))&gt;0,"x",""))</f>
        <v/>
      </c>
      <c r="Z11" s="39">
        <f>IF(OR($B11="",Z$9=""),"",IF(COUNTIFS(Requests!$AF$2:$AF$501,$B11,Requests!$AL$2:$AL$501,"Approved",Requests!$AH$2:$AH$501,"&lt;="&amp;DATE($B$6,$C$5,Z$9),Requests!$AI$2:$AI$501,"&gt;="&amp;DATE($B$6,$C$5,Z$9))&gt;0,"x",""))</f>
        <v/>
      </c>
      <c r="AA11" s="39">
        <f>IF(OR($B11="",AA$9=""),"",IF(COUNTIFS(Requests!$AF$2:$AF$501,$B11,Requests!$AL$2:$AL$501,"Approved",Requests!$AH$2:$AH$501,"&lt;="&amp;DATE($B$6,$C$5,AA$9),Requests!$AI$2:$AI$501,"&gt;="&amp;DATE($B$6,$C$5,AA$9))&gt;0,"x",""))</f>
        <v/>
      </c>
      <c r="AB11" s="39">
        <f>IF(OR($B11="",AB$9=""),"",IF(COUNTIFS(Requests!$AF$2:$AF$501,$B11,Requests!$AL$2:$AL$501,"Approved",Requests!$AH$2:$AH$501,"&lt;="&amp;DATE($B$6,$C$5,AB$9),Requests!$AI$2:$AI$501,"&gt;="&amp;DATE($B$6,$C$5,AB$9))&gt;0,"x",""))</f>
        <v/>
      </c>
      <c r="AC11" s="39">
        <f>IF(OR($B11="",AC$9=""),"",IF(COUNTIFS(Requests!$AF$2:$AF$501,$B11,Requests!$AL$2:$AL$501,"Approved",Requests!$AH$2:$AH$501,"&lt;="&amp;DATE($B$6,$C$5,AC$9),Requests!$AI$2:$AI$501,"&gt;="&amp;DATE($B$6,$C$5,AC$9))&gt;0,"x",""))</f>
        <v/>
      </c>
      <c r="AD11" s="39">
        <f>IF(OR($B11="",AD$9=""),"",IF(COUNTIFS(Requests!$AF$2:$AF$501,$B11,Requests!$AL$2:$AL$501,"Approved",Requests!$AH$2:$AH$501,"&lt;="&amp;DATE($B$6,$C$5,AD$9),Requests!$AI$2:$AI$501,"&gt;="&amp;DATE($B$6,$C$5,AD$9))&gt;0,"x",""))</f>
        <v/>
      </c>
      <c r="AE11" s="39">
        <f>IF(OR($B11="",AE$9=""),"",IF(COUNTIFS(Requests!$AF$2:$AF$501,$B11,Requests!$AL$2:$AL$501,"Approved",Requests!$AH$2:$AH$501,"&lt;="&amp;DATE($B$6,$C$5,AE$9),Requests!$AI$2:$AI$501,"&gt;="&amp;DATE($B$6,$C$5,AE$9))&gt;0,"x",""))</f>
        <v/>
      </c>
      <c r="AF11" s="39">
        <f>IF(OR($B11="",AF$9=""),"",IF(COUNTIFS(Requests!$AF$2:$AF$501,$B11,Requests!$AL$2:$AL$501,"Approved",Requests!$AH$2:$AH$501,"&lt;="&amp;DATE($B$6,$C$5,AF$9),Requests!$AI$2:$AI$501,"&gt;="&amp;DATE($B$6,$C$5,AF$9))&gt;0,"x",""))</f>
        <v/>
      </c>
      <c r="AG11" s="39">
        <f>IF(OR($B11="",AG$9=""),"",IF(COUNTIFS(Requests!$AF$2:$AF$501,$B11,Requests!$AL$2:$AL$501,"Approved",Requests!$AH$2:$AH$501,"&lt;="&amp;DATE($B$6,$C$5,AG$9),Requests!$AI$2:$AI$501,"&gt;="&amp;DATE($B$6,$C$5,AG$9))&gt;0,"x",""))</f>
        <v/>
      </c>
    </row>
    <row r="12">
      <c r="A12" s="38">
        <f>IF(B12="","",IF(Balances!B11&lt;&gt;"",Balances!B11,B12))</f>
        <v/>
      </c>
      <c r="B12" s="38">
        <f>IF(TRIM(Balances!A11)="","",LOWER(TRIM(Balances!A11)))</f>
        <v/>
      </c>
      <c r="C12" s="39">
        <f>IF(OR($B12="",C$9=""),"",IF(COUNTIFS(Requests!$AF$2:$AF$501,$B12,Requests!$AL$2:$AL$501,"Approved",Requests!$AH$2:$AH$501,"&lt;="&amp;DATE($B$6,$C$5,C$9),Requests!$AI$2:$AI$501,"&gt;="&amp;DATE($B$6,$C$5,C$9))&gt;0,"x",""))</f>
        <v/>
      </c>
      <c r="D12" s="39">
        <f>IF(OR($B12="",D$9=""),"",IF(COUNTIFS(Requests!$AF$2:$AF$501,$B12,Requests!$AL$2:$AL$501,"Approved",Requests!$AH$2:$AH$501,"&lt;="&amp;DATE($B$6,$C$5,D$9),Requests!$AI$2:$AI$501,"&gt;="&amp;DATE($B$6,$C$5,D$9))&gt;0,"x",""))</f>
        <v/>
      </c>
      <c r="E12" s="39">
        <f>IF(OR($B12="",E$9=""),"",IF(COUNTIFS(Requests!$AF$2:$AF$501,$B12,Requests!$AL$2:$AL$501,"Approved",Requests!$AH$2:$AH$501,"&lt;="&amp;DATE($B$6,$C$5,E$9),Requests!$AI$2:$AI$501,"&gt;="&amp;DATE($B$6,$C$5,E$9))&gt;0,"x",""))</f>
        <v/>
      </c>
      <c r="F12" s="39">
        <f>IF(OR($B12="",F$9=""),"",IF(COUNTIFS(Requests!$AF$2:$AF$501,$B12,Requests!$AL$2:$AL$501,"Approved",Requests!$AH$2:$AH$501,"&lt;="&amp;DATE($B$6,$C$5,F$9),Requests!$AI$2:$AI$501,"&gt;="&amp;DATE($B$6,$C$5,F$9))&gt;0,"x",""))</f>
        <v/>
      </c>
      <c r="G12" s="39">
        <f>IF(OR($B12="",G$9=""),"",IF(COUNTIFS(Requests!$AF$2:$AF$501,$B12,Requests!$AL$2:$AL$501,"Approved",Requests!$AH$2:$AH$501,"&lt;="&amp;DATE($B$6,$C$5,G$9),Requests!$AI$2:$AI$501,"&gt;="&amp;DATE($B$6,$C$5,G$9))&gt;0,"x",""))</f>
        <v/>
      </c>
      <c r="H12" s="39">
        <f>IF(OR($B12="",H$9=""),"",IF(COUNTIFS(Requests!$AF$2:$AF$501,$B12,Requests!$AL$2:$AL$501,"Approved",Requests!$AH$2:$AH$501,"&lt;="&amp;DATE($B$6,$C$5,H$9),Requests!$AI$2:$AI$501,"&gt;="&amp;DATE($B$6,$C$5,H$9))&gt;0,"x",""))</f>
        <v/>
      </c>
      <c r="I12" s="39">
        <f>IF(OR($B12="",I$9=""),"",IF(COUNTIFS(Requests!$AF$2:$AF$501,$B12,Requests!$AL$2:$AL$501,"Approved",Requests!$AH$2:$AH$501,"&lt;="&amp;DATE($B$6,$C$5,I$9),Requests!$AI$2:$AI$501,"&gt;="&amp;DATE($B$6,$C$5,I$9))&gt;0,"x",""))</f>
        <v/>
      </c>
      <c r="J12" s="39">
        <f>IF(OR($B12="",J$9=""),"",IF(COUNTIFS(Requests!$AF$2:$AF$501,$B12,Requests!$AL$2:$AL$501,"Approved",Requests!$AH$2:$AH$501,"&lt;="&amp;DATE($B$6,$C$5,J$9),Requests!$AI$2:$AI$501,"&gt;="&amp;DATE($B$6,$C$5,J$9))&gt;0,"x",""))</f>
        <v/>
      </c>
      <c r="K12" s="39">
        <f>IF(OR($B12="",K$9=""),"",IF(COUNTIFS(Requests!$AF$2:$AF$501,$B12,Requests!$AL$2:$AL$501,"Approved",Requests!$AH$2:$AH$501,"&lt;="&amp;DATE($B$6,$C$5,K$9),Requests!$AI$2:$AI$501,"&gt;="&amp;DATE($B$6,$C$5,K$9))&gt;0,"x",""))</f>
        <v/>
      </c>
      <c r="L12" s="39">
        <f>IF(OR($B12="",L$9=""),"",IF(COUNTIFS(Requests!$AF$2:$AF$501,$B12,Requests!$AL$2:$AL$501,"Approved",Requests!$AH$2:$AH$501,"&lt;="&amp;DATE($B$6,$C$5,L$9),Requests!$AI$2:$AI$501,"&gt;="&amp;DATE($B$6,$C$5,L$9))&gt;0,"x",""))</f>
        <v/>
      </c>
      <c r="M12" s="39">
        <f>IF(OR($B12="",M$9=""),"",IF(COUNTIFS(Requests!$AF$2:$AF$501,$B12,Requests!$AL$2:$AL$501,"Approved",Requests!$AH$2:$AH$501,"&lt;="&amp;DATE($B$6,$C$5,M$9),Requests!$AI$2:$AI$501,"&gt;="&amp;DATE($B$6,$C$5,M$9))&gt;0,"x",""))</f>
        <v/>
      </c>
      <c r="N12" s="39">
        <f>IF(OR($B12="",N$9=""),"",IF(COUNTIFS(Requests!$AF$2:$AF$501,$B12,Requests!$AL$2:$AL$501,"Approved",Requests!$AH$2:$AH$501,"&lt;="&amp;DATE($B$6,$C$5,N$9),Requests!$AI$2:$AI$501,"&gt;="&amp;DATE($B$6,$C$5,N$9))&gt;0,"x",""))</f>
        <v/>
      </c>
      <c r="O12" s="39">
        <f>IF(OR($B12="",O$9=""),"",IF(COUNTIFS(Requests!$AF$2:$AF$501,$B12,Requests!$AL$2:$AL$501,"Approved",Requests!$AH$2:$AH$501,"&lt;="&amp;DATE($B$6,$C$5,O$9),Requests!$AI$2:$AI$501,"&gt;="&amp;DATE($B$6,$C$5,O$9))&gt;0,"x",""))</f>
        <v/>
      </c>
      <c r="P12" s="39">
        <f>IF(OR($B12="",P$9=""),"",IF(COUNTIFS(Requests!$AF$2:$AF$501,$B12,Requests!$AL$2:$AL$501,"Approved",Requests!$AH$2:$AH$501,"&lt;="&amp;DATE($B$6,$C$5,P$9),Requests!$AI$2:$AI$501,"&gt;="&amp;DATE($B$6,$C$5,P$9))&gt;0,"x",""))</f>
        <v/>
      </c>
      <c r="Q12" s="39">
        <f>IF(OR($B12="",Q$9=""),"",IF(COUNTIFS(Requests!$AF$2:$AF$501,$B12,Requests!$AL$2:$AL$501,"Approved",Requests!$AH$2:$AH$501,"&lt;="&amp;DATE($B$6,$C$5,Q$9),Requests!$AI$2:$AI$501,"&gt;="&amp;DATE($B$6,$C$5,Q$9))&gt;0,"x",""))</f>
        <v/>
      </c>
      <c r="R12" s="39">
        <f>IF(OR($B12="",R$9=""),"",IF(COUNTIFS(Requests!$AF$2:$AF$501,$B12,Requests!$AL$2:$AL$501,"Approved",Requests!$AH$2:$AH$501,"&lt;="&amp;DATE($B$6,$C$5,R$9),Requests!$AI$2:$AI$501,"&gt;="&amp;DATE($B$6,$C$5,R$9))&gt;0,"x",""))</f>
        <v/>
      </c>
      <c r="S12" s="39">
        <f>IF(OR($B12="",S$9=""),"",IF(COUNTIFS(Requests!$AF$2:$AF$501,$B12,Requests!$AL$2:$AL$501,"Approved",Requests!$AH$2:$AH$501,"&lt;="&amp;DATE($B$6,$C$5,S$9),Requests!$AI$2:$AI$501,"&gt;="&amp;DATE($B$6,$C$5,S$9))&gt;0,"x",""))</f>
        <v/>
      </c>
      <c r="T12" s="39">
        <f>IF(OR($B12="",T$9=""),"",IF(COUNTIFS(Requests!$AF$2:$AF$501,$B12,Requests!$AL$2:$AL$501,"Approved",Requests!$AH$2:$AH$501,"&lt;="&amp;DATE($B$6,$C$5,T$9),Requests!$AI$2:$AI$501,"&gt;="&amp;DATE($B$6,$C$5,T$9))&gt;0,"x",""))</f>
        <v/>
      </c>
      <c r="U12" s="39">
        <f>IF(OR($B12="",U$9=""),"",IF(COUNTIFS(Requests!$AF$2:$AF$501,$B12,Requests!$AL$2:$AL$501,"Approved",Requests!$AH$2:$AH$501,"&lt;="&amp;DATE($B$6,$C$5,U$9),Requests!$AI$2:$AI$501,"&gt;="&amp;DATE($B$6,$C$5,U$9))&gt;0,"x",""))</f>
        <v/>
      </c>
      <c r="V12" s="39">
        <f>IF(OR($B12="",V$9=""),"",IF(COUNTIFS(Requests!$AF$2:$AF$501,$B12,Requests!$AL$2:$AL$501,"Approved",Requests!$AH$2:$AH$501,"&lt;="&amp;DATE($B$6,$C$5,V$9),Requests!$AI$2:$AI$501,"&gt;="&amp;DATE($B$6,$C$5,V$9))&gt;0,"x",""))</f>
        <v/>
      </c>
      <c r="W12" s="39">
        <f>IF(OR($B12="",W$9=""),"",IF(COUNTIFS(Requests!$AF$2:$AF$501,$B12,Requests!$AL$2:$AL$501,"Approved",Requests!$AH$2:$AH$501,"&lt;="&amp;DATE($B$6,$C$5,W$9),Requests!$AI$2:$AI$501,"&gt;="&amp;DATE($B$6,$C$5,W$9))&gt;0,"x",""))</f>
        <v/>
      </c>
      <c r="X12" s="39">
        <f>IF(OR($B12="",X$9=""),"",IF(COUNTIFS(Requests!$AF$2:$AF$501,$B12,Requests!$AL$2:$AL$501,"Approved",Requests!$AH$2:$AH$501,"&lt;="&amp;DATE($B$6,$C$5,X$9),Requests!$AI$2:$AI$501,"&gt;="&amp;DATE($B$6,$C$5,X$9))&gt;0,"x",""))</f>
        <v/>
      </c>
      <c r="Y12" s="39">
        <f>IF(OR($B12="",Y$9=""),"",IF(COUNTIFS(Requests!$AF$2:$AF$501,$B12,Requests!$AL$2:$AL$501,"Approved",Requests!$AH$2:$AH$501,"&lt;="&amp;DATE($B$6,$C$5,Y$9),Requests!$AI$2:$AI$501,"&gt;="&amp;DATE($B$6,$C$5,Y$9))&gt;0,"x",""))</f>
        <v/>
      </c>
      <c r="Z12" s="39">
        <f>IF(OR($B12="",Z$9=""),"",IF(COUNTIFS(Requests!$AF$2:$AF$501,$B12,Requests!$AL$2:$AL$501,"Approved",Requests!$AH$2:$AH$501,"&lt;="&amp;DATE($B$6,$C$5,Z$9),Requests!$AI$2:$AI$501,"&gt;="&amp;DATE($B$6,$C$5,Z$9))&gt;0,"x",""))</f>
        <v/>
      </c>
      <c r="AA12" s="39">
        <f>IF(OR($B12="",AA$9=""),"",IF(COUNTIFS(Requests!$AF$2:$AF$501,$B12,Requests!$AL$2:$AL$501,"Approved",Requests!$AH$2:$AH$501,"&lt;="&amp;DATE($B$6,$C$5,AA$9),Requests!$AI$2:$AI$501,"&gt;="&amp;DATE($B$6,$C$5,AA$9))&gt;0,"x",""))</f>
        <v/>
      </c>
      <c r="AB12" s="39">
        <f>IF(OR($B12="",AB$9=""),"",IF(COUNTIFS(Requests!$AF$2:$AF$501,$B12,Requests!$AL$2:$AL$501,"Approved",Requests!$AH$2:$AH$501,"&lt;="&amp;DATE($B$6,$C$5,AB$9),Requests!$AI$2:$AI$501,"&gt;="&amp;DATE($B$6,$C$5,AB$9))&gt;0,"x",""))</f>
        <v/>
      </c>
      <c r="AC12" s="39">
        <f>IF(OR($B12="",AC$9=""),"",IF(COUNTIFS(Requests!$AF$2:$AF$501,$B12,Requests!$AL$2:$AL$501,"Approved",Requests!$AH$2:$AH$501,"&lt;="&amp;DATE($B$6,$C$5,AC$9),Requests!$AI$2:$AI$501,"&gt;="&amp;DATE($B$6,$C$5,AC$9))&gt;0,"x",""))</f>
        <v/>
      </c>
      <c r="AD12" s="39">
        <f>IF(OR($B12="",AD$9=""),"",IF(COUNTIFS(Requests!$AF$2:$AF$501,$B12,Requests!$AL$2:$AL$501,"Approved",Requests!$AH$2:$AH$501,"&lt;="&amp;DATE($B$6,$C$5,AD$9),Requests!$AI$2:$AI$501,"&gt;="&amp;DATE($B$6,$C$5,AD$9))&gt;0,"x",""))</f>
        <v/>
      </c>
      <c r="AE12" s="39">
        <f>IF(OR($B12="",AE$9=""),"",IF(COUNTIFS(Requests!$AF$2:$AF$501,$B12,Requests!$AL$2:$AL$501,"Approved",Requests!$AH$2:$AH$501,"&lt;="&amp;DATE($B$6,$C$5,AE$9),Requests!$AI$2:$AI$501,"&gt;="&amp;DATE($B$6,$C$5,AE$9))&gt;0,"x",""))</f>
        <v/>
      </c>
      <c r="AF12" s="39">
        <f>IF(OR($B12="",AF$9=""),"",IF(COUNTIFS(Requests!$AF$2:$AF$501,$B12,Requests!$AL$2:$AL$501,"Approved",Requests!$AH$2:$AH$501,"&lt;="&amp;DATE($B$6,$C$5,AF$9),Requests!$AI$2:$AI$501,"&gt;="&amp;DATE($B$6,$C$5,AF$9))&gt;0,"x",""))</f>
        <v/>
      </c>
      <c r="AG12" s="39">
        <f>IF(OR($B12="",AG$9=""),"",IF(COUNTIFS(Requests!$AF$2:$AF$501,$B12,Requests!$AL$2:$AL$501,"Approved",Requests!$AH$2:$AH$501,"&lt;="&amp;DATE($B$6,$C$5,AG$9),Requests!$AI$2:$AI$501,"&gt;="&amp;DATE($B$6,$C$5,AG$9))&gt;0,"x",""))</f>
        <v/>
      </c>
    </row>
    <row r="13">
      <c r="A13" s="38">
        <f>IF(B13="","",IF(Balances!B12&lt;&gt;"",Balances!B12,B13))</f>
        <v/>
      </c>
      <c r="B13" s="38">
        <f>IF(TRIM(Balances!A12)="","",LOWER(TRIM(Balances!A12)))</f>
        <v/>
      </c>
      <c r="C13" s="39">
        <f>IF(OR($B13="",C$9=""),"",IF(COUNTIFS(Requests!$AF$2:$AF$501,$B13,Requests!$AL$2:$AL$501,"Approved",Requests!$AH$2:$AH$501,"&lt;="&amp;DATE($B$6,$C$5,C$9),Requests!$AI$2:$AI$501,"&gt;="&amp;DATE($B$6,$C$5,C$9))&gt;0,"x",""))</f>
        <v/>
      </c>
      <c r="D13" s="39">
        <f>IF(OR($B13="",D$9=""),"",IF(COUNTIFS(Requests!$AF$2:$AF$501,$B13,Requests!$AL$2:$AL$501,"Approved",Requests!$AH$2:$AH$501,"&lt;="&amp;DATE($B$6,$C$5,D$9),Requests!$AI$2:$AI$501,"&gt;="&amp;DATE($B$6,$C$5,D$9))&gt;0,"x",""))</f>
        <v/>
      </c>
      <c r="E13" s="39">
        <f>IF(OR($B13="",E$9=""),"",IF(COUNTIFS(Requests!$AF$2:$AF$501,$B13,Requests!$AL$2:$AL$501,"Approved",Requests!$AH$2:$AH$501,"&lt;="&amp;DATE($B$6,$C$5,E$9),Requests!$AI$2:$AI$501,"&gt;="&amp;DATE($B$6,$C$5,E$9))&gt;0,"x",""))</f>
        <v/>
      </c>
      <c r="F13" s="39">
        <f>IF(OR($B13="",F$9=""),"",IF(COUNTIFS(Requests!$AF$2:$AF$501,$B13,Requests!$AL$2:$AL$501,"Approved",Requests!$AH$2:$AH$501,"&lt;="&amp;DATE($B$6,$C$5,F$9),Requests!$AI$2:$AI$501,"&gt;="&amp;DATE($B$6,$C$5,F$9))&gt;0,"x",""))</f>
        <v/>
      </c>
      <c r="G13" s="39">
        <f>IF(OR($B13="",G$9=""),"",IF(COUNTIFS(Requests!$AF$2:$AF$501,$B13,Requests!$AL$2:$AL$501,"Approved",Requests!$AH$2:$AH$501,"&lt;="&amp;DATE($B$6,$C$5,G$9),Requests!$AI$2:$AI$501,"&gt;="&amp;DATE($B$6,$C$5,G$9))&gt;0,"x",""))</f>
        <v/>
      </c>
      <c r="H13" s="39">
        <f>IF(OR($B13="",H$9=""),"",IF(COUNTIFS(Requests!$AF$2:$AF$501,$B13,Requests!$AL$2:$AL$501,"Approved",Requests!$AH$2:$AH$501,"&lt;="&amp;DATE($B$6,$C$5,H$9),Requests!$AI$2:$AI$501,"&gt;="&amp;DATE($B$6,$C$5,H$9))&gt;0,"x",""))</f>
        <v/>
      </c>
      <c r="I13" s="39">
        <f>IF(OR($B13="",I$9=""),"",IF(COUNTIFS(Requests!$AF$2:$AF$501,$B13,Requests!$AL$2:$AL$501,"Approved",Requests!$AH$2:$AH$501,"&lt;="&amp;DATE($B$6,$C$5,I$9),Requests!$AI$2:$AI$501,"&gt;="&amp;DATE($B$6,$C$5,I$9))&gt;0,"x",""))</f>
        <v/>
      </c>
      <c r="J13" s="39">
        <f>IF(OR($B13="",J$9=""),"",IF(COUNTIFS(Requests!$AF$2:$AF$501,$B13,Requests!$AL$2:$AL$501,"Approved",Requests!$AH$2:$AH$501,"&lt;="&amp;DATE($B$6,$C$5,J$9),Requests!$AI$2:$AI$501,"&gt;="&amp;DATE($B$6,$C$5,J$9))&gt;0,"x",""))</f>
        <v/>
      </c>
      <c r="K13" s="39">
        <f>IF(OR($B13="",K$9=""),"",IF(COUNTIFS(Requests!$AF$2:$AF$501,$B13,Requests!$AL$2:$AL$501,"Approved",Requests!$AH$2:$AH$501,"&lt;="&amp;DATE($B$6,$C$5,K$9),Requests!$AI$2:$AI$501,"&gt;="&amp;DATE($B$6,$C$5,K$9))&gt;0,"x",""))</f>
        <v/>
      </c>
      <c r="L13" s="39">
        <f>IF(OR($B13="",L$9=""),"",IF(COUNTIFS(Requests!$AF$2:$AF$501,$B13,Requests!$AL$2:$AL$501,"Approved",Requests!$AH$2:$AH$501,"&lt;="&amp;DATE($B$6,$C$5,L$9),Requests!$AI$2:$AI$501,"&gt;="&amp;DATE($B$6,$C$5,L$9))&gt;0,"x",""))</f>
        <v/>
      </c>
      <c r="M13" s="39">
        <f>IF(OR($B13="",M$9=""),"",IF(COUNTIFS(Requests!$AF$2:$AF$501,$B13,Requests!$AL$2:$AL$501,"Approved",Requests!$AH$2:$AH$501,"&lt;="&amp;DATE($B$6,$C$5,M$9),Requests!$AI$2:$AI$501,"&gt;="&amp;DATE($B$6,$C$5,M$9))&gt;0,"x",""))</f>
        <v/>
      </c>
      <c r="N13" s="39">
        <f>IF(OR($B13="",N$9=""),"",IF(COUNTIFS(Requests!$AF$2:$AF$501,$B13,Requests!$AL$2:$AL$501,"Approved",Requests!$AH$2:$AH$501,"&lt;="&amp;DATE($B$6,$C$5,N$9),Requests!$AI$2:$AI$501,"&gt;="&amp;DATE($B$6,$C$5,N$9))&gt;0,"x",""))</f>
        <v/>
      </c>
      <c r="O13" s="39">
        <f>IF(OR($B13="",O$9=""),"",IF(COUNTIFS(Requests!$AF$2:$AF$501,$B13,Requests!$AL$2:$AL$501,"Approved",Requests!$AH$2:$AH$501,"&lt;="&amp;DATE($B$6,$C$5,O$9),Requests!$AI$2:$AI$501,"&gt;="&amp;DATE($B$6,$C$5,O$9))&gt;0,"x",""))</f>
        <v/>
      </c>
      <c r="P13" s="39">
        <f>IF(OR($B13="",P$9=""),"",IF(COUNTIFS(Requests!$AF$2:$AF$501,$B13,Requests!$AL$2:$AL$501,"Approved",Requests!$AH$2:$AH$501,"&lt;="&amp;DATE($B$6,$C$5,P$9),Requests!$AI$2:$AI$501,"&gt;="&amp;DATE($B$6,$C$5,P$9))&gt;0,"x",""))</f>
        <v/>
      </c>
      <c r="Q13" s="39">
        <f>IF(OR($B13="",Q$9=""),"",IF(COUNTIFS(Requests!$AF$2:$AF$501,$B13,Requests!$AL$2:$AL$501,"Approved",Requests!$AH$2:$AH$501,"&lt;="&amp;DATE($B$6,$C$5,Q$9),Requests!$AI$2:$AI$501,"&gt;="&amp;DATE($B$6,$C$5,Q$9))&gt;0,"x",""))</f>
        <v/>
      </c>
      <c r="R13" s="39">
        <f>IF(OR($B13="",R$9=""),"",IF(COUNTIFS(Requests!$AF$2:$AF$501,$B13,Requests!$AL$2:$AL$501,"Approved",Requests!$AH$2:$AH$501,"&lt;="&amp;DATE($B$6,$C$5,R$9),Requests!$AI$2:$AI$501,"&gt;="&amp;DATE($B$6,$C$5,R$9))&gt;0,"x",""))</f>
        <v/>
      </c>
      <c r="S13" s="39">
        <f>IF(OR($B13="",S$9=""),"",IF(COUNTIFS(Requests!$AF$2:$AF$501,$B13,Requests!$AL$2:$AL$501,"Approved",Requests!$AH$2:$AH$501,"&lt;="&amp;DATE($B$6,$C$5,S$9),Requests!$AI$2:$AI$501,"&gt;="&amp;DATE($B$6,$C$5,S$9))&gt;0,"x",""))</f>
        <v/>
      </c>
      <c r="T13" s="39">
        <f>IF(OR($B13="",T$9=""),"",IF(COUNTIFS(Requests!$AF$2:$AF$501,$B13,Requests!$AL$2:$AL$501,"Approved",Requests!$AH$2:$AH$501,"&lt;="&amp;DATE($B$6,$C$5,T$9),Requests!$AI$2:$AI$501,"&gt;="&amp;DATE($B$6,$C$5,T$9))&gt;0,"x",""))</f>
        <v/>
      </c>
      <c r="U13" s="39">
        <f>IF(OR($B13="",U$9=""),"",IF(COUNTIFS(Requests!$AF$2:$AF$501,$B13,Requests!$AL$2:$AL$501,"Approved",Requests!$AH$2:$AH$501,"&lt;="&amp;DATE($B$6,$C$5,U$9),Requests!$AI$2:$AI$501,"&gt;="&amp;DATE($B$6,$C$5,U$9))&gt;0,"x",""))</f>
        <v/>
      </c>
      <c r="V13" s="39">
        <f>IF(OR($B13="",V$9=""),"",IF(COUNTIFS(Requests!$AF$2:$AF$501,$B13,Requests!$AL$2:$AL$501,"Approved",Requests!$AH$2:$AH$501,"&lt;="&amp;DATE($B$6,$C$5,V$9),Requests!$AI$2:$AI$501,"&gt;="&amp;DATE($B$6,$C$5,V$9))&gt;0,"x",""))</f>
        <v/>
      </c>
      <c r="W13" s="39">
        <f>IF(OR($B13="",W$9=""),"",IF(COUNTIFS(Requests!$AF$2:$AF$501,$B13,Requests!$AL$2:$AL$501,"Approved",Requests!$AH$2:$AH$501,"&lt;="&amp;DATE($B$6,$C$5,W$9),Requests!$AI$2:$AI$501,"&gt;="&amp;DATE($B$6,$C$5,W$9))&gt;0,"x",""))</f>
        <v/>
      </c>
      <c r="X13" s="39">
        <f>IF(OR($B13="",X$9=""),"",IF(COUNTIFS(Requests!$AF$2:$AF$501,$B13,Requests!$AL$2:$AL$501,"Approved",Requests!$AH$2:$AH$501,"&lt;="&amp;DATE($B$6,$C$5,X$9),Requests!$AI$2:$AI$501,"&gt;="&amp;DATE($B$6,$C$5,X$9))&gt;0,"x",""))</f>
        <v/>
      </c>
      <c r="Y13" s="39">
        <f>IF(OR($B13="",Y$9=""),"",IF(COUNTIFS(Requests!$AF$2:$AF$501,$B13,Requests!$AL$2:$AL$501,"Approved",Requests!$AH$2:$AH$501,"&lt;="&amp;DATE($B$6,$C$5,Y$9),Requests!$AI$2:$AI$501,"&gt;="&amp;DATE($B$6,$C$5,Y$9))&gt;0,"x",""))</f>
        <v/>
      </c>
      <c r="Z13" s="39">
        <f>IF(OR($B13="",Z$9=""),"",IF(COUNTIFS(Requests!$AF$2:$AF$501,$B13,Requests!$AL$2:$AL$501,"Approved",Requests!$AH$2:$AH$501,"&lt;="&amp;DATE($B$6,$C$5,Z$9),Requests!$AI$2:$AI$501,"&gt;="&amp;DATE($B$6,$C$5,Z$9))&gt;0,"x",""))</f>
        <v/>
      </c>
      <c r="AA13" s="39">
        <f>IF(OR($B13="",AA$9=""),"",IF(COUNTIFS(Requests!$AF$2:$AF$501,$B13,Requests!$AL$2:$AL$501,"Approved",Requests!$AH$2:$AH$501,"&lt;="&amp;DATE($B$6,$C$5,AA$9),Requests!$AI$2:$AI$501,"&gt;="&amp;DATE($B$6,$C$5,AA$9))&gt;0,"x",""))</f>
        <v/>
      </c>
      <c r="AB13" s="39">
        <f>IF(OR($B13="",AB$9=""),"",IF(COUNTIFS(Requests!$AF$2:$AF$501,$B13,Requests!$AL$2:$AL$501,"Approved",Requests!$AH$2:$AH$501,"&lt;="&amp;DATE($B$6,$C$5,AB$9),Requests!$AI$2:$AI$501,"&gt;="&amp;DATE($B$6,$C$5,AB$9))&gt;0,"x",""))</f>
        <v/>
      </c>
      <c r="AC13" s="39">
        <f>IF(OR($B13="",AC$9=""),"",IF(COUNTIFS(Requests!$AF$2:$AF$501,$B13,Requests!$AL$2:$AL$501,"Approved",Requests!$AH$2:$AH$501,"&lt;="&amp;DATE($B$6,$C$5,AC$9),Requests!$AI$2:$AI$501,"&gt;="&amp;DATE($B$6,$C$5,AC$9))&gt;0,"x",""))</f>
        <v/>
      </c>
      <c r="AD13" s="39">
        <f>IF(OR($B13="",AD$9=""),"",IF(COUNTIFS(Requests!$AF$2:$AF$501,$B13,Requests!$AL$2:$AL$501,"Approved",Requests!$AH$2:$AH$501,"&lt;="&amp;DATE($B$6,$C$5,AD$9),Requests!$AI$2:$AI$501,"&gt;="&amp;DATE($B$6,$C$5,AD$9))&gt;0,"x",""))</f>
        <v/>
      </c>
      <c r="AE13" s="39">
        <f>IF(OR($B13="",AE$9=""),"",IF(COUNTIFS(Requests!$AF$2:$AF$501,$B13,Requests!$AL$2:$AL$501,"Approved",Requests!$AH$2:$AH$501,"&lt;="&amp;DATE($B$6,$C$5,AE$9),Requests!$AI$2:$AI$501,"&gt;="&amp;DATE($B$6,$C$5,AE$9))&gt;0,"x",""))</f>
        <v/>
      </c>
      <c r="AF13" s="39">
        <f>IF(OR($B13="",AF$9=""),"",IF(COUNTIFS(Requests!$AF$2:$AF$501,$B13,Requests!$AL$2:$AL$501,"Approved",Requests!$AH$2:$AH$501,"&lt;="&amp;DATE($B$6,$C$5,AF$9),Requests!$AI$2:$AI$501,"&gt;="&amp;DATE($B$6,$C$5,AF$9))&gt;0,"x",""))</f>
        <v/>
      </c>
      <c r="AG13" s="39">
        <f>IF(OR($B13="",AG$9=""),"",IF(COUNTIFS(Requests!$AF$2:$AF$501,$B13,Requests!$AL$2:$AL$501,"Approved",Requests!$AH$2:$AH$501,"&lt;="&amp;DATE($B$6,$C$5,AG$9),Requests!$AI$2:$AI$501,"&gt;="&amp;DATE($B$6,$C$5,AG$9))&gt;0,"x",""))</f>
        <v/>
      </c>
    </row>
    <row r="14">
      <c r="A14" s="38">
        <f>IF(B14="","",IF(Balances!B13&lt;&gt;"",Balances!B13,B14))</f>
        <v/>
      </c>
      <c r="B14" s="38">
        <f>IF(TRIM(Balances!A13)="","",LOWER(TRIM(Balances!A13)))</f>
        <v/>
      </c>
      <c r="C14" s="39">
        <f>IF(OR($B14="",C$9=""),"",IF(COUNTIFS(Requests!$AF$2:$AF$501,$B14,Requests!$AL$2:$AL$501,"Approved",Requests!$AH$2:$AH$501,"&lt;="&amp;DATE($B$6,$C$5,C$9),Requests!$AI$2:$AI$501,"&gt;="&amp;DATE($B$6,$C$5,C$9))&gt;0,"x",""))</f>
        <v/>
      </c>
      <c r="D14" s="39">
        <f>IF(OR($B14="",D$9=""),"",IF(COUNTIFS(Requests!$AF$2:$AF$501,$B14,Requests!$AL$2:$AL$501,"Approved",Requests!$AH$2:$AH$501,"&lt;="&amp;DATE($B$6,$C$5,D$9),Requests!$AI$2:$AI$501,"&gt;="&amp;DATE($B$6,$C$5,D$9))&gt;0,"x",""))</f>
        <v/>
      </c>
      <c r="E14" s="39">
        <f>IF(OR($B14="",E$9=""),"",IF(COUNTIFS(Requests!$AF$2:$AF$501,$B14,Requests!$AL$2:$AL$501,"Approved",Requests!$AH$2:$AH$501,"&lt;="&amp;DATE($B$6,$C$5,E$9),Requests!$AI$2:$AI$501,"&gt;="&amp;DATE($B$6,$C$5,E$9))&gt;0,"x",""))</f>
        <v/>
      </c>
      <c r="F14" s="39">
        <f>IF(OR($B14="",F$9=""),"",IF(COUNTIFS(Requests!$AF$2:$AF$501,$B14,Requests!$AL$2:$AL$501,"Approved",Requests!$AH$2:$AH$501,"&lt;="&amp;DATE($B$6,$C$5,F$9),Requests!$AI$2:$AI$501,"&gt;="&amp;DATE($B$6,$C$5,F$9))&gt;0,"x",""))</f>
        <v/>
      </c>
      <c r="G14" s="39">
        <f>IF(OR($B14="",G$9=""),"",IF(COUNTIFS(Requests!$AF$2:$AF$501,$B14,Requests!$AL$2:$AL$501,"Approved",Requests!$AH$2:$AH$501,"&lt;="&amp;DATE($B$6,$C$5,G$9),Requests!$AI$2:$AI$501,"&gt;="&amp;DATE($B$6,$C$5,G$9))&gt;0,"x",""))</f>
        <v/>
      </c>
      <c r="H14" s="39">
        <f>IF(OR($B14="",H$9=""),"",IF(COUNTIFS(Requests!$AF$2:$AF$501,$B14,Requests!$AL$2:$AL$501,"Approved",Requests!$AH$2:$AH$501,"&lt;="&amp;DATE($B$6,$C$5,H$9),Requests!$AI$2:$AI$501,"&gt;="&amp;DATE($B$6,$C$5,H$9))&gt;0,"x",""))</f>
        <v/>
      </c>
      <c r="I14" s="39">
        <f>IF(OR($B14="",I$9=""),"",IF(COUNTIFS(Requests!$AF$2:$AF$501,$B14,Requests!$AL$2:$AL$501,"Approved",Requests!$AH$2:$AH$501,"&lt;="&amp;DATE($B$6,$C$5,I$9),Requests!$AI$2:$AI$501,"&gt;="&amp;DATE($B$6,$C$5,I$9))&gt;0,"x",""))</f>
        <v/>
      </c>
      <c r="J14" s="39">
        <f>IF(OR($B14="",J$9=""),"",IF(COUNTIFS(Requests!$AF$2:$AF$501,$B14,Requests!$AL$2:$AL$501,"Approved",Requests!$AH$2:$AH$501,"&lt;="&amp;DATE($B$6,$C$5,J$9),Requests!$AI$2:$AI$501,"&gt;="&amp;DATE($B$6,$C$5,J$9))&gt;0,"x",""))</f>
        <v/>
      </c>
      <c r="K14" s="39">
        <f>IF(OR($B14="",K$9=""),"",IF(COUNTIFS(Requests!$AF$2:$AF$501,$B14,Requests!$AL$2:$AL$501,"Approved",Requests!$AH$2:$AH$501,"&lt;="&amp;DATE($B$6,$C$5,K$9),Requests!$AI$2:$AI$501,"&gt;="&amp;DATE($B$6,$C$5,K$9))&gt;0,"x",""))</f>
        <v/>
      </c>
      <c r="L14" s="39">
        <f>IF(OR($B14="",L$9=""),"",IF(COUNTIFS(Requests!$AF$2:$AF$501,$B14,Requests!$AL$2:$AL$501,"Approved",Requests!$AH$2:$AH$501,"&lt;="&amp;DATE($B$6,$C$5,L$9),Requests!$AI$2:$AI$501,"&gt;="&amp;DATE($B$6,$C$5,L$9))&gt;0,"x",""))</f>
        <v/>
      </c>
      <c r="M14" s="39">
        <f>IF(OR($B14="",M$9=""),"",IF(COUNTIFS(Requests!$AF$2:$AF$501,$B14,Requests!$AL$2:$AL$501,"Approved",Requests!$AH$2:$AH$501,"&lt;="&amp;DATE($B$6,$C$5,M$9),Requests!$AI$2:$AI$501,"&gt;="&amp;DATE($B$6,$C$5,M$9))&gt;0,"x",""))</f>
        <v/>
      </c>
      <c r="N14" s="39">
        <f>IF(OR($B14="",N$9=""),"",IF(COUNTIFS(Requests!$AF$2:$AF$501,$B14,Requests!$AL$2:$AL$501,"Approved",Requests!$AH$2:$AH$501,"&lt;="&amp;DATE($B$6,$C$5,N$9),Requests!$AI$2:$AI$501,"&gt;="&amp;DATE($B$6,$C$5,N$9))&gt;0,"x",""))</f>
        <v/>
      </c>
      <c r="O14" s="39">
        <f>IF(OR($B14="",O$9=""),"",IF(COUNTIFS(Requests!$AF$2:$AF$501,$B14,Requests!$AL$2:$AL$501,"Approved",Requests!$AH$2:$AH$501,"&lt;="&amp;DATE($B$6,$C$5,O$9),Requests!$AI$2:$AI$501,"&gt;="&amp;DATE($B$6,$C$5,O$9))&gt;0,"x",""))</f>
        <v/>
      </c>
      <c r="P14" s="39">
        <f>IF(OR($B14="",P$9=""),"",IF(COUNTIFS(Requests!$AF$2:$AF$501,$B14,Requests!$AL$2:$AL$501,"Approved",Requests!$AH$2:$AH$501,"&lt;="&amp;DATE($B$6,$C$5,P$9),Requests!$AI$2:$AI$501,"&gt;="&amp;DATE($B$6,$C$5,P$9))&gt;0,"x",""))</f>
        <v/>
      </c>
      <c r="Q14" s="39">
        <f>IF(OR($B14="",Q$9=""),"",IF(COUNTIFS(Requests!$AF$2:$AF$501,$B14,Requests!$AL$2:$AL$501,"Approved",Requests!$AH$2:$AH$501,"&lt;="&amp;DATE($B$6,$C$5,Q$9),Requests!$AI$2:$AI$501,"&gt;="&amp;DATE($B$6,$C$5,Q$9))&gt;0,"x",""))</f>
        <v/>
      </c>
      <c r="R14" s="39">
        <f>IF(OR($B14="",R$9=""),"",IF(COUNTIFS(Requests!$AF$2:$AF$501,$B14,Requests!$AL$2:$AL$501,"Approved",Requests!$AH$2:$AH$501,"&lt;="&amp;DATE($B$6,$C$5,R$9),Requests!$AI$2:$AI$501,"&gt;="&amp;DATE($B$6,$C$5,R$9))&gt;0,"x",""))</f>
        <v/>
      </c>
      <c r="S14" s="39">
        <f>IF(OR($B14="",S$9=""),"",IF(COUNTIFS(Requests!$AF$2:$AF$501,$B14,Requests!$AL$2:$AL$501,"Approved",Requests!$AH$2:$AH$501,"&lt;="&amp;DATE($B$6,$C$5,S$9),Requests!$AI$2:$AI$501,"&gt;="&amp;DATE($B$6,$C$5,S$9))&gt;0,"x",""))</f>
        <v/>
      </c>
      <c r="T14" s="39">
        <f>IF(OR($B14="",T$9=""),"",IF(COUNTIFS(Requests!$AF$2:$AF$501,$B14,Requests!$AL$2:$AL$501,"Approved",Requests!$AH$2:$AH$501,"&lt;="&amp;DATE($B$6,$C$5,T$9),Requests!$AI$2:$AI$501,"&gt;="&amp;DATE($B$6,$C$5,T$9))&gt;0,"x",""))</f>
        <v/>
      </c>
      <c r="U14" s="39">
        <f>IF(OR($B14="",U$9=""),"",IF(COUNTIFS(Requests!$AF$2:$AF$501,$B14,Requests!$AL$2:$AL$501,"Approved",Requests!$AH$2:$AH$501,"&lt;="&amp;DATE($B$6,$C$5,U$9),Requests!$AI$2:$AI$501,"&gt;="&amp;DATE($B$6,$C$5,U$9))&gt;0,"x",""))</f>
        <v/>
      </c>
      <c r="V14" s="39">
        <f>IF(OR($B14="",V$9=""),"",IF(COUNTIFS(Requests!$AF$2:$AF$501,$B14,Requests!$AL$2:$AL$501,"Approved",Requests!$AH$2:$AH$501,"&lt;="&amp;DATE($B$6,$C$5,V$9),Requests!$AI$2:$AI$501,"&gt;="&amp;DATE($B$6,$C$5,V$9))&gt;0,"x",""))</f>
        <v/>
      </c>
      <c r="W14" s="39">
        <f>IF(OR($B14="",W$9=""),"",IF(COUNTIFS(Requests!$AF$2:$AF$501,$B14,Requests!$AL$2:$AL$501,"Approved",Requests!$AH$2:$AH$501,"&lt;="&amp;DATE($B$6,$C$5,W$9),Requests!$AI$2:$AI$501,"&gt;="&amp;DATE($B$6,$C$5,W$9))&gt;0,"x",""))</f>
        <v/>
      </c>
      <c r="X14" s="39">
        <f>IF(OR($B14="",X$9=""),"",IF(COUNTIFS(Requests!$AF$2:$AF$501,$B14,Requests!$AL$2:$AL$501,"Approved",Requests!$AH$2:$AH$501,"&lt;="&amp;DATE($B$6,$C$5,X$9),Requests!$AI$2:$AI$501,"&gt;="&amp;DATE($B$6,$C$5,X$9))&gt;0,"x",""))</f>
        <v/>
      </c>
      <c r="Y14" s="39">
        <f>IF(OR($B14="",Y$9=""),"",IF(COUNTIFS(Requests!$AF$2:$AF$501,$B14,Requests!$AL$2:$AL$501,"Approved",Requests!$AH$2:$AH$501,"&lt;="&amp;DATE($B$6,$C$5,Y$9),Requests!$AI$2:$AI$501,"&gt;="&amp;DATE($B$6,$C$5,Y$9))&gt;0,"x",""))</f>
        <v/>
      </c>
      <c r="Z14" s="39">
        <f>IF(OR($B14="",Z$9=""),"",IF(COUNTIFS(Requests!$AF$2:$AF$501,$B14,Requests!$AL$2:$AL$501,"Approved",Requests!$AH$2:$AH$501,"&lt;="&amp;DATE($B$6,$C$5,Z$9),Requests!$AI$2:$AI$501,"&gt;="&amp;DATE($B$6,$C$5,Z$9))&gt;0,"x",""))</f>
        <v/>
      </c>
      <c r="AA14" s="39">
        <f>IF(OR($B14="",AA$9=""),"",IF(COUNTIFS(Requests!$AF$2:$AF$501,$B14,Requests!$AL$2:$AL$501,"Approved",Requests!$AH$2:$AH$501,"&lt;="&amp;DATE($B$6,$C$5,AA$9),Requests!$AI$2:$AI$501,"&gt;="&amp;DATE($B$6,$C$5,AA$9))&gt;0,"x",""))</f>
        <v/>
      </c>
      <c r="AB14" s="39">
        <f>IF(OR($B14="",AB$9=""),"",IF(COUNTIFS(Requests!$AF$2:$AF$501,$B14,Requests!$AL$2:$AL$501,"Approved",Requests!$AH$2:$AH$501,"&lt;="&amp;DATE($B$6,$C$5,AB$9),Requests!$AI$2:$AI$501,"&gt;="&amp;DATE($B$6,$C$5,AB$9))&gt;0,"x",""))</f>
        <v/>
      </c>
      <c r="AC14" s="39">
        <f>IF(OR($B14="",AC$9=""),"",IF(COUNTIFS(Requests!$AF$2:$AF$501,$B14,Requests!$AL$2:$AL$501,"Approved",Requests!$AH$2:$AH$501,"&lt;="&amp;DATE($B$6,$C$5,AC$9),Requests!$AI$2:$AI$501,"&gt;="&amp;DATE($B$6,$C$5,AC$9))&gt;0,"x",""))</f>
        <v/>
      </c>
      <c r="AD14" s="39">
        <f>IF(OR($B14="",AD$9=""),"",IF(COUNTIFS(Requests!$AF$2:$AF$501,$B14,Requests!$AL$2:$AL$501,"Approved",Requests!$AH$2:$AH$501,"&lt;="&amp;DATE($B$6,$C$5,AD$9),Requests!$AI$2:$AI$501,"&gt;="&amp;DATE($B$6,$C$5,AD$9))&gt;0,"x",""))</f>
        <v/>
      </c>
      <c r="AE14" s="39">
        <f>IF(OR($B14="",AE$9=""),"",IF(COUNTIFS(Requests!$AF$2:$AF$501,$B14,Requests!$AL$2:$AL$501,"Approved",Requests!$AH$2:$AH$501,"&lt;="&amp;DATE($B$6,$C$5,AE$9),Requests!$AI$2:$AI$501,"&gt;="&amp;DATE($B$6,$C$5,AE$9))&gt;0,"x",""))</f>
        <v/>
      </c>
      <c r="AF14" s="39">
        <f>IF(OR($B14="",AF$9=""),"",IF(COUNTIFS(Requests!$AF$2:$AF$501,$B14,Requests!$AL$2:$AL$501,"Approved",Requests!$AH$2:$AH$501,"&lt;="&amp;DATE($B$6,$C$5,AF$9),Requests!$AI$2:$AI$501,"&gt;="&amp;DATE($B$6,$C$5,AF$9))&gt;0,"x",""))</f>
        <v/>
      </c>
      <c r="AG14" s="39">
        <f>IF(OR($B14="",AG$9=""),"",IF(COUNTIFS(Requests!$AF$2:$AF$501,$B14,Requests!$AL$2:$AL$501,"Approved",Requests!$AH$2:$AH$501,"&lt;="&amp;DATE($B$6,$C$5,AG$9),Requests!$AI$2:$AI$501,"&gt;="&amp;DATE($B$6,$C$5,AG$9))&gt;0,"x",""))</f>
        <v/>
      </c>
    </row>
    <row r="15">
      <c r="A15" s="38">
        <f>IF(B15="","",IF(Balances!B14&lt;&gt;"",Balances!B14,B15))</f>
        <v/>
      </c>
      <c r="B15" s="38">
        <f>IF(TRIM(Balances!A14)="","",LOWER(TRIM(Balances!A14)))</f>
        <v/>
      </c>
      <c r="C15" s="39">
        <f>IF(OR($B15="",C$9=""),"",IF(COUNTIFS(Requests!$AF$2:$AF$501,$B15,Requests!$AL$2:$AL$501,"Approved",Requests!$AH$2:$AH$501,"&lt;="&amp;DATE($B$6,$C$5,C$9),Requests!$AI$2:$AI$501,"&gt;="&amp;DATE($B$6,$C$5,C$9))&gt;0,"x",""))</f>
        <v/>
      </c>
      <c r="D15" s="39">
        <f>IF(OR($B15="",D$9=""),"",IF(COUNTIFS(Requests!$AF$2:$AF$501,$B15,Requests!$AL$2:$AL$501,"Approved",Requests!$AH$2:$AH$501,"&lt;="&amp;DATE($B$6,$C$5,D$9),Requests!$AI$2:$AI$501,"&gt;="&amp;DATE($B$6,$C$5,D$9))&gt;0,"x",""))</f>
        <v/>
      </c>
      <c r="E15" s="39">
        <f>IF(OR($B15="",E$9=""),"",IF(COUNTIFS(Requests!$AF$2:$AF$501,$B15,Requests!$AL$2:$AL$501,"Approved",Requests!$AH$2:$AH$501,"&lt;="&amp;DATE($B$6,$C$5,E$9),Requests!$AI$2:$AI$501,"&gt;="&amp;DATE($B$6,$C$5,E$9))&gt;0,"x",""))</f>
        <v/>
      </c>
      <c r="F15" s="39">
        <f>IF(OR($B15="",F$9=""),"",IF(COUNTIFS(Requests!$AF$2:$AF$501,$B15,Requests!$AL$2:$AL$501,"Approved",Requests!$AH$2:$AH$501,"&lt;="&amp;DATE($B$6,$C$5,F$9),Requests!$AI$2:$AI$501,"&gt;="&amp;DATE($B$6,$C$5,F$9))&gt;0,"x",""))</f>
        <v/>
      </c>
      <c r="G15" s="39">
        <f>IF(OR($B15="",G$9=""),"",IF(COUNTIFS(Requests!$AF$2:$AF$501,$B15,Requests!$AL$2:$AL$501,"Approved",Requests!$AH$2:$AH$501,"&lt;="&amp;DATE($B$6,$C$5,G$9),Requests!$AI$2:$AI$501,"&gt;="&amp;DATE($B$6,$C$5,G$9))&gt;0,"x",""))</f>
        <v/>
      </c>
      <c r="H15" s="39">
        <f>IF(OR($B15="",H$9=""),"",IF(COUNTIFS(Requests!$AF$2:$AF$501,$B15,Requests!$AL$2:$AL$501,"Approved",Requests!$AH$2:$AH$501,"&lt;="&amp;DATE($B$6,$C$5,H$9),Requests!$AI$2:$AI$501,"&gt;="&amp;DATE($B$6,$C$5,H$9))&gt;0,"x",""))</f>
        <v/>
      </c>
      <c r="I15" s="39">
        <f>IF(OR($B15="",I$9=""),"",IF(COUNTIFS(Requests!$AF$2:$AF$501,$B15,Requests!$AL$2:$AL$501,"Approved",Requests!$AH$2:$AH$501,"&lt;="&amp;DATE($B$6,$C$5,I$9),Requests!$AI$2:$AI$501,"&gt;="&amp;DATE($B$6,$C$5,I$9))&gt;0,"x",""))</f>
        <v/>
      </c>
      <c r="J15" s="39">
        <f>IF(OR($B15="",J$9=""),"",IF(COUNTIFS(Requests!$AF$2:$AF$501,$B15,Requests!$AL$2:$AL$501,"Approved",Requests!$AH$2:$AH$501,"&lt;="&amp;DATE($B$6,$C$5,J$9),Requests!$AI$2:$AI$501,"&gt;="&amp;DATE($B$6,$C$5,J$9))&gt;0,"x",""))</f>
        <v/>
      </c>
      <c r="K15" s="39">
        <f>IF(OR($B15="",K$9=""),"",IF(COUNTIFS(Requests!$AF$2:$AF$501,$B15,Requests!$AL$2:$AL$501,"Approved",Requests!$AH$2:$AH$501,"&lt;="&amp;DATE($B$6,$C$5,K$9),Requests!$AI$2:$AI$501,"&gt;="&amp;DATE($B$6,$C$5,K$9))&gt;0,"x",""))</f>
        <v/>
      </c>
      <c r="L15" s="39">
        <f>IF(OR($B15="",L$9=""),"",IF(COUNTIFS(Requests!$AF$2:$AF$501,$B15,Requests!$AL$2:$AL$501,"Approved",Requests!$AH$2:$AH$501,"&lt;="&amp;DATE($B$6,$C$5,L$9),Requests!$AI$2:$AI$501,"&gt;="&amp;DATE($B$6,$C$5,L$9))&gt;0,"x",""))</f>
        <v/>
      </c>
      <c r="M15" s="39">
        <f>IF(OR($B15="",M$9=""),"",IF(COUNTIFS(Requests!$AF$2:$AF$501,$B15,Requests!$AL$2:$AL$501,"Approved",Requests!$AH$2:$AH$501,"&lt;="&amp;DATE($B$6,$C$5,M$9),Requests!$AI$2:$AI$501,"&gt;="&amp;DATE($B$6,$C$5,M$9))&gt;0,"x",""))</f>
        <v/>
      </c>
      <c r="N15" s="39">
        <f>IF(OR($B15="",N$9=""),"",IF(COUNTIFS(Requests!$AF$2:$AF$501,$B15,Requests!$AL$2:$AL$501,"Approved",Requests!$AH$2:$AH$501,"&lt;="&amp;DATE($B$6,$C$5,N$9),Requests!$AI$2:$AI$501,"&gt;="&amp;DATE($B$6,$C$5,N$9))&gt;0,"x",""))</f>
        <v/>
      </c>
      <c r="O15" s="39">
        <f>IF(OR($B15="",O$9=""),"",IF(COUNTIFS(Requests!$AF$2:$AF$501,$B15,Requests!$AL$2:$AL$501,"Approved",Requests!$AH$2:$AH$501,"&lt;="&amp;DATE($B$6,$C$5,O$9),Requests!$AI$2:$AI$501,"&gt;="&amp;DATE($B$6,$C$5,O$9))&gt;0,"x",""))</f>
        <v/>
      </c>
      <c r="P15" s="39">
        <f>IF(OR($B15="",P$9=""),"",IF(COUNTIFS(Requests!$AF$2:$AF$501,$B15,Requests!$AL$2:$AL$501,"Approved",Requests!$AH$2:$AH$501,"&lt;="&amp;DATE($B$6,$C$5,P$9),Requests!$AI$2:$AI$501,"&gt;="&amp;DATE($B$6,$C$5,P$9))&gt;0,"x",""))</f>
        <v/>
      </c>
      <c r="Q15" s="39">
        <f>IF(OR($B15="",Q$9=""),"",IF(COUNTIFS(Requests!$AF$2:$AF$501,$B15,Requests!$AL$2:$AL$501,"Approved",Requests!$AH$2:$AH$501,"&lt;="&amp;DATE($B$6,$C$5,Q$9),Requests!$AI$2:$AI$501,"&gt;="&amp;DATE($B$6,$C$5,Q$9))&gt;0,"x",""))</f>
        <v/>
      </c>
      <c r="R15" s="39">
        <f>IF(OR($B15="",R$9=""),"",IF(COUNTIFS(Requests!$AF$2:$AF$501,$B15,Requests!$AL$2:$AL$501,"Approved",Requests!$AH$2:$AH$501,"&lt;="&amp;DATE($B$6,$C$5,R$9),Requests!$AI$2:$AI$501,"&gt;="&amp;DATE($B$6,$C$5,R$9))&gt;0,"x",""))</f>
        <v/>
      </c>
      <c r="S15" s="39">
        <f>IF(OR($B15="",S$9=""),"",IF(COUNTIFS(Requests!$AF$2:$AF$501,$B15,Requests!$AL$2:$AL$501,"Approved",Requests!$AH$2:$AH$501,"&lt;="&amp;DATE($B$6,$C$5,S$9),Requests!$AI$2:$AI$501,"&gt;="&amp;DATE($B$6,$C$5,S$9))&gt;0,"x",""))</f>
        <v/>
      </c>
      <c r="T15" s="39">
        <f>IF(OR($B15="",T$9=""),"",IF(COUNTIFS(Requests!$AF$2:$AF$501,$B15,Requests!$AL$2:$AL$501,"Approved",Requests!$AH$2:$AH$501,"&lt;="&amp;DATE($B$6,$C$5,T$9),Requests!$AI$2:$AI$501,"&gt;="&amp;DATE($B$6,$C$5,T$9))&gt;0,"x",""))</f>
        <v/>
      </c>
      <c r="U15" s="39">
        <f>IF(OR($B15="",U$9=""),"",IF(COUNTIFS(Requests!$AF$2:$AF$501,$B15,Requests!$AL$2:$AL$501,"Approved",Requests!$AH$2:$AH$501,"&lt;="&amp;DATE($B$6,$C$5,U$9),Requests!$AI$2:$AI$501,"&gt;="&amp;DATE($B$6,$C$5,U$9))&gt;0,"x",""))</f>
        <v/>
      </c>
      <c r="V15" s="39">
        <f>IF(OR($B15="",V$9=""),"",IF(COUNTIFS(Requests!$AF$2:$AF$501,$B15,Requests!$AL$2:$AL$501,"Approved",Requests!$AH$2:$AH$501,"&lt;="&amp;DATE($B$6,$C$5,V$9),Requests!$AI$2:$AI$501,"&gt;="&amp;DATE($B$6,$C$5,V$9))&gt;0,"x",""))</f>
        <v/>
      </c>
      <c r="W15" s="39">
        <f>IF(OR($B15="",W$9=""),"",IF(COUNTIFS(Requests!$AF$2:$AF$501,$B15,Requests!$AL$2:$AL$501,"Approved",Requests!$AH$2:$AH$501,"&lt;="&amp;DATE($B$6,$C$5,W$9),Requests!$AI$2:$AI$501,"&gt;="&amp;DATE($B$6,$C$5,W$9))&gt;0,"x",""))</f>
        <v/>
      </c>
      <c r="X15" s="39">
        <f>IF(OR($B15="",X$9=""),"",IF(COUNTIFS(Requests!$AF$2:$AF$501,$B15,Requests!$AL$2:$AL$501,"Approved",Requests!$AH$2:$AH$501,"&lt;="&amp;DATE($B$6,$C$5,X$9),Requests!$AI$2:$AI$501,"&gt;="&amp;DATE($B$6,$C$5,X$9))&gt;0,"x",""))</f>
        <v/>
      </c>
      <c r="Y15" s="39">
        <f>IF(OR($B15="",Y$9=""),"",IF(COUNTIFS(Requests!$AF$2:$AF$501,$B15,Requests!$AL$2:$AL$501,"Approved",Requests!$AH$2:$AH$501,"&lt;="&amp;DATE($B$6,$C$5,Y$9),Requests!$AI$2:$AI$501,"&gt;="&amp;DATE($B$6,$C$5,Y$9))&gt;0,"x",""))</f>
        <v/>
      </c>
      <c r="Z15" s="39">
        <f>IF(OR($B15="",Z$9=""),"",IF(COUNTIFS(Requests!$AF$2:$AF$501,$B15,Requests!$AL$2:$AL$501,"Approved",Requests!$AH$2:$AH$501,"&lt;="&amp;DATE($B$6,$C$5,Z$9),Requests!$AI$2:$AI$501,"&gt;="&amp;DATE($B$6,$C$5,Z$9))&gt;0,"x",""))</f>
        <v/>
      </c>
      <c r="AA15" s="39">
        <f>IF(OR($B15="",AA$9=""),"",IF(COUNTIFS(Requests!$AF$2:$AF$501,$B15,Requests!$AL$2:$AL$501,"Approved",Requests!$AH$2:$AH$501,"&lt;="&amp;DATE($B$6,$C$5,AA$9),Requests!$AI$2:$AI$501,"&gt;="&amp;DATE($B$6,$C$5,AA$9))&gt;0,"x",""))</f>
        <v/>
      </c>
      <c r="AB15" s="39">
        <f>IF(OR($B15="",AB$9=""),"",IF(COUNTIFS(Requests!$AF$2:$AF$501,$B15,Requests!$AL$2:$AL$501,"Approved",Requests!$AH$2:$AH$501,"&lt;="&amp;DATE($B$6,$C$5,AB$9),Requests!$AI$2:$AI$501,"&gt;="&amp;DATE($B$6,$C$5,AB$9))&gt;0,"x",""))</f>
        <v/>
      </c>
      <c r="AC15" s="39">
        <f>IF(OR($B15="",AC$9=""),"",IF(COUNTIFS(Requests!$AF$2:$AF$501,$B15,Requests!$AL$2:$AL$501,"Approved",Requests!$AH$2:$AH$501,"&lt;="&amp;DATE($B$6,$C$5,AC$9),Requests!$AI$2:$AI$501,"&gt;="&amp;DATE($B$6,$C$5,AC$9))&gt;0,"x",""))</f>
        <v/>
      </c>
      <c r="AD15" s="39">
        <f>IF(OR($B15="",AD$9=""),"",IF(COUNTIFS(Requests!$AF$2:$AF$501,$B15,Requests!$AL$2:$AL$501,"Approved",Requests!$AH$2:$AH$501,"&lt;="&amp;DATE($B$6,$C$5,AD$9),Requests!$AI$2:$AI$501,"&gt;="&amp;DATE($B$6,$C$5,AD$9))&gt;0,"x",""))</f>
        <v/>
      </c>
      <c r="AE15" s="39">
        <f>IF(OR($B15="",AE$9=""),"",IF(COUNTIFS(Requests!$AF$2:$AF$501,$B15,Requests!$AL$2:$AL$501,"Approved",Requests!$AH$2:$AH$501,"&lt;="&amp;DATE($B$6,$C$5,AE$9),Requests!$AI$2:$AI$501,"&gt;="&amp;DATE($B$6,$C$5,AE$9))&gt;0,"x",""))</f>
        <v/>
      </c>
      <c r="AF15" s="39">
        <f>IF(OR($B15="",AF$9=""),"",IF(COUNTIFS(Requests!$AF$2:$AF$501,$B15,Requests!$AL$2:$AL$501,"Approved",Requests!$AH$2:$AH$501,"&lt;="&amp;DATE($B$6,$C$5,AF$9),Requests!$AI$2:$AI$501,"&gt;="&amp;DATE($B$6,$C$5,AF$9))&gt;0,"x",""))</f>
        <v/>
      </c>
      <c r="AG15" s="39">
        <f>IF(OR($B15="",AG$9=""),"",IF(COUNTIFS(Requests!$AF$2:$AF$501,$B15,Requests!$AL$2:$AL$501,"Approved",Requests!$AH$2:$AH$501,"&lt;="&amp;DATE($B$6,$C$5,AG$9),Requests!$AI$2:$AI$501,"&gt;="&amp;DATE($B$6,$C$5,AG$9))&gt;0,"x",""))</f>
        <v/>
      </c>
    </row>
    <row r="16">
      <c r="A16" s="38">
        <f>IF(B16="","",IF(Balances!B15&lt;&gt;"",Balances!B15,B16))</f>
        <v/>
      </c>
      <c r="B16" s="38">
        <f>IF(TRIM(Balances!A15)="","",LOWER(TRIM(Balances!A15)))</f>
        <v/>
      </c>
      <c r="C16" s="39">
        <f>IF(OR($B16="",C$9=""),"",IF(COUNTIFS(Requests!$AF$2:$AF$501,$B16,Requests!$AL$2:$AL$501,"Approved",Requests!$AH$2:$AH$501,"&lt;="&amp;DATE($B$6,$C$5,C$9),Requests!$AI$2:$AI$501,"&gt;="&amp;DATE($B$6,$C$5,C$9))&gt;0,"x",""))</f>
        <v/>
      </c>
      <c r="D16" s="39">
        <f>IF(OR($B16="",D$9=""),"",IF(COUNTIFS(Requests!$AF$2:$AF$501,$B16,Requests!$AL$2:$AL$501,"Approved",Requests!$AH$2:$AH$501,"&lt;="&amp;DATE($B$6,$C$5,D$9),Requests!$AI$2:$AI$501,"&gt;="&amp;DATE($B$6,$C$5,D$9))&gt;0,"x",""))</f>
        <v/>
      </c>
      <c r="E16" s="39">
        <f>IF(OR($B16="",E$9=""),"",IF(COUNTIFS(Requests!$AF$2:$AF$501,$B16,Requests!$AL$2:$AL$501,"Approved",Requests!$AH$2:$AH$501,"&lt;="&amp;DATE($B$6,$C$5,E$9),Requests!$AI$2:$AI$501,"&gt;="&amp;DATE($B$6,$C$5,E$9))&gt;0,"x",""))</f>
        <v/>
      </c>
      <c r="F16" s="39">
        <f>IF(OR($B16="",F$9=""),"",IF(COUNTIFS(Requests!$AF$2:$AF$501,$B16,Requests!$AL$2:$AL$501,"Approved",Requests!$AH$2:$AH$501,"&lt;="&amp;DATE($B$6,$C$5,F$9),Requests!$AI$2:$AI$501,"&gt;="&amp;DATE($B$6,$C$5,F$9))&gt;0,"x",""))</f>
        <v/>
      </c>
      <c r="G16" s="39">
        <f>IF(OR($B16="",G$9=""),"",IF(COUNTIFS(Requests!$AF$2:$AF$501,$B16,Requests!$AL$2:$AL$501,"Approved",Requests!$AH$2:$AH$501,"&lt;="&amp;DATE($B$6,$C$5,G$9),Requests!$AI$2:$AI$501,"&gt;="&amp;DATE($B$6,$C$5,G$9))&gt;0,"x",""))</f>
        <v/>
      </c>
      <c r="H16" s="39">
        <f>IF(OR($B16="",H$9=""),"",IF(COUNTIFS(Requests!$AF$2:$AF$501,$B16,Requests!$AL$2:$AL$501,"Approved",Requests!$AH$2:$AH$501,"&lt;="&amp;DATE($B$6,$C$5,H$9),Requests!$AI$2:$AI$501,"&gt;="&amp;DATE($B$6,$C$5,H$9))&gt;0,"x",""))</f>
        <v/>
      </c>
      <c r="I16" s="39">
        <f>IF(OR($B16="",I$9=""),"",IF(COUNTIFS(Requests!$AF$2:$AF$501,$B16,Requests!$AL$2:$AL$501,"Approved",Requests!$AH$2:$AH$501,"&lt;="&amp;DATE($B$6,$C$5,I$9),Requests!$AI$2:$AI$501,"&gt;="&amp;DATE($B$6,$C$5,I$9))&gt;0,"x",""))</f>
        <v/>
      </c>
      <c r="J16" s="39">
        <f>IF(OR($B16="",J$9=""),"",IF(COUNTIFS(Requests!$AF$2:$AF$501,$B16,Requests!$AL$2:$AL$501,"Approved",Requests!$AH$2:$AH$501,"&lt;="&amp;DATE($B$6,$C$5,J$9),Requests!$AI$2:$AI$501,"&gt;="&amp;DATE($B$6,$C$5,J$9))&gt;0,"x",""))</f>
        <v/>
      </c>
      <c r="K16" s="39">
        <f>IF(OR($B16="",K$9=""),"",IF(COUNTIFS(Requests!$AF$2:$AF$501,$B16,Requests!$AL$2:$AL$501,"Approved",Requests!$AH$2:$AH$501,"&lt;="&amp;DATE($B$6,$C$5,K$9),Requests!$AI$2:$AI$501,"&gt;="&amp;DATE($B$6,$C$5,K$9))&gt;0,"x",""))</f>
        <v/>
      </c>
      <c r="L16" s="39">
        <f>IF(OR($B16="",L$9=""),"",IF(COUNTIFS(Requests!$AF$2:$AF$501,$B16,Requests!$AL$2:$AL$501,"Approved",Requests!$AH$2:$AH$501,"&lt;="&amp;DATE($B$6,$C$5,L$9),Requests!$AI$2:$AI$501,"&gt;="&amp;DATE($B$6,$C$5,L$9))&gt;0,"x",""))</f>
        <v/>
      </c>
      <c r="M16" s="39">
        <f>IF(OR($B16="",M$9=""),"",IF(COUNTIFS(Requests!$AF$2:$AF$501,$B16,Requests!$AL$2:$AL$501,"Approved",Requests!$AH$2:$AH$501,"&lt;="&amp;DATE($B$6,$C$5,M$9),Requests!$AI$2:$AI$501,"&gt;="&amp;DATE($B$6,$C$5,M$9))&gt;0,"x",""))</f>
        <v/>
      </c>
      <c r="N16" s="39">
        <f>IF(OR($B16="",N$9=""),"",IF(COUNTIFS(Requests!$AF$2:$AF$501,$B16,Requests!$AL$2:$AL$501,"Approved",Requests!$AH$2:$AH$501,"&lt;="&amp;DATE($B$6,$C$5,N$9),Requests!$AI$2:$AI$501,"&gt;="&amp;DATE($B$6,$C$5,N$9))&gt;0,"x",""))</f>
        <v/>
      </c>
      <c r="O16" s="39">
        <f>IF(OR($B16="",O$9=""),"",IF(COUNTIFS(Requests!$AF$2:$AF$501,$B16,Requests!$AL$2:$AL$501,"Approved",Requests!$AH$2:$AH$501,"&lt;="&amp;DATE($B$6,$C$5,O$9),Requests!$AI$2:$AI$501,"&gt;="&amp;DATE($B$6,$C$5,O$9))&gt;0,"x",""))</f>
        <v/>
      </c>
      <c r="P16" s="39">
        <f>IF(OR($B16="",P$9=""),"",IF(COUNTIFS(Requests!$AF$2:$AF$501,$B16,Requests!$AL$2:$AL$501,"Approved",Requests!$AH$2:$AH$501,"&lt;="&amp;DATE($B$6,$C$5,P$9),Requests!$AI$2:$AI$501,"&gt;="&amp;DATE($B$6,$C$5,P$9))&gt;0,"x",""))</f>
        <v/>
      </c>
      <c r="Q16" s="39">
        <f>IF(OR($B16="",Q$9=""),"",IF(COUNTIFS(Requests!$AF$2:$AF$501,$B16,Requests!$AL$2:$AL$501,"Approved",Requests!$AH$2:$AH$501,"&lt;="&amp;DATE($B$6,$C$5,Q$9),Requests!$AI$2:$AI$501,"&gt;="&amp;DATE($B$6,$C$5,Q$9))&gt;0,"x",""))</f>
        <v/>
      </c>
      <c r="R16" s="39">
        <f>IF(OR($B16="",R$9=""),"",IF(COUNTIFS(Requests!$AF$2:$AF$501,$B16,Requests!$AL$2:$AL$501,"Approved",Requests!$AH$2:$AH$501,"&lt;="&amp;DATE($B$6,$C$5,R$9),Requests!$AI$2:$AI$501,"&gt;="&amp;DATE($B$6,$C$5,R$9))&gt;0,"x",""))</f>
        <v/>
      </c>
      <c r="S16" s="39">
        <f>IF(OR($B16="",S$9=""),"",IF(COUNTIFS(Requests!$AF$2:$AF$501,$B16,Requests!$AL$2:$AL$501,"Approved",Requests!$AH$2:$AH$501,"&lt;="&amp;DATE($B$6,$C$5,S$9),Requests!$AI$2:$AI$501,"&gt;="&amp;DATE($B$6,$C$5,S$9))&gt;0,"x",""))</f>
        <v/>
      </c>
      <c r="T16" s="39">
        <f>IF(OR($B16="",T$9=""),"",IF(COUNTIFS(Requests!$AF$2:$AF$501,$B16,Requests!$AL$2:$AL$501,"Approved",Requests!$AH$2:$AH$501,"&lt;="&amp;DATE($B$6,$C$5,T$9),Requests!$AI$2:$AI$501,"&gt;="&amp;DATE($B$6,$C$5,T$9))&gt;0,"x",""))</f>
        <v/>
      </c>
      <c r="U16" s="39">
        <f>IF(OR($B16="",U$9=""),"",IF(COUNTIFS(Requests!$AF$2:$AF$501,$B16,Requests!$AL$2:$AL$501,"Approved",Requests!$AH$2:$AH$501,"&lt;="&amp;DATE($B$6,$C$5,U$9),Requests!$AI$2:$AI$501,"&gt;="&amp;DATE($B$6,$C$5,U$9))&gt;0,"x",""))</f>
        <v/>
      </c>
      <c r="V16" s="39">
        <f>IF(OR($B16="",V$9=""),"",IF(COUNTIFS(Requests!$AF$2:$AF$501,$B16,Requests!$AL$2:$AL$501,"Approved",Requests!$AH$2:$AH$501,"&lt;="&amp;DATE($B$6,$C$5,V$9),Requests!$AI$2:$AI$501,"&gt;="&amp;DATE($B$6,$C$5,V$9))&gt;0,"x",""))</f>
        <v/>
      </c>
      <c r="W16" s="39">
        <f>IF(OR($B16="",W$9=""),"",IF(COUNTIFS(Requests!$AF$2:$AF$501,$B16,Requests!$AL$2:$AL$501,"Approved",Requests!$AH$2:$AH$501,"&lt;="&amp;DATE($B$6,$C$5,W$9),Requests!$AI$2:$AI$501,"&gt;="&amp;DATE($B$6,$C$5,W$9))&gt;0,"x",""))</f>
        <v/>
      </c>
      <c r="X16" s="39">
        <f>IF(OR($B16="",X$9=""),"",IF(COUNTIFS(Requests!$AF$2:$AF$501,$B16,Requests!$AL$2:$AL$501,"Approved",Requests!$AH$2:$AH$501,"&lt;="&amp;DATE($B$6,$C$5,X$9),Requests!$AI$2:$AI$501,"&gt;="&amp;DATE($B$6,$C$5,X$9))&gt;0,"x",""))</f>
        <v/>
      </c>
      <c r="Y16" s="39">
        <f>IF(OR($B16="",Y$9=""),"",IF(COUNTIFS(Requests!$AF$2:$AF$501,$B16,Requests!$AL$2:$AL$501,"Approved",Requests!$AH$2:$AH$501,"&lt;="&amp;DATE($B$6,$C$5,Y$9),Requests!$AI$2:$AI$501,"&gt;="&amp;DATE($B$6,$C$5,Y$9))&gt;0,"x",""))</f>
        <v/>
      </c>
      <c r="Z16" s="39">
        <f>IF(OR($B16="",Z$9=""),"",IF(COUNTIFS(Requests!$AF$2:$AF$501,$B16,Requests!$AL$2:$AL$501,"Approved",Requests!$AH$2:$AH$501,"&lt;="&amp;DATE($B$6,$C$5,Z$9),Requests!$AI$2:$AI$501,"&gt;="&amp;DATE($B$6,$C$5,Z$9))&gt;0,"x",""))</f>
        <v/>
      </c>
      <c r="AA16" s="39">
        <f>IF(OR($B16="",AA$9=""),"",IF(COUNTIFS(Requests!$AF$2:$AF$501,$B16,Requests!$AL$2:$AL$501,"Approved",Requests!$AH$2:$AH$501,"&lt;="&amp;DATE($B$6,$C$5,AA$9),Requests!$AI$2:$AI$501,"&gt;="&amp;DATE($B$6,$C$5,AA$9))&gt;0,"x",""))</f>
        <v/>
      </c>
      <c r="AB16" s="39">
        <f>IF(OR($B16="",AB$9=""),"",IF(COUNTIFS(Requests!$AF$2:$AF$501,$B16,Requests!$AL$2:$AL$501,"Approved",Requests!$AH$2:$AH$501,"&lt;="&amp;DATE($B$6,$C$5,AB$9),Requests!$AI$2:$AI$501,"&gt;="&amp;DATE($B$6,$C$5,AB$9))&gt;0,"x",""))</f>
        <v/>
      </c>
      <c r="AC16" s="39">
        <f>IF(OR($B16="",AC$9=""),"",IF(COUNTIFS(Requests!$AF$2:$AF$501,$B16,Requests!$AL$2:$AL$501,"Approved",Requests!$AH$2:$AH$501,"&lt;="&amp;DATE($B$6,$C$5,AC$9),Requests!$AI$2:$AI$501,"&gt;="&amp;DATE($B$6,$C$5,AC$9))&gt;0,"x",""))</f>
        <v/>
      </c>
      <c r="AD16" s="39">
        <f>IF(OR($B16="",AD$9=""),"",IF(COUNTIFS(Requests!$AF$2:$AF$501,$B16,Requests!$AL$2:$AL$501,"Approved",Requests!$AH$2:$AH$501,"&lt;="&amp;DATE($B$6,$C$5,AD$9),Requests!$AI$2:$AI$501,"&gt;="&amp;DATE($B$6,$C$5,AD$9))&gt;0,"x",""))</f>
        <v/>
      </c>
      <c r="AE16" s="39">
        <f>IF(OR($B16="",AE$9=""),"",IF(COUNTIFS(Requests!$AF$2:$AF$501,$B16,Requests!$AL$2:$AL$501,"Approved",Requests!$AH$2:$AH$501,"&lt;="&amp;DATE($B$6,$C$5,AE$9),Requests!$AI$2:$AI$501,"&gt;="&amp;DATE($B$6,$C$5,AE$9))&gt;0,"x",""))</f>
        <v/>
      </c>
      <c r="AF16" s="39">
        <f>IF(OR($B16="",AF$9=""),"",IF(COUNTIFS(Requests!$AF$2:$AF$501,$B16,Requests!$AL$2:$AL$501,"Approved",Requests!$AH$2:$AH$501,"&lt;="&amp;DATE($B$6,$C$5,AF$9),Requests!$AI$2:$AI$501,"&gt;="&amp;DATE($B$6,$C$5,AF$9))&gt;0,"x",""))</f>
        <v/>
      </c>
      <c r="AG16" s="39">
        <f>IF(OR($B16="",AG$9=""),"",IF(COUNTIFS(Requests!$AF$2:$AF$501,$B16,Requests!$AL$2:$AL$501,"Approved",Requests!$AH$2:$AH$501,"&lt;="&amp;DATE($B$6,$C$5,AG$9),Requests!$AI$2:$AI$501,"&gt;="&amp;DATE($B$6,$C$5,AG$9))&gt;0,"x",""))</f>
        <v/>
      </c>
    </row>
    <row r="17">
      <c r="A17" s="38">
        <f>IF(B17="","",IF(Balances!B16&lt;&gt;"",Balances!B16,B17))</f>
        <v/>
      </c>
      <c r="B17" s="38">
        <f>IF(TRIM(Balances!A16)="","",LOWER(TRIM(Balances!A16)))</f>
        <v/>
      </c>
      <c r="C17" s="39">
        <f>IF(OR($B17="",C$9=""),"",IF(COUNTIFS(Requests!$AF$2:$AF$501,$B17,Requests!$AL$2:$AL$501,"Approved",Requests!$AH$2:$AH$501,"&lt;="&amp;DATE($B$6,$C$5,C$9),Requests!$AI$2:$AI$501,"&gt;="&amp;DATE($B$6,$C$5,C$9))&gt;0,"x",""))</f>
        <v/>
      </c>
      <c r="D17" s="39">
        <f>IF(OR($B17="",D$9=""),"",IF(COUNTIFS(Requests!$AF$2:$AF$501,$B17,Requests!$AL$2:$AL$501,"Approved",Requests!$AH$2:$AH$501,"&lt;="&amp;DATE($B$6,$C$5,D$9),Requests!$AI$2:$AI$501,"&gt;="&amp;DATE($B$6,$C$5,D$9))&gt;0,"x",""))</f>
        <v/>
      </c>
      <c r="E17" s="39">
        <f>IF(OR($B17="",E$9=""),"",IF(COUNTIFS(Requests!$AF$2:$AF$501,$B17,Requests!$AL$2:$AL$501,"Approved",Requests!$AH$2:$AH$501,"&lt;="&amp;DATE($B$6,$C$5,E$9),Requests!$AI$2:$AI$501,"&gt;="&amp;DATE($B$6,$C$5,E$9))&gt;0,"x",""))</f>
        <v/>
      </c>
      <c r="F17" s="39">
        <f>IF(OR($B17="",F$9=""),"",IF(COUNTIFS(Requests!$AF$2:$AF$501,$B17,Requests!$AL$2:$AL$501,"Approved",Requests!$AH$2:$AH$501,"&lt;="&amp;DATE($B$6,$C$5,F$9),Requests!$AI$2:$AI$501,"&gt;="&amp;DATE($B$6,$C$5,F$9))&gt;0,"x",""))</f>
        <v/>
      </c>
      <c r="G17" s="39">
        <f>IF(OR($B17="",G$9=""),"",IF(COUNTIFS(Requests!$AF$2:$AF$501,$B17,Requests!$AL$2:$AL$501,"Approved",Requests!$AH$2:$AH$501,"&lt;="&amp;DATE($B$6,$C$5,G$9),Requests!$AI$2:$AI$501,"&gt;="&amp;DATE($B$6,$C$5,G$9))&gt;0,"x",""))</f>
        <v/>
      </c>
      <c r="H17" s="39">
        <f>IF(OR($B17="",H$9=""),"",IF(COUNTIFS(Requests!$AF$2:$AF$501,$B17,Requests!$AL$2:$AL$501,"Approved",Requests!$AH$2:$AH$501,"&lt;="&amp;DATE($B$6,$C$5,H$9),Requests!$AI$2:$AI$501,"&gt;="&amp;DATE($B$6,$C$5,H$9))&gt;0,"x",""))</f>
        <v/>
      </c>
      <c r="I17" s="39">
        <f>IF(OR($B17="",I$9=""),"",IF(COUNTIFS(Requests!$AF$2:$AF$501,$B17,Requests!$AL$2:$AL$501,"Approved",Requests!$AH$2:$AH$501,"&lt;="&amp;DATE($B$6,$C$5,I$9),Requests!$AI$2:$AI$501,"&gt;="&amp;DATE($B$6,$C$5,I$9))&gt;0,"x",""))</f>
        <v/>
      </c>
      <c r="J17" s="39">
        <f>IF(OR($B17="",J$9=""),"",IF(COUNTIFS(Requests!$AF$2:$AF$501,$B17,Requests!$AL$2:$AL$501,"Approved",Requests!$AH$2:$AH$501,"&lt;="&amp;DATE($B$6,$C$5,J$9),Requests!$AI$2:$AI$501,"&gt;="&amp;DATE($B$6,$C$5,J$9))&gt;0,"x",""))</f>
        <v/>
      </c>
      <c r="K17" s="39">
        <f>IF(OR($B17="",K$9=""),"",IF(COUNTIFS(Requests!$AF$2:$AF$501,$B17,Requests!$AL$2:$AL$501,"Approved",Requests!$AH$2:$AH$501,"&lt;="&amp;DATE($B$6,$C$5,K$9),Requests!$AI$2:$AI$501,"&gt;="&amp;DATE($B$6,$C$5,K$9))&gt;0,"x",""))</f>
        <v/>
      </c>
      <c r="L17" s="39">
        <f>IF(OR($B17="",L$9=""),"",IF(COUNTIFS(Requests!$AF$2:$AF$501,$B17,Requests!$AL$2:$AL$501,"Approved",Requests!$AH$2:$AH$501,"&lt;="&amp;DATE($B$6,$C$5,L$9),Requests!$AI$2:$AI$501,"&gt;="&amp;DATE($B$6,$C$5,L$9))&gt;0,"x",""))</f>
        <v/>
      </c>
      <c r="M17" s="39">
        <f>IF(OR($B17="",M$9=""),"",IF(COUNTIFS(Requests!$AF$2:$AF$501,$B17,Requests!$AL$2:$AL$501,"Approved",Requests!$AH$2:$AH$501,"&lt;="&amp;DATE($B$6,$C$5,M$9),Requests!$AI$2:$AI$501,"&gt;="&amp;DATE($B$6,$C$5,M$9))&gt;0,"x",""))</f>
        <v/>
      </c>
      <c r="N17" s="39">
        <f>IF(OR($B17="",N$9=""),"",IF(COUNTIFS(Requests!$AF$2:$AF$501,$B17,Requests!$AL$2:$AL$501,"Approved",Requests!$AH$2:$AH$501,"&lt;="&amp;DATE($B$6,$C$5,N$9),Requests!$AI$2:$AI$501,"&gt;="&amp;DATE($B$6,$C$5,N$9))&gt;0,"x",""))</f>
        <v/>
      </c>
      <c r="O17" s="39">
        <f>IF(OR($B17="",O$9=""),"",IF(COUNTIFS(Requests!$AF$2:$AF$501,$B17,Requests!$AL$2:$AL$501,"Approved",Requests!$AH$2:$AH$501,"&lt;="&amp;DATE($B$6,$C$5,O$9),Requests!$AI$2:$AI$501,"&gt;="&amp;DATE($B$6,$C$5,O$9))&gt;0,"x",""))</f>
        <v/>
      </c>
      <c r="P17" s="39">
        <f>IF(OR($B17="",P$9=""),"",IF(COUNTIFS(Requests!$AF$2:$AF$501,$B17,Requests!$AL$2:$AL$501,"Approved",Requests!$AH$2:$AH$501,"&lt;="&amp;DATE($B$6,$C$5,P$9),Requests!$AI$2:$AI$501,"&gt;="&amp;DATE($B$6,$C$5,P$9))&gt;0,"x",""))</f>
        <v/>
      </c>
      <c r="Q17" s="39">
        <f>IF(OR($B17="",Q$9=""),"",IF(COUNTIFS(Requests!$AF$2:$AF$501,$B17,Requests!$AL$2:$AL$501,"Approved",Requests!$AH$2:$AH$501,"&lt;="&amp;DATE($B$6,$C$5,Q$9),Requests!$AI$2:$AI$501,"&gt;="&amp;DATE($B$6,$C$5,Q$9))&gt;0,"x",""))</f>
        <v/>
      </c>
      <c r="R17" s="39">
        <f>IF(OR($B17="",R$9=""),"",IF(COUNTIFS(Requests!$AF$2:$AF$501,$B17,Requests!$AL$2:$AL$501,"Approved",Requests!$AH$2:$AH$501,"&lt;="&amp;DATE($B$6,$C$5,R$9),Requests!$AI$2:$AI$501,"&gt;="&amp;DATE($B$6,$C$5,R$9))&gt;0,"x",""))</f>
        <v/>
      </c>
      <c r="S17" s="39">
        <f>IF(OR($B17="",S$9=""),"",IF(COUNTIFS(Requests!$AF$2:$AF$501,$B17,Requests!$AL$2:$AL$501,"Approved",Requests!$AH$2:$AH$501,"&lt;="&amp;DATE($B$6,$C$5,S$9),Requests!$AI$2:$AI$501,"&gt;="&amp;DATE($B$6,$C$5,S$9))&gt;0,"x",""))</f>
        <v/>
      </c>
      <c r="T17" s="39">
        <f>IF(OR($B17="",T$9=""),"",IF(COUNTIFS(Requests!$AF$2:$AF$501,$B17,Requests!$AL$2:$AL$501,"Approved",Requests!$AH$2:$AH$501,"&lt;="&amp;DATE($B$6,$C$5,T$9),Requests!$AI$2:$AI$501,"&gt;="&amp;DATE($B$6,$C$5,T$9))&gt;0,"x",""))</f>
        <v/>
      </c>
      <c r="U17" s="39">
        <f>IF(OR($B17="",U$9=""),"",IF(COUNTIFS(Requests!$AF$2:$AF$501,$B17,Requests!$AL$2:$AL$501,"Approved",Requests!$AH$2:$AH$501,"&lt;="&amp;DATE($B$6,$C$5,U$9),Requests!$AI$2:$AI$501,"&gt;="&amp;DATE($B$6,$C$5,U$9))&gt;0,"x",""))</f>
        <v/>
      </c>
      <c r="V17" s="39">
        <f>IF(OR($B17="",V$9=""),"",IF(COUNTIFS(Requests!$AF$2:$AF$501,$B17,Requests!$AL$2:$AL$501,"Approved",Requests!$AH$2:$AH$501,"&lt;="&amp;DATE($B$6,$C$5,V$9),Requests!$AI$2:$AI$501,"&gt;="&amp;DATE($B$6,$C$5,V$9))&gt;0,"x",""))</f>
        <v/>
      </c>
      <c r="W17" s="39">
        <f>IF(OR($B17="",W$9=""),"",IF(COUNTIFS(Requests!$AF$2:$AF$501,$B17,Requests!$AL$2:$AL$501,"Approved",Requests!$AH$2:$AH$501,"&lt;="&amp;DATE($B$6,$C$5,W$9),Requests!$AI$2:$AI$501,"&gt;="&amp;DATE($B$6,$C$5,W$9))&gt;0,"x",""))</f>
        <v/>
      </c>
      <c r="X17" s="39">
        <f>IF(OR($B17="",X$9=""),"",IF(COUNTIFS(Requests!$AF$2:$AF$501,$B17,Requests!$AL$2:$AL$501,"Approved",Requests!$AH$2:$AH$501,"&lt;="&amp;DATE($B$6,$C$5,X$9),Requests!$AI$2:$AI$501,"&gt;="&amp;DATE($B$6,$C$5,X$9))&gt;0,"x",""))</f>
        <v/>
      </c>
      <c r="Y17" s="39">
        <f>IF(OR($B17="",Y$9=""),"",IF(COUNTIFS(Requests!$AF$2:$AF$501,$B17,Requests!$AL$2:$AL$501,"Approved",Requests!$AH$2:$AH$501,"&lt;="&amp;DATE($B$6,$C$5,Y$9),Requests!$AI$2:$AI$501,"&gt;="&amp;DATE($B$6,$C$5,Y$9))&gt;0,"x",""))</f>
        <v/>
      </c>
      <c r="Z17" s="39">
        <f>IF(OR($B17="",Z$9=""),"",IF(COUNTIFS(Requests!$AF$2:$AF$501,$B17,Requests!$AL$2:$AL$501,"Approved",Requests!$AH$2:$AH$501,"&lt;="&amp;DATE($B$6,$C$5,Z$9),Requests!$AI$2:$AI$501,"&gt;="&amp;DATE($B$6,$C$5,Z$9))&gt;0,"x",""))</f>
        <v/>
      </c>
      <c r="AA17" s="39">
        <f>IF(OR($B17="",AA$9=""),"",IF(COUNTIFS(Requests!$AF$2:$AF$501,$B17,Requests!$AL$2:$AL$501,"Approved",Requests!$AH$2:$AH$501,"&lt;="&amp;DATE($B$6,$C$5,AA$9),Requests!$AI$2:$AI$501,"&gt;="&amp;DATE($B$6,$C$5,AA$9))&gt;0,"x",""))</f>
        <v/>
      </c>
      <c r="AB17" s="39">
        <f>IF(OR($B17="",AB$9=""),"",IF(COUNTIFS(Requests!$AF$2:$AF$501,$B17,Requests!$AL$2:$AL$501,"Approved",Requests!$AH$2:$AH$501,"&lt;="&amp;DATE($B$6,$C$5,AB$9),Requests!$AI$2:$AI$501,"&gt;="&amp;DATE($B$6,$C$5,AB$9))&gt;0,"x",""))</f>
        <v/>
      </c>
      <c r="AC17" s="39">
        <f>IF(OR($B17="",AC$9=""),"",IF(COUNTIFS(Requests!$AF$2:$AF$501,$B17,Requests!$AL$2:$AL$501,"Approved",Requests!$AH$2:$AH$501,"&lt;="&amp;DATE($B$6,$C$5,AC$9),Requests!$AI$2:$AI$501,"&gt;="&amp;DATE($B$6,$C$5,AC$9))&gt;0,"x",""))</f>
        <v/>
      </c>
      <c r="AD17" s="39">
        <f>IF(OR($B17="",AD$9=""),"",IF(COUNTIFS(Requests!$AF$2:$AF$501,$B17,Requests!$AL$2:$AL$501,"Approved",Requests!$AH$2:$AH$501,"&lt;="&amp;DATE($B$6,$C$5,AD$9),Requests!$AI$2:$AI$501,"&gt;="&amp;DATE($B$6,$C$5,AD$9))&gt;0,"x",""))</f>
        <v/>
      </c>
      <c r="AE17" s="39">
        <f>IF(OR($B17="",AE$9=""),"",IF(COUNTIFS(Requests!$AF$2:$AF$501,$B17,Requests!$AL$2:$AL$501,"Approved",Requests!$AH$2:$AH$501,"&lt;="&amp;DATE($B$6,$C$5,AE$9),Requests!$AI$2:$AI$501,"&gt;="&amp;DATE($B$6,$C$5,AE$9))&gt;0,"x",""))</f>
        <v/>
      </c>
      <c r="AF17" s="39">
        <f>IF(OR($B17="",AF$9=""),"",IF(COUNTIFS(Requests!$AF$2:$AF$501,$B17,Requests!$AL$2:$AL$501,"Approved",Requests!$AH$2:$AH$501,"&lt;="&amp;DATE($B$6,$C$5,AF$9),Requests!$AI$2:$AI$501,"&gt;="&amp;DATE($B$6,$C$5,AF$9))&gt;0,"x",""))</f>
        <v/>
      </c>
      <c r="AG17" s="39">
        <f>IF(OR($B17="",AG$9=""),"",IF(COUNTIFS(Requests!$AF$2:$AF$501,$B17,Requests!$AL$2:$AL$501,"Approved",Requests!$AH$2:$AH$501,"&lt;="&amp;DATE($B$6,$C$5,AG$9),Requests!$AI$2:$AI$501,"&gt;="&amp;DATE($B$6,$C$5,AG$9))&gt;0,"x",""))</f>
        <v/>
      </c>
    </row>
    <row r="18">
      <c r="A18" s="38">
        <f>IF(B18="","",IF(Balances!B17&lt;&gt;"",Balances!B17,B18))</f>
        <v/>
      </c>
      <c r="B18" s="38">
        <f>IF(TRIM(Balances!A17)="","",LOWER(TRIM(Balances!A17)))</f>
        <v/>
      </c>
      <c r="C18" s="39">
        <f>IF(OR($B18="",C$9=""),"",IF(COUNTIFS(Requests!$AF$2:$AF$501,$B18,Requests!$AL$2:$AL$501,"Approved",Requests!$AH$2:$AH$501,"&lt;="&amp;DATE($B$6,$C$5,C$9),Requests!$AI$2:$AI$501,"&gt;="&amp;DATE($B$6,$C$5,C$9))&gt;0,"x",""))</f>
        <v/>
      </c>
      <c r="D18" s="39">
        <f>IF(OR($B18="",D$9=""),"",IF(COUNTIFS(Requests!$AF$2:$AF$501,$B18,Requests!$AL$2:$AL$501,"Approved",Requests!$AH$2:$AH$501,"&lt;="&amp;DATE($B$6,$C$5,D$9),Requests!$AI$2:$AI$501,"&gt;="&amp;DATE($B$6,$C$5,D$9))&gt;0,"x",""))</f>
        <v/>
      </c>
      <c r="E18" s="39">
        <f>IF(OR($B18="",E$9=""),"",IF(COUNTIFS(Requests!$AF$2:$AF$501,$B18,Requests!$AL$2:$AL$501,"Approved",Requests!$AH$2:$AH$501,"&lt;="&amp;DATE($B$6,$C$5,E$9),Requests!$AI$2:$AI$501,"&gt;="&amp;DATE($B$6,$C$5,E$9))&gt;0,"x",""))</f>
        <v/>
      </c>
      <c r="F18" s="39">
        <f>IF(OR($B18="",F$9=""),"",IF(COUNTIFS(Requests!$AF$2:$AF$501,$B18,Requests!$AL$2:$AL$501,"Approved",Requests!$AH$2:$AH$501,"&lt;="&amp;DATE($B$6,$C$5,F$9),Requests!$AI$2:$AI$501,"&gt;="&amp;DATE($B$6,$C$5,F$9))&gt;0,"x",""))</f>
        <v/>
      </c>
      <c r="G18" s="39">
        <f>IF(OR($B18="",G$9=""),"",IF(COUNTIFS(Requests!$AF$2:$AF$501,$B18,Requests!$AL$2:$AL$501,"Approved",Requests!$AH$2:$AH$501,"&lt;="&amp;DATE($B$6,$C$5,G$9),Requests!$AI$2:$AI$501,"&gt;="&amp;DATE($B$6,$C$5,G$9))&gt;0,"x",""))</f>
        <v/>
      </c>
      <c r="H18" s="39">
        <f>IF(OR($B18="",H$9=""),"",IF(COUNTIFS(Requests!$AF$2:$AF$501,$B18,Requests!$AL$2:$AL$501,"Approved",Requests!$AH$2:$AH$501,"&lt;="&amp;DATE($B$6,$C$5,H$9),Requests!$AI$2:$AI$501,"&gt;="&amp;DATE($B$6,$C$5,H$9))&gt;0,"x",""))</f>
        <v/>
      </c>
      <c r="I18" s="39">
        <f>IF(OR($B18="",I$9=""),"",IF(COUNTIFS(Requests!$AF$2:$AF$501,$B18,Requests!$AL$2:$AL$501,"Approved",Requests!$AH$2:$AH$501,"&lt;="&amp;DATE($B$6,$C$5,I$9),Requests!$AI$2:$AI$501,"&gt;="&amp;DATE($B$6,$C$5,I$9))&gt;0,"x",""))</f>
        <v/>
      </c>
      <c r="J18" s="39">
        <f>IF(OR($B18="",J$9=""),"",IF(COUNTIFS(Requests!$AF$2:$AF$501,$B18,Requests!$AL$2:$AL$501,"Approved",Requests!$AH$2:$AH$501,"&lt;="&amp;DATE($B$6,$C$5,J$9),Requests!$AI$2:$AI$501,"&gt;="&amp;DATE($B$6,$C$5,J$9))&gt;0,"x",""))</f>
        <v/>
      </c>
      <c r="K18" s="39">
        <f>IF(OR($B18="",K$9=""),"",IF(COUNTIFS(Requests!$AF$2:$AF$501,$B18,Requests!$AL$2:$AL$501,"Approved",Requests!$AH$2:$AH$501,"&lt;="&amp;DATE($B$6,$C$5,K$9),Requests!$AI$2:$AI$501,"&gt;="&amp;DATE($B$6,$C$5,K$9))&gt;0,"x",""))</f>
        <v/>
      </c>
      <c r="L18" s="39">
        <f>IF(OR($B18="",L$9=""),"",IF(COUNTIFS(Requests!$AF$2:$AF$501,$B18,Requests!$AL$2:$AL$501,"Approved",Requests!$AH$2:$AH$501,"&lt;="&amp;DATE($B$6,$C$5,L$9),Requests!$AI$2:$AI$501,"&gt;="&amp;DATE($B$6,$C$5,L$9))&gt;0,"x",""))</f>
        <v/>
      </c>
      <c r="M18" s="39">
        <f>IF(OR($B18="",M$9=""),"",IF(COUNTIFS(Requests!$AF$2:$AF$501,$B18,Requests!$AL$2:$AL$501,"Approved",Requests!$AH$2:$AH$501,"&lt;="&amp;DATE($B$6,$C$5,M$9),Requests!$AI$2:$AI$501,"&gt;="&amp;DATE($B$6,$C$5,M$9))&gt;0,"x",""))</f>
        <v/>
      </c>
      <c r="N18" s="39">
        <f>IF(OR($B18="",N$9=""),"",IF(COUNTIFS(Requests!$AF$2:$AF$501,$B18,Requests!$AL$2:$AL$501,"Approved",Requests!$AH$2:$AH$501,"&lt;="&amp;DATE($B$6,$C$5,N$9),Requests!$AI$2:$AI$501,"&gt;="&amp;DATE($B$6,$C$5,N$9))&gt;0,"x",""))</f>
        <v/>
      </c>
      <c r="O18" s="39">
        <f>IF(OR($B18="",O$9=""),"",IF(COUNTIFS(Requests!$AF$2:$AF$501,$B18,Requests!$AL$2:$AL$501,"Approved",Requests!$AH$2:$AH$501,"&lt;="&amp;DATE($B$6,$C$5,O$9),Requests!$AI$2:$AI$501,"&gt;="&amp;DATE($B$6,$C$5,O$9))&gt;0,"x",""))</f>
        <v/>
      </c>
      <c r="P18" s="39">
        <f>IF(OR($B18="",P$9=""),"",IF(COUNTIFS(Requests!$AF$2:$AF$501,$B18,Requests!$AL$2:$AL$501,"Approved",Requests!$AH$2:$AH$501,"&lt;="&amp;DATE($B$6,$C$5,P$9),Requests!$AI$2:$AI$501,"&gt;="&amp;DATE($B$6,$C$5,P$9))&gt;0,"x",""))</f>
        <v/>
      </c>
      <c r="Q18" s="39">
        <f>IF(OR($B18="",Q$9=""),"",IF(COUNTIFS(Requests!$AF$2:$AF$501,$B18,Requests!$AL$2:$AL$501,"Approved",Requests!$AH$2:$AH$501,"&lt;="&amp;DATE($B$6,$C$5,Q$9),Requests!$AI$2:$AI$501,"&gt;="&amp;DATE($B$6,$C$5,Q$9))&gt;0,"x",""))</f>
        <v/>
      </c>
      <c r="R18" s="39">
        <f>IF(OR($B18="",R$9=""),"",IF(COUNTIFS(Requests!$AF$2:$AF$501,$B18,Requests!$AL$2:$AL$501,"Approved",Requests!$AH$2:$AH$501,"&lt;="&amp;DATE($B$6,$C$5,R$9),Requests!$AI$2:$AI$501,"&gt;="&amp;DATE($B$6,$C$5,R$9))&gt;0,"x",""))</f>
        <v/>
      </c>
      <c r="S18" s="39">
        <f>IF(OR($B18="",S$9=""),"",IF(COUNTIFS(Requests!$AF$2:$AF$501,$B18,Requests!$AL$2:$AL$501,"Approved",Requests!$AH$2:$AH$501,"&lt;="&amp;DATE($B$6,$C$5,S$9),Requests!$AI$2:$AI$501,"&gt;="&amp;DATE($B$6,$C$5,S$9))&gt;0,"x",""))</f>
        <v/>
      </c>
      <c r="T18" s="39">
        <f>IF(OR($B18="",T$9=""),"",IF(COUNTIFS(Requests!$AF$2:$AF$501,$B18,Requests!$AL$2:$AL$501,"Approved",Requests!$AH$2:$AH$501,"&lt;="&amp;DATE($B$6,$C$5,T$9),Requests!$AI$2:$AI$501,"&gt;="&amp;DATE($B$6,$C$5,T$9))&gt;0,"x",""))</f>
        <v/>
      </c>
      <c r="U18" s="39">
        <f>IF(OR($B18="",U$9=""),"",IF(COUNTIFS(Requests!$AF$2:$AF$501,$B18,Requests!$AL$2:$AL$501,"Approved",Requests!$AH$2:$AH$501,"&lt;="&amp;DATE($B$6,$C$5,U$9),Requests!$AI$2:$AI$501,"&gt;="&amp;DATE($B$6,$C$5,U$9))&gt;0,"x",""))</f>
        <v/>
      </c>
      <c r="V18" s="39">
        <f>IF(OR($B18="",V$9=""),"",IF(COUNTIFS(Requests!$AF$2:$AF$501,$B18,Requests!$AL$2:$AL$501,"Approved",Requests!$AH$2:$AH$501,"&lt;="&amp;DATE($B$6,$C$5,V$9),Requests!$AI$2:$AI$501,"&gt;="&amp;DATE($B$6,$C$5,V$9))&gt;0,"x",""))</f>
        <v/>
      </c>
      <c r="W18" s="39">
        <f>IF(OR($B18="",W$9=""),"",IF(COUNTIFS(Requests!$AF$2:$AF$501,$B18,Requests!$AL$2:$AL$501,"Approved",Requests!$AH$2:$AH$501,"&lt;="&amp;DATE($B$6,$C$5,W$9),Requests!$AI$2:$AI$501,"&gt;="&amp;DATE($B$6,$C$5,W$9))&gt;0,"x",""))</f>
        <v/>
      </c>
      <c r="X18" s="39">
        <f>IF(OR($B18="",X$9=""),"",IF(COUNTIFS(Requests!$AF$2:$AF$501,$B18,Requests!$AL$2:$AL$501,"Approved",Requests!$AH$2:$AH$501,"&lt;="&amp;DATE($B$6,$C$5,X$9),Requests!$AI$2:$AI$501,"&gt;="&amp;DATE($B$6,$C$5,X$9))&gt;0,"x",""))</f>
        <v/>
      </c>
      <c r="Y18" s="39">
        <f>IF(OR($B18="",Y$9=""),"",IF(COUNTIFS(Requests!$AF$2:$AF$501,$B18,Requests!$AL$2:$AL$501,"Approved",Requests!$AH$2:$AH$501,"&lt;="&amp;DATE($B$6,$C$5,Y$9),Requests!$AI$2:$AI$501,"&gt;="&amp;DATE($B$6,$C$5,Y$9))&gt;0,"x",""))</f>
        <v/>
      </c>
      <c r="Z18" s="39">
        <f>IF(OR($B18="",Z$9=""),"",IF(COUNTIFS(Requests!$AF$2:$AF$501,$B18,Requests!$AL$2:$AL$501,"Approved",Requests!$AH$2:$AH$501,"&lt;="&amp;DATE($B$6,$C$5,Z$9),Requests!$AI$2:$AI$501,"&gt;="&amp;DATE($B$6,$C$5,Z$9))&gt;0,"x",""))</f>
        <v/>
      </c>
      <c r="AA18" s="39">
        <f>IF(OR($B18="",AA$9=""),"",IF(COUNTIFS(Requests!$AF$2:$AF$501,$B18,Requests!$AL$2:$AL$501,"Approved",Requests!$AH$2:$AH$501,"&lt;="&amp;DATE($B$6,$C$5,AA$9),Requests!$AI$2:$AI$501,"&gt;="&amp;DATE($B$6,$C$5,AA$9))&gt;0,"x",""))</f>
        <v/>
      </c>
      <c r="AB18" s="39">
        <f>IF(OR($B18="",AB$9=""),"",IF(COUNTIFS(Requests!$AF$2:$AF$501,$B18,Requests!$AL$2:$AL$501,"Approved",Requests!$AH$2:$AH$501,"&lt;="&amp;DATE($B$6,$C$5,AB$9),Requests!$AI$2:$AI$501,"&gt;="&amp;DATE($B$6,$C$5,AB$9))&gt;0,"x",""))</f>
        <v/>
      </c>
      <c r="AC18" s="39">
        <f>IF(OR($B18="",AC$9=""),"",IF(COUNTIFS(Requests!$AF$2:$AF$501,$B18,Requests!$AL$2:$AL$501,"Approved",Requests!$AH$2:$AH$501,"&lt;="&amp;DATE($B$6,$C$5,AC$9),Requests!$AI$2:$AI$501,"&gt;="&amp;DATE($B$6,$C$5,AC$9))&gt;0,"x",""))</f>
        <v/>
      </c>
      <c r="AD18" s="39">
        <f>IF(OR($B18="",AD$9=""),"",IF(COUNTIFS(Requests!$AF$2:$AF$501,$B18,Requests!$AL$2:$AL$501,"Approved",Requests!$AH$2:$AH$501,"&lt;="&amp;DATE($B$6,$C$5,AD$9),Requests!$AI$2:$AI$501,"&gt;="&amp;DATE($B$6,$C$5,AD$9))&gt;0,"x",""))</f>
        <v/>
      </c>
      <c r="AE18" s="39">
        <f>IF(OR($B18="",AE$9=""),"",IF(COUNTIFS(Requests!$AF$2:$AF$501,$B18,Requests!$AL$2:$AL$501,"Approved",Requests!$AH$2:$AH$501,"&lt;="&amp;DATE($B$6,$C$5,AE$9),Requests!$AI$2:$AI$501,"&gt;="&amp;DATE($B$6,$C$5,AE$9))&gt;0,"x",""))</f>
        <v/>
      </c>
      <c r="AF18" s="39">
        <f>IF(OR($B18="",AF$9=""),"",IF(COUNTIFS(Requests!$AF$2:$AF$501,$B18,Requests!$AL$2:$AL$501,"Approved",Requests!$AH$2:$AH$501,"&lt;="&amp;DATE($B$6,$C$5,AF$9),Requests!$AI$2:$AI$501,"&gt;="&amp;DATE($B$6,$C$5,AF$9))&gt;0,"x",""))</f>
        <v/>
      </c>
      <c r="AG18" s="39">
        <f>IF(OR($B18="",AG$9=""),"",IF(COUNTIFS(Requests!$AF$2:$AF$501,$B18,Requests!$AL$2:$AL$501,"Approved",Requests!$AH$2:$AH$501,"&lt;="&amp;DATE($B$6,$C$5,AG$9),Requests!$AI$2:$AI$501,"&gt;="&amp;DATE($B$6,$C$5,AG$9))&gt;0,"x",""))</f>
        <v/>
      </c>
    </row>
    <row r="19">
      <c r="A19" s="38">
        <f>IF(B19="","",IF(Balances!B18&lt;&gt;"",Balances!B18,B19))</f>
        <v/>
      </c>
      <c r="B19" s="38">
        <f>IF(TRIM(Balances!A18)="","",LOWER(TRIM(Balances!A18)))</f>
        <v/>
      </c>
      <c r="C19" s="39">
        <f>IF(OR($B19="",C$9=""),"",IF(COUNTIFS(Requests!$AF$2:$AF$501,$B19,Requests!$AL$2:$AL$501,"Approved",Requests!$AH$2:$AH$501,"&lt;="&amp;DATE($B$6,$C$5,C$9),Requests!$AI$2:$AI$501,"&gt;="&amp;DATE($B$6,$C$5,C$9))&gt;0,"x",""))</f>
        <v/>
      </c>
      <c r="D19" s="39">
        <f>IF(OR($B19="",D$9=""),"",IF(COUNTIFS(Requests!$AF$2:$AF$501,$B19,Requests!$AL$2:$AL$501,"Approved",Requests!$AH$2:$AH$501,"&lt;="&amp;DATE($B$6,$C$5,D$9),Requests!$AI$2:$AI$501,"&gt;="&amp;DATE($B$6,$C$5,D$9))&gt;0,"x",""))</f>
        <v/>
      </c>
      <c r="E19" s="39">
        <f>IF(OR($B19="",E$9=""),"",IF(COUNTIFS(Requests!$AF$2:$AF$501,$B19,Requests!$AL$2:$AL$501,"Approved",Requests!$AH$2:$AH$501,"&lt;="&amp;DATE($B$6,$C$5,E$9),Requests!$AI$2:$AI$501,"&gt;="&amp;DATE($B$6,$C$5,E$9))&gt;0,"x",""))</f>
        <v/>
      </c>
      <c r="F19" s="39">
        <f>IF(OR($B19="",F$9=""),"",IF(COUNTIFS(Requests!$AF$2:$AF$501,$B19,Requests!$AL$2:$AL$501,"Approved",Requests!$AH$2:$AH$501,"&lt;="&amp;DATE($B$6,$C$5,F$9),Requests!$AI$2:$AI$501,"&gt;="&amp;DATE($B$6,$C$5,F$9))&gt;0,"x",""))</f>
        <v/>
      </c>
      <c r="G19" s="39">
        <f>IF(OR($B19="",G$9=""),"",IF(COUNTIFS(Requests!$AF$2:$AF$501,$B19,Requests!$AL$2:$AL$501,"Approved",Requests!$AH$2:$AH$501,"&lt;="&amp;DATE($B$6,$C$5,G$9),Requests!$AI$2:$AI$501,"&gt;="&amp;DATE($B$6,$C$5,G$9))&gt;0,"x",""))</f>
        <v/>
      </c>
      <c r="H19" s="39">
        <f>IF(OR($B19="",H$9=""),"",IF(COUNTIFS(Requests!$AF$2:$AF$501,$B19,Requests!$AL$2:$AL$501,"Approved",Requests!$AH$2:$AH$501,"&lt;="&amp;DATE($B$6,$C$5,H$9),Requests!$AI$2:$AI$501,"&gt;="&amp;DATE($B$6,$C$5,H$9))&gt;0,"x",""))</f>
        <v/>
      </c>
      <c r="I19" s="39">
        <f>IF(OR($B19="",I$9=""),"",IF(COUNTIFS(Requests!$AF$2:$AF$501,$B19,Requests!$AL$2:$AL$501,"Approved",Requests!$AH$2:$AH$501,"&lt;="&amp;DATE($B$6,$C$5,I$9),Requests!$AI$2:$AI$501,"&gt;="&amp;DATE($B$6,$C$5,I$9))&gt;0,"x",""))</f>
        <v/>
      </c>
      <c r="J19" s="39">
        <f>IF(OR($B19="",J$9=""),"",IF(COUNTIFS(Requests!$AF$2:$AF$501,$B19,Requests!$AL$2:$AL$501,"Approved",Requests!$AH$2:$AH$501,"&lt;="&amp;DATE($B$6,$C$5,J$9),Requests!$AI$2:$AI$501,"&gt;="&amp;DATE($B$6,$C$5,J$9))&gt;0,"x",""))</f>
        <v/>
      </c>
      <c r="K19" s="39">
        <f>IF(OR($B19="",K$9=""),"",IF(COUNTIFS(Requests!$AF$2:$AF$501,$B19,Requests!$AL$2:$AL$501,"Approved",Requests!$AH$2:$AH$501,"&lt;="&amp;DATE($B$6,$C$5,K$9),Requests!$AI$2:$AI$501,"&gt;="&amp;DATE($B$6,$C$5,K$9))&gt;0,"x",""))</f>
        <v/>
      </c>
      <c r="L19" s="39">
        <f>IF(OR($B19="",L$9=""),"",IF(COUNTIFS(Requests!$AF$2:$AF$501,$B19,Requests!$AL$2:$AL$501,"Approved",Requests!$AH$2:$AH$501,"&lt;="&amp;DATE($B$6,$C$5,L$9),Requests!$AI$2:$AI$501,"&gt;="&amp;DATE($B$6,$C$5,L$9))&gt;0,"x",""))</f>
        <v/>
      </c>
      <c r="M19" s="39">
        <f>IF(OR($B19="",M$9=""),"",IF(COUNTIFS(Requests!$AF$2:$AF$501,$B19,Requests!$AL$2:$AL$501,"Approved",Requests!$AH$2:$AH$501,"&lt;="&amp;DATE($B$6,$C$5,M$9),Requests!$AI$2:$AI$501,"&gt;="&amp;DATE($B$6,$C$5,M$9))&gt;0,"x",""))</f>
        <v/>
      </c>
      <c r="N19" s="39">
        <f>IF(OR($B19="",N$9=""),"",IF(COUNTIFS(Requests!$AF$2:$AF$501,$B19,Requests!$AL$2:$AL$501,"Approved",Requests!$AH$2:$AH$501,"&lt;="&amp;DATE($B$6,$C$5,N$9),Requests!$AI$2:$AI$501,"&gt;="&amp;DATE($B$6,$C$5,N$9))&gt;0,"x",""))</f>
        <v/>
      </c>
      <c r="O19" s="39">
        <f>IF(OR($B19="",O$9=""),"",IF(COUNTIFS(Requests!$AF$2:$AF$501,$B19,Requests!$AL$2:$AL$501,"Approved",Requests!$AH$2:$AH$501,"&lt;="&amp;DATE($B$6,$C$5,O$9),Requests!$AI$2:$AI$501,"&gt;="&amp;DATE($B$6,$C$5,O$9))&gt;0,"x",""))</f>
        <v/>
      </c>
      <c r="P19" s="39">
        <f>IF(OR($B19="",P$9=""),"",IF(COUNTIFS(Requests!$AF$2:$AF$501,$B19,Requests!$AL$2:$AL$501,"Approved",Requests!$AH$2:$AH$501,"&lt;="&amp;DATE($B$6,$C$5,P$9),Requests!$AI$2:$AI$501,"&gt;="&amp;DATE($B$6,$C$5,P$9))&gt;0,"x",""))</f>
        <v/>
      </c>
      <c r="Q19" s="39">
        <f>IF(OR($B19="",Q$9=""),"",IF(COUNTIFS(Requests!$AF$2:$AF$501,$B19,Requests!$AL$2:$AL$501,"Approved",Requests!$AH$2:$AH$501,"&lt;="&amp;DATE($B$6,$C$5,Q$9),Requests!$AI$2:$AI$501,"&gt;="&amp;DATE($B$6,$C$5,Q$9))&gt;0,"x",""))</f>
        <v/>
      </c>
      <c r="R19" s="39">
        <f>IF(OR($B19="",R$9=""),"",IF(COUNTIFS(Requests!$AF$2:$AF$501,$B19,Requests!$AL$2:$AL$501,"Approved",Requests!$AH$2:$AH$501,"&lt;="&amp;DATE($B$6,$C$5,R$9),Requests!$AI$2:$AI$501,"&gt;="&amp;DATE($B$6,$C$5,R$9))&gt;0,"x",""))</f>
        <v/>
      </c>
      <c r="S19" s="39">
        <f>IF(OR($B19="",S$9=""),"",IF(COUNTIFS(Requests!$AF$2:$AF$501,$B19,Requests!$AL$2:$AL$501,"Approved",Requests!$AH$2:$AH$501,"&lt;="&amp;DATE($B$6,$C$5,S$9),Requests!$AI$2:$AI$501,"&gt;="&amp;DATE($B$6,$C$5,S$9))&gt;0,"x",""))</f>
        <v/>
      </c>
      <c r="T19" s="39">
        <f>IF(OR($B19="",T$9=""),"",IF(COUNTIFS(Requests!$AF$2:$AF$501,$B19,Requests!$AL$2:$AL$501,"Approved",Requests!$AH$2:$AH$501,"&lt;="&amp;DATE($B$6,$C$5,T$9),Requests!$AI$2:$AI$501,"&gt;="&amp;DATE($B$6,$C$5,T$9))&gt;0,"x",""))</f>
        <v/>
      </c>
      <c r="U19" s="39">
        <f>IF(OR($B19="",U$9=""),"",IF(COUNTIFS(Requests!$AF$2:$AF$501,$B19,Requests!$AL$2:$AL$501,"Approved",Requests!$AH$2:$AH$501,"&lt;="&amp;DATE($B$6,$C$5,U$9),Requests!$AI$2:$AI$501,"&gt;="&amp;DATE($B$6,$C$5,U$9))&gt;0,"x",""))</f>
        <v/>
      </c>
      <c r="V19" s="39">
        <f>IF(OR($B19="",V$9=""),"",IF(COUNTIFS(Requests!$AF$2:$AF$501,$B19,Requests!$AL$2:$AL$501,"Approved",Requests!$AH$2:$AH$501,"&lt;="&amp;DATE($B$6,$C$5,V$9),Requests!$AI$2:$AI$501,"&gt;="&amp;DATE($B$6,$C$5,V$9))&gt;0,"x",""))</f>
        <v/>
      </c>
      <c r="W19" s="39">
        <f>IF(OR($B19="",W$9=""),"",IF(COUNTIFS(Requests!$AF$2:$AF$501,$B19,Requests!$AL$2:$AL$501,"Approved",Requests!$AH$2:$AH$501,"&lt;="&amp;DATE($B$6,$C$5,W$9),Requests!$AI$2:$AI$501,"&gt;="&amp;DATE($B$6,$C$5,W$9))&gt;0,"x",""))</f>
        <v/>
      </c>
      <c r="X19" s="39">
        <f>IF(OR($B19="",X$9=""),"",IF(COUNTIFS(Requests!$AF$2:$AF$501,$B19,Requests!$AL$2:$AL$501,"Approved",Requests!$AH$2:$AH$501,"&lt;="&amp;DATE($B$6,$C$5,X$9),Requests!$AI$2:$AI$501,"&gt;="&amp;DATE($B$6,$C$5,X$9))&gt;0,"x",""))</f>
        <v/>
      </c>
      <c r="Y19" s="39">
        <f>IF(OR($B19="",Y$9=""),"",IF(COUNTIFS(Requests!$AF$2:$AF$501,$B19,Requests!$AL$2:$AL$501,"Approved",Requests!$AH$2:$AH$501,"&lt;="&amp;DATE($B$6,$C$5,Y$9),Requests!$AI$2:$AI$501,"&gt;="&amp;DATE($B$6,$C$5,Y$9))&gt;0,"x",""))</f>
        <v/>
      </c>
      <c r="Z19" s="39">
        <f>IF(OR($B19="",Z$9=""),"",IF(COUNTIFS(Requests!$AF$2:$AF$501,$B19,Requests!$AL$2:$AL$501,"Approved",Requests!$AH$2:$AH$501,"&lt;="&amp;DATE($B$6,$C$5,Z$9),Requests!$AI$2:$AI$501,"&gt;="&amp;DATE($B$6,$C$5,Z$9))&gt;0,"x",""))</f>
        <v/>
      </c>
      <c r="AA19" s="39">
        <f>IF(OR($B19="",AA$9=""),"",IF(COUNTIFS(Requests!$AF$2:$AF$501,$B19,Requests!$AL$2:$AL$501,"Approved",Requests!$AH$2:$AH$501,"&lt;="&amp;DATE($B$6,$C$5,AA$9),Requests!$AI$2:$AI$501,"&gt;="&amp;DATE($B$6,$C$5,AA$9))&gt;0,"x",""))</f>
        <v/>
      </c>
      <c r="AB19" s="39">
        <f>IF(OR($B19="",AB$9=""),"",IF(COUNTIFS(Requests!$AF$2:$AF$501,$B19,Requests!$AL$2:$AL$501,"Approved",Requests!$AH$2:$AH$501,"&lt;="&amp;DATE($B$6,$C$5,AB$9),Requests!$AI$2:$AI$501,"&gt;="&amp;DATE($B$6,$C$5,AB$9))&gt;0,"x",""))</f>
        <v/>
      </c>
      <c r="AC19" s="39">
        <f>IF(OR($B19="",AC$9=""),"",IF(COUNTIFS(Requests!$AF$2:$AF$501,$B19,Requests!$AL$2:$AL$501,"Approved",Requests!$AH$2:$AH$501,"&lt;="&amp;DATE($B$6,$C$5,AC$9),Requests!$AI$2:$AI$501,"&gt;="&amp;DATE($B$6,$C$5,AC$9))&gt;0,"x",""))</f>
        <v/>
      </c>
      <c r="AD19" s="39">
        <f>IF(OR($B19="",AD$9=""),"",IF(COUNTIFS(Requests!$AF$2:$AF$501,$B19,Requests!$AL$2:$AL$501,"Approved",Requests!$AH$2:$AH$501,"&lt;="&amp;DATE($B$6,$C$5,AD$9),Requests!$AI$2:$AI$501,"&gt;="&amp;DATE($B$6,$C$5,AD$9))&gt;0,"x",""))</f>
        <v/>
      </c>
      <c r="AE19" s="39">
        <f>IF(OR($B19="",AE$9=""),"",IF(COUNTIFS(Requests!$AF$2:$AF$501,$B19,Requests!$AL$2:$AL$501,"Approved",Requests!$AH$2:$AH$501,"&lt;="&amp;DATE($B$6,$C$5,AE$9),Requests!$AI$2:$AI$501,"&gt;="&amp;DATE($B$6,$C$5,AE$9))&gt;0,"x",""))</f>
        <v/>
      </c>
      <c r="AF19" s="39">
        <f>IF(OR($B19="",AF$9=""),"",IF(COUNTIFS(Requests!$AF$2:$AF$501,$B19,Requests!$AL$2:$AL$501,"Approved",Requests!$AH$2:$AH$501,"&lt;="&amp;DATE($B$6,$C$5,AF$9),Requests!$AI$2:$AI$501,"&gt;="&amp;DATE($B$6,$C$5,AF$9))&gt;0,"x",""))</f>
        <v/>
      </c>
      <c r="AG19" s="39">
        <f>IF(OR($B19="",AG$9=""),"",IF(COUNTIFS(Requests!$AF$2:$AF$501,$B19,Requests!$AL$2:$AL$501,"Approved",Requests!$AH$2:$AH$501,"&lt;="&amp;DATE($B$6,$C$5,AG$9),Requests!$AI$2:$AI$501,"&gt;="&amp;DATE($B$6,$C$5,AG$9))&gt;0,"x",""))</f>
        <v/>
      </c>
    </row>
    <row r="20">
      <c r="A20" s="38">
        <f>IF(B20="","",IF(Balances!B19&lt;&gt;"",Balances!B19,B20))</f>
        <v/>
      </c>
      <c r="B20" s="38">
        <f>IF(TRIM(Balances!A19)="","",LOWER(TRIM(Balances!A19)))</f>
        <v/>
      </c>
      <c r="C20" s="39">
        <f>IF(OR($B20="",C$9=""),"",IF(COUNTIFS(Requests!$AF$2:$AF$501,$B20,Requests!$AL$2:$AL$501,"Approved",Requests!$AH$2:$AH$501,"&lt;="&amp;DATE($B$6,$C$5,C$9),Requests!$AI$2:$AI$501,"&gt;="&amp;DATE($B$6,$C$5,C$9))&gt;0,"x",""))</f>
        <v/>
      </c>
      <c r="D20" s="39">
        <f>IF(OR($B20="",D$9=""),"",IF(COUNTIFS(Requests!$AF$2:$AF$501,$B20,Requests!$AL$2:$AL$501,"Approved",Requests!$AH$2:$AH$501,"&lt;="&amp;DATE($B$6,$C$5,D$9),Requests!$AI$2:$AI$501,"&gt;="&amp;DATE($B$6,$C$5,D$9))&gt;0,"x",""))</f>
        <v/>
      </c>
      <c r="E20" s="39">
        <f>IF(OR($B20="",E$9=""),"",IF(COUNTIFS(Requests!$AF$2:$AF$501,$B20,Requests!$AL$2:$AL$501,"Approved",Requests!$AH$2:$AH$501,"&lt;="&amp;DATE($B$6,$C$5,E$9),Requests!$AI$2:$AI$501,"&gt;="&amp;DATE($B$6,$C$5,E$9))&gt;0,"x",""))</f>
        <v/>
      </c>
      <c r="F20" s="39">
        <f>IF(OR($B20="",F$9=""),"",IF(COUNTIFS(Requests!$AF$2:$AF$501,$B20,Requests!$AL$2:$AL$501,"Approved",Requests!$AH$2:$AH$501,"&lt;="&amp;DATE($B$6,$C$5,F$9),Requests!$AI$2:$AI$501,"&gt;="&amp;DATE($B$6,$C$5,F$9))&gt;0,"x",""))</f>
        <v/>
      </c>
      <c r="G20" s="39">
        <f>IF(OR($B20="",G$9=""),"",IF(COUNTIFS(Requests!$AF$2:$AF$501,$B20,Requests!$AL$2:$AL$501,"Approved",Requests!$AH$2:$AH$501,"&lt;="&amp;DATE($B$6,$C$5,G$9),Requests!$AI$2:$AI$501,"&gt;="&amp;DATE($B$6,$C$5,G$9))&gt;0,"x",""))</f>
        <v/>
      </c>
      <c r="H20" s="39">
        <f>IF(OR($B20="",H$9=""),"",IF(COUNTIFS(Requests!$AF$2:$AF$501,$B20,Requests!$AL$2:$AL$501,"Approved",Requests!$AH$2:$AH$501,"&lt;="&amp;DATE($B$6,$C$5,H$9),Requests!$AI$2:$AI$501,"&gt;="&amp;DATE($B$6,$C$5,H$9))&gt;0,"x",""))</f>
        <v/>
      </c>
      <c r="I20" s="39">
        <f>IF(OR($B20="",I$9=""),"",IF(COUNTIFS(Requests!$AF$2:$AF$501,$B20,Requests!$AL$2:$AL$501,"Approved",Requests!$AH$2:$AH$501,"&lt;="&amp;DATE($B$6,$C$5,I$9),Requests!$AI$2:$AI$501,"&gt;="&amp;DATE($B$6,$C$5,I$9))&gt;0,"x",""))</f>
        <v/>
      </c>
      <c r="J20" s="39">
        <f>IF(OR($B20="",J$9=""),"",IF(COUNTIFS(Requests!$AF$2:$AF$501,$B20,Requests!$AL$2:$AL$501,"Approved",Requests!$AH$2:$AH$501,"&lt;="&amp;DATE($B$6,$C$5,J$9),Requests!$AI$2:$AI$501,"&gt;="&amp;DATE($B$6,$C$5,J$9))&gt;0,"x",""))</f>
        <v/>
      </c>
      <c r="K20" s="39">
        <f>IF(OR($B20="",K$9=""),"",IF(COUNTIFS(Requests!$AF$2:$AF$501,$B20,Requests!$AL$2:$AL$501,"Approved",Requests!$AH$2:$AH$501,"&lt;="&amp;DATE($B$6,$C$5,K$9),Requests!$AI$2:$AI$501,"&gt;="&amp;DATE($B$6,$C$5,K$9))&gt;0,"x",""))</f>
        <v/>
      </c>
      <c r="L20" s="39">
        <f>IF(OR($B20="",L$9=""),"",IF(COUNTIFS(Requests!$AF$2:$AF$501,$B20,Requests!$AL$2:$AL$501,"Approved",Requests!$AH$2:$AH$501,"&lt;="&amp;DATE($B$6,$C$5,L$9),Requests!$AI$2:$AI$501,"&gt;="&amp;DATE($B$6,$C$5,L$9))&gt;0,"x",""))</f>
        <v/>
      </c>
      <c r="M20" s="39">
        <f>IF(OR($B20="",M$9=""),"",IF(COUNTIFS(Requests!$AF$2:$AF$501,$B20,Requests!$AL$2:$AL$501,"Approved",Requests!$AH$2:$AH$501,"&lt;="&amp;DATE($B$6,$C$5,M$9),Requests!$AI$2:$AI$501,"&gt;="&amp;DATE($B$6,$C$5,M$9))&gt;0,"x",""))</f>
        <v/>
      </c>
      <c r="N20" s="39">
        <f>IF(OR($B20="",N$9=""),"",IF(COUNTIFS(Requests!$AF$2:$AF$501,$B20,Requests!$AL$2:$AL$501,"Approved",Requests!$AH$2:$AH$501,"&lt;="&amp;DATE($B$6,$C$5,N$9),Requests!$AI$2:$AI$501,"&gt;="&amp;DATE($B$6,$C$5,N$9))&gt;0,"x",""))</f>
        <v/>
      </c>
      <c r="O20" s="39">
        <f>IF(OR($B20="",O$9=""),"",IF(COUNTIFS(Requests!$AF$2:$AF$501,$B20,Requests!$AL$2:$AL$501,"Approved",Requests!$AH$2:$AH$501,"&lt;="&amp;DATE($B$6,$C$5,O$9),Requests!$AI$2:$AI$501,"&gt;="&amp;DATE($B$6,$C$5,O$9))&gt;0,"x",""))</f>
        <v/>
      </c>
      <c r="P20" s="39">
        <f>IF(OR($B20="",P$9=""),"",IF(COUNTIFS(Requests!$AF$2:$AF$501,$B20,Requests!$AL$2:$AL$501,"Approved",Requests!$AH$2:$AH$501,"&lt;="&amp;DATE($B$6,$C$5,P$9),Requests!$AI$2:$AI$501,"&gt;="&amp;DATE($B$6,$C$5,P$9))&gt;0,"x",""))</f>
        <v/>
      </c>
      <c r="Q20" s="39">
        <f>IF(OR($B20="",Q$9=""),"",IF(COUNTIFS(Requests!$AF$2:$AF$501,$B20,Requests!$AL$2:$AL$501,"Approved",Requests!$AH$2:$AH$501,"&lt;="&amp;DATE($B$6,$C$5,Q$9),Requests!$AI$2:$AI$501,"&gt;="&amp;DATE($B$6,$C$5,Q$9))&gt;0,"x",""))</f>
        <v/>
      </c>
      <c r="R20" s="39">
        <f>IF(OR($B20="",R$9=""),"",IF(COUNTIFS(Requests!$AF$2:$AF$501,$B20,Requests!$AL$2:$AL$501,"Approved",Requests!$AH$2:$AH$501,"&lt;="&amp;DATE($B$6,$C$5,R$9),Requests!$AI$2:$AI$501,"&gt;="&amp;DATE($B$6,$C$5,R$9))&gt;0,"x",""))</f>
        <v/>
      </c>
      <c r="S20" s="39">
        <f>IF(OR($B20="",S$9=""),"",IF(COUNTIFS(Requests!$AF$2:$AF$501,$B20,Requests!$AL$2:$AL$501,"Approved",Requests!$AH$2:$AH$501,"&lt;="&amp;DATE($B$6,$C$5,S$9),Requests!$AI$2:$AI$501,"&gt;="&amp;DATE($B$6,$C$5,S$9))&gt;0,"x",""))</f>
        <v/>
      </c>
      <c r="T20" s="39">
        <f>IF(OR($B20="",T$9=""),"",IF(COUNTIFS(Requests!$AF$2:$AF$501,$B20,Requests!$AL$2:$AL$501,"Approved",Requests!$AH$2:$AH$501,"&lt;="&amp;DATE($B$6,$C$5,T$9),Requests!$AI$2:$AI$501,"&gt;="&amp;DATE($B$6,$C$5,T$9))&gt;0,"x",""))</f>
        <v/>
      </c>
      <c r="U20" s="39">
        <f>IF(OR($B20="",U$9=""),"",IF(COUNTIFS(Requests!$AF$2:$AF$501,$B20,Requests!$AL$2:$AL$501,"Approved",Requests!$AH$2:$AH$501,"&lt;="&amp;DATE($B$6,$C$5,U$9),Requests!$AI$2:$AI$501,"&gt;="&amp;DATE($B$6,$C$5,U$9))&gt;0,"x",""))</f>
        <v/>
      </c>
      <c r="V20" s="39">
        <f>IF(OR($B20="",V$9=""),"",IF(COUNTIFS(Requests!$AF$2:$AF$501,$B20,Requests!$AL$2:$AL$501,"Approved",Requests!$AH$2:$AH$501,"&lt;="&amp;DATE($B$6,$C$5,V$9),Requests!$AI$2:$AI$501,"&gt;="&amp;DATE($B$6,$C$5,V$9))&gt;0,"x",""))</f>
        <v/>
      </c>
      <c r="W20" s="39">
        <f>IF(OR($B20="",W$9=""),"",IF(COUNTIFS(Requests!$AF$2:$AF$501,$B20,Requests!$AL$2:$AL$501,"Approved",Requests!$AH$2:$AH$501,"&lt;="&amp;DATE($B$6,$C$5,W$9),Requests!$AI$2:$AI$501,"&gt;="&amp;DATE($B$6,$C$5,W$9))&gt;0,"x",""))</f>
        <v/>
      </c>
      <c r="X20" s="39">
        <f>IF(OR($B20="",X$9=""),"",IF(COUNTIFS(Requests!$AF$2:$AF$501,$B20,Requests!$AL$2:$AL$501,"Approved",Requests!$AH$2:$AH$501,"&lt;="&amp;DATE($B$6,$C$5,X$9),Requests!$AI$2:$AI$501,"&gt;="&amp;DATE($B$6,$C$5,X$9))&gt;0,"x",""))</f>
        <v/>
      </c>
      <c r="Y20" s="39">
        <f>IF(OR($B20="",Y$9=""),"",IF(COUNTIFS(Requests!$AF$2:$AF$501,$B20,Requests!$AL$2:$AL$501,"Approved",Requests!$AH$2:$AH$501,"&lt;="&amp;DATE($B$6,$C$5,Y$9),Requests!$AI$2:$AI$501,"&gt;="&amp;DATE($B$6,$C$5,Y$9))&gt;0,"x",""))</f>
        <v/>
      </c>
      <c r="Z20" s="39">
        <f>IF(OR($B20="",Z$9=""),"",IF(COUNTIFS(Requests!$AF$2:$AF$501,$B20,Requests!$AL$2:$AL$501,"Approved",Requests!$AH$2:$AH$501,"&lt;="&amp;DATE($B$6,$C$5,Z$9),Requests!$AI$2:$AI$501,"&gt;="&amp;DATE($B$6,$C$5,Z$9))&gt;0,"x",""))</f>
        <v/>
      </c>
      <c r="AA20" s="39">
        <f>IF(OR($B20="",AA$9=""),"",IF(COUNTIFS(Requests!$AF$2:$AF$501,$B20,Requests!$AL$2:$AL$501,"Approved",Requests!$AH$2:$AH$501,"&lt;="&amp;DATE($B$6,$C$5,AA$9),Requests!$AI$2:$AI$501,"&gt;="&amp;DATE($B$6,$C$5,AA$9))&gt;0,"x",""))</f>
        <v/>
      </c>
      <c r="AB20" s="39">
        <f>IF(OR($B20="",AB$9=""),"",IF(COUNTIFS(Requests!$AF$2:$AF$501,$B20,Requests!$AL$2:$AL$501,"Approved",Requests!$AH$2:$AH$501,"&lt;="&amp;DATE($B$6,$C$5,AB$9),Requests!$AI$2:$AI$501,"&gt;="&amp;DATE($B$6,$C$5,AB$9))&gt;0,"x",""))</f>
        <v/>
      </c>
      <c r="AC20" s="39">
        <f>IF(OR($B20="",AC$9=""),"",IF(COUNTIFS(Requests!$AF$2:$AF$501,$B20,Requests!$AL$2:$AL$501,"Approved",Requests!$AH$2:$AH$501,"&lt;="&amp;DATE($B$6,$C$5,AC$9),Requests!$AI$2:$AI$501,"&gt;="&amp;DATE($B$6,$C$5,AC$9))&gt;0,"x",""))</f>
        <v/>
      </c>
      <c r="AD20" s="39">
        <f>IF(OR($B20="",AD$9=""),"",IF(COUNTIFS(Requests!$AF$2:$AF$501,$B20,Requests!$AL$2:$AL$501,"Approved",Requests!$AH$2:$AH$501,"&lt;="&amp;DATE($B$6,$C$5,AD$9),Requests!$AI$2:$AI$501,"&gt;="&amp;DATE($B$6,$C$5,AD$9))&gt;0,"x",""))</f>
        <v/>
      </c>
      <c r="AE20" s="39">
        <f>IF(OR($B20="",AE$9=""),"",IF(COUNTIFS(Requests!$AF$2:$AF$501,$B20,Requests!$AL$2:$AL$501,"Approved",Requests!$AH$2:$AH$501,"&lt;="&amp;DATE($B$6,$C$5,AE$9),Requests!$AI$2:$AI$501,"&gt;="&amp;DATE($B$6,$C$5,AE$9))&gt;0,"x",""))</f>
        <v/>
      </c>
      <c r="AF20" s="39">
        <f>IF(OR($B20="",AF$9=""),"",IF(COUNTIFS(Requests!$AF$2:$AF$501,$B20,Requests!$AL$2:$AL$501,"Approved",Requests!$AH$2:$AH$501,"&lt;="&amp;DATE($B$6,$C$5,AF$9),Requests!$AI$2:$AI$501,"&gt;="&amp;DATE($B$6,$C$5,AF$9))&gt;0,"x",""))</f>
        <v/>
      </c>
      <c r="AG20" s="39">
        <f>IF(OR($B20="",AG$9=""),"",IF(COUNTIFS(Requests!$AF$2:$AF$501,$B20,Requests!$AL$2:$AL$501,"Approved",Requests!$AH$2:$AH$501,"&lt;="&amp;DATE($B$6,$C$5,AG$9),Requests!$AI$2:$AI$501,"&gt;="&amp;DATE($B$6,$C$5,AG$9))&gt;0,"x",""))</f>
        <v/>
      </c>
    </row>
    <row r="21">
      <c r="A21" s="38">
        <f>IF(B21="","",IF(Balances!B20&lt;&gt;"",Balances!B20,B21))</f>
        <v/>
      </c>
      <c r="B21" s="38">
        <f>IF(TRIM(Balances!A20)="","",LOWER(TRIM(Balances!A20)))</f>
        <v/>
      </c>
      <c r="C21" s="39">
        <f>IF(OR($B21="",C$9=""),"",IF(COUNTIFS(Requests!$AF$2:$AF$501,$B21,Requests!$AL$2:$AL$501,"Approved",Requests!$AH$2:$AH$501,"&lt;="&amp;DATE($B$6,$C$5,C$9),Requests!$AI$2:$AI$501,"&gt;="&amp;DATE($B$6,$C$5,C$9))&gt;0,"x",""))</f>
        <v/>
      </c>
      <c r="D21" s="39">
        <f>IF(OR($B21="",D$9=""),"",IF(COUNTIFS(Requests!$AF$2:$AF$501,$B21,Requests!$AL$2:$AL$501,"Approved",Requests!$AH$2:$AH$501,"&lt;="&amp;DATE($B$6,$C$5,D$9),Requests!$AI$2:$AI$501,"&gt;="&amp;DATE($B$6,$C$5,D$9))&gt;0,"x",""))</f>
        <v/>
      </c>
      <c r="E21" s="39">
        <f>IF(OR($B21="",E$9=""),"",IF(COUNTIFS(Requests!$AF$2:$AF$501,$B21,Requests!$AL$2:$AL$501,"Approved",Requests!$AH$2:$AH$501,"&lt;="&amp;DATE($B$6,$C$5,E$9),Requests!$AI$2:$AI$501,"&gt;="&amp;DATE($B$6,$C$5,E$9))&gt;0,"x",""))</f>
        <v/>
      </c>
      <c r="F21" s="39">
        <f>IF(OR($B21="",F$9=""),"",IF(COUNTIFS(Requests!$AF$2:$AF$501,$B21,Requests!$AL$2:$AL$501,"Approved",Requests!$AH$2:$AH$501,"&lt;="&amp;DATE($B$6,$C$5,F$9),Requests!$AI$2:$AI$501,"&gt;="&amp;DATE($B$6,$C$5,F$9))&gt;0,"x",""))</f>
        <v/>
      </c>
      <c r="G21" s="39">
        <f>IF(OR($B21="",G$9=""),"",IF(COUNTIFS(Requests!$AF$2:$AF$501,$B21,Requests!$AL$2:$AL$501,"Approved",Requests!$AH$2:$AH$501,"&lt;="&amp;DATE($B$6,$C$5,G$9),Requests!$AI$2:$AI$501,"&gt;="&amp;DATE($B$6,$C$5,G$9))&gt;0,"x",""))</f>
        <v/>
      </c>
      <c r="H21" s="39">
        <f>IF(OR($B21="",H$9=""),"",IF(COUNTIFS(Requests!$AF$2:$AF$501,$B21,Requests!$AL$2:$AL$501,"Approved",Requests!$AH$2:$AH$501,"&lt;="&amp;DATE($B$6,$C$5,H$9),Requests!$AI$2:$AI$501,"&gt;="&amp;DATE($B$6,$C$5,H$9))&gt;0,"x",""))</f>
        <v/>
      </c>
      <c r="I21" s="39">
        <f>IF(OR($B21="",I$9=""),"",IF(COUNTIFS(Requests!$AF$2:$AF$501,$B21,Requests!$AL$2:$AL$501,"Approved",Requests!$AH$2:$AH$501,"&lt;="&amp;DATE($B$6,$C$5,I$9),Requests!$AI$2:$AI$501,"&gt;="&amp;DATE($B$6,$C$5,I$9))&gt;0,"x",""))</f>
        <v/>
      </c>
      <c r="J21" s="39">
        <f>IF(OR($B21="",J$9=""),"",IF(COUNTIFS(Requests!$AF$2:$AF$501,$B21,Requests!$AL$2:$AL$501,"Approved",Requests!$AH$2:$AH$501,"&lt;="&amp;DATE($B$6,$C$5,J$9),Requests!$AI$2:$AI$501,"&gt;="&amp;DATE($B$6,$C$5,J$9))&gt;0,"x",""))</f>
        <v/>
      </c>
      <c r="K21" s="39">
        <f>IF(OR($B21="",K$9=""),"",IF(COUNTIFS(Requests!$AF$2:$AF$501,$B21,Requests!$AL$2:$AL$501,"Approved",Requests!$AH$2:$AH$501,"&lt;="&amp;DATE($B$6,$C$5,K$9),Requests!$AI$2:$AI$501,"&gt;="&amp;DATE($B$6,$C$5,K$9))&gt;0,"x",""))</f>
        <v/>
      </c>
      <c r="L21" s="39">
        <f>IF(OR($B21="",L$9=""),"",IF(COUNTIFS(Requests!$AF$2:$AF$501,$B21,Requests!$AL$2:$AL$501,"Approved",Requests!$AH$2:$AH$501,"&lt;="&amp;DATE($B$6,$C$5,L$9),Requests!$AI$2:$AI$501,"&gt;="&amp;DATE($B$6,$C$5,L$9))&gt;0,"x",""))</f>
        <v/>
      </c>
      <c r="M21" s="39">
        <f>IF(OR($B21="",M$9=""),"",IF(COUNTIFS(Requests!$AF$2:$AF$501,$B21,Requests!$AL$2:$AL$501,"Approved",Requests!$AH$2:$AH$501,"&lt;="&amp;DATE($B$6,$C$5,M$9),Requests!$AI$2:$AI$501,"&gt;="&amp;DATE($B$6,$C$5,M$9))&gt;0,"x",""))</f>
        <v/>
      </c>
      <c r="N21" s="39">
        <f>IF(OR($B21="",N$9=""),"",IF(COUNTIFS(Requests!$AF$2:$AF$501,$B21,Requests!$AL$2:$AL$501,"Approved",Requests!$AH$2:$AH$501,"&lt;="&amp;DATE($B$6,$C$5,N$9),Requests!$AI$2:$AI$501,"&gt;="&amp;DATE($B$6,$C$5,N$9))&gt;0,"x",""))</f>
        <v/>
      </c>
      <c r="O21" s="39">
        <f>IF(OR($B21="",O$9=""),"",IF(COUNTIFS(Requests!$AF$2:$AF$501,$B21,Requests!$AL$2:$AL$501,"Approved",Requests!$AH$2:$AH$501,"&lt;="&amp;DATE($B$6,$C$5,O$9),Requests!$AI$2:$AI$501,"&gt;="&amp;DATE($B$6,$C$5,O$9))&gt;0,"x",""))</f>
        <v/>
      </c>
      <c r="P21" s="39">
        <f>IF(OR($B21="",P$9=""),"",IF(COUNTIFS(Requests!$AF$2:$AF$501,$B21,Requests!$AL$2:$AL$501,"Approved",Requests!$AH$2:$AH$501,"&lt;="&amp;DATE($B$6,$C$5,P$9),Requests!$AI$2:$AI$501,"&gt;="&amp;DATE($B$6,$C$5,P$9))&gt;0,"x",""))</f>
        <v/>
      </c>
      <c r="Q21" s="39">
        <f>IF(OR($B21="",Q$9=""),"",IF(COUNTIFS(Requests!$AF$2:$AF$501,$B21,Requests!$AL$2:$AL$501,"Approved",Requests!$AH$2:$AH$501,"&lt;="&amp;DATE($B$6,$C$5,Q$9),Requests!$AI$2:$AI$501,"&gt;="&amp;DATE($B$6,$C$5,Q$9))&gt;0,"x",""))</f>
        <v/>
      </c>
      <c r="R21" s="39">
        <f>IF(OR($B21="",R$9=""),"",IF(COUNTIFS(Requests!$AF$2:$AF$501,$B21,Requests!$AL$2:$AL$501,"Approved",Requests!$AH$2:$AH$501,"&lt;="&amp;DATE($B$6,$C$5,R$9),Requests!$AI$2:$AI$501,"&gt;="&amp;DATE($B$6,$C$5,R$9))&gt;0,"x",""))</f>
        <v/>
      </c>
      <c r="S21" s="39">
        <f>IF(OR($B21="",S$9=""),"",IF(COUNTIFS(Requests!$AF$2:$AF$501,$B21,Requests!$AL$2:$AL$501,"Approved",Requests!$AH$2:$AH$501,"&lt;="&amp;DATE($B$6,$C$5,S$9),Requests!$AI$2:$AI$501,"&gt;="&amp;DATE($B$6,$C$5,S$9))&gt;0,"x",""))</f>
        <v/>
      </c>
      <c r="T21" s="39">
        <f>IF(OR($B21="",T$9=""),"",IF(COUNTIFS(Requests!$AF$2:$AF$501,$B21,Requests!$AL$2:$AL$501,"Approved",Requests!$AH$2:$AH$501,"&lt;="&amp;DATE($B$6,$C$5,T$9),Requests!$AI$2:$AI$501,"&gt;="&amp;DATE($B$6,$C$5,T$9))&gt;0,"x",""))</f>
        <v/>
      </c>
      <c r="U21" s="39">
        <f>IF(OR($B21="",U$9=""),"",IF(COUNTIFS(Requests!$AF$2:$AF$501,$B21,Requests!$AL$2:$AL$501,"Approved",Requests!$AH$2:$AH$501,"&lt;="&amp;DATE($B$6,$C$5,U$9),Requests!$AI$2:$AI$501,"&gt;="&amp;DATE($B$6,$C$5,U$9))&gt;0,"x",""))</f>
        <v/>
      </c>
      <c r="V21" s="39">
        <f>IF(OR($B21="",V$9=""),"",IF(COUNTIFS(Requests!$AF$2:$AF$501,$B21,Requests!$AL$2:$AL$501,"Approved",Requests!$AH$2:$AH$501,"&lt;="&amp;DATE($B$6,$C$5,V$9),Requests!$AI$2:$AI$501,"&gt;="&amp;DATE($B$6,$C$5,V$9))&gt;0,"x",""))</f>
        <v/>
      </c>
      <c r="W21" s="39">
        <f>IF(OR($B21="",W$9=""),"",IF(COUNTIFS(Requests!$AF$2:$AF$501,$B21,Requests!$AL$2:$AL$501,"Approved",Requests!$AH$2:$AH$501,"&lt;="&amp;DATE($B$6,$C$5,W$9),Requests!$AI$2:$AI$501,"&gt;="&amp;DATE($B$6,$C$5,W$9))&gt;0,"x",""))</f>
        <v/>
      </c>
      <c r="X21" s="39">
        <f>IF(OR($B21="",X$9=""),"",IF(COUNTIFS(Requests!$AF$2:$AF$501,$B21,Requests!$AL$2:$AL$501,"Approved",Requests!$AH$2:$AH$501,"&lt;="&amp;DATE($B$6,$C$5,X$9),Requests!$AI$2:$AI$501,"&gt;="&amp;DATE($B$6,$C$5,X$9))&gt;0,"x",""))</f>
        <v/>
      </c>
      <c r="Y21" s="39">
        <f>IF(OR($B21="",Y$9=""),"",IF(COUNTIFS(Requests!$AF$2:$AF$501,$B21,Requests!$AL$2:$AL$501,"Approved",Requests!$AH$2:$AH$501,"&lt;="&amp;DATE($B$6,$C$5,Y$9),Requests!$AI$2:$AI$501,"&gt;="&amp;DATE($B$6,$C$5,Y$9))&gt;0,"x",""))</f>
        <v/>
      </c>
      <c r="Z21" s="39">
        <f>IF(OR($B21="",Z$9=""),"",IF(COUNTIFS(Requests!$AF$2:$AF$501,$B21,Requests!$AL$2:$AL$501,"Approved",Requests!$AH$2:$AH$501,"&lt;="&amp;DATE($B$6,$C$5,Z$9),Requests!$AI$2:$AI$501,"&gt;="&amp;DATE($B$6,$C$5,Z$9))&gt;0,"x",""))</f>
        <v/>
      </c>
      <c r="AA21" s="39">
        <f>IF(OR($B21="",AA$9=""),"",IF(COUNTIFS(Requests!$AF$2:$AF$501,$B21,Requests!$AL$2:$AL$501,"Approved",Requests!$AH$2:$AH$501,"&lt;="&amp;DATE($B$6,$C$5,AA$9),Requests!$AI$2:$AI$501,"&gt;="&amp;DATE($B$6,$C$5,AA$9))&gt;0,"x",""))</f>
        <v/>
      </c>
      <c r="AB21" s="39">
        <f>IF(OR($B21="",AB$9=""),"",IF(COUNTIFS(Requests!$AF$2:$AF$501,$B21,Requests!$AL$2:$AL$501,"Approved",Requests!$AH$2:$AH$501,"&lt;="&amp;DATE($B$6,$C$5,AB$9),Requests!$AI$2:$AI$501,"&gt;="&amp;DATE($B$6,$C$5,AB$9))&gt;0,"x",""))</f>
        <v/>
      </c>
      <c r="AC21" s="39">
        <f>IF(OR($B21="",AC$9=""),"",IF(COUNTIFS(Requests!$AF$2:$AF$501,$B21,Requests!$AL$2:$AL$501,"Approved",Requests!$AH$2:$AH$501,"&lt;="&amp;DATE($B$6,$C$5,AC$9),Requests!$AI$2:$AI$501,"&gt;="&amp;DATE($B$6,$C$5,AC$9))&gt;0,"x",""))</f>
        <v/>
      </c>
      <c r="AD21" s="39">
        <f>IF(OR($B21="",AD$9=""),"",IF(COUNTIFS(Requests!$AF$2:$AF$501,$B21,Requests!$AL$2:$AL$501,"Approved",Requests!$AH$2:$AH$501,"&lt;="&amp;DATE($B$6,$C$5,AD$9),Requests!$AI$2:$AI$501,"&gt;="&amp;DATE($B$6,$C$5,AD$9))&gt;0,"x",""))</f>
        <v/>
      </c>
      <c r="AE21" s="39">
        <f>IF(OR($B21="",AE$9=""),"",IF(COUNTIFS(Requests!$AF$2:$AF$501,$B21,Requests!$AL$2:$AL$501,"Approved",Requests!$AH$2:$AH$501,"&lt;="&amp;DATE($B$6,$C$5,AE$9),Requests!$AI$2:$AI$501,"&gt;="&amp;DATE($B$6,$C$5,AE$9))&gt;0,"x",""))</f>
        <v/>
      </c>
      <c r="AF21" s="39">
        <f>IF(OR($B21="",AF$9=""),"",IF(COUNTIFS(Requests!$AF$2:$AF$501,$B21,Requests!$AL$2:$AL$501,"Approved",Requests!$AH$2:$AH$501,"&lt;="&amp;DATE($B$6,$C$5,AF$9),Requests!$AI$2:$AI$501,"&gt;="&amp;DATE($B$6,$C$5,AF$9))&gt;0,"x",""))</f>
        <v/>
      </c>
      <c r="AG21" s="39">
        <f>IF(OR($B21="",AG$9=""),"",IF(COUNTIFS(Requests!$AF$2:$AF$501,$B21,Requests!$AL$2:$AL$501,"Approved",Requests!$AH$2:$AH$501,"&lt;="&amp;DATE($B$6,$C$5,AG$9),Requests!$AI$2:$AI$501,"&gt;="&amp;DATE($B$6,$C$5,AG$9))&gt;0,"x",""))</f>
        <v/>
      </c>
    </row>
    <row r="22">
      <c r="A22" s="38">
        <f>IF(B22="","",IF(Balances!B21&lt;&gt;"",Balances!B21,B22))</f>
        <v/>
      </c>
      <c r="B22" s="38">
        <f>IF(TRIM(Balances!A21)="","",LOWER(TRIM(Balances!A21)))</f>
        <v/>
      </c>
      <c r="C22" s="39">
        <f>IF(OR($B22="",C$9=""),"",IF(COUNTIFS(Requests!$AF$2:$AF$501,$B22,Requests!$AL$2:$AL$501,"Approved",Requests!$AH$2:$AH$501,"&lt;="&amp;DATE($B$6,$C$5,C$9),Requests!$AI$2:$AI$501,"&gt;="&amp;DATE($B$6,$C$5,C$9))&gt;0,"x",""))</f>
        <v/>
      </c>
      <c r="D22" s="39">
        <f>IF(OR($B22="",D$9=""),"",IF(COUNTIFS(Requests!$AF$2:$AF$501,$B22,Requests!$AL$2:$AL$501,"Approved",Requests!$AH$2:$AH$501,"&lt;="&amp;DATE($B$6,$C$5,D$9),Requests!$AI$2:$AI$501,"&gt;="&amp;DATE($B$6,$C$5,D$9))&gt;0,"x",""))</f>
        <v/>
      </c>
      <c r="E22" s="39">
        <f>IF(OR($B22="",E$9=""),"",IF(COUNTIFS(Requests!$AF$2:$AF$501,$B22,Requests!$AL$2:$AL$501,"Approved",Requests!$AH$2:$AH$501,"&lt;="&amp;DATE($B$6,$C$5,E$9),Requests!$AI$2:$AI$501,"&gt;="&amp;DATE($B$6,$C$5,E$9))&gt;0,"x",""))</f>
        <v/>
      </c>
      <c r="F22" s="39">
        <f>IF(OR($B22="",F$9=""),"",IF(COUNTIFS(Requests!$AF$2:$AF$501,$B22,Requests!$AL$2:$AL$501,"Approved",Requests!$AH$2:$AH$501,"&lt;="&amp;DATE($B$6,$C$5,F$9),Requests!$AI$2:$AI$501,"&gt;="&amp;DATE($B$6,$C$5,F$9))&gt;0,"x",""))</f>
        <v/>
      </c>
      <c r="G22" s="39">
        <f>IF(OR($B22="",G$9=""),"",IF(COUNTIFS(Requests!$AF$2:$AF$501,$B22,Requests!$AL$2:$AL$501,"Approved",Requests!$AH$2:$AH$501,"&lt;="&amp;DATE($B$6,$C$5,G$9),Requests!$AI$2:$AI$501,"&gt;="&amp;DATE($B$6,$C$5,G$9))&gt;0,"x",""))</f>
        <v/>
      </c>
      <c r="H22" s="39">
        <f>IF(OR($B22="",H$9=""),"",IF(COUNTIFS(Requests!$AF$2:$AF$501,$B22,Requests!$AL$2:$AL$501,"Approved",Requests!$AH$2:$AH$501,"&lt;="&amp;DATE($B$6,$C$5,H$9),Requests!$AI$2:$AI$501,"&gt;="&amp;DATE($B$6,$C$5,H$9))&gt;0,"x",""))</f>
        <v/>
      </c>
      <c r="I22" s="39">
        <f>IF(OR($B22="",I$9=""),"",IF(COUNTIFS(Requests!$AF$2:$AF$501,$B22,Requests!$AL$2:$AL$501,"Approved",Requests!$AH$2:$AH$501,"&lt;="&amp;DATE($B$6,$C$5,I$9),Requests!$AI$2:$AI$501,"&gt;="&amp;DATE($B$6,$C$5,I$9))&gt;0,"x",""))</f>
        <v/>
      </c>
      <c r="J22" s="39">
        <f>IF(OR($B22="",J$9=""),"",IF(COUNTIFS(Requests!$AF$2:$AF$501,$B22,Requests!$AL$2:$AL$501,"Approved",Requests!$AH$2:$AH$501,"&lt;="&amp;DATE($B$6,$C$5,J$9),Requests!$AI$2:$AI$501,"&gt;="&amp;DATE($B$6,$C$5,J$9))&gt;0,"x",""))</f>
        <v/>
      </c>
      <c r="K22" s="39">
        <f>IF(OR($B22="",K$9=""),"",IF(COUNTIFS(Requests!$AF$2:$AF$501,$B22,Requests!$AL$2:$AL$501,"Approved",Requests!$AH$2:$AH$501,"&lt;="&amp;DATE($B$6,$C$5,K$9),Requests!$AI$2:$AI$501,"&gt;="&amp;DATE($B$6,$C$5,K$9))&gt;0,"x",""))</f>
        <v/>
      </c>
      <c r="L22" s="39">
        <f>IF(OR($B22="",L$9=""),"",IF(COUNTIFS(Requests!$AF$2:$AF$501,$B22,Requests!$AL$2:$AL$501,"Approved",Requests!$AH$2:$AH$501,"&lt;="&amp;DATE($B$6,$C$5,L$9),Requests!$AI$2:$AI$501,"&gt;="&amp;DATE($B$6,$C$5,L$9))&gt;0,"x",""))</f>
        <v/>
      </c>
      <c r="M22" s="39">
        <f>IF(OR($B22="",M$9=""),"",IF(COUNTIFS(Requests!$AF$2:$AF$501,$B22,Requests!$AL$2:$AL$501,"Approved",Requests!$AH$2:$AH$501,"&lt;="&amp;DATE($B$6,$C$5,M$9),Requests!$AI$2:$AI$501,"&gt;="&amp;DATE($B$6,$C$5,M$9))&gt;0,"x",""))</f>
        <v/>
      </c>
      <c r="N22" s="39">
        <f>IF(OR($B22="",N$9=""),"",IF(COUNTIFS(Requests!$AF$2:$AF$501,$B22,Requests!$AL$2:$AL$501,"Approved",Requests!$AH$2:$AH$501,"&lt;="&amp;DATE($B$6,$C$5,N$9),Requests!$AI$2:$AI$501,"&gt;="&amp;DATE($B$6,$C$5,N$9))&gt;0,"x",""))</f>
        <v/>
      </c>
      <c r="O22" s="39">
        <f>IF(OR($B22="",O$9=""),"",IF(COUNTIFS(Requests!$AF$2:$AF$501,$B22,Requests!$AL$2:$AL$501,"Approved",Requests!$AH$2:$AH$501,"&lt;="&amp;DATE($B$6,$C$5,O$9),Requests!$AI$2:$AI$501,"&gt;="&amp;DATE($B$6,$C$5,O$9))&gt;0,"x",""))</f>
        <v/>
      </c>
      <c r="P22" s="39">
        <f>IF(OR($B22="",P$9=""),"",IF(COUNTIFS(Requests!$AF$2:$AF$501,$B22,Requests!$AL$2:$AL$501,"Approved",Requests!$AH$2:$AH$501,"&lt;="&amp;DATE($B$6,$C$5,P$9),Requests!$AI$2:$AI$501,"&gt;="&amp;DATE($B$6,$C$5,P$9))&gt;0,"x",""))</f>
        <v/>
      </c>
      <c r="Q22" s="39">
        <f>IF(OR($B22="",Q$9=""),"",IF(COUNTIFS(Requests!$AF$2:$AF$501,$B22,Requests!$AL$2:$AL$501,"Approved",Requests!$AH$2:$AH$501,"&lt;="&amp;DATE($B$6,$C$5,Q$9),Requests!$AI$2:$AI$501,"&gt;="&amp;DATE($B$6,$C$5,Q$9))&gt;0,"x",""))</f>
        <v/>
      </c>
      <c r="R22" s="39">
        <f>IF(OR($B22="",R$9=""),"",IF(COUNTIFS(Requests!$AF$2:$AF$501,$B22,Requests!$AL$2:$AL$501,"Approved",Requests!$AH$2:$AH$501,"&lt;="&amp;DATE($B$6,$C$5,R$9),Requests!$AI$2:$AI$501,"&gt;="&amp;DATE($B$6,$C$5,R$9))&gt;0,"x",""))</f>
        <v/>
      </c>
      <c r="S22" s="39">
        <f>IF(OR($B22="",S$9=""),"",IF(COUNTIFS(Requests!$AF$2:$AF$501,$B22,Requests!$AL$2:$AL$501,"Approved",Requests!$AH$2:$AH$501,"&lt;="&amp;DATE($B$6,$C$5,S$9),Requests!$AI$2:$AI$501,"&gt;="&amp;DATE($B$6,$C$5,S$9))&gt;0,"x",""))</f>
        <v/>
      </c>
      <c r="T22" s="39">
        <f>IF(OR($B22="",T$9=""),"",IF(COUNTIFS(Requests!$AF$2:$AF$501,$B22,Requests!$AL$2:$AL$501,"Approved",Requests!$AH$2:$AH$501,"&lt;="&amp;DATE($B$6,$C$5,T$9),Requests!$AI$2:$AI$501,"&gt;="&amp;DATE($B$6,$C$5,T$9))&gt;0,"x",""))</f>
        <v/>
      </c>
      <c r="U22" s="39">
        <f>IF(OR($B22="",U$9=""),"",IF(COUNTIFS(Requests!$AF$2:$AF$501,$B22,Requests!$AL$2:$AL$501,"Approved",Requests!$AH$2:$AH$501,"&lt;="&amp;DATE($B$6,$C$5,U$9),Requests!$AI$2:$AI$501,"&gt;="&amp;DATE($B$6,$C$5,U$9))&gt;0,"x",""))</f>
        <v/>
      </c>
      <c r="V22" s="39">
        <f>IF(OR($B22="",V$9=""),"",IF(COUNTIFS(Requests!$AF$2:$AF$501,$B22,Requests!$AL$2:$AL$501,"Approved",Requests!$AH$2:$AH$501,"&lt;="&amp;DATE($B$6,$C$5,V$9),Requests!$AI$2:$AI$501,"&gt;="&amp;DATE($B$6,$C$5,V$9))&gt;0,"x",""))</f>
        <v/>
      </c>
      <c r="W22" s="39">
        <f>IF(OR($B22="",W$9=""),"",IF(COUNTIFS(Requests!$AF$2:$AF$501,$B22,Requests!$AL$2:$AL$501,"Approved",Requests!$AH$2:$AH$501,"&lt;="&amp;DATE($B$6,$C$5,W$9),Requests!$AI$2:$AI$501,"&gt;="&amp;DATE($B$6,$C$5,W$9))&gt;0,"x",""))</f>
        <v/>
      </c>
      <c r="X22" s="39">
        <f>IF(OR($B22="",X$9=""),"",IF(COUNTIFS(Requests!$AF$2:$AF$501,$B22,Requests!$AL$2:$AL$501,"Approved",Requests!$AH$2:$AH$501,"&lt;="&amp;DATE($B$6,$C$5,X$9),Requests!$AI$2:$AI$501,"&gt;="&amp;DATE($B$6,$C$5,X$9))&gt;0,"x",""))</f>
        <v/>
      </c>
      <c r="Y22" s="39">
        <f>IF(OR($B22="",Y$9=""),"",IF(COUNTIFS(Requests!$AF$2:$AF$501,$B22,Requests!$AL$2:$AL$501,"Approved",Requests!$AH$2:$AH$501,"&lt;="&amp;DATE($B$6,$C$5,Y$9),Requests!$AI$2:$AI$501,"&gt;="&amp;DATE($B$6,$C$5,Y$9))&gt;0,"x",""))</f>
        <v/>
      </c>
      <c r="Z22" s="39">
        <f>IF(OR($B22="",Z$9=""),"",IF(COUNTIFS(Requests!$AF$2:$AF$501,$B22,Requests!$AL$2:$AL$501,"Approved",Requests!$AH$2:$AH$501,"&lt;="&amp;DATE($B$6,$C$5,Z$9),Requests!$AI$2:$AI$501,"&gt;="&amp;DATE($B$6,$C$5,Z$9))&gt;0,"x",""))</f>
        <v/>
      </c>
      <c r="AA22" s="39">
        <f>IF(OR($B22="",AA$9=""),"",IF(COUNTIFS(Requests!$AF$2:$AF$501,$B22,Requests!$AL$2:$AL$501,"Approved",Requests!$AH$2:$AH$501,"&lt;="&amp;DATE($B$6,$C$5,AA$9),Requests!$AI$2:$AI$501,"&gt;="&amp;DATE($B$6,$C$5,AA$9))&gt;0,"x",""))</f>
        <v/>
      </c>
      <c r="AB22" s="39">
        <f>IF(OR($B22="",AB$9=""),"",IF(COUNTIFS(Requests!$AF$2:$AF$501,$B22,Requests!$AL$2:$AL$501,"Approved",Requests!$AH$2:$AH$501,"&lt;="&amp;DATE($B$6,$C$5,AB$9),Requests!$AI$2:$AI$501,"&gt;="&amp;DATE($B$6,$C$5,AB$9))&gt;0,"x",""))</f>
        <v/>
      </c>
      <c r="AC22" s="39">
        <f>IF(OR($B22="",AC$9=""),"",IF(COUNTIFS(Requests!$AF$2:$AF$501,$B22,Requests!$AL$2:$AL$501,"Approved",Requests!$AH$2:$AH$501,"&lt;="&amp;DATE($B$6,$C$5,AC$9),Requests!$AI$2:$AI$501,"&gt;="&amp;DATE($B$6,$C$5,AC$9))&gt;0,"x",""))</f>
        <v/>
      </c>
      <c r="AD22" s="39">
        <f>IF(OR($B22="",AD$9=""),"",IF(COUNTIFS(Requests!$AF$2:$AF$501,$B22,Requests!$AL$2:$AL$501,"Approved",Requests!$AH$2:$AH$501,"&lt;="&amp;DATE($B$6,$C$5,AD$9),Requests!$AI$2:$AI$501,"&gt;="&amp;DATE($B$6,$C$5,AD$9))&gt;0,"x",""))</f>
        <v/>
      </c>
      <c r="AE22" s="39">
        <f>IF(OR($B22="",AE$9=""),"",IF(COUNTIFS(Requests!$AF$2:$AF$501,$B22,Requests!$AL$2:$AL$501,"Approved",Requests!$AH$2:$AH$501,"&lt;="&amp;DATE($B$6,$C$5,AE$9),Requests!$AI$2:$AI$501,"&gt;="&amp;DATE($B$6,$C$5,AE$9))&gt;0,"x",""))</f>
        <v/>
      </c>
      <c r="AF22" s="39">
        <f>IF(OR($B22="",AF$9=""),"",IF(COUNTIFS(Requests!$AF$2:$AF$501,$B22,Requests!$AL$2:$AL$501,"Approved",Requests!$AH$2:$AH$501,"&lt;="&amp;DATE($B$6,$C$5,AF$9),Requests!$AI$2:$AI$501,"&gt;="&amp;DATE($B$6,$C$5,AF$9))&gt;0,"x",""))</f>
        <v/>
      </c>
      <c r="AG22" s="39">
        <f>IF(OR($B22="",AG$9=""),"",IF(COUNTIFS(Requests!$AF$2:$AF$501,$B22,Requests!$AL$2:$AL$501,"Approved",Requests!$AH$2:$AH$501,"&lt;="&amp;DATE($B$6,$C$5,AG$9),Requests!$AI$2:$AI$501,"&gt;="&amp;DATE($B$6,$C$5,AG$9))&gt;0,"x",""))</f>
        <v/>
      </c>
    </row>
    <row r="23">
      <c r="A23" s="38">
        <f>IF(B23="","",IF(Balances!B22&lt;&gt;"",Balances!B22,B23))</f>
        <v/>
      </c>
      <c r="B23" s="38">
        <f>IF(TRIM(Balances!A22)="","",LOWER(TRIM(Balances!A22)))</f>
        <v/>
      </c>
      <c r="C23" s="39">
        <f>IF(OR($B23="",C$9=""),"",IF(COUNTIFS(Requests!$AF$2:$AF$501,$B23,Requests!$AL$2:$AL$501,"Approved",Requests!$AH$2:$AH$501,"&lt;="&amp;DATE($B$6,$C$5,C$9),Requests!$AI$2:$AI$501,"&gt;="&amp;DATE($B$6,$C$5,C$9))&gt;0,"x",""))</f>
        <v/>
      </c>
      <c r="D23" s="39">
        <f>IF(OR($B23="",D$9=""),"",IF(COUNTIFS(Requests!$AF$2:$AF$501,$B23,Requests!$AL$2:$AL$501,"Approved",Requests!$AH$2:$AH$501,"&lt;="&amp;DATE($B$6,$C$5,D$9),Requests!$AI$2:$AI$501,"&gt;="&amp;DATE($B$6,$C$5,D$9))&gt;0,"x",""))</f>
        <v/>
      </c>
      <c r="E23" s="39">
        <f>IF(OR($B23="",E$9=""),"",IF(COUNTIFS(Requests!$AF$2:$AF$501,$B23,Requests!$AL$2:$AL$501,"Approved",Requests!$AH$2:$AH$501,"&lt;="&amp;DATE($B$6,$C$5,E$9),Requests!$AI$2:$AI$501,"&gt;="&amp;DATE($B$6,$C$5,E$9))&gt;0,"x",""))</f>
        <v/>
      </c>
      <c r="F23" s="39">
        <f>IF(OR($B23="",F$9=""),"",IF(COUNTIFS(Requests!$AF$2:$AF$501,$B23,Requests!$AL$2:$AL$501,"Approved",Requests!$AH$2:$AH$501,"&lt;="&amp;DATE($B$6,$C$5,F$9),Requests!$AI$2:$AI$501,"&gt;="&amp;DATE($B$6,$C$5,F$9))&gt;0,"x",""))</f>
        <v/>
      </c>
      <c r="G23" s="39">
        <f>IF(OR($B23="",G$9=""),"",IF(COUNTIFS(Requests!$AF$2:$AF$501,$B23,Requests!$AL$2:$AL$501,"Approved",Requests!$AH$2:$AH$501,"&lt;="&amp;DATE($B$6,$C$5,G$9),Requests!$AI$2:$AI$501,"&gt;="&amp;DATE($B$6,$C$5,G$9))&gt;0,"x",""))</f>
        <v/>
      </c>
      <c r="H23" s="39">
        <f>IF(OR($B23="",H$9=""),"",IF(COUNTIFS(Requests!$AF$2:$AF$501,$B23,Requests!$AL$2:$AL$501,"Approved",Requests!$AH$2:$AH$501,"&lt;="&amp;DATE($B$6,$C$5,H$9),Requests!$AI$2:$AI$501,"&gt;="&amp;DATE($B$6,$C$5,H$9))&gt;0,"x",""))</f>
        <v/>
      </c>
      <c r="I23" s="39">
        <f>IF(OR($B23="",I$9=""),"",IF(COUNTIFS(Requests!$AF$2:$AF$501,$B23,Requests!$AL$2:$AL$501,"Approved",Requests!$AH$2:$AH$501,"&lt;="&amp;DATE($B$6,$C$5,I$9),Requests!$AI$2:$AI$501,"&gt;="&amp;DATE($B$6,$C$5,I$9))&gt;0,"x",""))</f>
        <v/>
      </c>
      <c r="J23" s="39">
        <f>IF(OR($B23="",J$9=""),"",IF(COUNTIFS(Requests!$AF$2:$AF$501,$B23,Requests!$AL$2:$AL$501,"Approved",Requests!$AH$2:$AH$501,"&lt;="&amp;DATE($B$6,$C$5,J$9),Requests!$AI$2:$AI$501,"&gt;="&amp;DATE($B$6,$C$5,J$9))&gt;0,"x",""))</f>
        <v/>
      </c>
      <c r="K23" s="39">
        <f>IF(OR($B23="",K$9=""),"",IF(COUNTIFS(Requests!$AF$2:$AF$501,$B23,Requests!$AL$2:$AL$501,"Approved",Requests!$AH$2:$AH$501,"&lt;="&amp;DATE($B$6,$C$5,K$9),Requests!$AI$2:$AI$501,"&gt;="&amp;DATE($B$6,$C$5,K$9))&gt;0,"x",""))</f>
        <v/>
      </c>
      <c r="L23" s="39">
        <f>IF(OR($B23="",L$9=""),"",IF(COUNTIFS(Requests!$AF$2:$AF$501,$B23,Requests!$AL$2:$AL$501,"Approved",Requests!$AH$2:$AH$501,"&lt;="&amp;DATE($B$6,$C$5,L$9),Requests!$AI$2:$AI$501,"&gt;="&amp;DATE($B$6,$C$5,L$9))&gt;0,"x",""))</f>
        <v/>
      </c>
      <c r="M23" s="39">
        <f>IF(OR($B23="",M$9=""),"",IF(COUNTIFS(Requests!$AF$2:$AF$501,$B23,Requests!$AL$2:$AL$501,"Approved",Requests!$AH$2:$AH$501,"&lt;="&amp;DATE($B$6,$C$5,M$9),Requests!$AI$2:$AI$501,"&gt;="&amp;DATE($B$6,$C$5,M$9))&gt;0,"x",""))</f>
        <v/>
      </c>
      <c r="N23" s="39">
        <f>IF(OR($B23="",N$9=""),"",IF(COUNTIFS(Requests!$AF$2:$AF$501,$B23,Requests!$AL$2:$AL$501,"Approved",Requests!$AH$2:$AH$501,"&lt;="&amp;DATE($B$6,$C$5,N$9),Requests!$AI$2:$AI$501,"&gt;="&amp;DATE($B$6,$C$5,N$9))&gt;0,"x",""))</f>
        <v/>
      </c>
      <c r="O23" s="39">
        <f>IF(OR($B23="",O$9=""),"",IF(COUNTIFS(Requests!$AF$2:$AF$501,$B23,Requests!$AL$2:$AL$501,"Approved",Requests!$AH$2:$AH$501,"&lt;="&amp;DATE($B$6,$C$5,O$9),Requests!$AI$2:$AI$501,"&gt;="&amp;DATE($B$6,$C$5,O$9))&gt;0,"x",""))</f>
        <v/>
      </c>
      <c r="P23" s="39">
        <f>IF(OR($B23="",P$9=""),"",IF(COUNTIFS(Requests!$AF$2:$AF$501,$B23,Requests!$AL$2:$AL$501,"Approved",Requests!$AH$2:$AH$501,"&lt;="&amp;DATE($B$6,$C$5,P$9),Requests!$AI$2:$AI$501,"&gt;="&amp;DATE($B$6,$C$5,P$9))&gt;0,"x",""))</f>
        <v/>
      </c>
      <c r="Q23" s="39">
        <f>IF(OR($B23="",Q$9=""),"",IF(COUNTIFS(Requests!$AF$2:$AF$501,$B23,Requests!$AL$2:$AL$501,"Approved",Requests!$AH$2:$AH$501,"&lt;="&amp;DATE($B$6,$C$5,Q$9),Requests!$AI$2:$AI$501,"&gt;="&amp;DATE($B$6,$C$5,Q$9))&gt;0,"x",""))</f>
        <v/>
      </c>
      <c r="R23" s="39">
        <f>IF(OR($B23="",R$9=""),"",IF(COUNTIFS(Requests!$AF$2:$AF$501,$B23,Requests!$AL$2:$AL$501,"Approved",Requests!$AH$2:$AH$501,"&lt;="&amp;DATE($B$6,$C$5,R$9),Requests!$AI$2:$AI$501,"&gt;="&amp;DATE($B$6,$C$5,R$9))&gt;0,"x",""))</f>
        <v/>
      </c>
      <c r="S23" s="39">
        <f>IF(OR($B23="",S$9=""),"",IF(COUNTIFS(Requests!$AF$2:$AF$501,$B23,Requests!$AL$2:$AL$501,"Approved",Requests!$AH$2:$AH$501,"&lt;="&amp;DATE($B$6,$C$5,S$9),Requests!$AI$2:$AI$501,"&gt;="&amp;DATE($B$6,$C$5,S$9))&gt;0,"x",""))</f>
        <v/>
      </c>
      <c r="T23" s="39">
        <f>IF(OR($B23="",T$9=""),"",IF(COUNTIFS(Requests!$AF$2:$AF$501,$B23,Requests!$AL$2:$AL$501,"Approved",Requests!$AH$2:$AH$501,"&lt;="&amp;DATE($B$6,$C$5,T$9),Requests!$AI$2:$AI$501,"&gt;="&amp;DATE($B$6,$C$5,T$9))&gt;0,"x",""))</f>
        <v/>
      </c>
      <c r="U23" s="39">
        <f>IF(OR($B23="",U$9=""),"",IF(COUNTIFS(Requests!$AF$2:$AF$501,$B23,Requests!$AL$2:$AL$501,"Approved",Requests!$AH$2:$AH$501,"&lt;="&amp;DATE($B$6,$C$5,U$9),Requests!$AI$2:$AI$501,"&gt;="&amp;DATE($B$6,$C$5,U$9))&gt;0,"x",""))</f>
        <v/>
      </c>
      <c r="V23" s="39">
        <f>IF(OR($B23="",V$9=""),"",IF(COUNTIFS(Requests!$AF$2:$AF$501,$B23,Requests!$AL$2:$AL$501,"Approved",Requests!$AH$2:$AH$501,"&lt;="&amp;DATE($B$6,$C$5,V$9),Requests!$AI$2:$AI$501,"&gt;="&amp;DATE($B$6,$C$5,V$9))&gt;0,"x",""))</f>
        <v/>
      </c>
      <c r="W23" s="39">
        <f>IF(OR($B23="",W$9=""),"",IF(COUNTIFS(Requests!$AF$2:$AF$501,$B23,Requests!$AL$2:$AL$501,"Approved",Requests!$AH$2:$AH$501,"&lt;="&amp;DATE($B$6,$C$5,W$9),Requests!$AI$2:$AI$501,"&gt;="&amp;DATE($B$6,$C$5,W$9))&gt;0,"x",""))</f>
        <v/>
      </c>
      <c r="X23" s="39">
        <f>IF(OR($B23="",X$9=""),"",IF(COUNTIFS(Requests!$AF$2:$AF$501,$B23,Requests!$AL$2:$AL$501,"Approved",Requests!$AH$2:$AH$501,"&lt;="&amp;DATE($B$6,$C$5,X$9),Requests!$AI$2:$AI$501,"&gt;="&amp;DATE($B$6,$C$5,X$9))&gt;0,"x",""))</f>
        <v/>
      </c>
      <c r="Y23" s="39">
        <f>IF(OR($B23="",Y$9=""),"",IF(COUNTIFS(Requests!$AF$2:$AF$501,$B23,Requests!$AL$2:$AL$501,"Approved",Requests!$AH$2:$AH$501,"&lt;="&amp;DATE($B$6,$C$5,Y$9),Requests!$AI$2:$AI$501,"&gt;="&amp;DATE($B$6,$C$5,Y$9))&gt;0,"x",""))</f>
        <v/>
      </c>
      <c r="Z23" s="39">
        <f>IF(OR($B23="",Z$9=""),"",IF(COUNTIFS(Requests!$AF$2:$AF$501,$B23,Requests!$AL$2:$AL$501,"Approved",Requests!$AH$2:$AH$501,"&lt;="&amp;DATE($B$6,$C$5,Z$9),Requests!$AI$2:$AI$501,"&gt;="&amp;DATE($B$6,$C$5,Z$9))&gt;0,"x",""))</f>
        <v/>
      </c>
      <c r="AA23" s="39">
        <f>IF(OR($B23="",AA$9=""),"",IF(COUNTIFS(Requests!$AF$2:$AF$501,$B23,Requests!$AL$2:$AL$501,"Approved",Requests!$AH$2:$AH$501,"&lt;="&amp;DATE($B$6,$C$5,AA$9),Requests!$AI$2:$AI$501,"&gt;="&amp;DATE($B$6,$C$5,AA$9))&gt;0,"x",""))</f>
        <v/>
      </c>
      <c r="AB23" s="39">
        <f>IF(OR($B23="",AB$9=""),"",IF(COUNTIFS(Requests!$AF$2:$AF$501,$B23,Requests!$AL$2:$AL$501,"Approved",Requests!$AH$2:$AH$501,"&lt;="&amp;DATE($B$6,$C$5,AB$9),Requests!$AI$2:$AI$501,"&gt;="&amp;DATE($B$6,$C$5,AB$9))&gt;0,"x",""))</f>
        <v/>
      </c>
      <c r="AC23" s="39">
        <f>IF(OR($B23="",AC$9=""),"",IF(COUNTIFS(Requests!$AF$2:$AF$501,$B23,Requests!$AL$2:$AL$501,"Approved",Requests!$AH$2:$AH$501,"&lt;="&amp;DATE($B$6,$C$5,AC$9),Requests!$AI$2:$AI$501,"&gt;="&amp;DATE($B$6,$C$5,AC$9))&gt;0,"x",""))</f>
        <v/>
      </c>
      <c r="AD23" s="39">
        <f>IF(OR($B23="",AD$9=""),"",IF(COUNTIFS(Requests!$AF$2:$AF$501,$B23,Requests!$AL$2:$AL$501,"Approved",Requests!$AH$2:$AH$501,"&lt;="&amp;DATE($B$6,$C$5,AD$9),Requests!$AI$2:$AI$501,"&gt;="&amp;DATE($B$6,$C$5,AD$9))&gt;0,"x",""))</f>
        <v/>
      </c>
      <c r="AE23" s="39">
        <f>IF(OR($B23="",AE$9=""),"",IF(COUNTIFS(Requests!$AF$2:$AF$501,$B23,Requests!$AL$2:$AL$501,"Approved",Requests!$AH$2:$AH$501,"&lt;="&amp;DATE($B$6,$C$5,AE$9),Requests!$AI$2:$AI$501,"&gt;="&amp;DATE($B$6,$C$5,AE$9))&gt;0,"x",""))</f>
        <v/>
      </c>
      <c r="AF23" s="39">
        <f>IF(OR($B23="",AF$9=""),"",IF(COUNTIFS(Requests!$AF$2:$AF$501,$B23,Requests!$AL$2:$AL$501,"Approved",Requests!$AH$2:$AH$501,"&lt;="&amp;DATE($B$6,$C$5,AF$9),Requests!$AI$2:$AI$501,"&gt;="&amp;DATE($B$6,$C$5,AF$9))&gt;0,"x",""))</f>
        <v/>
      </c>
      <c r="AG23" s="39">
        <f>IF(OR($B23="",AG$9=""),"",IF(COUNTIFS(Requests!$AF$2:$AF$501,$B23,Requests!$AL$2:$AL$501,"Approved",Requests!$AH$2:$AH$501,"&lt;="&amp;DATE($B$6,$C$5,AG$9),Requests!$AI$2:$AI$501,"&gt;="&amp;DATE($B$6,$C$5,AG$9))&gt;0,"x",""))</f>
        <v/>
      </c>
    </row>
    <row r="24">
      <c r="A24" s="38">
        <f>IF(B24="","",IF(Balances!B23&lt;&gt;"",Balances!B23,B24))</f>
        <v/>
      </c>
      <c r="B24" s="38">
        <f>IF(TRIM(Balances!A23)="","",LOWER(TRIM(Balances!A23)))</f>
        <v/>
      </c>
      <c r="C24" s="39">
        <f>IF(OR($B24="",C$9=""),"",IF(COUNTIFS(Requests!$AF$2:$AF$501,$B24,Requests!$AL$2:$AL$501,"Approved",Requests!$AH$2:$AH$501,"&lt;="&amp;DATE($B$6,$C$5,C$9),Requests!$AI$2:$AI$501,"&gt;="&amp;DATE($B$6,$C$5,C$9))&gt;0,"x",""))</f>
        <v/>
      </c>
      <c r="D24" s="39">
        <f>IF(OR($B24="",D$9=""),"",IF(COUNTIFS(Requests!$AF$2:$AF$501,$B24,Requests!$AL$2:$AL$501,"Approved",Requests!$AH$2:$AH$501,"&lt;="&amp;DATE($B$6,$C$5,D$9),Requests!$AI$2:$AI$501,"&gt;="&amp;DATE($B$6,$C$5,D$9))&gt;0,"x",""))</f>
        <v/>
      </c>
      <c r="E24" s="39">
        <f>IF(OR($B24="",E$9=""),"",IF(COUNTIFS(Requests!$AF$2:$AF$501,$B24,Requests!$AL$2:$AL$501,"Approved",Requests!$AH$2:$AH$501,"&lt;="&amp;DATE($B$6,$C$5,E$9),Requests!$AI$2:$AI$501,"&gt;="&amp;DATE($B$6,$C$5,E$9))&gt;0,"x",""))</f>
        <v/>
      </c>
      <c r="F24" s="39">
        <f>IF(OR($B24="",F$9=""),"",IF(COUNTIFS(Requests!$AF$2:$AF$501,$B24,Requests!$AL$2:$AL$501,"Approved",Requests!$AH$2:$AH$501,"&lt;="&amp;DATE($B$6,$C$5,F$9),Requests!$AI$2:$AI$501,"&gt;="&amp;DATE($B$6,$C$5,F$9))&gt;0,"x",""))</f>
        <v/>
      </c>
      <c r="G24" s="39">
        <f>IF(OR($B24="",G$9=""),"",IF(COUNTIFS(Requests!$AF$2:$AF$501,$B24,Requests!$AL$2:$AL$501,"Approved",Requests!$AH$2:$AH$501,"&lt;="&amp;DATE($B$6,$C$5,G$9),Requests!$AI$2:$AI$501,"&gt;="&amp;DATE($B$6,$C$5,G$9))&gt;0,"x",""))</f>
        <v/>
      </c>
      <c r="H24" s="39">
        <f>IF(OR($B24="",H$9=""),"",IF(COUNTIFS(Requests!$AF$2:$AF$501,$B24,Requests!$AL$2:$AL$501,"Approved",Requests!$AH$2:$AH$501,"&lt;="&amp;DATE($B$6,$C$5,H$9),Requests!$AI$2:$AI$501,"&gt;="&amp;DATE($B$6,$C$5,H$9))&gt;0,"x",""))</f>
        <v/>
      </c>
      <c r="I24" s="39">
        <f>IF(OR($B24="",I$9=""),"",IF(COUNTIFS(Requests!$AF$2:$AF$501,$B24,Requests!$AL$2:$AL$501,"Approved",Requests!$AH$2:$AH$501,"&lt;="&amp;DATE($B$6,$C$5,I$9),Requests!$AI$2:$AI$501,"&gt;="&amp;DATE($B$6,$C$5,I$9))&gt;0,"x",""))</f>
        <v/>
      </c>
      <c r="J24" s="39">
        <f>IF(OR($B24="",J$9=""),"",IF(COUNTIFS(Requests!$AF$2:$AF$501,$B24,Requests!$AL$2:$AL$501,"Approved",Requests!$AH$2:$AH$501,"&lt;="&amp;DATE($B$6,$C$5,J$9),Requests!$AI$2:$AI$501,"&gt;="&amp;DATE($B$6,$C$5,J$9))&gt;0,"x",""))</f>
        <v/>
      </c>
      <c r="K24" s="39">
        <f>IF(OR($B24="",K$9=""),"",IF(COUNTIFS(Requests!$AF$2:$AF$501,$B24,Requests!$AL$2:$AL$501,"Approved",Requests!$AH$2:$AH$501,"&lt;="&amp;DATE($B$6,$C$5,K$9),Requests!$AI$2:$AI$501,"&gt;="&amp;DATE($B$6,$C$5,K$9))&gt;0,"x",""))</f>
        <v/>
      </c>
      <c r="L24" s="39">
        <f>IF(OR($B24="",L$9=""),"",IF(COUNTIFS(Requests!$AF$2:$AF$501,$B24,Requests!$AL$2:$AL$501,"Approved",Requests!$AH$2:$AH$501,"&lt;="&amp;DATE($B$6,$C$5,L$9),Requests!$AI$2:$AI$501,"&gt;="&amp;DATE($B$6,$C$5,L$9))&gt;0,"x",""))</f>
        <v/>
      </c>
      <c r="M24" s="39">
        <f>IF(OR($B24="",M$9=""),"",IF(COUNTIFS(Requests!$AF$2:$AF$501,$B24,Requests!$AL$2:$AL$501,"Approved",Requests!$AH$2:$AH$501,"&lt;="&amp;DATE($B$6,$C$5,M$9),Requests!$AI$2:$AI$501,"&gt;="&amp;DATE($B$6,$C$5,M$9))&gt;0,"x",""))</f>
        <v/>
      </c>
      <c r="N24" s="39">
        <f>IF(OR($B24="",N$9=""),"",IF(COUNTIFS(Requests!$AF$2:$AF$501,$B24,Requests!$AL$2:$AL$501,"Approved",Requests!$AH$2:$AH$501,"&lt;="&amp;DATE($B$6,$C$5,N$9),Requests!$AI$2:$AI$501,"&gt;="&amp;DATE($B$6,$C$5,N$9))&gt;0,"x",""))</f>
        <v/>
      </c>
      <c r="O24" s="39">
        <f>IF(OR($B24="",O$9=""),"",IF(COUNTIFS(Requests!$AF$2:$AF$501,$B24,Requests!$AL$2:$AL$501,"Approved",Requests!$AH$2:$AH$501,"&lt;="&amp;DATE($B$6,$C$5,O$9),Requests!$AI$2:$AI$501,"&gt;="&amp;DATE($B$6,$C$5,O$9))&gt;0,"x",""))</f>
        <v/>
      </c>
      <c r="P24" s="39">
        <f>IF(OR($B24="",P$9=""),"",IF(COUNTIFS(Requests!$AF$2:$AF$501,$B24,Requests!$AL$2:$AL$501,"Approved",Requests!$AH$2:$AH$501,"&lt;="&amp;DATE($B$6,$C$5,P$9),Requests!$AI$2:$AI$501,"&gt;="&amp;DATE($B$6,$C$5,P$9))&gt;0,"x",""))</f>
        <v/>
      </c>
      <c r="Q24" s="39">
        <f>IF(OR($B24="",Q$9=""),"",IF(COUNTIFS(Requests!$AF$2:$AF$501,$B24,Requests!$AL$2:$AL$501,"Approved",Requests!$AH$2:$AH$501,"&lt;="&amp;DATE($B$6,$C$5,Q$9),Requests!$AI$2:$AI$501,"&gt;="&amp;DATE($B$6,$C$5,Q$9))&gt;0,"x",""))</f>
        <v/>
      </c>
      <c r="R24" s="39">
        <f>IF(OR($B24="",R$9=""),"",IF(COUNTIFS(Requests!$AF$2:$AF$501,$B24,Requests!$AL$2:$AL$501,"Approved",Requests!$AH$2:$AH$501,"&lt;="&amp;DATE($B$6,$C$5,R$9),Requests!$AI$2:$AI$501,"&gt;="&amp;DATE($B$6,$C$5,R$9))&gt;0,"x",""))</f>
        <v/>
      </c>
      <c r="S24" s="39">
        <f>IF(OR($B24="",S$9=""),"",IF(COUNTIFS(Requests!$AF$2:$AF$501,$B24,Requests!$AL$2:$AL$501,"Approved",Requests!$AH$2:$AH$501,"&lt;="&amp;DATE($B$6,$C$5,S$9),Requests!$AI$2:$AI$501,"&gt;="&amp;DATE($B$6,$C$5,S$9))&gt;0,"x",""))</f>
        <v/>
      </c>
      <c r="T24" s="39">
        <f>IF(OR($B24="",T$9=""),"",IF(COUNTIFS(Requests!$AF$2:$AF$501,$B24,Requests!$AL$2:$AL$501,"Approved",Requests!$AH$2:$AH$501,"&lt;="&amp;DATE($B$6,$C$5,T$9),Requests!$AI$2:$AI$501,"&gt;="&amp;DATE($B$6,$C$5,T$9))&gt;0,"x",""))</f>
        <v/>
      </c>
      <c r="U24" s="39">
        <f>IF(OR($B24="",U$9=""),"",IF(COUNTIFS(Requests!$AF$2:$AF$501,$B24,Requests!$AL$2:$AL$501,"Approved",Requests!$AH$2:$AH$501,"&lt;="&amp;DATE($B$6,$C$5,U$9),Requests!$AI$2:$AI$501,"&gt;="&amp;DATE($B$6,$C$5,U$9))&gt;0,"x",""))</f>
        <v/>
      </c>
      <c r="V24" s="39">
        <f>IF(OR($B24="",V$9=""),"",IF(COUNTIFS(Requests!$AF$2:$AF$501,$B24,Requests!$AL$2:$AL$501,"Approved",Requests!$AH$2:$AH$501,"&lt;="&amp;DATE($B$6,$C$5,V$9),Requests!$AI$2:$AI$501,"&gt;="&amp;DATE($B$6,$C$5,V$9))&gt;0,"x",""))</f>
        <v/>
      </c>
      <c r="W24" s="39">
        <f>IF(OR($B24="",W$9=""),"",IF(COUNTIFS(Requests!$AF$2:$AF$501,$B24,Requests!$AL$2:$AL$501,"Approved",Requests!$AH$2:$AH$501,"&lt;="&amp;DATE($B$6,$C$5,W$9),Requests!$AI$2:$AI$501,"&gt;="&amp;DATE($B$6,$C$5,W$9))&gt;0,"x",""))</f>
        <v/>
      </c>
      <c r="X24" s="39">
        <f>IF(OR($B24="",X$9=""),"",IF(COUNTIFS(Requests!$AF$2:$AF$501,$B24,Requests!$AL$2:$AL$501,"Approved",Requests!$AH$2:$AH$501,"&lt;="&amp;DATE($B$6,$C$5,X$9),Requests!$AI$2:$AI$501,"&gt;="&amp;DATE($B$6,$C$5,X$9))&gt;0,"x",""))</f>
        <v/>
      </c>
      <c r="Y24" s="39">
        <f>IF(OR($B24="",Y$9=""),"",IF(COUNTIFS(Requests!$AF$2:$AF$501,$B24,Requests!$AL$2:$AL$501,"Approved",Requests!$AH$2:$AH$501,"&lt;="&amp;DATE($B$6,$C$5,Y$9),Requests!$AI$2:$AI$501,"&gt;="&amp;DATE($B$6,$C$5,Y$9))&gt;0,"x",""))</f>
        <v/>
      </c>
      <c r="Z24" s="39">
        <f>IF(OR($B24="",Z$9=""),"",IF(COUNTIFS(Requests!$AF$2:$AF$501,$B24,Requests!$AL$2:$AL$501,"Approved",Requests!$AH$2:$AH$501,"&lt;="&amp;DATE($B$6,$C$5,Z$9),Requests!$AI$2:$AI$501,"&gt;="&amp;DATE($B$6,$C$5,Z$9))&gt;0,"x",""))</f>
        <v/>
      </c>
      <c r="AA24" s="39">
        <f>IF(OR($B24="",AA$9=""),"",IF(COUNTIFS(Requests!$AF$2:$AF$501,$B24,Requests!$AL$2:$AL$501,"Approved",Requests!$AH$2:$AH$501,"&lt;="&amp;DATE($B$6,$C$5,AA$9),Requests!$AI$2:$AI$501,"&gt;="&amp;DATE($B$6,$C$5,AA$9))&gt;0,"x",""))</f>
        <v/>
      </c>
      <c r="AB24" s="39">
        <f>IF(OR($B24="",AB$9=""),"",IF(COUNTIFS(Requests!$AF$2:$AF$501,$B24,Requests!$AL$2:$AL$501,"Approved",Requests!$AH$2:$AH$501,"&lt;="&amp;DATE($B$6,$C$5,AB$9),Requests!$AI$2:$AI$501,"&gt;="&amp;DATE($B$6,$C$5,AB$9))&gt;0,"x",""))</f>
        <v/>
      </c>
      <c r="AC24" s="39">
        <f>IF(OR($B24="",AC$9=""),"",IF(COUNTIFS(Requests!$AF$2:$AF$501,$B24,Requests!$AL$2:$AL$501,"Approved",Requests!$AH$2:$AH$501,"&lt;="&amp;DATE($B$6,$C$5,AC$9),Requests!$AI$2:$AI$501,"&gt;="&amp;DATE($B$6,$C$5,AC$9))&gt;0,"x",""))</f>
        <v/>
      </c>
      <c r="AD24" s="39">
        <f>IF(OR($B24="",AD$9=""),"",IF(COUNTIFS(Requests!$AF$2:$AF$501,$B24,Requests!$AL$2:$AL$501,"Approved",Requests!$AH$2:$AH$501,"&lt;="&amp;DATE($B$6,$C$5,AD$9),Requests!$AI$2:$AI$501,"&gt;="&amp;DATE($B$6,$C$5,AD$9))&gt;0,"x",""))</f>
        <v/>
      </c>
      <c r="AE24" s="39">
        <f>IF(OR($B24="",AE$9=""),"",IF(COUNTIFS(Requests!$AF$2:$AF$501,$B24,Requests!$AL$2:$AL$501,"Approved",Requests!$AH$2:$AH$501,"&lt;="&amp;DATE($B$6,$C$5,AE$9),Requests!$AI$2:$AI$501,"&gt;="&amp;DATE($B$6,$C$5,AE$9))&gt;0,"x",""))</f>
        <v/>
      </c>
      <c r="AF24" s="39">
        <f>IF(OR($B24="",AF$9=""),"",IF(COUNTIFS(Requests!$AF$2:$AF$501,$B24,Requests!$AL$2:$AL$501,"Approved",Requests!$AH$2:$AH$501,"&lt;="&amp;DATE($B$6,$C$5,AF$9),Requests!$AI$2:$AI$501,"&gt;="&amp;DATE($B$6,$C$5,AF$9))&gt;0,"x",""))</f>
        <v/>
      </c>
      <c r="AG24" s="39">
        <f>IF(OR($B24="",AG$9=""),"",IF(COUNTIFS(Requests!$AF$2:$AF$501,$B24,Requests!$AL$2:$AL$501,"Approved",Requests!$AH$2:$AH$501,"&lt;="&amp;DATE($B$6,$C$5,AG$9),Requests!$AI$2:$AI$501,"&gt;="&amp;DATE($B$6,$C$5,AG$9))&gt;0,"x",""))</f>
        <v/>
      </c>
    </row>
    <row r="25">
      <c r="A25" s="38">
        <f>IF(B25="","",IF(Balances!B24&lt;&gt;"",Balances!B24,B25))</f>
        <v/>
      </c>
      <c r="B25" s="38">
        <f>IF(TRIM(Balances!A24)="","",LOWER(TRIM(Balances!A24)))</f>
        <v/>
      </c>
      <c r="C25" s="39">
        <f>IF(OR($B25="",C$9=""),"",IF(COUNTIFS(Requests!$AF$2:$AF$501,$B25,Requests!$AL$2:$AL$501,"Approved",Requests!$AH$2:$AH$501,"&lt;="&amp;DATE($B$6,$C$5,C$9),Requests!$AI$2:$AI$501,"&gt;="&amp;DATE($B$6,$C$5,C$9))&gt;0,"x",""))</f>
        <v/>
      </c>
      <c r="D25" s="39">
        <f>IF(OR($B25="",D$9=""),"",IF(COUNTIFS(Requests!$AF$2:$AF$501,$B25,Requests!$AL$2:$AL$501,"Approved",Requests!$AH$2:$AH$501,"&lt;="&amp;DATE($B$6,$C$5,D$9),Requests!$AI$2:$AI$501,"&gt;="&amp;DATE($B$6,$C$5,D$9))&gt;0,"x",""))</f>
        <v/>
      </c>
      <c r="E25" s="39">
        <f>IF(OR($B25="",E$9=""),"",IF(COUNTIFS(Requests!$AF$2:$AF$501,$B25,Requests!$AL$2:$AL$501,"Approved",Requests!$AH$2:$AH$501,"&lt;="&amp;DATE($B$6,$C$5,E$9),Requests!$AI$2:$AI$501,"&gt;="&amp;DATE($B$6,$C$5,E$9))&gt;0,"x",""))</f>
        <v/>
      </c>
      <c r="F25" s="39">
        <f>IF(OR($B25="",F$9=""),"",IF(COUNTIFS(Requests!$AF$2:$AF$501,$B25,Requests!$AL$2:$AL$501,"Approved",Requests!$AH$2:$AH$501,"&lt;="&amp;DATE($B$6,$C$5,F$9),Requests!$AI$2:$AI$501,"&gt;="&amp;DATE($B$6,$C$5,F$9))&gt;0,"x",""))</f>
        <v/>
      </c>
      <c r="G25" s="39">
        <f>IF(OR($B25="",G$9=""),"",IF(COUNTIFS(Requests!$AF$2:$AF$501,$B25,Requests!$AL$2:$AL$501,"Approved",Requests!$AH$2:$AH$501,"&lt;="&amp;DATE($B$6,$C$5,G$9),Requests!$AI$2:$AI$501,"&gt;="&amp;DATE($B$6,$C$5,G$9))&gt;0,"x",""))</f>
        <v/>
      </c>
      <c r="H25" s="39">
        <f>IF(OR($B25="",H$9=""),"",IF(COUNTIFS(Requests!$AF$2:$AF$501,$B25,Requests!$AL$2:$AL$501,"Approved",Requests!$AH$2:$AH$501,"&lt;="&amp;DATE($B$6,$C$5,H$9),Requests!$AI$2:$AI$501,"&gt;="&amp;DATE($B$6,$C$5,H$9))&gt;0,"x",""))</f>
        <v/>
      </c>
      <c r="I25" s="39">
        <f>IF(OR($B25="",I$9=""),"",IF(COUNTIFS(Requests!$AF$2:$AF$501,$B25,Requests!$AL$2:$AL$501,"Approved",Requests!$AH$2:$AH$501,"&lt;="&amp;DATE($B$6,$C$5,I$9),Requests!$AI$2:$AI$501,"&gt;="&amp;DATE($B$6,$C$5,I$9))&gt;0,"x",""))</f>
        <v/>
      </c>
      <c r="J25" s="39">
        <f>IF(OR($B25="",J$9=""),"",IF(COUNTIFS(Requests!$AF$2:$AF$501,$B25,Requests!$AL$2:$AL$501,"Approved",Requests!$AH$2:$AH$501,"&lt;="&amp;DATE($B$6,$C$5,J$9),Requests!$AI$2:$AI$501,"&gt;="&amp;DATE($B$6,$C$5,J$9))&gt;0,"x",""))</f>
        <v/>
      </c>
      <c r="K25" s="39">
        <f>IF(OR($B25="",K$9=""),"",IF(COUNTIFS(Requests!$AF$2:$AF$501,$B25,Requests!$AL$2:$AL$501,"Approved",Requests!$AH$2:$AH$501,"&lt;="&amp;DATE($B$6,$C$5,K$9),Requests!$AI$2:$AI$501,"&gt;="&amp;DATE($B$6,$C$5,K$9))&gt;0,"x",""))</f>
        <v/>
      </c>
      <c r="L25" s="39">
        <f>IF(OR($B25="",L$9=""),"",IF(COUNTIFS(Requests!$AF$2:$AF$501,$B25,Requests!$AL$2:$AL$501,"Approved",Requests!$AH$2:$AH$501,"&lt;="&amp;DATE($B$6,$C$5,L$9),Requests!$AI$2:$AI$501,"&gt;="&amp;DATE($B$6,$C$5,L$9))&gt;0,"x",""))</f>
        <v/>
      </c>
      <c r="M25" s="39">
        <f>IF(OR($B25="",M$9=""),"",IF(COUNTIFS(Requests!$AF$2:$AF$501,$B25,Requests!$AL$2:$AL$501,"Approved",Requests!$AH$2:$AH$501,"&lt;="&amp;DATE($B$6,$C$5,M$9),Requests!$AI$2:$AI$501,"&gt;="&amp;DATE($B$6,$C$5,M$9))&gt;0,"x",""))</f>
        <v/>
      </c>
      <c r="N25" s="39">
        <f>IF(OR($B25="",N$9=""),"",IF(COUNTIFS(Requests!$AF$2:$AF$501,$B25,Requests!$AL$2:$AL$501,"Approved",Requests!$AH$2:$AH$501,"&lt;="&amp;DATE($B$6,$C$5,N$9),Requests!$AI$2:$AI$501,"&gt;="&amp;DATE($B$6,$C$5,N$9))&gt;0,"x",""))</f>
        <v/>
      </c>
      <c r="O25" s="39">
        <f>IF(OR($B25="",O$9=""),"",IF(COUNTIFS(Requests!$AF$2:$AF$501,$B25,Requests!$AL$2:$AL$501,"Approved",Requests!$AH$2:$AH$501,"&lt;="&amp;DATE($B$6,$C$5,O$9),Requests!$AI$2:$AI$501,"&gt;="&amp;DATE($B$6,$C$5,O$9))&gt;0,"x",""))</f>
        <v/>
      </c>
      <c r="P25" s="39">
        <f>IF(OR($B25="",P$9=""),"",IF(COUNTIFS(Requests!$AF$2:$AF$501,$B25,Requests!$AL$2:$AL$501,"Approved",Requests!$AH$2:$AH$501,"&lt;="&amp;DATE($B$6,$C$5,P$9),Requests!$AI$2:$AI$501,"&gt;="&amp;DATE($B$6,$C$5,P$9))&gt;0,"x",""))</f>
        <v/>
      </c>
      <c r="Q25" s="39">
        <f>IF(OR($B25="",Q$9=""),"",IF(COUNTIFS(Requests!$AF$2:$AF$501,$B25,Requests!$AL$2:$AL$501,"Approved",Requests!$AH$2:$AH$501,"&lt;="&amp;DATE($B$6,$C$5,Q$9),Requests!$AI$2:$AI$501,"&gt;="&amp;DATE($B$6,$C$5,Q$9))&gt;0,"x",""))</f>
        <v/>
      </c>
      <c r="R25" s="39">
        <f>IF(OR($B25="",R$9=""),"",IF(COUNTIFS(Requests!$AF$2:$AF$501,$B25,Requests!$AL$2:$AL$501,"Approved",Requests!$AH$2:$AH$501,"&lt;="&amp;DATE($B$6,$C$5,R$9),Requests!$AI$2:$AI$501,"&gt;="&amp;DATE($B$6,$C$5,R$9))&gt;0,"x",""))</f>
        <v/>
      </c>
      <c r="S25" s="39">
        <f>IF(OR($B25="",S$9=""),"",IF(COUNTIFS(Requests!$AF$2:$AF$501,$B25,Requests!$AL$2:$AL$501,"Approved",Requests!$AH$2:$AH$501,"&lt;="&amp;DATE($B$6,$C$5,S$9),Requests!$AI$2:$AI$501,"&gt;="&amp;DATE($B$6,$C$5,S$9))&gt;0,"x",""))</f>
        <v/>
      </c>
      <c r="T25" s="39">
        <f>IF(OR($B25="",T$9=""),"",IF(COUNTIFS(Requests!$AF$2:$AF$501,$B25,Requests!$AL$2:$AL$501,"Approved",Requests!$AH$2:$AH$501,"&lt;="&amp;DATE($B$6,$C$5,T$9),Requests!$AI$2:$AI$501,"&gt;="&amp;DATE($B$6,$C$5,T$9))&gt;0,"x",""))</f>
        <v/>
      </c>
      <c r="U25" s="39">
        <f>IF(OR($B25="",U$9=""),"",IF(COUNTIFS(Requests!$AF$2:$AF$501,$B25,Requests!$AL$2:$AL$501,"Approved",Requests!$AH$2:$AH$501,"&lt;="&amp;DATE($B$6,$C$5,U$9),Requests!$AI$2:$AI$501,"&gt;="&amp;DATE($B$6,$C$5,U$9))&gt;0,"x",""))</f>
        <v/>
      </c>
      <c r="V25" s="39">
        <f>IF(OR($B25="",V$9=""),"",IF(COUNTIFS(Requests!$AF$2:$AF$501,$B25,Requests!$AL$2:$AL$501,"Approved",Requests!$AH$2:$AH$501,"&lt;="&amp;DATE($B$6,$C$5,V$9),Requests!$AI$2:$AI$501,"&gt;="&amp;DATE($B$6,$C$5,V$9))&gt;0,"x",""))</f>
        <v/>
      </c>
      <c r="W25" s="39">
        <f>IF(OR($B25="",W$9=""),"",IF(COUNTIFS(Requests!$AF$2:$AF$501,$B25,Requests!$AL$2:$AL$501,"Approved",Requests!$AH$2:$AH$501,"&lt;="&amp;DATE($B$6,$C$5,W$9),Requests!$AI$2:$AI$501,"&gt;="&amp;DATE($B$6,$C$5,W$9))&gt;0,"x",""))</f>
        <v/>
      </c>
      <c r="X25" s="39">
        <f>IF(OR($B25="",X$9=""),"",IF(COUNTIFS(Requests!$AF$2:$AF$501,$B25,Requests!$AL$2:$AL$501,"Approved",Requests!$AH$2:$AH$501,"&lt;="&amp;DATE($B$6,$C$5,X$9),Requests!$AI$2:$AI$501,"&gt;="&amp;DATE($B$6,$C$5,X$9))&gt;0,"x",""))</f>
        <v/>
      </c>
      <c r="Y25" s="39">
        <f>IF(OR($B25="",Y$9=""),"",IF(COUNTIFS(Requests!$AF$2:$AF$501,$B25,Requests!$AL$2:$AL$501,"Approved",Requests!$AH$2:$AH$501,"&lt;="&amp;DATE($B$6,$C$5,Y$9),Requests!$AI$2:$AI$501,"&gt;="&amp;DATE($B$6,$C$5,Y$9))&gt;0,"x",""))</f>
        <v/>
      </c>
      <c r="Z25" s="39">
        <f>IF(OR($B25="",Z$9=""),"",IF(COUNTIFS(Requests!$AF$2:$AF$501,$B25,Requests!$AL$2:$AL$501,"Approved",Requests!$AH$2:$AH$501,"&lt;="&amp;DATE($B$6,$C$5,Z$9),Requests!$AI$2:$AI$501,"&gt;="&amp;DATE($B$6,$C$5,Z$9))&gt;0,"x",""))</f>
        <v/>
      </c>
      <c r="AA25" s="39">
        <f>IF(OR($B25="",AA$9=""),"",IF(COUNTIFS(Requests!$AF$2:$AF$501,$B25,Requests!$AL$2:$AL$501,"Approved",Requests!$AH$2:$AH$501,"&lt;="&amp;DATE($B$6,$C$5,AA$9),Requests!$AI$2:$AI$501,"&gt;="&amp;DATE($B$6,$C$5,AA$9))&gt;0,"x",""))</f>
        <v/>
      </c>
      <c r="AB25" s="39">
        <f>IF(OR($B25="",AB$9=""),"",IF(COUNTIFS(Requests!$AF$2:$AF$501,$B25,Requests!$AL$2:$AL$501,"Approved",Requests!$AH$2:$AH$501,"&lt;="&amp;DATE($B$6,$C$5,AB$9),Requests!$AI$2:$AI$501,"&gt;="&amp;DATE($B$6,$C$5,AB$9))&gt;0,"x",""))</f>
        <v/>
      </c>
      <c r="AC25" s="39">
        <f>IF(OR($B25="",AC$9=""),"",IF(COUNTIFS(Requests!$AF$2:$AF$501,$B25,Requests!$AL$2:$AL$501,"Approved",Requests!$AH$2:$AH$501,"&lt;="&amp;DATE($B$6,$C$5,AC$9),Requests!$AI$2:$AI$501,"&gt;="&amp;DATE($B$6,$C$5,AC$9))&gt;0,"x",""))</f>
        <v/>
      </c>
      <c r="AD25" s="39">
        <f>IF(OR($B25="",AD$9=""),"",IF(COUNTIFS(Requests!$AF$2:$AF$501,$B25,Requests!$AL$2:$AL$501,"Approved",Requests!$AH$2:$AH$501,"&lt;="&amp;DATE($B$6,$C$5,AD$9),Requests!$AI$2:$AI$501,"&gt;="&amp;DATE($B$6,$C$5,AD$9))&gt;0,"x",""))</f>
        <v/>
      </c>
      <c r="AE25" s="39">
        <f>IF(OR($B25="",AE$9=""),"",IF(COUNTIFS(Requests!$AF$2:$AF$501,$B25,Requests!$AL$2:$AL$501,"Approved",Requests!$AH$2:$AH$501,"&lt;="&amp;DATE($B$6,$C$5,AE$9),Requests!$AI$2:$AI$501,"&gt;="&amp;DATE($B$6,$C$5,AE$9))&gt;0,"x",""))</f>
        <v/>
      </c>
      <c r="AF25" s="39">
        <f>IF(OR($B25="",AF$9=""),"",IF(COUNTIFS(Requests!$AF$2:$AF$501,$B25,Requests!$AL$2:$AL$501,"Approved",Requests!$AH$2:$AH$501,"&lt;="&amp;DATE($B$6,$C$5,AF$9),Requests!$AI$2:$AI$501,"&gt;="&amp;DATE($B$6,$C$5,AF$9))&gt;0,"x",""))</f>
        <v/>
      </c>
      <c r="AG25" s="39">
        <f>IF(OR($B25="",AG$9=""),"",IF(COUNTIFS(Requests!$AF$2:$AF$501,$B25,Requests!$AL$2:$AL$501,"Approved",Requests!$AH$2:$AH$501,"&lt;="&amp;DATE($B$6,$C$5,AG$9),Requests!$AI$2:$AI$501,"&gt;="&amp;DATE($B$6,$C$5,AG$9))&gt;0,"x",""))</f>
        <v/>
      </c>
    </row>
    <row r="26">
      <c r="A26" s="38">
        <f>IF(B26="","",IF(Balances!B25&lt;&gt;"",Balances!B25,B26))</f>
        <v/>
      </c>
      <c r="B26" s="38">
        <f>IF(TRIM(Balances!A25)="","",LOWER(TRIM(Balances!A25)))</f>
        <v/>
      </c>
      <c r="C26" s="39">
        <f>IF(OR($B26="",C$9=""),"",IF(COUNTIFS(Requests!$AF$2:$AF$501,$B26,Requests!$AL$2:$AL$501,"Approved",Requests!$AH$2:$AH$501,"&lt;="&amp;DATE($B$6,$C$5,C$9),Requests!$AI$2:$AI$501,"&gt;="&amp;DATE($B$6,$C$5,C$9))&gt;0,"x",""))</f>
        <v/>
      </c>
      <c r="D26" s="39">
        <f>IF(OR($B26="",D$9=""),"",IF(COUNTIFS(Requests!$AF$2:$AF$501,$B26,Requests!$AL$2:$AL$501,"Approved",Requests!$AH$2:$AH$501,"&lt;="&amp;DATE($B$6,$C$5,D$9),Requests!$AI$2:$AI$501,"&gt;="&amp;DATE($B$6,$C$5,D$9))&gt;0,"x",""))</f>
        <v/>
      </c>
      <c r="E26" s="39">
        <f>IF(OR($B26="",E$9=""),"",IF(COUNTIFS(Requests!$AF$2:$AF$501,$B26,Requests!$AL$2:$AL$501,"Approved",Requests!$AH$2:$AH$501,"&lt;="&amp;DATE($B$6,$C$5,E$9),Requests!$AI$2:$AI$501,"&gt;="&amp;DATE($B$6,$C$5,E$9))&gt;0,"x",""))</f>
        <v/>
      </c>
      <c r="F26" s="39">
        <f>IF(OR($B26="",F$9=""),"",IF(COUNTIFS(Requests!$AF$2:$AF$501,$B26,Requests!$AL$2:$AL$501,"Approved",Requests!$AH$2:$AH$501,"&lt;="&amp;DATE($B$6,$C$5,F$9),Requests!$AI$2:$AI$501,"&gt;="&amp;DATE($B$6,$C$5,F$9))&gt;0,"x",""))</f>
        <v/>
      </c>
      <c r="G26" s="39">
        <f>IF(OR($B26="",G$9=""),"",IF(COUNTIFS(Requests!$AF$2:$AF$501,$B26,Requests!$AL$2:$AL$501,"Approved",Requests!$AH$2:$AH$501,"&lt;="&amp;DATE($B$6,$C$5,G$9),Requests!$AI$2:$AI$501,"&gt;="&amp;DATE($B$6,$C$5,G$9))&gt;0,"x",""))</f>
        <v/>
      </c>
      <c r="H26" s="39">
        <f>IF(OR($B26="",H$9=""),"",IF(COUNTIFS(Requests!$AF$2:$AF$501,$B26,Requests!$AL$2:$AL$501,"Approved",Requests!$AH$2:$AH$501,"&lt;="&amp;DATE($B$6,$C$5,H$9),Requests!$AI$2:$AI$501,"&gt;="&amp;DATE($B$6,$C$5,H$9))&gt;0,"x",""))</f>
        <v/>
      </c>
      <c r="I26" s="39">
        <f>IF(OR($B26="",I$9=""),"",IF(COUNTIFS(Requests!$AF$2:$AF$501,$B26,Requests!$AL$2:$AL$501,"Approved",Requests!$AH$2:$AH$501,"&lt;="&amp;DATE($B$6,$C$5,I$9),Requests!$AI$2:$AI$501,"&gt;="&amp;DATE($B$6,$C$5,I$9))&gt;0,"x",""))</f>
        <v/>
      </c>
      <c r="J26" s="39">
        <f>IF(OR($B26="",J$9=""),"",IF(COUNTIFS(Requests!$AF$2:$AF$501,$B26,Requests!$AL$2:$AL$501,"Approved",Requests!$AH$2:$AH$501,"&lt;="&amp;DATE($B$6,$C$5,J$9),Requests!$AI$2:$AI$501,"&gt;="&amp;DATE($B$6,$C$5,J$9))&gt;0,"x",""))</f>
        <v/>
      </c>
      <c r="K26" s="39">
        <f>IF(OR($B26="",K$9=""),"",IF(COUNTIFS(Requests!$AF$2:$AF$501,$B26,Requests!$AL$2:$AL$501,"Approved",Requests!$AH$2:$AH$501,"&lt;="&amp;DATE($B$6,$C$5,K$9),Requests!$AI$2:$AI$501,"&gt;="&amp;DATE($B$6,$C$5,K$9))&gt;0,"x",""))</f>
        <v/>
      </c>
      <c r="L26" s="39">
        <f>IF(OR($B26="",L$9=""),"",IF(COUNTIFS(Requests!$AF$2:$AF$501,$B26,Requests!$AL$2:$AL$501,"Approved",Requests!$AH$2:$AH$501,"&lt;="&amp;DATE($B$6,$C$5,L$9),Requests!$AI$2:$AI$501,"&gt;="&amp;DATE($B$6,$C$5,L$9))&gt;0,"x",""))</f>
        <v/>
      </c>
      <c r="M26" s="39">
        <f>IF(OR($B26="",M$9=""),"",IF(COUNTIFS(Requests!$AF$2:$AF$501,$B26,Requests!$AL$2:$AL$501,"Approved",Requests!$AH$2:$AH$501,"&lt;="&amp;DATE($B$6,$C$5,M$9),Requests!$AI$2:$AI$501,"&gt;="&amp;DATE($B$6,$C$5,M$9))&gt;0,"x",""))</f>
        <v/>
      </c>
      <c r="N26" s="39">
        <f>IF(OR($B26="",N$9=""),"",IF(COUNTIFS(Requests!$AF$2:$AF$501,$B26,Requests!$AL$2:$AL$501,"Approved",Requests!$AH$2:$AH$501,"&lt;="&amp;DATE($B$6,$C$5,N$9),Requests!$AI$2:$AI$501,"&gt;="&amp;DATE($B$6,$C$5,N$9))&gt;0,"x",""))</f>
        <v/>
      </c>
      <c r="O26" s="39">
        <f>IF(OR($B26="",O$9=""),"",IF(COUNTIFS(Requests!$AF$2:$AF$501,$B26,Requests!$AL$2:$AL$501,"Approved",Requests!$AH$2:$AH$501,"&lt;="&amp;DATE($B$6,$C$5,O$9),Requests!$AI$2:$AI$501,"&gt;="&amp;DATE($B$6,$C$5,O$9))&gt;0,"x",""))</f>
        <v/>
      </c>
      <c r="P26" s="39">
        <f>IF(OR($B26="",P$9=""),"",IF(COUNTIFS(Requests!$AF$2:$AF$501,$B26,Requests!$AL$2:$AL$501,"Approved",Requests!$AH$2:$AH$501,"&lt;="&amp;DATE($B$6,$C$5,P$9),Requests!$AI$2:$AI$501,"&gt;="&amp;DATE($B$6,$C$5,P$9))&gt;0,"x",""))</f>
        <v/>
      </c>
      <c r="Q26" s="39">
        <f>IF(OR($B26="",Q$9=""),"",IF(COUNTIFS(Requests!$AF$2:$AF$501,$B26,Requests!$AL$2:$AL$501,"Approved",Requests!$AH$2:$AH$501,"&lt;="&amp;DATE($B$6,$C$5,Q$9),Requests!$AI$2:$AI$501,"&gt;="&amp;DATE($B$6,$C$5,Q$9))&gt;0,"x",""))</f>
        <v/>
      </c>
      <c r="R26" s="39">
        <f>IF(OR($B26="",R$9=""),"",IF(COUNTIFS(Requests!$AF$2:$AF$501,$B26,Requests!$AL$2:$AL$501,"Approved",Requests!$AH$2:$AH$501,"&lt;="&amp;DATE($B$6,$C$5,R$9),Requests!$AI$2:$AI$501,"&gt;="&amp;DATE($B$6,$C$5,R$9))&gt;0,"x",""))</f>
        <v/>
      </c>
      <c r="S26" s="39">
        <f>IF(OR($B26="",S$9=""),"",IF(COUNTIFS(Requests!$AF$2:$AF$501,$B26,Requests!$AL$2:$AL$501,"Approved",Requests!$AH$2:$AH$501,"&lt;="&amp;DATE($B$6,$C$5,S$9),Requests!$AI$2:$AI$501,"&gt;="&amp;DATE($B$6,$C$5,S$9))&gt;0,"x",""))</f>
        <v/>
      </c>
      <c r="T26" s="39">
        <f>IF(OR($B26="",T$9=""),"",IF(COUNTIFS(Requests!$AF$2:$AF$501,$B26,Requests!$AL$2:$AL$501,"Approved",Requests!$AH$2:$AH$501,"&lt;="&amp;DATE($B$6,$C$5,T$9),Requests!$AI$2:$AI$501,"&gt;="&amp;DATE($B$6,$C$5,T$9))&gt;0,"x",""))</f>
        <v/>
      </c>
      <c r="U26" s="39">
        <f>IF(OR($B26="",U$9=""),"",IF(COUNTIFS(Requests!$AF$2:$AF$501,$B26,Requests!$AL$2:$AL$501,"Approved",Requests!$AH$2:$AH$501,"&lt;="&amp;DATE($B$6,$C$5,U$9),Requests!$AI$2:$AI$501,"&gt;="&amp;DATE($B$6,$C$5,U$9))&gt;0,"x",""))</f>
        <v/>
      </c>
      <c r="V26" s="39">
        <f>IF(OR($B26="",V$9=""),"",IF(COUNTIFS(Requests!$AF$2:$AF$501,$B26,Requests!$AL$2:$AL$501,"Approved",Requests!$AH$2:$AH$501,"&lt;="&amp;DATE($B$6,$C$5,V$9),Requests!$AI$2:$AI$501,"&gt;="&amp;DATE($B$6,$C$5,V$9))&gt;0,"x",""))</f>
        <v/>
      </c>
      <c r="W26" s="39">
        <f>IF(OR($B26="",W$9=""),"",IF(COUNTIFS(Requests!$AF$2:$AF$501,$B26,Requests!$AL$2:$AL$501,"Approved",Requests!$AH$2:$AH$501,"&lt;="&amp;DATE($B$6,$C$5,W$9),Requests!$AI$2:$AI$501,"&gt;="&amp;DATE($B$6,$C$5,W$9))&gt;0,"x",""))</f>
        <v/>
      </c>
      <c r="X26" s="39">
        <f>IF(OR($B26="",X$9=""),"",IF(COUNTIFS(Requests!$AF$2:$AF$501,$B26,Requests!$AL$2:$AL$501,"Approved",Requests!$AH$2:$AH$501,"&lt;="&amp;DATE($B$6,$C$5,X$9),Requests!$AI$2:$AI$501,"&gt;="&amp;DATE($B$6,$C$5,X$9))&gt;0,"x",""))</f>
        <v/>
      </c>
      <c r="Y26" s="39">
        <f>IF(OR($B26="",Y$9=""),"",IF(COUNTIFS(Requests!$AF$2:$AF$501,$B26,Requests!$AL$2:$AL$501,"Approved",Requests!$AH$2:$AH$501,"&lt;="&amp;DATE($B$6,$C$5,Y$9),Requests!$AI$2:$AI$501,"&gt;="&amp;DATE($B$6,$C$5,Y$9))&gt;0,"x",""))</f>
        <v/>
      </c>
      <c r="Z26" s="39">
        <f>IF(OR($B26="",Z$9=""),"",IF(COUNTIFS(Requests!$AF$2:$AF$501,$B26,Requests!$AL$2:$AL$501,"Approved",Requests!$AH$2:$AH$501,"&lt;="&amp;DATE($B$6,$C$5,Z$9),Requests!$AI$2:$AI$501,"&gt;="&amp;DATE($B$6,$C$5,Z$9))&gt;0,"x",""))</f>
        <v/>
      </c>
      <c r="AA26" s="39">
        <f>IF(OR($B26="",AA$9=""),"",IF(COUNTIFS(Requests!$AF$2:$AF$501,$B26,Requests!$AL$2:$AL$501,"Approved",Requests!$AH$2:$AH$501,"&lt;="&amp;DATE($B$6,$C$5,AA$9),Requests!$AI$2:$AI$501,"&gt;="&amp;DATE($B$6,$C$5,AA$9))&gt;0,"x",""))</f>
        <v/>
      </c>
      <c r="AB26" s="39">
        <f>IF(OR($B26="",AB$9=""),"",IF(COUNTIFS(Requests!$AF$2:$AF$501,$B26,Requests!$AL$2:$AL$501,"Approved",Requests!$AH$2:$AH$501,"&lt;="&amp;DATE($B$6,$C$5,AB$9),Requests!$AI$2:$AI$501,"&gt;="&amp;DATE($B$6,$C$5,AB$9))&gt;0,"x",""))</f>
        <v/>
      </c>
      <c r="AC26" s="39">
        <f>IF(OR($B26="",AC$9=""),"",IF(COUNTIFS(Requests!$AF$2:$AF$501,$B26,Requests!$AL$2:$AL$501,"Approved",Requests!$AH$2:$AH$501,"&lt;="&amp;DATE($B$6,$C$5,AC$9),Requests!$AI$2:$AI$501,"&gt;="&amp;DATE($B$6,$C$5,AC$9))&gt;0,"x",""))</f>
        <v/>
      </c>
      <c r="AD26" s="39">
        <f>IF(OR($B26="",AD$9=""),"",IF(COUNTIFS(Requests!$AF$2:$AF$501,$B26,Requests!$AL$2:$AL$501,"Approved",Requests!$AH$2:$AH$501,"&lt;="&amp;DATE($B$6,$C$5,AD$9),Requests!$AI$2:$AI$501,"&gt;="&amp;DATE($B$6,$C$5,AD$9))&gt;0,"x",""))</f>
        <v/>
      </c>
      <c r="AE26" s="39">
        <f>IF(OR($B26="",AE$9=""),"",IF(COUNTIFS(Requests!$AF$2:$AF$501,$B26,Requests!$AL$2:$AL$501,"Approved",Requests!$AH$2:$AH$501,"&lt;="&amp;DATE($B$6,$C$5,AE$9),Requests!$AI$2:$AI$501,"&gt;="&amp;DATE($B$6,$C$5,AE$9))&gt;0,"x",""))</f>
        <v/>
      </c>
      <c r="AF26" s="39">
        <f>IF(OR($B26="",AF$9=""),"",IF(COUNTIFS(Requests!$AF$2:$AF$501,$B26,Requests!$AL$2:$AL$501,"Approved",Requests!$AH$2:$AH$501,"&lt;="&amp;DATE($B$6,$C$5,AF$9),Requests!$AI$2:$AI$501,"&gt;="&amp;DATE($B$6,$C$5,AF$9))&gt;0,"x",""))</f>
        <v/>
      </c>
      <c r="AG26" s="39">
        <f>IF(OR($B26="",AG$9=""),"",IF(COUNTIFS(Requests!$AF$2:$AF$501,$B26,Requests!$AL$2:$AL$501,"Approved",Requests!$AH$2:$AH$501,"&lt;="&amp;DATE($B$6,$C$5,AG$9),Requests!$AI$2:$AI$501,"&gt;="&amp;DATE($B$6,$C$5,AG$9))&gt;0,"x",""))</f>
        <v/>
      </c>
    </row>
    <row r="27">
      <c r="A27" s="38">
        <f>IF(B27="","",IF(Balances!B26&lt;&gt;"",Balances!B26,B27))</f>
        <v/>
      </c>
      <c r="B27" s="38">
        <f>IF(TRIM(Balances!A26)="","",LOWER(TRIM(Balances!A26)))</f>
        <v/>
      </c>
      <c r="C27" s="39">
        <f>IF(OR($B27="",C$9=""),"",IF(COUNTIFS(Requests!$AF$2:$AF$501,$B27,Requests!$AL$2:$AL$501,"Approved",Requests!$AH$2:$AH$501,"&lt;="&amp;DATE($B$6,$C$5,C$9),Requests!$AI$2:$AI$501,"&gt;="&amp;DATE($B$6,$C$5,C$9))&gt;0,"x",""))</f>
        <v/>
      </c>
      <c r="D27" s="39">
        <f>IF(OR($B27="",D$9=""),"",IF(COUNTIFS(Requests!$AF$2:$AF$501,$B27,Requests!$AL$2:$AL$501,"Approved",Requests!$AH$2:$AH$501,"&lt;="&amp;DATE($B$6,$C$5,D$9),Requests!$AI$2:$AI$501,"&gt;="&amp;DATE($B$6,$C$5,D$9))&gt;0,"x",""))</f>
        <v/>
      </c>
      <c r="E27" s="39">
        <f>IF(OR($B27="",E$9=""),"",IF(COUNTIFS(Requests!$AF$2:$AF$501,$B27,Requests!$AL$2:$AL$501,"Approved",Requests!$AH$2:$AH$501,"&lt;="&amp;DATE($B$6,$C$5,E$9),Requests!$AI$2:$AI$501,"&gt;="&amp;DATE($B$6,$C$5,E$9))&gt;0,"x",""))</f>
        <v/>
      </c>
      <c r="F27" s="39">
        <f>IF(OR($B27="",F$9=""),"",IF(COUNTIFS(Requests!$AF$2:$AF$501,$B27,Requests!$AL$2:$AL$501,"Approved",Requests!$AH$2:$AH$501,"&lt;="&amp;DATE($B$6,$C$5,F$9),Requests!$AI$2:$AI$501,"&gt;="&amp;DATE($B$6,$C$5,F$9))&gt;0,"x",""))</f>
        <v/>
      </c>
      <c r="G27" s="39">
        <f>IF(OR($B27="",G$9=""),"",IF(COUNTIFS(Requests!$AF$2:$AF$501,$B27,Requests!$AL$2:$AL$501,"Approved",Requests!$AH$2:$AH$501,"&lt;="&amp;DATE($B$6,$C$5,G$9),Requests!$AI$2:$AI$501,"&gt;="&amp;DATE($B$6,$C$5,G$9))&gt;0,"x",""))</f>
        <v/>
      </c>
      <c r="H27" s="39">
        <f>IF(OR($B27="",H$9=""),"",IF(COUNTIFS(Requests!$AF$2:$AF$501,$B27,Requests!$AL$2:$AL$501,"Approved",Requests!$AH$2:$AH$501,"&lt;="&amp;DATE($B$6,$C$5,H$9),Requests!$AI$2:$AI$501,"&gt;="&amp;DATE($B$6,$C$5,H$9))&gt;0,"x",""))</f>
        <v/>
      </c>
      <c r="I27" s="39">
        <f>IF(OR($B27="",I$9=""),"",IF(COUNTIFS(Requests!$AF$2:$AF$501,$B27,Requests!$AL$2:$AL$501,"Approved",Requests!$AH$2:$AH$501,"&lt;="&amp;DATE($B$6,$C$5,I$9),Requests!$AI$2:$AI$501,"&gt;="&amp;DATE($B$6,$C$5,I$9))&gt;0,"x",""))</f>
        <v/>
      </c>
      <c r="J27" s="39">
        <f>IF(OR($B27="",J$9=""),"",IF(COUNTIFS(Requests!$AF$2:$AF$501,$B27,Requests!$AL$2:$AL$501,"Approved",Requests!$AH$2:$AH$501,"&lt;="&amp;DATE($B$6,$C$5,J$9),Requests!$AI$2:$AI$501,"&gt;="&amp;DATE($B$6,$C$5,J$9))&gt;0,"x",""))</f>
        <v/>
      </c>
      <c r="K27" s="39">
        <f>IF(OR($B27="",K$9=""),"",IF(COUNTIFS(Requests!$AF$2:$AF$501,$B27,Requests!$AL$2:$AL$501,"Approved",Requests!$AH$2:$AH$501,"&lt;="&amp;DATE($B$6,$C$5,K$9),Requests!$AI$2:$AI$501,"&gt;="&amp;DATE($B$6,$C$5,K$9))&gt;0,"x",""))</f>
        <v/>
      </c>
      <c r="L27" s="39">
        <f>IF(OR($B27="",L$9=""),"",IF(COUNTIFS(Requests!$AF$2:$AF$501,$B27,Requests!$AL$2:$AL$501,"Approved",Requests!$AH$2:$AH$501,"&lt;="&amp;DATE($B$6,$C$5,L$9),Requests!$AI$2:$AI$501,"&gt;="&amp;DATE($B$6,$C$5,L$9))&gt;0,"x",""))</f>
        <v/>
      </c>
      <c r="M27" s="39">
        <f>IF(OR($B27="",M$9=""),"",IF(COUNTIFS(Requests!$AF$2:$AF$501,$B27,Requests!$AL$2:$AL$501,"Approved",Requests!$AH$2:$AH$501,"&lt;="&amp;DATE($B$6,$C$5,M$9),Requests!$AI$2:$AI$501,"&gt;="&amp;DATE($B$6,$C$5,M$9))&gt;0,"x",""))</f>
        <v/>
      </c>
      <c r="N27" s="39">
        <f>IF(OR($B27="",N$9=""),"",IF(COUNTIFS(Requests!$AF$2:$AF$501,$B27,Requests!$AL$2:$AL$501,"Approved",Requests!$AH$2:$AH$501,"&lt;="&amp;DATE($B$6,$C$5,N$9),Requests!$AI$2:$AI$501,"&gt;="&amp;DATE($B$6,$C$5,N$9))&gt;0,"x",""))</f>
        <v/>
      </c>
      <c r="O27" s="39">
        <f>IF(OR($B27="",O$9=""),"",IF(COUNTIFS(Requests!$AF$2:$AF$501,$B27,Requests!$AL$2:$AL$501,"Approved",Requests!$AH$2:$AH$501,"&lt;="&amp;DATE($B$6,$C$5,O$9),Requests!$AI$2:$AI$501,"&gt;="&amp;DATE($B$6,$C$5,O$9))&gt;0,"x",""))</f>
        <v/>
      </c>
      <c r="P27" s="39">
        <f>IF(OR($B27="",P$9=""),"",IF(COUNTIFS(Requests!$AF$2:$AF$501,$B27,Requests!$AL$2:$AL$501,"Approved",Requests!$AH$2:$AH$501,"&lt;="&amp;DATE($B$6,$C$5,P$9),Requests!$AI$2:$AI$501,"&gt;="&amp;DATE($B$6,$C$5,P$9))&gt;0,"x",""))</f>
        <v/>
      </c>
      <c r="Q27" s="39">
        <f>IF(OR($B27="",Q$9=""),"",IF(COUNTIFS(Requests!$AF$2:$AF$501,$B27,Requests!$AL$2:$AL$501,"Approved",Requests!$AH$2:$AH$501,"&lt;="&amp;DATE($B$6,$C$5,Q$9),Requests!$AI$2:$AI$501,"&gt;="&amp;DATE($B$6,$C$5,Q$9))&gt;0,"x",""))</f>
        <v/>
      </c>
      <c r="R27" s="39">
        <f>IF(OR($B27="",R$9=""),"",IF(COUNTIFS(Requests!$AF$2:$AF$501,$B27,Requests!$AL$2:$AL$501,"Approved",Requests!$AH$2:$AH$501,"&lt;="&amp;DATE($B$6,$C$5,R$9),Requests!$AI$2:$AI$501,"&gt;="&amp;DATE($B$6,$C$5,R$9))&gt;0,"x",""))</f>
        <v/>
      </c>
      <c r="S27" s="39">
        <f>IF(OR($B27="",S$9=""),"",IF(COUNTIFS(Requests!$AF$2:$AF$501,$B27,Requests!$AL$2:$AL$501,"Approved",Requests!$AH$2:$AH$501,"&lt;="&amp;DATE($B$6,$C$5,S$9),Requests!$AI$2:$AI$501,"&gt;="&amp;DATE($B$6,$C$5,S$9))&gt;0,"x",""))</f>
        <v/>
      </c>
      <c r="T27" s="39">
        <f>IF(OR($B27="",T$9=""),"",IF(COUNTIFS(Requests!$AF$2:$AF$501,$B27,Requests!$AL$2:$AL$501,"Approved",Requests!$AH$2:$AH$501,"&lt;="&amp;DATE($B$6,$C$5,T$9),Requests!$AI$2:$AI$501,"&gt;="&amp;DATE($B$6,$C$5,T$9))&gt;0,"x",""))</f>
        <v/>
      </c>
      <c r="U27" s="39">
        <f>IF(OR($B27="",U$9=""),"",IF(COUNTIFS(Requests!$AF$2:$AF$501,$B27,Requests!$AL$2:$AL$501,"Approved",Requests!$AH$2:$AH$501,"&lt;="&amp;DATE($B$6,$C$5,U$9),Requests!$AI$2:$AI$501,"&gt;="&amp;DATE($B$6,$C$5,U$9))&gt;0,"x",""))</f>
        <v/>
      </c>
      <c r="V27" s="39">
        <f>IF(OR($B27="",V$9=""),"",IF(COUNTIFS(Requests!$AF$2:$AF$501,$B27,Requests!$AL$2:$AL$501,"Approved",Requests!$AH$2:$AH$501,"&lt;="&amp;DATE($B$6,$C$5,V$9),Requests!$AI$2:$AI$501,"&gt;="&amp;DATE($B$6,$C$5,V$9))&gt;0,"x",""))</f>
        <v/>
      </c>
      <c r="W27" s="39">
        <f>IF(OR($B27="",W$9=""),"",IF(COUNTIFS(Requests!$AF$2:$AF$501,$B27,Requests!$AL$2:$AL$501,"Approved",Requests!$AH$2:$AH$501,"&lt;="&amp;DATE($B$6,$C$5,W$9),Requests!$AI$2:$AI$501,"&gt;="&amp;DATE($B$6,$C$5,W$9))&gt;0,"x",""))</f>
        <v/>
      </c>
      <c r="X27" s="39">
        <f>IF(OR($B27="",X$9=""),"",IF(COUNTIFS(Requests!$AF$2:$AF$501,$B27,Requests!$AL$2:$AL$501,"Approved",Requests!$AH$2:$AH$501,"&lt;="&amp;DATE($B$6,$C$5,X$9),Requests!$AI$2:$AI$501,"&gt;="&amp;DATE($B$6,$C$5,X$9))&gt;0,"x",""))</f>
        <v/>
      </c>
      <c r="Y27" s="39">
        <f>IF(OR($B27="",Y$9=""),"",IF(COUNTIFS(Requests!$AF$2:$AF$501,$B27,Requests!$AL$2:$AL$501,"Approved",Requests!$AH$2:$AH$501,"&lt;="&amp;DATE($B$6,$C$5,Y$9),Requests!$AI$2:$AI$501,"&gt;="&amp;DATE($B$6,$C$5,Y$9))&gt;0,"x",""))</f>
        <v/>
      </c>
      <c r="Z27" s="39">
        <f>IF(OR($B27="",Z$9=""),"",IF(COUNTIFS(Requests!$AF$2:$AF$501,$B27,Requests!$AL$2:$AL$501,"Approved",Requests!$AH$2:$AH$501,"&lt;="&amp;DATE($B$6,$C$5,Z$9),Requests!$AI$2:$AI$501,"&gt;="&amp;DATE($B$6,$C$5,Z$9))&gt;0,"x",""))</f>
        <v/>
      </c>
      <c r="AA27" s="39">
        <f>IF(OR($B27="",AA$9=""),"",IF(COUNTIFS(Requests!$AF$2:$AF$501,$B27,Requests!$AL$2:$AL$501,"Approved",Requests!$AH$2:$AH$501,"&lt;="&amp;DATE($B$6,$C$5,AA$9),Requests!$AI$2:$AI$501,"&gt;="&amp;DATE($B$6,$C$5,AA$9))&gt;0,"x",""))</f>
        <v/>
      </c>
      <c r="AB27" s="39">
        <f>IF(OR($B27="",AB$9=""),"",IF(COUNTIFS(Requests!$AF$2:$AF$501,$B27,Requests!$AL$2:$AL$501,"Approved",Requests!$AH$2:$AH$501,"&lt;="&amp;DATE($B$6,$C$5,AB$9),Requests!$AI$2:$AI$501,"&gt;="&amp;DATE($B$6,$C$5,AB$9))&gt;0,"x",""))</f>
        <v/>
      </c>
      <c r="AC27" s="39">
        <f>IF(OR($B27="",AC$9=""),"",IF(COUNTIFS(Requests!$AF$2:$AF$501,$B27,Requests!$AL$2:$AL$501,"Approved",Requests!$AH$2:$AH$501,"&lt;="&amp;DATE($B$6,$C$5,AC$9),Requests!$AI$2:$AI$501,"&gt;="&amp;DATE($B$6,$C$5,AC$9))&gt;0,"x",""))</f>
        <v/>
      </c>
      <c r="AD27" s="39">
        <f>IF(OR($B27="",AD$9=""),"",IF(COUNTIFS(Requests!$AF$2:$AF$501,$B27,Requests!$AL$2:$AL$501,"Approved",Requests!$AH$2:$AH$501,"&lt;="&amp;DATE($B$6,$C$5,AD$9),Requests!$AI$2:$AI$501,"&gt;="&amp;DATE($B$6,$C$5,AD$9))&gt;0,"x",""))</f>
        <v/>
      </c>
      <c r="AE27" s="39">
        <f>IF(OR($B27="",AE$9=""),"",IF(COUNTIFS(Requests!$AF$2:$AF$501,$B27,Requests!$AL$2:$AL$501,"Approved",Requests!$AH$2:$AH$501,"&lt;="&amp;DATE($B$6,$C$5,AE$9),Requests!$AI$2:$AI$501,"&gt;="&amp;DATE($B$6,$C$5,AE$9))&gt;0,"x",""))</f>
        <v/>
      </c>
      <c r="AF27" s="39">
        <f>IF(OR($B27="",AF$9=""),"",IF(COUNTIFS(Requests!$AF$2:$AF$501,$B27,Requests!$AL$2:$AL$501,"Approved",Requests!$AH$2:$AH$501,"&lt;="&amp;DATE($B$6,$C$5,AF$9),Requests!$AI$2:$AI$501,"&gt;="&amp;DATE($B$6,$C$5,AF$9))&gt;0,"x",""))</f>
        <v/>
      </c>
      <c r="AG27" s="39">
        <f>IF(OR($B27="",AG$9=""),"",IF(COUNTIFS(Requests!$AF$2:$AF$501,$B27,Requests!$AL$2:$AL$501,"Approved",Requests!$AH$2:$AH$501,"&lt;="&amp;DATE($B$6,$C$5,AG$9),Requests!$AI$2:$AI$501,"&gt;="&amp;DATE($B$6,$C$5,AG$9))&gt;0,"x",""))</f>
        <v/>
      </c>
    </row>
    <row r="28">
      <c r="A28" s="38">
        <f>IF(B28="","",IF(Balances!B27&lt;&gt;"",Balances!B27,B28))</f>
        <v/>
      </c>
      <c r="B28" s="38">
        <f>IF(TRIM(Balances!A27)="","",LOWER(TRIM(Balances!A27)))</f>
        <v/>
      </c>
      <c r="C28" s="39">
        <f>IF(OR($B28="",C$9=""),"",IF(COUNTIFS(Requests!$AF$2:$AF$501,$B28,Requests!$AL$2:$AL$501,"Approved",Requests!$AH$2:$AH$501,"&lt;="&amp;DATE($B$6,$C$5,C$9),Requests!$AI$2:$AI$501,"&gt;="&amp;DATE($B$6,$C$5,C$9))&gt;0,"x",""))</f>
        <v/>
      </c>
      <c r="D28" s="39">
        <f>IF(OR($B28="",D$9=""),"",IF(COUNTIFS(Requests!$AF$2:$AF$501,$B28,Requests!$AL$2:$AL$501,"Approved",Requests!$AH$2:$AH$501,"&lt;="&amp;DATE($B$6,$C$5,D$9),Requests!$AI$2:$AI$501,"&gt;="&amp;DATE($B$6,$C$5,D$9))&gt;0,"x",""))</f>
        <v/>
      </c>
      <c r="E28" s="39">
        <f>IF(OR($B28="",E$9=""),"",IF(COUNTIFS(Requests!$AF$2:$AF$501,$B28,Requests!$AL$2:$AL$501,"Approved",Requests!$AH$2:$AH$501,"&lt;="&amp;DATE($B$6,$C$5,E$9),Requests!$AI$2:$AI$501,"&gt;="&amp;DATE($B$6,$C$5,E$9))&gt;0,"x",""))</f>
        <v/>
      </c>
      <c r="F28" s="39">
        <f>IF(OR($B28="",F$9=""),"",IF(COUNTIFS(Requests!$AF$2:$AF$501,$B28,Requests!$AL$2:$AL$501,"Approved",Requests!$AH$2:$AH$501,"&lt;="&amp;DATE($B$6,$C$5,F$9),Requests!$AI$2:$AI$501,"&gt;="&amp;DATE($B$6,$C$5,F$9))&gt;0,"x",""))</f>
        <v/>
      </c>
      <c r="G28" s="39">
        <f>IF(OR($B28="",G$9=""),"",IF(COUNTIFS(Requests!$AF$2:$AF$501,$B28,Requests!$AL$2:$AL$501,"Approved",Requests!$AH$2:$AH$501,"&lt;="&amp;DATE($B$6,$C$5,G$9),Requests!$AI$2:$AI$501,"&gt;="&amp;DATE($B$6,$C$5,G$9))&gt;0,"x",""))</f>
        <v/>
      </c>
      <c r="H28" s="39">
        <f>IF(OR($B28="",H$9=""),"",IF(COUNTIFS(Requests!$AF$2:$AF$501,$B28,Requests!$AL$2:$AL$501,"Approved",Requests!$AH$2:$AH$501,"&lt;="&amp;DATE($B$6,$C$5,H$9),Requests!$AI$2:$AI$501,"&gt;="&amp;DATE($B$6,$C$5,H$9))&gt;0,"x",""))</f>
        <v/>
      </c>
      <c r="I28" s="39">
        <f>IF(OR($B28="",I$9=""),"",IF(COUNTIFS(Requests!$AF$2:$AF$501,$B28,Requests!$AL$2:$AL$501,"Approved",Requests!$AH$2:$AH$501,"&lt;="&amp;DATE($B$6,$C$5,I$9),Requests!$AI$2:$AI$501,"&gt;="&amp;DATE($B$6,$C$5,I$9))&gt;0,"x",""))</f>
        <v/>
      </c>
      <c r="J28" s="39">
        <f>IF(OR($B28="",J$9=""),"",IF(COUNTIFS(Requests!$AF$2:$AF$501,$B28,Requests!$AL$2:$AL$501,"Approved",Requests!$AH$2:$AH$501,"&lt;="&amp;DATE($B$6,$C$5,J$9),Requests!$AI$2:$AI$501,"&gt;="&amp;DATE($B$6,$C$5,J$9))&gt;0,"x",""))</f>
        <v/>
      </c>
      <c r="K28" s="39">
        <f>IF(OR($B28="",K$9=""),"",IF(COUNTIFS(Requests!$AF$2:$AF$501,$B28,Requests!$AL$2:$AL$501,"Approved",Requests!$AH$2:$AH$501,"&lt;="&amp;DATE($B$6,$C$5,K$9),Requests!$AI$2:$AI$501,"&gt;="&amp;DATE($B$6,$C$5,K$9))&gt;0,"x",""))</f>
        <v/>
      </c>
      <c r="L28" s="39">
        <f>IF(OR($B28="",L$9=""),"",IF(COUNTIFS(Requests!$AF$2:$AF$501,$B28,Requests!$AL$2:$AL$501,"Approved",Requests!$AH$2:$AH$501,"&lt;="&amp;DATE($B$6,$C$5,L$9),Requests!$AI$2:$AI$501,"&gt;="&amp;DATE($B$6,$C$5,L$9))&gt;0,"x",""))</f>
        <v/>
      </c>
      <c r="M28" s="39">
        <f>IF(OR($B28="",M$9=""),"",IF(COUNTIFS(Requests!$AF$2:$AF$501,$B28,Requests!$AL$2:$AL$501,"Approved",Requests!$AH$2:$AH$501,"&lt;="&amp;DATE($B$6,$C$5,M$9),Requests!$AI$2:$AI$501,"&gt;="&amp;DATE($B$6,$C$5,M$9))&gt;0,"x",""))</f>
        <v/>
      </c>
      <c r="N28" s="39">
        <f>IF(OR($B28="",N$9=""),"",IF(COUNTIFS(Requests!$AF$2:$AF$501,$B28,Requests!$AL$2:$AL$501,"Approved",Requests!$AH$2:$AH$501,"&lt;="&amp;DATE($B$6,$C$5,N$9),Requests!$AI$2:$AI$501,"&gt;="&amp;DATE($B$6,$C$5,N$9))&gt;0,"x",""))</f>
        <v/>
      </c>
      <c r="O28" s="39">
        <f>IF(OR($B28="",O$9=""),"",IF(COUNTIFS(Requests!$AF$2:$AF$501,$B28,Requests!$AL$2:$AL$501,"Approved",Requests!$AH$2:$AH$501,"&lt;="&amp;DATE($B$6,$C$5,O$9),Requests!$AI$2:$AI$501,"&gt;="&amp;DATE($B$6,$C$5,O$9))&gt;0,"x",""))</f>
        <v/>
      </c>
      <c r="P28" s="39">
        <f>IF(OR($B28="",P$9=""),"",IF(COUNTIFS(Requests!$AF$2:$AF$501,$B28,Requests!$AL$2:$AL$501,"Approved",Requests!$AH$2:$AH$501,"&lt;="&amp;DATE($B$6,$C$5,P$9),Requests!$AI$2:$AI$501,"&gt;="&amp;DATE($B$6,$C$5,P$9))&gt;0,"x",""))</f>
        <v/>
      </c>
      <c r="Q28" s="39">
        <f>IF(OR($B28="",Q$9=""),"",IF(COUNTIFS(Requests!$AF$2:$AF$501,$B28,Requests!$AL$2:$AL$501,"Approved",Requests!$AH$2:$AH$501,"&lt;="&amp;DATE($B$6,$C$5,Q$9),Requests!$AI$2:$AI$501,"&gt;="&amp;DATE($B$6,$C$5,Q$9))&gt;0,"x",""))</f>
        <v/>
      </c>
      <c r="R28" s="39">
        <f>IF(OR($B28="",R$9=""),"",IF(COUNTIFS(Requests!$AF$2:$AF$501,$B28,Requests!$AL$2:$AL$501,"Approved",Requests!$AH$2:$AH$501,"&lt;="&amp;DATE($B$6,$C$5,R$9),Requests!$AI$2:$AI$501,"&gt;="&amp;DATE($B$6,$C$5,R$9))&gt;0,"x",""))</f>
        <v/>
      </c>
      <c r="S28" s="39">
        <f>IF(OR($B28="",S$9=""),"",IF(COUNTIFS(Requests!$AF$2:$AF$501,$B28,Requests!$AL$2:$AL$501,"Approved",Requests!$AH$2:$AH$501,"&lt;="&amp;DATE($B$6,$C$5,S$9),Requests!$AI$2:$AI$501,"&gt;="&amp;DATE($B$6,$C$5,S$9))&gt;0,"x",""))</f>
        <v/>
      </c>
      <c r="T28" s="39">
        <f>IF(OR($B28="",T$9=""),"",IF(COUNTIFS(Requests!$AF$2:$AF$501,$B28,Requests!$AL$2:$AL$501,"Approved",Requests!$AH$2:$AH$501,"&lt;="&amp;DATE($B$6,$C$5,T$9),Requests!$AI$2:$AI$501,"&gt;="&amp;DATE($B$6,$C$5,T$9))&gt;0,"x",""))</f>
        <v/>
      </c>
      <c r="U28" s="39">
        <f>IF(OR($B28="",U$9=""),"",IF(COUNTIFS(Requests!$AF$2:$AF$501,$B28,Requests!$AL$2:$AL$501,"Approved",Requests!$AH$2:$AH$501,"&lt;="&amp;DATE($B$6,$C$5,U$9),Requests!$AI$2:$AI$501,"&gt;="&amp;DATE($B$6,$C$5,U$9))&gt;0,"x",""))</f>
        <v/>
      </c>
      <c r="V28" s="39">
        <f>IF(OR($B28="",V$9=""),"",IF(COUNTIFS(Requests!$AF$2:$AF$501,$B28,Requests!$AL$2:$AL$501,"Approved",Requests!$AH$2:$AH$501,"&lt;="&amp;DATE($B$6,$C$5,V$9),Requests!$AI$2:$AI$501,"&gt;="&amp;DATE($B$6,$C$5,V$9))&gt;0,"x",""))</f>
        <v/>
      </c>
      <c r="W28" s="39">
        <f>IF(OR($B28="",W$9=""),"",IF(COUNTIFS(Requests!$AF$2:$AF$501,$B28,Requests!$AL$2:$AL$501,"Approved",Requests!$AH$2:$AH$501,"&lt;="&amp;DATE($B$6,$C$5,W$9),Requests!$AI$2:$AI$501,"&gt;="&amp;DATE($B$6,$C$5,W$9))&gt;0,"x",""))</f>
        <v/>
      </c>
      <c r="X28" s="39">
        <f>IF(OR($B28="",X$9=""),"",IF(COUNTIFS(Requests!$AF$2:$AF$501,$B28,Requests!$AL$2:$AL$501,"Approved",Requests!$AH$2:$AH$501,"&lt;="&amp;DATE($B$6,$C$5,X$9),Requests!$AI$2:$AI$501,"&gt;="&amp;DATE($B$6,$C$5,X$9))&gt;0,"x",""))</f>
        <v/>
      </c>
      <c r="Y28" s="39">
        <f>IF(OR($B28="",Y$9=""),"",IF(COUNTIFS(Requests!$AF$2:$AF$501,$B28,Requests!$AL$2:$AL$501,"Approved",Requests!$AH$2:$AH$501,"&lt;="&amp;DATE($B$6,$C$5,Y$9),Requests!$AI$2:$AI$501,"&gt;="&amp;DATE($B$6,$C$5,Y$9))&gt;0,"x",""))</f>
        <v/>
      </c>
      <c r="Z28" s="39">
        <f>IF(OR($B28="",Z$9=""),"",IF(COUNTIFS(Requests!$AF$2:$AF$501,$B28,Requests!$AL$2:$AL$501,"Approved",Requests!$AH$2:$AH$501,"&lt;="&amp;DATE($B$6,$C$5,Z$9),Requests!$AI$2:$AI$501,"&gt;="&amp;DATE($B$6,$C$5,Z$9))&gt;0,"x",""))</f>
        <v/>
      </c>
      <c r="AA28" s="39">
        <f>IF(OR($B28="",AA$9=""),"",IF(COUNTIFS(Requests!$AF$2:$AF$501,$B28,Requests!$AL$2:$AL$501,"Approved",Requests!$AH$2:$AH$501,"&lt;="&amp;DATE($B$6,$C$5,AA$9),Requests!$AI$2:$AI$501,"&gt;="&amp;DATE($B$6,$C$5,AA$9))&gt;0,"x",""))</f>
        <v/>
      </c>
      <c r="AB28" s="39">
        <f>IF(OR($B28="",AB$9=""),"",IF(COUNTIFS(Requests!$AF$2:$AF$501,$B28,Requests!$AL$2:$AL$501,"Approved",Requests!$AH$2:$AH$501,"&lt;="&amp;DATE($B$6,$C$5,AB$9),Requests!$AI$2:$AI$501,"&gt;="&amp;DATE($B$6,$C$5,AB$9))&gt;0,"x",""))</f>
        <v/>
      </c>
      <c r="AC28" s="39">
        <f>IF(OR($B28="",AC$9=""),"",IF(COUNTIFS(Requests!$AF$2:$AF$501,$B28,Requests!$AL$2:$AL$501,"Approved",Requests!$AH$2:$AH$501,"&lt;="&amp;DATE($B$6,$C$5,AC$9),Requests!$AI$2:$AI$501,"&gt;="&amp;DATE($B$6,$C$5,AC$9))&gt;0,"x",""))</f>
        <v/>
      </c>
      <c r="AD28" s="39">
        <f>IF(OR($B28="",AD$9=""),"",IF(COUNTIFS(Requests!$AF$2:$AF$501,$B28,Requests!$AL$2:$AL$501,"Approved",Requests!$AH$2:$AH$501,"&lt;="&amp;DATE($B$6,$C$5,AD$9),Requests!$AI$2:$AI$501,"&gt;="&amp;DATE($B$6,$C$5,AD$9))&gt;0,"x",""))</f>
        <v/>
      </c>
      <c r="AE28" s="39">
        <f>IF(OR($B28="",AE$9=""),"",IF(COUNTIFS(Requests!$AF$2:$AF$501,$B28,Requests!$AL$2:$AL$501,"Approved",Requests!$AH$2:$AH$501,"&lt;="&amp;DATE($B$6,$C$5,AE$9),Requests!$AI$2:$AI$501,"&gt;="&amp;DATE($B$6,$C$5,AE$9))&gt;0,"x",""))</f>
        <v/>
      </c>
      <c r="AF28" s="39">
        <f>IF(OR($B28="",AF$9=""),"",IF(COUNTIFS(Requests!$AF$2:$AF$501,$B28,Requests!$AL$2:$AL$501,"Approved",Requests!$AH$2:$AH$501,"&lt;="&amp;DATE($B$6,$C$5,AF$9),Requests!$AI$2:$AI$501,"&gt;="&amp;DATE($B$6,$C$5,AF$9))&gt;0,"x",""))</f>
        <v/>
      </c>
      <c r="AG28" s="39">
        <f>IF(OR($B28="",AG$9=""),"",IF(COUNTIFS(Requests!$AF$2:$AF$501,$B28,Requests!$AL$2:$AL$501,"Approved",Requests!$AH$2:$AH$501,"&lt;="&amp;DATE($B$6,$C$5,AG$9),Requests!$AI$2:$AI$501,"&gt;="&amp;DATE($B$6,$C$5,AG$9))&gt;0,"x",""))</f>
        <v/>
      </c>
    </row>
    <row r="29">
      <c r="A29" s="38">
        <f>IF(B29="","",IF(Balances!B28&lt;&gt;"",Balances!B28,B29))</f>
        <v/>
      </c>
      <c r="B29" s="38">
        <f>IF(TRIM(Balances!A28)="","",LOWER(TRIM(Balances!A28)))</f>
        <v/>
      </c>
      <c r="C29" s="39">
        <f>IF(OR($B29="",C$9=""),"",IF(COUNTIFS(Requests!$AF$2:$AF$501,$B29,Requests!$AL$2:$AL$501,"Approved",Requests!$AH$2:$AH$501,"&lt;="&amp;DATE($B$6,$C$5,C$9),Requests!$AI$2:$AI$501,"&gt;="&amp;DATE($B$6,$C$5,C$9))&gt;0,"x",""))</f>
        <v/>
      </c>
      <c r="D29" s="39">
        <f>IF(OR($B29="",D$9=""),"",IF(COUNTIFS(Requests!$AF$2:$AF$501,$B29,Requests!$AL$2:$AL$501,"Approved",Requests!$AH$2:$AH$501,"&lt;="&amp;DATE($B$6,$C$5,D$9),Requests!$AI$2:$AI$501,"&gt;="&amp;DATE($B$6,$C$5,D$9))&gt;0,"x",""))</f>
        <v/>
      </c>
      <c r="E29" s="39">
        <f>IF(OR($B29="",E$9=""),"",IF(COUNTIFS(Requests!$AF$2:$AF$501,$B29,Requests!$AL$2:$AL$501,"Approved",Requests!$AH$2:$AH$501,"&lt;="&amp;DATE($B$6,$C$5,E$9),Requests!$AI$2:$AI$501,"&gt;="&amp;DATE($B$6,$C$5,E$9))&gt;0,"x",""))</f>
        <v/>
      </c>
      <c r="F29" s="39">
        <f>IF(OR($B29="",F$9=""),"",IF(COUNTIFS(Requests!$AF$2:$AF$501,$B29,Requests!$AL$2:$AL$501,"Approved",Requests!$AH$2:$AH$501,"&lt;="&amp;DATE($B$6,$C$5,F$9),Requests!$AI$2:$AI$501,"&gt;="&amp;DATE($B$6,$C$5,F$9))&gt;0,"x",""))</f>
        <v/>
      </c>
      <c r="G29" s="39">
        <f>IF(OR($B29="",G$9=""),"",IF(COUNTIFS(Requests!$AF$2:$AF$501,$B29,Requests!$AL$2:$AL$501,"Approved",Requests!$AH$2:$AH$501,"&lt;="&amp;DATE($B$6,$C$5,G$9),Requests!$AI$2:$AI$501,"&gt;="&amp;DATE($B$6,$C$5,G$9))&gt;0,"x",""))</f>
        <v/>
      </c>
      <c r="H29" s="39">
        <f>IF(OR($B29="",H$9=""),"",IF(COUNTIFS(Requests!$AF$2:$AF$501,$B29,Requests!$AL$2:$AL$501,"Approved",Requests!$AH$2:$AH$501,"&lt;="&amp;DATE($B$6,$C$5,H$9),Requests!$AI$2:$AI$501,"&gt;="&amp;DATE($B$6,$C$5,H$9))&gt;0,"x",""))</f>
        <v/>
      </c>
      <c r="I29" s="39">
        <f>IF(OR($B29="",I$9=""),"",IF(COUNTIFS(Requests!$AF$2:$AF$501,$B29,Requests!$AL$2:$AL$501,"Approved",Requests!$AH$2:$AH$501,"&lt;="&amp;DATE($B$6,$C$5,I$9),Requests!$AI$2:$AI$501,"&gt;="&amp;DATE($B$6,$C$5,I$9))&gt;0,"x",""))</f>
        <v/>
      </c>
      <c r="J29" s="39">
        <f>IF(OR($B29="",J$9=""),"",IF(COUNTIFS(Requests!$AF$2:$AF$501,$B29,Requests!$AL$2:$AL$501,"Approved",Requests!$AH$2:$AH$501,"&lt;="&amp;DATE($B$6,$C$5,J$9),Requests!$AI$2:$AI$501,"&gt;="&amp;DATE($B$6,$C$5,J$9))&gt;0,"x",""))</f>
        <v/>
      </c>
      <c r="K29" s="39">
        <f>IF(OR($B29="",K$9=""),"",IF(COUNTIFS(Requests!$AF$2:$AF$501,$B29,Requests!$AL$2:$AL$501,"Approved",Requests!$AH$2:$AH$501,"&lt;="&amp;DATE($B$6,$C$5,K$9),Requests!$AI$2:$AI$501,"&gt;="&amp;DATE($B$6,$C$5,K$9))&gt;0,"x",""))</f>
        <v/>
      </c>
      <c r="L29" s="39">
        <f>IF(OR($B29="",L$9=""),"",IF(COUNTIFS(Requests!$AF$2:$AF$501,$B29,Requests!$AL$2:$AL$501,"Approved",Requests!$AH$2:$AH$501,"&lt;="&amp;DATE($B$6,$C$5,L$9),Requests!$AI$2:$AI$501,"&gt;="&amp;DATE($B$6,$C$5,L$9))&gt;0,"x",""))</f>
        <v/>
      </c>
      <c r="M29" s="39">
        <f>IF(OR($B29="",M$9=""),"",IF(COUNTIFS(Requests!$AF$2:$AF$501,$B29,Requests!$AL$2:$AL$501,"Approved",Requests!$AH$2:$AH$501,"&lt;="&amp;DATE($B$6,$C$5,M$9),Requests!$AI$2:$AI$501,"&gt;="&amp;DATE($B$6,$C$5,M$9))&gt;0,"x",""))</f>
        <v/>
      </c>
      <c r="N29" s="39">
        <f>IF(OR($B29="",N$9=""),"",IF(COUNTIFS(Requests!$AF$2:$AF$501,$B29,Requests!$AL$2:$AL$501,"Approved",Requests!$AH$2:$AH$501,"&lt;="&amp;DATE($B$6,$C$5,N$9),Requests!$AI$2:$AI$501,"&gt;="&amp;DATE($B$6,$C$5,N$9))&gt;0,"x",""))</f>
        <v/>
      </c>
      <c r="O29" s="39">
        <f>IF(OR($B29="",O$9=""),"",IF(COUNTIFS(Requests!$AF$2:$AF$501,$B29,Requests!$AL$2:$AL$501,"Approved",Requests!$AH$2:$AH$501,"&lt;="&amp;DATE($B$6,$C$5,O$9),Requests!$AI$2:$AI$501,"&gt;="&amp;DATE($B$6,$C$5,O$9))&gt;0,"x",""))</f>
        <v/>
      </c>
      <c r="P29" s="39">
        <f>IF(OR($B29="",P$9=""),"",IF(COUNTIFS(Requests!$AF$2:$AF$501,$B29,Requests!$AL$2:$AL$501,"Approved",Requests!$AH$2:$AH$501,"&lt;="&amp;DATE($B$6,$C$5,P$9),Requests!$AI$2:$AI$501,"&gt;="&amp;DATE($B$6,$C$5,P$9))&gt;0,"x",""))</f>
        <v/>
      </c>
      <c r="Q29" s="39">
        <f>IF(OR($B29="",Q$9=""),"",IF(COUNTIFS(Requests!$AF$2:$AF$501,$B29,Requests!$AL$2:$AL$501,"Approved",Requests!$AH$2:$AH$501,"&lt;="&amp;DATE($B$6,$C$5,Q$9),Requests!$AI$2:$AI$501,"&gt;="&amp;DATE($B$6,$C$5,Q$9))&gt;0,"x",""))</f>
        <v/>
      </c>
      <c r="R29" s="39">
        <f>IF(OR($B29="",R$9=""),"",IF(COUNTIFS(Requests!$AF$2:$AF$501,$B29,Requests!$AL$2:$AL$501,"Approved",Requests!$AH$2:$AH$501,"&lt;="&amp;DATE($B$6,$C$5,R$9),Requests!$AI$2:$AI$501,"&gt;="&amp;DATE($B$6,$C$5,R$9))&gt;0,"x",""))</f>
        <v/>
      </c>
      <c r="S29" s="39">
        <f>IF(OR($B29="",S$9=""),"",IF(COUNTIFS(Requests!$AF$2:$AF$501,$B29,Requests!$AL$2:$AL$501,"Approved",Requests!$AH$2:$AH$501,"&lt;="&amp;DATE($B$6,$C$5,S$9),Requests!$AI$2:$AI$501,"&gt;="&amp;DATE($B$6,$C$5,S$9))&gt;0,"x",""))</f>
        <v/>
      </c>
      <c r="T29" s="39">
        <f>IF(OR($B29="",T$9=""),"",IF(COUNTIFS(Requests!$AF$2:$AF$501,$B29,Requests!$AL$2:$AL$501,"Approved",Requests!$AH$2:$AH$501,"&lt;="&amp;DATE($B$6,$C$5,T$9),Requests!$AI$2:$AI$501,"&gt;="&amp;DATE($B$6,$C$5,T$9))&gt;0,"x",""))</f>
        <v/>
      </c>
      <c r="U29" s="39">
        <f>IF(OR($B29="",U$9=""),"",IF(COUNTIFS(Requests!$AF$2:$AF$501,$B29,Requests!$AL$2:$AL$501,"Approved",Requests!$AH$2:$AH$501,"&lt;="&amp;DATE($B$6,$C$5,U$9),Requests!$AI$2:$AI$501,"&gt;="&amp;DATE($B$6,$C$5,U$9))&gt;0,"x",""))</f>
        <v/>
      </c>
      <c r="V29" s="39">
        <f>IF(OR($B29="",V$9=""),"",IF(COUNTIFS(Requests!$AF$2:$AF$501,$B29,Requests!$AL$2:$AL$501,"Approved",Requests!$AH$2:$AH$501,"&lt;="&amp;DATE($B$6,$C$5,V$9),Requests!$AI$2:$AI$501,"&gt;="&amp;DATE($B$6,$C$5,V$9))&gt;0,"x",""))</f>
        <v/>
      </c>
      <c r="W29" s="39">
        <f>IF(OR($B29="",W$9=""),"",IF(COUNTIFS(Requests!$AF$2:$AF$501,$B29,Requests!$AL$2:$AL$501,"Approved",Requests!$AH$2:$AH$501,"&lt;="&amp;DATE($B$6,$C$5,W$9),Requests!$AI$2:$AI$501,"&gt;="&amp;DATE($B$6,$C$5,W$9))&gt;0,"x",""))</f>
        <v/>
      </c>
      <c r="X29" s="39">
        <f>IF(OR($B29="",X$9=""),"",IF(COUNTIFS(Requests!$AF$2:$AF$501,$B29,Requests!$AL$2:$AL$501,"Approved",Requests!$AH$2:$AH$501,"&lt;="&amp;DATE($B$6,$C$5,X$9),Requests!$AI$2:$AI$501,"&gt;="&amp;DATE($B$6,$C$5,X$9))&gt;0,"x",""))</f>
        <v/>
      </c>
      <c r="Y29" s="39">
        <f>IF(OR($B29="",Y$9=""),"",IF(COUNTIFS(Requests!$AF$2:$AF$501,$B29,Requests!$AL$2:$AL$501,"Approved",Requests!$AH$2:$AH$501,"&lt;="&amp;DATE($B$6,$C$5,Y$9),Requests!$AI$2:$AI$501,"&gt;="&amp;DATE($B$6,$C$5,Y$9))&gt;0,"x",""))</f>
        <v/>
      </c>
      <c r="Z29" s="39">
        <f>IF(OR($B29="",Z$9=""),"",IF(COUNTIFS(Requests!$AF$2:$AF$501,$B29,Requests!$AL$2:$AL$501,"Approved",Requests!$AH$2:$AH$501,"&lt;="&amp;DATE($B$6,$C$5,Z$9),Requests!$AI$2:$AI$501,"&gt;="&amp;DATE($B$6,$C$5,Z$9))&gt;0,"x",""))</f>
        <v/>
      </c>
      <c r="AA29" s="39">
        <f>IF(OR($B29="",AA$9=""),"",IF(COUNTIFS(Requests!$AF$2:$AF$501,$B29,Requests!$AL$2:$AL$501,"Approved",Requests!$AH$2:$AH$501,"&lt;="&amp;DATE($B$6,$C$5,AA$9),Requests!$AI$2:$AI$501,"&gt;="&amp;DATE($B$6,$C$5,AA$9))&gt;0,"x",""))</f>
        <v/>
      </c>
      <c r="AB29" s="39">
        <f>IF(OR($B29="",AB$9=""),"",IF(COUNTIFS(Requests!$AF$2:$AF$501,$B29,Requests!$AL$2:$AL$501,"Approved",Requests!$AH$2:$AH$501,"&lt;="&amp;DATE($B$6,$C$5,AB$9),Requests!$AI$2:$AI$501,"&gt;="&amp;DATE($B$6,$C$5,AB$9))&gt;0,"x",""))</f>
        <v/>
      </c>
      <c r="AC29" s="39">
        <f>IF(OR($B29="",AC$9=""),"",IF(COUNTIFS(Requests!$AF$2:$AF$501,$B29,Requests!$AL$2:$AL$501,"Approved",Requests!$AH$2:$AH$501,"&lt;="&amp;DATE($B$6,$C$5,AC$9),Requests!$AI$2:$AI$501,"&gt;="&amp;DATE($B$6,$C$5,AC$9))&gt;0,"x",""))</f>
        <v/>
      </c>
      <c r="AD29" s="39">
        <f>IF(OR($B29="",AD$9=""),"",IF(COUNTIFS(Requests!$AF$2:$AF$501,$B29,Requests!$AL$2:$AL$501,"Approved",Requests!$AH$2:$AH$501,"&lt;="&amp;DATE($B$6,$C$5,AD$9),Requests!$AI$2:$AI$501,"&gt;="&amp;DATE($B$6,$C$5,AD$9))&gt;0,"x",""))</f>
        <v/>
      </c>
      <c r="AE29" s="39">
        <f>IF(OR($B29="",AE$9=""),"",IF(COUNTIFS(Requests!$AF$2:$AF$501,$B29,Requests!$AL$2:$AL$501,"Approved",Requests!$AH$2:$AH$501,"&lt;="&amp;DATE($B$6,$C$5,AE$9),Requests!$AI$2:$AI$501,"&gt;="&amp;DATE($B$6,$C$5,AE$9))&gt;0,"x",""))</f>
        <v/>
      </c>
      <c r="AF29" s="39">
        <f>IF(OR($B29="",AF$9=""),"",IF(COUNTIFS(Requests!$AF$2:$AF$501,$B29,Requests!$AL$2:$AL$501,"Approved",Requests!$AH$2:$AH$501,"&lt;="&amp;DATE($B$6,$C$5,AF$9),Requests!$AI$2:$AI$501,"&gt;="&amp;DATE($B$6,$C$5,AF$9))&gt;0,"x",""))</f>
        <v/>
      </c>
      <c r="AG29" s="39">
        <f>IF(OR($B29="",AG$9=""),"",IF(COUNTIFS(Requests!$AF$2:$AF$501,$B29,Requests!$AL$2:$AL$501,"Approved",Requests!$AH$2:$AH$501,"&lt;="&amp;DATE($B$6,$C$5,AG$9),Requests!$AI$2:$AI$501,"&gt;="&amp;DATE($B$6,$C$5,AG$9))&gt;0,"x",""))</f>
        <v/>
      </c>
    </row>
    <row r="30">
      <c r="A30" s="38">
        <f>IF(B30="","",IF(Balances!B29&lt;&gt;"",Balances!B29,B30))</f>
        <v/>
      </c>
      <c r="B30" s="38">
        <f>IF(TRIM(Balances!A29)="","",LOWER(TRIM(Balances!A29)))</f>
        <v/>
      </c>
      <c r="C30" s="39">
        <f>IF(OR($B30="",C$9=""),"",IF(COUNTIFS(Requests!$AF$2:$AF$501,$B30,Requests!$AL$2:$AL$501,"Approved",Requests!$AH$2:$AH$501,"&lt;="&amp;DATE($B$6,$C$5,C$9),Requests!$AI$2:$AI$501,"&gt;="&amp;DATE($B$6,$C$5,C$9))&gt;0,"x",""))</f>
        <v/>
      </c>
      <c r="D30" s="39">
        <f>IF(OR($B30="",D$9=""),"",IF(COUNTIFS(Requests!$AF$2:$AF$501,$B30,Requests!$AL$2:$AL$501,"Approved",Requests!$AH$2:$AH$501,"&lt;="&amp;DATE($B$6,$C$5,D$9),Requests!$AI$2:$AI$501,"&gt;="&amp;DATE($B$6,$C$5,D$9))&gt;0,"x",""))</f>
        <v/>
      </c>
      <c r="E30" s="39">
        <f>IF(OR($B30="",E$9=""),"",IF(COUNTIFS(Requests!$AF$2:$AF$501,$B30,Requests!$AL$2:$AL$501,"Approved",Requests!$AH$2:$AH$501,"&lt;="&amp;DATE($B$6,$C$5,E$9),Requests!$AI$2:$AI$501,"&gt;="&amp;DATE($B$6,$C$5,E$9))&gt;0,"x",""))</f>
        <v/>
      </c>
      <c r="F30" s="39">
        <f>IF(OR($B30="",F$9=""),"",IF(COUNTIFS(Requests!$AF$2:$AF$501,$B30,Requests!$AL$2:$AL$501,"Approved",Requests!$AH$2:$AH$501,"&lt;="&amp;DATE($B$6,$C$5,F$9),Requests!$AI$2:$AI$501,"&gt;="&amp;DATE($B$6,$C$5,F$9))&gt;0,"x",""))</f>
        <v/>
      </c>
      <c r="G30" s="39">
        <f>IF(OR($B30="",G$9=""),"",IF(COUNTIFS(Requests!$AF$2:$AF$501,$B30,Requests!$AL$2:$AL$501,"Approved",Requests!$AH$2:$AH$501,"&lt;="&amp;DATE($B$6,$C$5,G$9),Requests!$AI$2:$AI$501,"&gt;="&amp;DATE($B$6,$C$5,G$9))&gt;0,"x",""))</f>
        <v/>
      </c>
      <c r="H30" s="39">
        <f>IF(OR($B30="",H$9=""),"",IF(COUNTIFS(Requests!$AF$2:$AF$501,$B30,Requests!$AL$2:$AL$501,"Approved",Requests!$AH$2:$AH$501,"&lt;="&amp;DATE($B$6,$C$5,H$9),Requests!$AI$2:$AI$501,"&gt;="&amp;DATE($B$6,$C$5,H$9))&gt;0,"x",""))</f>
        <v/>
      </c>
      <c r="I30" s="39">
        <f>IF(OR($B30="",I$9=""),"",IF(COUNTIFS(Requests!$AF$2:$AF$501,$B30,Requests!$AL$2:$AL$501,"Approved",Requests!$AH$2:$AH$501,"&lt;="&amp;DATE($B$6,$C$5,I$9),Requests!$AI$2:$AI$501,"&gt;="&amp;DATE($B$6,$C$5,I$9))&gt;0,"x",""))</f>
        <v/>
      </c>
      <c r="J30" s="39">
        <f>IF(OR($B30="",J$9=""),"",IF(COUNTIFS(Requests!$AF$2:$AF$501,$B30,Requests!$AL$2:$AL$501,"Approved",Requests!$AH$2:$AH$501,"&lt;="&amp;DATE($B$6,$C$5,J$9),Requests!$AI$2:$AI$501,"&gt;="&amp;DATE($B$6,$C$5,J$9))&gt;0,"x",""))</f>
        <v/>
      </c>
      <c r="K30" s="39">
        <f>IF(OR($B30="",K$9=""),"",IF(COUNTIFS(Requests!$AF$2:$AF$501,$B30,Requests!$AL$2:$AL$501,"Approved",Requests!$AH$2:$AH$501,"&lt;="&amp;DATE($B$6,$C$5,K$9),Requests!$AI$2:$AI$501,"&gt;="&amp;DATE($B$6,$C$5,K$9))&gt;0,"x",""))</f>
        <v/>
      </c>
      <c r="L30" s="39">
        <f>IF(OR($B30="",L$9=""),"",IF(COUNTIFS(Requests!$AF$2:$AF$501,$B30,Requests!$AL$2:$AL$501,"Approved",Requests!$AH$2:$AH$501,"&lt;="&amp;DATE($B$6,$C$5,L$9),Requests!$AI$2:$AI$501,"&gt;="&amp;DATE($B$6,$C$5,L$9))&gt;0,"x",""))</f>
        <v/>
      </c>
      <c r="M30" s="39">
        <f>IF(OR($B30="",M$9=""),"",IF(COUNTIFS(Requests!$AF$2:$AF$501,$B30,Requests!$AL$2:$AL$501,"Approved",Requests!$AH$2:$AH$501,"&lt;="&amp;DATE($B$6,$C$5,M$9),Requests!$AI$2:$AI$501,"&gt;="&amp;DATE($B$6,$C$5,M$9))&gt;0,"x",""))</f>
        <v/>
      </c>
      <c r="N30" s="39">
        <f>IF(OR($B30="",N$9=""),"",IF(COUNTIFS(Requests!$AF$2:$AF$501,$B30,Requests!$AL$2:$AL$501,"Approved",Requests!$AH$2:$AH$501,"&lt;="&amp;DATE($B$6,$C$5,N$9),Requests!$AI$2:$AI$501,"&gt;="&amp;DATE($B$6,$C$5,N$9))&gt;0,"x",""))</f>
        <v/>
      </c>
      <c r="O30" s="39">
        <f>IF(OR($B30="",O$9=""),"",IF(COUNTIFS(Requests!$AF$2:$AF$501,$B30,Requests!$AL$2:$AL$501,"Approved",Requests!$AH$2:$AH$501,"&lt;="&amp;DATE($B$6,$C$5,O$9),Requests!$AI$2:$AI$501,"&gt;="&amp;DATE($B$6,$C$5,O$9))&gt;0,"x",""))</f>
        <v/>
      </c>
      <c r="P30" s="39">
        <f>IF(OR($B30="",P$9=""),"",IF(COUNTIFS(Requests!$AF$2:$AF$501,$B30,Requests!$AL$2:$AL$501,"Approved",Requests!$AH$2:$AH$501,"&lt;="&amp;DATE($B$6,$C$5,P$9),Requests!$AI$2:$AI$501,"&gt;="&amp;DATE($B$6,$C$5,P$9))&gt;0,"x",""))</f>
        <v/>
      </c>
      <c r="Q30" s="39">
        <f>IF(OR($B30="",Q$9=""),"",IF(COUNTIFS(Requests!$AF$2:$AF$501,$B30,Requests!$AL$2:$AL$501,"Approved",Requests!$AH$2:$AH$501,"&lt;="&amp;DATE($B$6,$C$5,Q$9),Requests!$AI$2:$AI$501,"&gt;="&amp;DATE($B$6,$C$5,Q$9))&gt;0,"x",""))</f>
        <v/>
      </c>
      <c r="R30" s="39">
        <f>IF(OR($B30="",R$9=""),"",IF(COUNTIFS(Requests!$AF$2:$AF$501,$B30,Requests!$AL$2:$AL$501,"Approved",Requests!$AH$2:$AH$501,"&lt;="&amp;DATE($B$6,$C$5,R$9),Requests!$AI$2:$AI$501,"&gt;="&amp;DATE($B$6,$C$5,R$9))&gt;0,"x",""))</f>
        <v/>
      </c>
      <c r="S30" s="39">
        <f>IF(OR($B30="",S$9=""),"",IF(COUNTIFS(Requests!$AF$2:$AF$501,$B30,Requests!$AL$2:$AL$501,"Approved",Requests!$AH$2:$AH$501,"&lt;="&amp;DATE($B$6,$C$5,S$9),Requests!$AI$2:$AI$501,"&gt;="&amp;DATE($B$6,$C$5,S$9))&gt;0,"x",""))</f>
        <v/>
      </c>
      <c r="T30" s="39">
        <f>IF(OR($B30="",T$9=""),"",IF(COUNTIFS(Requests!$AF$2:$AF$501,$B30,Requests!$AL$2:$AL$501,"Approved",Requests!$AH$2:$AH$501,"&lt;="&amp;DATE($B$6,$C$5,T$9),Requests!$AI$2:$AI$501,"&gt;="&amp;DATE($B$6,$C$5,T$9))&gt;0,"x",""))</f>
        <v/>
      </c>
      <c r="U30" s="39">
        <f>IF(OR($B30="",U$9=""),"",IF(COUNTIFS(Requests!$AF$2:$AF$501,$B30,Requests!$AL$2:$AL$501,"Approved",Requests!$AH$2:$AH$501,"&lt;="&amp;DATE($B$6,$C$5,U$9),Requests!$AI$2:$AI$501,"&gt;="&amp;DATE($B$6,$C$5,U$9))&gt;0,"x",""))</f>
        <v/>
      </c>
      <c r="V30" s="39">
        <f>IF(OR($B30="",V$9=""),"",IF(COUNTIFS(Requests!$AF$2:$AF$501,$B30,Requests!$AL$2:$AL$501,"Approved",Requests!$AH$2:$AH$501,"&lt;="&amp;DATE($B$6,$C$5,V$9),Requests!$AI$2:$AI$501,"&gt;="&amp;DATE($B$6,$C$5,V$9))&gt;0,"x",""))</f>
        <v/>
      </c>
      <c r="W30" s="39">
        <f>IF(OR($B30="",W$9=""),"",IF(COUNTIFS(Requests!$AF$2:$AF$501,$B30,Requests!$AL$2:$AL$501,"Approved",Requests!$AH$2:$AH$501,"&lt;="&amp;DATE($B$6,$C$5,W$9),Requests!$AI$2:$AI$501,"&gt;="&amp;DATE($B$6,$C$5,W$9))&gt;0,"x",""))</f>
        <v/>
      </c>
      <c r="X30" s="39">
        <f>IF(OR($B30="",X$9=""),"",IF(COUNTIFS(Requests!$AF$2:$AF$501,$B30,Requests!$AL$2:$AL$501,"Approved",Requests!$AH$2:$AH$501,"&lt;="&amp;DATE($B$6,$C$5,X$9),Requests!$AI$2:$AI$501,"&gt;="&amp;DATE($B$6,$C$5,X$9))&gt;0,"x",""))</f>
        <v/>
      </c>
      <c r="Y30" s="39">
        <f>IF(OR($B30="",Y$9=""),"",IF(COUNTIFS(Requests!$AF$2:$AF$501,$B30,Requests!$AL$2:$AL$501,"Approved",Requests!$AH$2:$AH$501,"&lt;="&amp;DATE($B$6,$C$5,Y$9),Requests!$AI$2:$AI$501,"&gt;="&amp;DATE($B$6,$C$5,Y$9))&gt;0,"x",""))</f>
        <v/>
      </c>
      <c r="Z30" s="39">
        <f>IF(OR($B30="",Z$9=""),"",IF(COUNTIFS(Requests!$AF$2:$AF$501,$B30,Requests!$AL$2:$AL$501,"Approved",Requests!$AH$2:$AH$501,"&lt;="&amp;DATE($B$6,$C$5,Z$9),Requests!$AI$2:$AI$501,"&gt;="&amp;DATE($B$6,$C$5,Z$9))&gt;0,"x",""))</f>
        <v/>
      </c>
      <c r="AA30" s="39">
        <f>IF(OR($B30="",AA$9=""),"",IF(COUNTIFS(Requests!$AF$2:$AF$501,$B30,Requests!$AL$2:$AL$501,"Approved",Requests!$AH$2:$AH$501,"&lt;="&amp;DATE($B$6,$C$5,AA$9),Requests!$AI$2:$AI$501,"&gt;="&amp;DATE($B$6,$C$5,AA$9))&gt;0,"x",""))</f>
        <v/>
      </c>
      <c r="AB30" s="39">
        <f>IF(OR($B30="",AB$9=""),"",IF(COUNTIFS(Requests!$AF$2:$AF$501,$B30,Requests!$AL$2:$AL$501,"Approved",Requests!$AH$2:$AH$501,"&lt;="&amp;DATE($B$6,$C$5,AB$9),Requests!$AI$2:$AI$501,"&gt;="&amp;DATE($B$6,$C$5,AB$9))&gt;0,"x",""))</f>
        <v/>
      </c>
      <c r="AC30" s="39">
        <f>IF(OR($B30="",AC$9=""),"",IF(COUNTIFS(Requests!$AF$2:$AF$501,$B30,Requests!$AL$2:$AL$501,"Approved",Requests!$AH$2:$AH$501,"&lt;="&amp;DATE($B$6,$C$5,AC$9),Requests!$AI$2:$AI$501,"&gt;="&amp;DATE($B$6,$C$5,AC$9))&gt;0,"x",""))</f>
        <v/>
      </c>
      <c r="AD30" s="39">
        <f>IF(OR($B30="",AD$9=""),"",IF(COUNTIFS(Requests!$AF$2:$AF$501,$B30,Requests!$AL$2:$AL$501,"Approved",Requests!$AH$2:$AH$501,"&lt;="&amp;DATE($B$6,$C$5,AD$9),Requests!$AI$2:$AI$501,"&gt;="&amp;DATE($B$6,$C$5,AD$9))&gt;0,"x",""))</f>
        <v/>
      </c>
      <c r="AE30" s="39">
        <f>IF(OR($B30="",AE$9=""),"",IF(COUNTIFS(Requests!$AF$2:$AF$501,$B30,Requests!$AL$2:$AL$501,"Approved",Requests!$AH$2:$AH$501,"&lt;="&amp;DATE($B$6,$C$5,AE$9),Requests!$AI$2:$AI$501,"&gt;="&amp;DATE($B$6,$C$5,AE$9))&gt;0,"x",""))</f>
        <v/>
      </c>
      <c r="AF30" s="39">
        <f>IF(OR($B30="",AF$9=""),"",IF(COUNTIFS(Requests!$AF$2:$AF$501,$B30,Requests!$AL$2:$AL$501,"Approved",Requests!$AH$2:$AH$501,"&lt;="&amp;DATE($B$6,$C$5,AF$9),Requests!$AI$2:$AI$501,"&gt;="&amp;DATE($B$6,$C$5,AF$9))&gt;0,"x",""))</f>
        <v/>
      </c>
      <c r="AG30" s="39">
        <f>IF(OR($B30="",AG$9=""),"",IF(COUNTIFS(Requests!$AF$2:$AF$501,$B30,Requests!$AL$2:$AL$501,"Approved",Requests!$AH$2:$AH$501,"&lt;="&amp;DATE($B$6,$C$5,AG$9),Requests!$AI$2:$AI$501,"&gt;="&amp;DATE($B$6,$C$5,AG$9))&gt;0,"x",""))</f>
        <v/>
      </c>
    </row>
    <row r="31">
      <c r="A31" s="38">
        <f>IF(B31="","",IF(Balances!B30&lt;&gt;"",Balances!B30,B31))</f>
        <v/>
      </c>
      <c r="B31" s="38">
        <f>IF(TRIM(Balances!A30)="","",LOWER(TRIM(Balances!A30)))</f>
        <v/>
      </c>
      <c r="C31" s="39">
        <f>IF(OR($B31="",C$9=""),"",IF(COUNTIFS(Requests!$AF$2:$AF$501,$B31,Requests!$AL$2:$AL$501,"Approved",Requests!$AH$2:$AH$501,"&lt;="&amp;DATE($B$6,$C$5,C$9),Requests!$AI$2:$AI$501,"&gt;="&amp;DATE($B$6,$C$5,C$9))&gt;0,"x",""))</f>
        <v/>
      </c>
      <c r="D31" s="39">
        <f>IF(OR($B31="",D$9=""),"",IF(COUNTIFS(Requests!$AF$2:$AF$501,$B31,Requests!$AL$2:$AL$501,"Approved",Requests!$AH$2:$AH$501,"&lt;="&amp;DATE($B$6,$C$5,D$9),Requests!$AI$2:$AI$501,"&gt;="&amp;DATE($B$6,$C$5,D$9))&gt;0,"x",""))</f>
        <v/>
      </c>
      <c r="E31" s="39">
        <f>IF(OR($B31="",E$9=""),"",IF(COUNTIFS(Requests!$AF$2:$AF$501,$B31,Requests!$AL$2:$AL$501,"Approved",Requests!$AH$2:$AH$501,"&lt;="&amp;DATE($B$6,$C$5,E$9),Requests!$AI$2:$AI$501,"&gt;="&amp;DATE($B$6,$C$5,E$9))&gt;0,"x",""))</f>
        <v/>
      </c>
      <c r="F31" s="39">
        <f>IF(OR($B31="",F$9=""),"",IF(COUNTIFS(Requests!$AF$2:$AF$501,$B31,Requests!$AL$2:$AL$501,"Approved",Requests!$AH$2:$AH$501,"&lt;="&amp;DATE($B$6,$C$5,F$9),Requests!$AI$2:$AI$501,"&gt;="&amp;DATE($B$6,$C$5,F$9))&gt;0,"x",""))</f>
        <v/>
      </c>
      <c r="G31" s="39">
        <f>IF(OR($B31="",G$9=""),"",IF(COUNTIFS(Requests!$AF$2:$AF$501,$B31,Requests!$AL$2:$AL$501,"Approved",Requests!$AH$2:$AH$501,"&lt;="&amp;DATE($B$6,$C$5,G$9),Requests!$AI$2:$AI$501,"&gt;="&amp;DATE($B$6,$C$5,G$9))&gt;0,"x",""))</f>
        <v/>
      </c>
      <c r="H31" s="39">
        <f>IF(OR($B31="",H$9=""),"",IF(COUNTIFS(Requests!$AF$2:$AF$501,$B31,Requests!$AL$2:$AL$501,"Approved",Requests!$AH$2:$AH$501,"&lt;="&amp;DATE($B$6,$C$5,H$9),Requests!$AI$2:$AI$501,"&gt;="&amp;DATE($B$6,$C$5,H$9))&gt;0,"x",""))</f>
        <v/>
      </c>
      <c r="I31" s="39">
        <f>IF(OR($B31="",I$9=""),"",IF(COUNTIFS(Requests!$AF$2:$AF$501,$B31,Requests!$AL$2:$AL$501,"Approved",Requests!$AH$2:$AH$501,"&lt;="&amp;DATE($B$6,$C$5,I$9),Requests!$AI$2:$AI$501,"&gt;="&amp;DATE($B$6,$C$5,I$9))&gt;0,"x",""))</f>
        <v/>
      </c>
      <c r="J31" s="39">
        <f>IF(OR($B31="",J$9=""),"",IF(COUNTIFS(Requests!$AF$2:$AF$501,$B31,Requests!$AL$2:$AL$501,"Approved",Requests!$AH$2:$AH$501,"&lt;="&amp;DATE($B$6,$C$5,J$9),Requests!$AI$2:$AI$501,"&gt;="&amp;DATE($B$6,$C$5,J$9))&gt;0,"x",""))</f>
        <v/>
      </c>
      <c r="K31" s="39">
        <f>IF(OR($B31="",K$9=""),"",IF(COUNTIFS(Requests!$AF$2:$AF$501,$B31,Requests!$AL$2:$AL$501,"Approved",Requests!$AH$2:$AH$501,"&lt;="&amp;DATE($B$6,$C$5,K$9),Requests!$AI$2:$AI$501,"&gt;="&amp;DATE($B$6,$C$5,K$9))&gt;0,"x",""))</f>
        <v/>
      </c>
      <c r="L31" s="39">
        <f>IF(OR($B31="",L$9=""),"",IF(COUNTIFS(Requests!$AF$2:$AF$501,$B31,Requests!$AL$2:$AL$501,"Approved",Requests!$AH$2:$AH$501,"&lt;="&amp;DATE($B$6,$C$5,L$9),Requests!$AI$2:$AI$501,"&gt;="&amp;DATE($B$6,$C$5,L$9))&gt;0,"x",""))</f>
        <v/>
      </c>
      <c r="M31" s="39">
        <f>IF(OR($B31="",M$9=""),"",IF(COUNTIFS(Requests!$AF$2:$AF$501,$B31,Requests!$AL$2:$AL$501,"Approved",Requests!$AH$2:$AH$501,"&lt;="&amp;DATE($B$6,$C$5,M$9),Requests!$AI$2:$AI$501,"&gt;="&amp;DATE($B$6,$C$5,M$9))&gt;0,"x",""))</f>
        <v/>
      </c>
      <c r="N31" s="39">
        <f>IF(OR($B31="",N$9=""),"",IF(COUNTIFS(Requests!$AF$2:$AF$501,$B31,Requests!$AL$2:$AL$501,"Approved",Requests!$AH$2:$AH$501,"&lt;="&amp;DATE($B$6,$C$5,N$9),Requests!$AI$2:$AI$501,"&gt;="&amp;DATE($B$6,$C$5,N$9))&gt;0,"x",""))</f>
        <v/>
      </c>
      <c r="O31" s="39">
        <f>IF(OR($B31="",O$9=""),"",IF(COUNTIFS(Requests!$AF$2:$AF$501,$B31,Requests!$AL$2:$AL$501,"Approved",Requests!$AH$2:$AH$501,"&lt;="&amp;DATE($B$6,$C$5,O$9),Requests!$AI$2:$AI$501,"&gt;="&amp;DATE($B$6,$C$5,O$9))&gt;0,"x",""))</f>
        <v/>
      </c>
      <c r="P31" s="39">
        <f>IF(OR($B31="",P$9=""),"",IF(COUNTIFS(Requests!$AF$2:$AF$501,$B31,Requests!$AL$2:$AL$501,"Approved",Requests!$AH$2:$AH$501,"&lt;="&amp;DATE($B$6,$C$5,P$9),Requests!$AI$2:$AI$501,"&gt;="&amp;DATE($B$6,$C$5,P$9))&gt;0,"x",""))</f>
        <v/>
      </c>
      <c r="Q31" s="39">
        <f>IF(OR($B31="",Q$9=""),"",IF(COUNTIFS(Requests!$AF$2:$AF$501,$B31,Requests!$AL$2:$AL$501,"Approved",Requests!$AH$2:$AH$501,"&lt;="&amp;DATE($B$6,$C$5,Q$9),Requests!$AI$2:$AI$501,"&gt;="&amp;DATE($B$6,$C$5,Q$9))&gt;0,"x",""))</f>
        <v/>
      </c>
      <c r="R31" s="39">
        <f>IF(OR($B31="",R$9=""),"",IF(COUNTIFS(Requests!$AF$2:$AF$501,$B31,Requests!$AL$2:$AL$501,"Approved",Requests!$AH$2:$AH$501,"&lt;="&amp;DATE($B$6,$C$5,R$9),Requests!$AI$2:$AI$501,"&gt;="&amp;DATE($B$6,$C$5,R$9))&gt;0,"x",""))</f>
        <v/>
      </c>
      <c r="S31" s="39">
        <f>IF(OR($B31="",S$9=""),"",IF(COUNTIFS(Requests!$AF$2:$AF$501,$B31,Requests!$AL$2:$AL$501,"Approved",Requests!$AH$2:$AH$501,"&lt;="&amp;DATE($B$6,$C$5,S$9),Requests!$AI$2:$AI$501,"&gt;="&amp;DATE($B$6,$C$5,S$9))&gt;0,"x",""))</f>
        <v/>
      </c>
      <c r="T31" s="39">
        <f>IF(OR($B31="",T$9=""),"",IF(COUNTIFS(Requests!$AF$2:$AF$501,$B31,Requests!$AL$2:$AL$501,"Approved",Requests!$AH$2:$AH$501,"&lt;="&amp;DATE($B$6,$C$5,T$9),Requests!$AI$2:$AI$501,"&gt;="&amp;DATE($B$6,$C$5,T$9))&gt;0,"x",""))</f>
        <v/>
      </c>
      <c r="U31" s="39">
        <f>IF(OR($B31="",U$9=""),"",IF(COUNTIFS(Requests!$AF$2:$AF$501,$B31,Requests!$AL$2:$AL$501,"Approved",Requests!$AH$2:$AH$501,"&lt;="&amp;DATE($B$6,$C$5,U$9),Requests!$AI$2:$AI$501,"&gt;="&amp;DATE($B$6,$C$5,U$9))&gt;0,"x",""))</f>
        <v/>
      </c>
      <c r="V31" s="39">
        <f>IF(OR($B31="",V$9=""),"",IF(COUNTIFS(Requests!$AF$2:$AF$501,$B31,Requests!$AL$2:$AL$501,"Approved",Requests!$AH$2:$AH$501,"&lt;="&amp;DATE($B$6,$C$5,V$9),Requests!$AI$2:$AI$501,"&gt;="&amp;DATE($B$6,$C$5,V$9))&gt;0,"x",""))</f>
        <v/>
      </c>
      <c r="W31" s="39">
        <f>IF(OR($B31="",W$9=""),"",IF(COUNTIFS(Requests!$AF$2:$AF$501,$B31,Requests!$AL$2:$AL$501,"Approved",Requests!$AH$2:$AH$501,"&lt;="&amp;DATE($B$6,$C$5,W$9),Requests!$AI$2:$AI$501,"&gt;="&amp;DATE($B$6,$C$5,W$9))&gt;0,"x",""))</f>
        <v/>
      </c>
      <c r="X31" s="39">
        <f>IF(OR($B31="",X$9=""),"",IF(COUNTIFS(Requests!$AF$2:$AF$501,$B31,Requests!$AL$2:$AL$501,"Approved",Requests!$AH$2:$AH$501,"&lt;="&amp;DATE($B$6,$C$5,X$9),Requests!$AI$2:$AI$501,"&gt;="&amp;DATE($B$6,$C$5,X$9))&gt;0,"x",""))</f>
        <v/>
      </c>
      <c r="Y31" s="39">
        <f>IF(OR($B31="",Y$9=""),"",IF(COUNTIFS(Requests!$AF$2:$AF$501,$B31,Requests!$AL$2:$AL$501,"Approved",Requests!$AH$2:$AH$501,"&lt;="&amp;DATE($B$6,$C$5,Y$9),Requests!$AI$2:$AI$501,"&gt;="&amp;DATE($B$6,$C$5,Y$9))&gt;0,"x",""))</f>
        <v/>
      </c>
      <c r="Z31" s="39">
        <f>IF(OR($B31="",Z$9=""),"",IF(COUNTIFS(Requests!$AF$2:$AF$501,$B31,Requests!$AL$2:$AL$501,"Approved",Requests!$AH$2:$AH$501,"&lt;="&amp;DATE($B$6,$C$5,Z$9),Requests!$AI$2:$AI$501,"&gt;="&amp;DATE($B$6,$C$5,Z$9))&gt;0,"x",""))</f>
        <v/>
      </c>
      <c r="AA31" s="39">
        <f>IF(OR($B31="",AA$9=""),"",IF(COUNTIFS(Requests!$AF$2:$AF$501,$B31,Requests!$AL$2:$AL$501,"Approved",Requests!$AH$2:$AH$501,"&lt;="&amp;DATE($B$6,$C$5,AA$9),Requests!$AI$2:$AI$501,"&gt;="&amp;DATE($B$6,$C$5,AA$9))&gt;0,"x",""))</f>
        <v/>
      </c>
      <c r="AB31" s="39">
        <f>IF(OR($B31="",AB$9=""),"",IF(COUNTIFS(Requests!$AF$2:$AF$501,$B31,Requests!$AL$2:$AL$501,"Approved",Requests!$AH$2:$AH$501,"&lt;="&amp;DATE($B$6,$C$5,AB$9),Requests!$AI$2:$AI$501,"&gt;="&amp;DATE($B$6,$C$5,AB$9))&gt;0,"x",""))</f>
        <v/>
      </c>
      <c r="AC31" s="39">
        <f>IF(OR($B31="",AC$9=""),"",IF(COUNTIFS(Requests!$AF$2:$AF$501,$B31,Requests!$AL$2:$AL$501,"Approved",Requests!$AH$2:$AH$501,"&lt;="&amp;DATE($B$6,$C$5,AC$9),Requests!$AI$2:$AI$501,"&gt;="&amp;DATE($B$6,$C$5,AC$9))&gt;0,"x",""))</f>
        <v/>
      </c>
      <c r="AD31" s="39">
        <f>IF(OR($B31="",AD$9=""),"",IF(COUNTIFS(Requests!$AF$2:$AF$501,$B31,Requests!$AL$2:$AL$501,"Approved",Requests!$AH$2:$AH$501,"&lt;="&amp;DATE($B$6,$C$5,AD$9),Requests!$AI$2:$AI$501,"&gt;="&amp;DATE($B$6,$C$5,AD$9))&gt;0,"x",""))</f>
        <v/>
      </c>
      <c r="AE31" s="39">
        <f>IF(OR($B31="",AE$9=""),"",IF(COUNTIFS(Requests!$AF$2:$AF$501,$B31,Requests!$AL$2:$AL$501,"Approved",Requests!$AH$2:$AH$501,"&lt;="&amp;DATE($B$6,$C$5,AE$9),Requests!$AI$2:$AI$501,"&gt;="&amp;DATE($B$6,$C$5,AE$9))&gt;0,"x",""))</f>
        <v/>
      </c>
      <c r="AF31" s="39">
        <f>IF(OR($B31="",AF$9=""),"",IF(COUNTIFS(Requests!$AF$2:$AF$501,$B31,Requests!$AL$2:$AL$501,"Approved",Requests!$AH$2:$AH$501,"&lt;="&amp;DATE($B$6,$C$5,AF$9),Requests!$AI$2:$AI$501,"&gt;="&amp;DATE($B$6,$C$5,AF$9))&gt;0,"x",""))</f>
        <v/>
      </c>
      <c r="AG31" s="39">
        <f>IF(OR($B31="",AG$9=""),"",IF(COUNTIFS(Requests!$AF$2:$AF$501,$B31,Requests!$AL$2:$AL$501,"Approved",Requests!$AH$2:$AH$501,"&lt;="&amp;DATE($B$6,$C$5,AG$9),Requests!$AI$2:$AI$501,"&gt;="&amp;DATE($B$6,$C$5,AG$9))&gt;0,"x",""))</f>
        <v/>
      </c>
    </row>
    <row r="32">
      <c r="A32" s="38">
        <f>IF(B32="","",IF(Balances!B31&lt;&gt;"",Balances!B31,B32))</f>
        <v/>
      </c>
      <c r="B32" s="38">
        <f>IF(TRIM(Balances!A31)="","",LOWER(TRIM(Balances!A31)))</f>
        <v/>
      </c>
      <c r="C32" s="39">
        <f>IF(OR($B32="",C$9=""),"",IF(COUNTIFS(Requests!$AF$2:$AF$501,$B32,Requests!$AL$2:$AL$501,"Approved",Requests!$AH$2:$AH$501,"&lt;="&amp;DATE($B$6,$C$5,C$9),Requests!$AI$2:$AI$501,"&gt;="&amp;DATE($B$6,$C$5,C$9))&gt;0,"x",""))</f>
        <v/>
      </c>
      <c r="D32" s="39">
        <f>IF(OR($B32="",D$9=""),"",IF(COUNTIFS(Requests!$AF$2:$AF$501,$B32,Requests!$AL$2:$AL$501,"Approved",Requests!$AH$2:$AH$501,"&lt;="&amp;DATE($B$6,$C$5,D$9),Requests!$AI$2:$AI$501,"&gt;="&amp;DATE($B$6,$C$5,D$9))&gt;0,"x",""))</f>
        <v/>
      </c>
      <c r="E32" s="39">
        <f>IF(OR($B32="",E$9=""),"",IF(COUNTIFS(Requests!$AF$2:$AF$501,$B32,Requests!$AL$2:$AL$501,"Approved",Requests!$AH$2:$AH$501,"&lt;="&amp;DATE($B$6,$C$5,E$9),Requests!$AI$2:$AI$501,"&gt;="&amp;DATE($B$6,$C$5,E$9))&gt;0,"x",""))</f>
        <v/>
      </c>
      <c r="F32" s="39">
        <f>IF(OR($B32="",F$9=""),"",IF(COUNTIFS(Requests!$AF$2:$AF$501,$B32,Requests!$AL$2:$AL$501,"Approved",Requests!$AH$2:$AH$501,"&lt;="&amp;DATE($B$6,$C$5,F$9),Requests!$AI$2:$AI$501,"&gt;="&amp;DATE($B$6,$C$5,F$9))&gt;0,"x",""))</f>
        <v/>
      </c>
      <c r="G32" s="39">
        <f>IF(OR($B32="",G$9=""),"",IF(COUNTIFS(Requests!$AF$2:$AF$501,$B32,Requests!$AL$2:$AL$501,"Approved",Requests!$AH$2:$AH$501,"&lt;="&amp;DATE($B$6,$C$5,G$9),Requests!$AI$2:$AI$501,"&gt;="&amp;DATE($B$6,$C$5,G$9))&gt;0,"x",""))</f>
        <v/>
      </c>
      <c r="H32" s="39">
        <f>IF(OR($B32="",H$9=""),"",IF(COUNTIFS(Requests!$AF$2:$AF$501,$B32,Requests!$AL$2:$AL$501,"Approved",Requests!$AH$2:$AH$501,"&lt;="&amp;DATE($B$6,$C$5,H$9),Requests!$AI$2:$AI$501,"&gt;="&amp;DATE($B$6,$C$5,H$9))&gt;0,"x",""))</f>
        <v/>
      </c>
      <c r="I32" s="39">
        <f>IF(OR($B32="",I$9=""),"",IF(COUNTIFS(Requests!$AF$2:$AF$501,$B32,Requests!$AL$2:$AL$501,"Approved",Requests!$AH$2:$AH$501,"&lt;="&amp;DATE($B$6,$C$5,I$9),Requests!$AI$2:$AI$501,"&gt;="&amp;DATE($B$6,$C$5,I$9))&gt;0,"x",""))</f>
        <v/>
      </c>
      <c r="J32" s="39">
        <f>IF(OR($B32="",J$9=""),"",IF(COUNTIFS(Requests!$AF$2:$AF$501,$B32,Requests!$AL$2:$AL$501,"Approved",Requests!$AH$2:$AH$501,"&lt;="&amp;DATE($B$6,$C$5,J$9),Requests!$AI$2:$AI$501,"&gt;="&amp;DATE($B$6,$C$5,J$9))&gt;0,"x",""))</f>
        <v/>
      </c>
      <c r="K32" s="39">
        <f>IF(OR($B32="",K$9=""),"",IF(COUNTIFS(Requests!$AF$2:$AF$501,$B32,Requests!$AL$2:$AL$501,"Approved",Requests!$AH$2:$AH$501,"&lt;="&amp;DATE($B$6,$C$5,K$9),Requests!$AI$2:$AI$501,"&gt;="&amp;DATE($B$6,$C$5,K$9))&gt;0,"x",""))</f>
        <v/>
      </c>
      <c r="L32" s="39">
        <f>IF(OR($B32="",L$9=""),"",IF(COUNTIFS(Requests!$AF$2:$AF$501,$B32,Requests!$AL$2:$AL$501,"Approved",Requests!$AH$2:$AH$501,"&lt;="&amp;DATE($B$6,$C$5,L$9),Requests!$AI$2:$AI$501,"&gt;="&amp;DATE($B$6,$C$5,L$9))&gt;0,"x",""))</f>
        <v/>
      </c>
      <c r="M32" s="39">
        <f>IF(OR($B32="",M$9=""),"",IF(COUNTIFS(Requests!$AF$2:$AF$501,$B32,Requests!$AL$2:$AL$501,"Approved",Requests!$AH$2:$AH$501,"&lt;="&amp;DATE($B$6,$C$5,M$9),Requests!$AI$2:$AI$501,"&gt;="&amp;DATE($B$6,$C$5,M$9))&gt;0,"x",""))</f>
        <v/>
      </c>
      <c r="N32" s="39">
        <f>IF(OR($B32="",N$9=""),"",IF(COUNTIFS(Requests!$AF$2:$AF$501,$B32,Requests!$AL$2:$AL$501,"Approved",Requests!$AH$2:$AH$501,"&lt;="&amp;DATE($B$6,$C$5,N$9),Requests!$AI$2:$AI$501,"&gt;="&amp;DATE($B$6,$C$5,N$9))&gt;0,"x",""))</f>
        <v/>
      </c>
      <c r="O32" s="39">
        <f>IF(OR($B32="",O$9=""),"",IF(COUNTIFS(Requests!$AF$2:$AF$501,$B32,Requests!$AL$2:$AL$501,"Approved",Requests!$AH$2:$AH$501,"&lt;="&amp;DATE($B$6,$C$5,O$9),Requests!$AI$2:$AI$501,"&gt;="&amp;DATE($B$6,$C$5,O$9))&gt;0,"x",""))</f>
        <v/>
      </c>
      <c r="P32" s="39">
        <f>IF(OR($B32="",P$9=""),"",IF(COUNTIFS(Requests!$AF$2:$AF$501,$B32,Requests!$AL$2:$AL$501,"Approved",Requests!$AH$2:$AH$501,"&lt;="&amp;DATE($B$6,$C$5,P$9),Requests!$AI$2:$AI$501,"&gt;="&amp;DATE($B$6,$C$5,P$9))&gt;0,"x",""))</f>
        <v/>
      </c>
      <c r="Q32" s="39">
        <f>IF(OR($B32="",Q$9=""),"",IF(COUNTIFS(Requests!$AF$2:$AF$501,$B32,Requests!$AL$2:$AL$501,"Approved",Requests!$AH$2:$AH$501,"&lt;="&amp;DATE($B$6,$C$5,Q$9),Requests!$AI$2:$AI$501,"&gt;="&amp;DATE($B$6,$C$5,Q$9))&gt;0,"x",""))</f>
        <v/>
      </c>
      <c r="R32" s="39">
        <f>IF(OR($B32="",R$9=""),"",IF(COUNTIFS(Requests!$AF$2:$AF$501,$B32,Requests!$AL$2:$AL$501,"Approved",Requests!$AH$2:$AH$501,"&lt;="&amp;DATE($B$6,$C$5,R$9),Requests!$AI$2:$AI$501,"&gt;="&amp;DATE($B$6,$C$5,R$9))&gt;0,"x",""))</f>
        <v/>
      </c>
      <c r="S32" s="39">
        <f>IF(OR($B32="",S$9=""),"",IF(COUNTIFS(Requests!$AF$2:$AF$501,$B32,Requests!$AL$2:$AL$501,"Approved",Requests!$AH$2:$AH$501,"&lt;="&amp;DATE($B$6,$C$5,S$9),Requests!$AI$2:$AI$501,"&gt;="&amp;DATE($B$6,$C$5,S$9))&gt;0,"x",""))</f>
        <v/>
      </c>
      <c r="T32" s="39">
        <f>IF(OR($B32="",T$9=""),"",IF(COUNTIFS(Requests!$AF$2:$AF$501,$B32,Requests!$AL$2:$AL$501,"Approved",Requests!$AH$2:$AH$501,"&lt;="&amp;DATE($B$6,$C$5,T$9),Requests!$AI$2:$AI$501,"&gt;="&amp;DATE($B$6,$C$5,T$9))&gt;0,"x",""))</f>
        <v/>
      </c>
      <c r="U32" s="39">
        <f>IF(OR($B32="",U$9=""),"",IF(COUNTIFS(Requests!$AF$2:$AF$501,$B32,Requests!$AL$2:$AL$501,"Approved",Requests!$AH$2:$AH$501,"&lt;="&amp;DATE($B$6,$C$5,U$9),Requests!$AI$2:$AI$501,"&gt;="&amp;DATE($B$6,$C$5,U$9))&gt;0,"x",""))</f>
        <v/>
      </c>
      <c r="V32" s="39">
        <f>IF(OR($B32="",V$9=""),"",IF(COUNTIFS(Requests!$AF$2:$AF$501,$B32,Requests!$AL$2:$AL$501,"Approved",Requests!$AH$2:$AH$501,"&lt;="&amp;DATE($B$6,$C$5,V$9),Requests!$AI$2:$AI$501,"&gt;="&amp;DATE($B$6,$C$5,V$9))&gt;0,"x",""))</f>
        <v/>
      </c>
      <c r="W32" s="39">
        <f>IF(OR($B32="",W$9=""),"",IF(COUNTIFS(Requests!$AF$2:$AF$501,$B32,Requests!$AL$2:$AL$501,"Approved",Requests!$AH$2:$AH$501,"&lt;="&amp;DATE($B$6,$C$5,W$9),Requests!$AI$2:$AI$501,"&gt;="&amp;DATE($B$6,$C$5,W$9))&gt;0,"x",""))</f>
        <v/>
      </c>
      <c r="X32" s="39">
        <f>IF(OR($B32="",X$9=""),"",IF(COUNTIFS(Requests!$AF$2:$AF$501,$B32,Requests!$AL$2:$AL$501,"Approved",Requests!$AH$2:$AH$501,"&lt;="&amp;DATE($B$6,$C$5,X$9),Requests!$AI$2:$AI$501,"&gt;="&amp;DATE($B$6,$C$5,X$9))&gt;0,"x",""))</f>
        <v/>
      </c>
      <c r="Y32" s="39">
        <f>IF(OR($B32="",Y$9=""),"",IF(COUNTIFS(Requests!$AF$2:$AF$501,$B32,Requests!$AL$2:$AL$501,"Approved",Requests!$AH$2:$AH$501,"&lt;="&amp;DATE($B$6,$C$5,Y$9),Requests!$AI$2:$AI$501,"&gt;="&amp;DATE($B$6,$C$5,Y$9))&gt;0,"x",""))</f>
        <v/>
      </c>
      <c r="Z32" s="39">
        <f>IF(OR($B32="",Z$9=""),"",IF(COUNTIFS(Requests!$AF$2:$AF$501,$B32,Requests!$AL$2:$AL$501,"Approved",Requests!$AH$2:$AH$501,"&lt;="&amp;DATE($B$6,$C$5,Z$9),Requests!$AI$2:$AI$501,"&gt;="&amp;DATE($B$6,$C$5,Z$9))&gt;0,"x",""))</f>
        <v/>
      </c>
      <c r="AA32" s="39">
        <f>IF(OR($B32="",AA$9=""),"",IF(COUNTIFS(Requests!$AF$2:$AF$501,$B32,Requests!$AL$2:$AL$501,"Approved",Requests!$AH$2:$AH$501,"&lt;="&amp;DATE($B$6,$C$5,AA$9),Requests!$AI$2:$AI$501,"&gt;="&amp;DATE($B$6,$C$5,AA$9))&gt;0,"x",""))</f>
        <v/>
      </c>
      <c r="AB32" s="39">
        <f>IF(OR($B32="",AB$9=""),"",IF(COUNTIFS(Requests!$AF$2:$AF$501,$B32,Requests!$AL$2:$AL$501,"Approved",Requests!$AH$2:$AH$501,"&lt;="&amp;DATE($B$6,$C$5,AB$9),Requests!$AI$2:$AI$501,"&gt;="&amp;DATE($B$6,$C$5,AB$9))&gt;0,"x",""))</f>
        <v/>
      </c>
      <c r="AC32" s="39">
        <f>IF(OR($B32="",AC$9=""),"",IF(COUNTIFS(Requests!$AF$2:$AF$501,$B32,Requests!$AL$2:$AL$501,"Approved",Requests!$AH$2:$AH$501,"&lt;="&amp;DATE($B$6,$C$5,AC$9),Requests!$AI$2:$AI$501,"&gt;="&amp;DATE($B$6,$C$5,AC$9))&gt;0,"x",""))</f>
        <v/>
      </c>
      <c r="AD32" s="39">
        <f>IF(OR($B32="",AD$9=""),"",IF(COUNTIFS(Requests!$AF$2:$AF$501,$B32,Requests!$AL$2:$AL$501,"Approved",Requests!$AH$2:$AH$501,"&lt;="&amp;DATE($B$6,$C$5,AD$9),Requests!$AI$2:$AI$501,"&gt;="&amp;DATE($B$6,$C$5,AD$9))&gt;0,"x",""))</f>
        <v/>
      </c>
      <c r="AE32" s="39">
        <f>IF(OR($B32="",AE$9=""),"",IF(COUNTIFS(Requests!$AF$2:$AF$501,$B32,Requests!$AL$2:$AL$501,"Approved",Requests!$AH$2:$AH$501,"&lt;="&amp;DATE($B$6,$C$5,AE$9),Requests!$AI$2:$AI$501,"&gt;="&amp;DATE($B$6,$C$5,AE$9))&gt;0,"x",""))</f>
        <v/>
      </c>
      <c r="AF32" s="39">
        <f>IF(OR($B32="",AF$9=""),"",IF(COUNTIFS(Requests!$AF$2:$AF$501,$B32,Requests!$AL$2:$AL$501,"Approved",Requests!$AH$2:$AH$501,"&lt;="&amp;DATE($B$6,$C$5,AF$9),Requests!$AI$2:$AI$501,"&gt;="&amp;DATE($B$6,$C$5,AF$9))&gt;0,"x",""))</f>
        <v/>
      </c>
      <c r="AG32" s="39">
        <f>IF(OR($B32="",AG$9=""),"",IF(COUNTIFS(Requests!$AF$2:$AF$501,$B32,Requests!$AL$2:$AL$501,"Approved",Requests!$AH$2:$AH$501,"&lt;="&amp;DATE($B$6,$C$5,AG$9),Requests!$AI$2:$AI$501,"&gt;="&amp;DATE($B$6,$C$5,AG$9))&gt;0,"x",""))</f>
        <v/>
      </c>
    </row>
    <row r="33">
      <c r="A33" s="38">
        <f>IF(B33="","",IF(Balances!B32&lt;&gt;"",Balances!B32,B33))</f>
        <v/>
      </c>
      <c r="B33" s="38">
        <f>IF(TRIM(Balances!A32)="","",LOWER(TRIM(Balances!A32)))</f>
        <v/>
      </c>
      <c r="C33" s="39">
        <f>IF(OR($B33="",C$9=""),"",IF(COUNTIFS(Requests!$AF$2:$AF$501,$B33,Requests!$AL$2:$AL$501,"Approved",Requests!$AH$2:$AH$501,"&lt;="&amp;DATE($B$6,$C$5,C$9),Requests!$AI$2:$AI$501,"&gt;="&amp;DATE($B$6,$C$5,C$9))&gt;0,"x",""))</f>
        <v/>
      </c>
      <c r="D33" s="39">
        <f>IF(OR($B33="",D$9=""),"",IF(COUNTIFS(Requests!$AF$2:$AF$501,$B33,Requests!$AL$2:$AL$501,"Approved",Requests!$AH$2:$AH$501,"&lt;="&amp;DATE($B$6,$C$5,D$9),Requests!$AI$2:$AI$501,"&gt;="&amp;DATE($B$6,$C$5,D$9))&gt;0,"x",""))</f>
        <v/>
      </c>
      <c r="E33" s="39">
        <f>IF(OR($B33="",E$9=""),"",IF(COUNTIFS(Requests!$AF$2:$AF$501,$B33,Requests!$AL$2:$AL$501,"Approved",Requests!$AH$2:$AH$501,"&lt;="&amp;DATE($B$6,$C$5,E$9),Requests!$AI$2:$AI$501,"&gt;="&amp;DATE($B$6,$C$5,E$9))&gt;0,"x",""))</f>
        <v/>
      </c>
      <c r="F33" s="39">
        <f>IF(OR($B33="",F$9=""),"",IF(COUNTIFS(Requests!$AF$2:$AF$501,$B33,Requests!$AL$2:$AL$501,"Approved",Requests!$AH$2:$AH$501,"&lt;="&amp;DATE($B$6,$C$5,F$9),Requests!$AI$2:$AI$501,"&gt;="&amp;DATE($B$6,$C$5,F$9))&gt;0,"x",""))</f>
        <v/>
      </c>
      <c r="G33" s="39">
        <f>IF(OR($B33="",G$9=""),"",IF(COUNTIFS(Requests!$AF$2:$AF$501,$B33,Requests!$AL$2:$AL$501,"Approved",Requests!$AH$2:$AH$501,"&lt;="&amp;DATE($B$6,$C$5,G$9),Requests!$AI$2:$AI$501,"&gt;="&amp;DATE($B$6,$C$5,G$9))&gt;0,"x",""))</f>
        <v/>
      </c>
      <c r="H33" s="39">
        <f>IF(OR($B33="",H$9=""),"",IF(COUNTIFS(Requests!$AF$2:$AF$501,$B33,Requests!$AL$2:$AL$501,"Approved",Requests!$AH$2:$AH$501,"&lt;="&amp;DATE($B$6,$C$5,H$9),Requests!$AI$2:$AI$501,"&gt;="&amp;DATE($B$6,$C$5,H$9))&gt;0,"x",""))</f>
        <v/>
      </c>
      <c r="I33" s="39">
        <f>IF(OR($B33="",I$9=""),"",IF(COUNTIFS(Requests!$AF$2:$AF$501,$B33,Requests!$AL$2:$AL$501,"Approved",Requests!$AH$2:$AH$501,"&lt;="&amp;DATE($B$6,$C$5,I$9),Requests!$AI$2:$AI$501,"&gt;="&amp;DATE($B$6,$C$5,I$9))&gt;0,"x",""))</f>
        <v/>
      </c>
      <c r="J33" s="39">
        <f>IF(OR($B33="",J$9=""),"",IF(COUNTIFS(Requests!$AF$2:$AF$501,$B33,Requests!$AL$2:$AL$501,"Approved",Requests!$AH$2:$AH$501,"&lt;="&amp;DATE($B$6,$C$5,J$9),Requests!$AI$2:$AI$501,"&gt;="&amp;DATE($B$6,$C$5,J$9))&gt;0,"x",""))</f>
        <v/>
      </c>
      <c r="K33" s="39">
        <f>IF(OR($B33="",K$9=""),"",IF(COUNTIFS(Requests!$AF$2:$AF$501,$B33,Requests!$AL$2:$AL$501,"Approved",Requests!$AH$2:$AH$501,"&lt;="&amp;DATE($B$6,$C$5,K$9),Requests!$AI$2:$AI$501,"&gt;="&amp;DATE($B$6,$C$5,K$9))&gt;0,"x",""))</f>
        <v/>
      </c>
      <c r="L33" s="39">
        <f>IF(OR($B33="",L$9=""),"",IF(COUNTIFS(Requests!$AF$2:$AF$501,$B33,Requests!$AL$2:$AL$501,"Approved",Requests!$AH$2:$AH$501,"&lt;="&amp;DATE($B$6,$C$5,L$9),Requests!$AI$2:$AI$501,"&gt;="&amp;DATE($B$6,$C$5,L$9))&gt;0,"x",""))</f>
        <v/>
      </c>
      <c r="M33" s="39">
        <f>IF(OR($B33="",M$9=""),"",IF(COUNTIFS(Requests!$AF$2:$AF$501,$B33,Requests!$AL$2:$AL$501,"Approved",Requests!$AH$2:$AH$501,"&lt;="&amp;DATE($B$6,$C$5,M$9),Requests!$AI$2:$AI$501,"&gt;="&amp;DATE($B$6,$C$5,M$9))&gt;0,"x",""))</f>
        <v/>
      </c>
      <c r="N33" s="39">
        <f>IF(OR($B33="",N$9=""),"",IF(COUNTIFS(Requests!$AF$2:$AF$501,$B33,Requests!$AL$2:$AL$501,"Approved",Requests!$AH$2:$AH$501,"&lt;="&amp;DATE($B$6,$C$5,N$9),Requests!$AI$2:$AI$501,"&gt;="&amp;DATE($B$6,$C$5,N$9))&gt;0,"x",""))</f>
        <v/>
      </c>
      <c r="O33" s="39">
        <f>IF(OR($B33="",O$9=""),"",IF(COUNTIFS(Requests!$AF$2:$AF$501,$B33,Requests!$AL$2:$AL$501,"Approved",Requests!$AH$2:$AH$501,"&lt;="&amp;DATE($B$6,$C$5,O$9),Requests!$AI$2:$AI$501,"&gt;="&amp;DATE($B$6,$C$5,O$9))&gt;0,"x",""))</f>
        <v/>
      </c>
      <c r="P33" s="39">
        <f>IF(OR($B33="",P$9=""),"",IF(COUNTIFS(Requests!$AF$2:$AF$501,$B33,Requests!$AL$2:$AL$501,"Approved",Requests!$AH$2:$AH$501,"&lt;="&amp;DATE($B$6,$C$5,P$9),Requests!$AI$2:$AI$501,"&gt;="&amp;DATE($B$6,$C$5,P$9))&gt;0,"x",""))</f>
        <v/>
      </c>
      <c r="Q33" s="39">
        <f>IF(OR($B33="",Q$9=""),"",IF(COUNTIFS(Requests!$AF$2:$AF$501,$B33,Requests!$AL$2:$AL$501,"Approved",Requests!$AH$2:$AH$501,"&lt;="&amp;DATE($B$6,$C$5,Q$9),Requests!$AI$2:$AI$501,"&gt;="&amp;DATE($B$6,$C$5,Q$9))&gt;0,"x",""))</f>
        <v/>
      </c>
      <c r="R33" s="39">
        <f>IF(OR($B33="",R$9=""),"",IF(COUNTIFS(Requests!$AF$2:$AF$501,$B33,Requests!$AL$2:$AL$501,"Approved",Requests!$AH$2:$AH$501,"&lt;="&amp;DATE($B$6,$C$5,R$9),Requests!$AI$2:$AI$501,"&gt;="&amp;DATE($B$6,$C$5,R$9))&gt;0,"x",""))</f>
        <v/>
      </c>
      <c r="S33" s="39">
        <f>IF(OR($B33="",S$9=""),"",IF(COUNTIFS(Requests!$AF$2:$AF$501,$B33,Requests!$AL$2:$AL$501,"Approved",Requests!$AH$2:$AH$501,"&lt;="&amp;DATE($B$6,$C$5,S$9),Requests!$AI$2:$AI$501,"&gt;="&amp;DATE($B$6,$C$5,S$9))&gt;0,"x",""))</f>
        <v/>
      </c>
      <c r="T33" s="39">
        <f>IF(OR($B33="",T$9=""),"",IF(COUNTIFS(Requests!$AF$2:$AF$501,$B33,Requests!$AL$2:$AL$501,"Approved",Requests!$AH$2:$AH$501,"&lt;="&amp;DATE($B$6,$C$5,T$9),Requests!$AI$2:$AI$501,"&gt;="&amp;DATE($B$6,$C$5,T$9))&gt;0,"x",""))</f>
        <v/>
      </c>
      <c r="U33" s="39">
        <f>IF(OR($B33="",U$9=""),"",IF(COUNTIFS(Requests!$AF$2:$AF$501,$B33,Requests!$AL$2:$AL$501,"Approved",Requests!$AH$2:$AH$501,"&lt;="&amp;DATE($B$6,$C$5,U$9),Requests!$AI$2:$AI$501,"&gt;="&amp;DATE($B$6,$C$5,U$9))&gt;0,"x",""))</f>
        <v/>
      </c>
      <c r="V33" s="39">
        <f>IF(OR($B33="",V$9=""),"",IF(COUNTIFS(Requests!$AF$2:$AF$501,$B33,Requests!$AL$2:$AL$501,"Approved",Requests!$AH$2:$AH$501,"&lt;="&amp;DATE($B$6,$C$5,V$9),Requests!$AI$2:$AI$501,"&gt;="&amp;DATE($B$6,$C$5,V$9))&gt;0,"x",""))</f>
        <v/>
      </c>
      <c r="W33" s="39">
        <f>IF(OR($B33="",W$9=""),"",IF(COUNTIFS(Requests!$AF$2:$AF$501,$B33,Requests!$AL$2:$AL$501,"Approved",Requests!$AH$2:$AH$501,"&lt;="&amp;DATE($B$6,$C$5,W$9),Requests!$AI$2:$AI$501,"&gt;="&amp;DATE($B$6,$C$5,W$9))&gt;0,"x",""))</f>
        <v/>
      </c>
      <c r="X33" s="39">
        <f>IF(OR($B33="",X$9=""),"",IF(COUNTIFS(Requests!$AF$2:$AF$501,$B33,Requests!$AL$2:$AL$501,"Approved",Requests!$AH$2:$AH$501,"&lt;="&amp;DATE($B$6,$C$5,X$9),Requests!$AI$2:$AI$501,"&gt;="&amp;DATE($B$6,$C$5,X$9))&gt;0,"x",""))</f>
        <v/>
      </c>
      <c r="Y33" s="39">
        <f>IF(OR($B33="",Y$9=""),"",IF(COUNTIFS(Requests!$AF$2:$AF$501,$B33,Requests!$AL$2:$AL$501,"Approved",Requests!$AH$2:$AH$501,"&lt;="&amp;DATE($B$6,$C$5,Y$9),Requests!$AI$2:$AI$501,"&gt;="&amp;DATE($B$6,$C$5,Y$9))&gt;0,"x",""))</f>
        <v/>
      </c>
      <c r="Z33" s="39">
        <f>IF(OR($B33="",Z$9=""),"",IF(COUNTIFS(Requests!$AF$2:$AF$501,$B33,Requests!$AL$2:$AL$501,"Approved",Requests!$AH$2:$AH$501,"&lt;="&amp;DATE($B$6,$C$5,Z$9),Requests!$AI$2:$AI$501,"&gt;="&amp;DATE($B$6,$C$5,Z$9))&gt;0,"x",""))</f>
        <v/>
      </c>
      <c r="AA33" s="39">
        <f>IF(OR($B33="",AA$9=""),"",IF(COUNTIFS(Requests!$AF$2:$AF$501,$B33,Requests!$AL$2:$AL$501,"Approved",Requests!$AH$2:$AH$501,"&lt;="&amp;DATE($B$6,$C$5,AA$9),Requests!$AI$2:$AI$501,"&gt;="&amp;DATE($B$6,$C$5,AA$9))&gt;0,"x",""))</f>
        <v/>
      </c>
      <c r="AB33" s="39">
        <f>IF(OR($B33="",AB$9=""),"",IF(COUNTIFS(Requests!$AF$2:$AF$501,$B33,Requests!$AL$2:$AL$501,"Approved",Requests!$AH$2:$AH$501,"&lt;="&amp;DATE($B$6,$C$5,AB$9),Requests!$AI$2:$AI$501,"&gt;="&amp;DATE($B$6,$C$5,AB$9))&gt;0,"x",""))</f>
        <v/>
      </c>
      <c r="AC33" s="39">
        <f>IF(OR($B33="",AC$9=""),"",IF(COUNTIFS(Requests!$AF$2:$AF$501,$B33,Requests!$AL$2:$AL$501,"Approved",Requests!$AH$2:$AH$501,"&lt;="&amp;DATE($B$6,$C$5,AC$9),Requests!$AI$2:$AI$501,"&gt;="&amp;DATE($B$6,$C$5,AC$9))&gt;0,"x",""))</f>
        <v/>
      </c>
      <c r="AD33" s="39">
        <f>IF(OR($B33="",AD$9=""),"",IF(COUNTIFS(Requests!$AF$2:$AF$501,$B33,Requests!$AL$2:$AL$501,"Approved",Requests!$AH$2:$AH$501,"&lt;="&amp;DATE($B$6,$C$5,AD$9),Requests!$AI$2:$AI$501,"&gt;="&amp;DATE($B$6,$C$5,AD$9))&gt;0,"x",""))</f>
        <v/>
      </c>
      <c r="AE33" s="39">
        <f>IF(OR($B33="",AE$9=""),"",IF(COUNTIFS(Requests!$AF$2:$AF$501,$B33,Requests!$AL$2:$AL$501,"Approved",Requests!$AH$2:$AH$501,"&lt;="&amp;DATE($B$6,$C$5,AE$9),Requests!$AI$2:$AI$501,"&gt;="&amp;DATE($B$6,$C$5,AE$9))&gt;0,"x",""))</f>
        <v/>
      </c>
      <c r="AF33" s="39">
        <f>IF(OR($B33="",AF$9=""),"",IF(COUNTIFS(Requests!$AF$2:$AF$501,$B33,Requests!$AL$2:$AL$501,"Approved",Requests!$AH$2:$AH$501,"&lt;="&amp;DATE($B$6,$C$5,AF$9),Requests!$AI$2:$AI$501,"&gt;="&amp;DATE($B$6,$C$5,AF$9))&gt;0,"x",""))</f>
        <v/>
      </c>
      <c r="AG33" s="39">
        <f>IF(OR($B33="",AG$9=""),"",IF(COUNTIFS(Requests!$AF$2:$AF$501,$B33,Requests!$AL$2:$AL$501,"Approved",Requests!$AH$2:$AH$501,"&lt;="&amp;DATE($B$6,$C$5,AG$9),Requests!$AI$2:$AI$501,"&gt;="&amp;DATE($B$6,$C$5,AG$9))&gt;0,"x",""))</f>
        <v/>
      </c>
    </row>
    <row r="34">
      <c r="A34" s="38">
        <f>IF(B34="","",IF(Balances!B33&lt;&gt;"",Balances!B33,B34))</f>
        <v/>
      </c>
      <c r="B34" s="38">
        <f>IF(TRIM(Balances!A33)="","",LOWER(TRIM(Balances!A33)))</f>
        <v/>
      </c>
      <c r="C34" s="39">
        <f>IF(OR($B34="",C$9=""),"",IF(COUNTIFS(Requests!$AF$2:$AF$501,$B34,Requests!$AL$2:$AL$501,"Approved",Requests!$AH$2:$AH$501,"&lt;="&amp;DATE($B$6,$C$5,C$9),Requests!$AI$2:$AI$501,"&gt;="&amp;DATE($B$6,$C$5,C$9))&gt;0,"x",""))</f>
        <v/>
      </c>
      <c r="D34" s="39">
        <f>IF(OR($B34="",D$9=""),"",IF(COUNTIFS(Requests!$AF$2:$AF$501,$B34,Requests!$AL$2:$AL$501,"Approved",Requests!$AH$2:$AH$501,"&lt;="&amp;DATE($B$6,$C$5,D$9),Requests!$AI$2:$AI$501,"&gt;="&amp;DATE($B$6,$C$5,D$9))&gt;0,"x",""))</f>
        <v/>
      </c>
      <c r="E34" s="39">
        <f>IF(OR($B34="",E$9=""),"",IF(COUNTIFS(Requests!$AF$2:$AF$501,$B34,Requests!$AL$2:$AL$501,"Approved",Requests!$AH$2:$AH$501,"&lt;="&amp;DATE($B$6,$C$5,E$9),Requests!$AI$2:$AI$501,"&gt;="&amp;DATE($B$6,$C$5,E$9))&gt;0,"x",""))</f>
        <v/>
      </c>
      <c r="F34" s="39">
        <f>IF(OR($B34="",F$9=""),"",IF(COUNTIFS(Requests!$AF$2:$AF$501,$B34,Requests!$AL$2:$AL$501,"Approved",Requests!$AH$2:$AH$501,"&lt;="&amp;DATE($B$6,$C$5,F$9),Requests!$AI$2:$AI$501,"&gt;="&amp;DATE($B$6,$C$5,F$9))&gt;0,"x",""))</f>
        <v/>
      </c>
      <c r="G34" s="39">
        <f>IF(OR($B34="",G$9=""),"",IF(COUNTIFS(Requests!$AF$2:$AF$501,$B34,Requests!$AL$2:$AL$501,"Approved",Requests!$AH$2:$AH$501,"&lt;="&amp;DATE($B$6,$C$5,G$9),Requests!$AI$2:$AI$501,"&gt;="&amp;DATE($B$6,$C$5,G$9))&gt;0,"x",""))</f>
        <v/>
      </c>
      <c r="H34" s="39">
        <f>IF(OR($B34="",H$9=""),"",IF(COUNTIFS(Requests!$AF$2:$AF$501,$B34,Requests!$AL$2:$AL$501,"Approved",Requests!$AH$2:$AH$501,"&lt;="&amp;DATE($B$6,$C$5,H$9),Requests!$AI$2:$AI$501,"&gt;="&amp;DATE($B$6,$C$5,H$9))&gt;0,"x",""))</f>
        <v/>
      </c>
      <c r="I34" s="39">
        <f>IF(OR($B34="",I$9=""),"",IF(COUNTIFS(Requests!$AF$2:$AF$501,$B34,Requests!$AL$2:$AL$501,"Approved",Requests!$AH$2:$AH$501,"&lt;="&amp;DATE($B$6,$C$5,I$9),Requests!$AI$2:$AI$501,"&gt;="&amp;DATE($B$6,$C$5,I$9))&gt;0,"x",""))</f>
        <v/>
      </c>
      <c r="J34" s="39">
        <f>IF(OR($B34="",J$9=""),"",IF(COUNTIFS(Requests!$AF$2:$AF$501,$B34,Requests!$AL$2:$AL$501,"Approved",Requests!$AH$2:$AH$501,"&lt;="&amp;DATE($B$6,$C$5,J$9),Requests!$AI$2:$AI$501,"&gt;="&amp;DATE($B$6,$C$5,J$9))&gt;0,"x",""))</f>
        <v/>
      </c>
      <c r="K34" s="39">
        <f>IF(OR($B34="",K$9=""),"",IF(COUNTIFS(Requests!$AF$2:$AF$501,$B34,Requests!$AL$2:$AL$501,"Approved",Requests!$AH$2:$AH$501,"&lt;="&amp;DATE($B$6,$C$5,K$9),Requests!$AI$2:$AI$501,"&gt;="&amp;DATE($B$6,$C$5,K$9))&gt;0,"x",""))</f>
        <v/>
      </c>
      <c r="L34" s="39">
        <f>IF(OR($B34="",L$9=""),"",IF(COUNTIFS(Requests!$AF$2:$AF$501,$B34,Requests!$AL$2:$AL$501,"Approved",Requests!$AH$2:$AH$501,"&lt;="&amp;DATE($B$6,$C$5,L$9),Requests!$AI$2:$AI$501,"&gt;="&amp;DATE($B$6,$C$5,L$9))&gt;0,"x",""))</f>
        <v/>
      </c>
      <c r="M34" s="39">
        <f>IF(OR($B34="",M$9=""),"",IF(COUNTIFS(Requests!$AF$2:$AF$501,$B34,Requests!$AL$2:$AL$501,"Approved",Requests!$AH$2:$AH$501,"&lt;="&amp;DATE($B$6,$C$5,M$9),Requests!$AI$2:$AI$501,"&gt;="&amp;DATE($B$6,$C$5,M$9))&gt;0,"x",""))</f>
        <v/>
      </c>
      <c r="N34" s="39">
        <f>IF(OR($B34="",N$9=""),"",IF(COUNTIFS(Requests!$AF$2:$AF$501,$B34,Requests!$AL$2:$AL$501,"Approved",Requests!$AH$2:$AH$501,"&lt;="&amp;DATE($B$6,$C$5,N$9),Requests!$AI$2:$AI$501,"&gt;="&amp;DATE($B$6,$C$5,N$9))&gt;0,"x",""))</f>
        <v/>
      </c>
      <c r="O34" s="39">
        <f>IF(OR($B34="",O$9=""),"",IF(COUNTIFS(Requests!$AF$2:$AF$501,$B34,Requests!$AL$2:$AL$501,"Approved",Requests!$AH$2:$AH$501,"&lt;="&amp;DATE($B$6,$C$5,O$9),Requests!$AI$2:$AI$501,"&gt;="&amp;DATE($B$6,$C$5,O$9))&gt;0,"x",""))</f>
        <v/>
      </c>
      <c r="P34" s="39">
        <f>IF(OR($B34="",P$9=""),"",IF(COUNTIFS(Requests!$AF$2:$AF$501,$B34,Requests!$AL$2:$AL$501,"Approved",Requests!$AH$2:$AH$501,"&lt;="&amp;DATE($B$6,$C$5,P$9),Requests!$AI$2:$AI$501,"&gt;="&amp;DATE($B$6,$C$5,P$9))&gt;0,"x",""))</f>
        <v/>
      </c>
      <c r="Q34" s="39">
        <f>IF(OR($B34="",Q$9=""),"",IF(COUNTIFS(Requests!$AF$2:$AF$501,$B34,Requests!$AL$2:$AL$501,"Approved",Requests!$AH$2:$AH$501,"&lt;="&amp;DATE($B$6,$C$5,Q$9),Requests!$AI$2:$AI$501,"&gt;="&amp;DATE($B$6,$C$5,Q$9))&gt;0,"x",""))</f>
        <v/>
      </c>
      <c r="R34" s="39">
        <f>IF(OR($B34="",R$9=""),"",IF(COUNTIFS(Requests!$AF$2:$AF$501,$B34,Requests!$AL$2:$AL$501,"Approved",Requests!$AH$2:$AH$501,"&lt;="&amp;DATE($B$6,$C$5,R$9),Requests!$AI$2:$AI$501,"&gt;="&amp;DATE($B$6,$C$5,R$9))&gt;0,"x",""))</f>
        <v/>
      </c>
      <c r="S34" s="39">
        <f>IF(OR($B34="",S$9=""),"",IF(COUNTIFS(Requests!$AF$2:$AF$501,$B34,Requests!$AL$2:$AL$501,"Approved",Requests!$AH$2:$AH$501,"&lt;="&amp;DATE($B$6,$C$5,S$9),Requests!$AI$2:$AI$501,"&gt;="&amp;DATE($B$6,$C$5,S$9))&gt;0,"x",""))</f>
        <v/>
      </c>
      <c r="T34" s="39">
        <f>IF(OR($B34="",T$9=""),"",IF(COUNTIFS(Requests!$AF$2:$AF$501,$B34,Requests!$AL$2:$AL$501,"Approved",Requests!$AH$2:$AH$501,"&lt;="&amp;DATE($B$6,$C$5,T$9),Requests!$AI$2:$AI$501,"&gt;="&amp;DATE($B$6,$C$5,T$9))&gt;0,"x",""))</f>
        <v/>
      </c>
      <c r="U34" s="39">
        <f>IF(OR($B34="",U$9=""),"",IF(COUNTIFS(Requests!$AF$2:$AF$501,$B34,Requests!$AL$2:$AL$501,"Approved",Requests!$AH$2:$AH$501,"&lt;="&amp;DATE($B$6,$C$5,U$9),Requests!$AI$2:$AI$501,"&gt;="&amp;DATE($B$6,$C$5,U$9))&gt;0,"x",""))</f>
        <v/>
      </c>
      <c r="V34" s="39">
        <f>IF(OR($B34="",V$9=""),"",IF(COUNTIFS(Requests!$AF$2:$AF$501,$B34,Requests!$AL$2:$AL$501,"Approved",Requests!$AH$2:$AH$501,"&lt;="&amp;DATE($B$6,$C$5,V$9),Requests!$AI$2:$AI$501,"&gt;="&amp;DATE($B$6,$C$5,V$9))&gt;0,"x",""))</f>
        <v/>
      </c>
      <c r="W34" s="39">
        <f>IF(OR($B34="",W$9=""),"",IF(COUNTIFS(Requests!$AF$2:$AF$501,$B34,Requests!$AL$2:$AL$501,"Approved",Requests!$AH$2:$AH$501,"&lt;="&amp;DATE($B$6,$C$5,W$9),Requests!$AI$2:$AI$501,"&gt;="&amp;DATE($B$6,$C$5,W$9))&gt;0,"x",""))</f>
        <v/>
      </c>
      <c r="X34" s="39">
        <f>IF(OR($B34="",X$9=""),"",IF(COUNTIFS(Requests!$AF$2:$AF$501,$B34,Requests!$AL$2:$AL$501,"Approved",Requests!$AH$2:$AH$501,"&lt;="&amp;DATE($B$6,$C$5,X$9),Requests!$AI$2:$AI$501,"&gt;="&amp;DATE($B$6,$C$5,X$9))&gt;0,"x",""))</f>
        <v/>
      </c>
      <c r="Y34" s="39">
        <f>IF(OR($B34="",Y$9=""),"",IF(COUNTIFS(Requests!$AF$2:$AF$501,$B34,Requests!$AL$2:$AL$501,"Approved",Requests!$AH$2:$AH$501,"&lt;="&amp;DATE($B$6,$C$5,Y$9),Requests!$AI$2:$AI$501,"&gt;="&amp;DATE($B$6,$C$5,Y$9))&gt;0,"x",""))</f>
        <v/>
      </c>
      <c r="Z34" s="39">
        <f>IF(OR($B34="",Z$9=""),"",IF(COUNTIFS(Requests!$AF$2:$AF$501,$B34,Requests!$AL$2:$AL$501,"Approved",Requests!$AH$2:$AH$501,"&lt;="&amp;DATE($B$6,$C$5,Z$9),Requests!$AI$2:$AI$501,"&gt;="&amp;DATE($B$6,$C$5,Z$9))&gt;0,"x",""))</f>
        <v/>
      </c>
      <c r="AA34" s="39">
        <f>IF(OR($B34="",AA$9=""),"",IF(COUNTIFS(Requests!$AF$2:$AF$501,$B34,Requests!$AL$2:$AL$501,"Approved",Requests!$AH$2:$AH$501,"&lt;="&amp;DATE($B$6,$C$5,AA$9),Requests!$AI$2:$AI$501,"&gt;="&amp;DATE($B$6,$C$5,AA$9))&gt;0,"x",""))</f>
        <v/>
      </c>
      <c r="AB34" s="39">
        <f>IF(OR($B34="",AB$9=""),"",IF(COUNTIFS(Requests!$AF$2:$AF$501,$B34,Requests!$AL$2:$AL$501,"Approved",Requests!$AH$2:$AH$501,"&lt;="&amp;DATE($B$6,$C$5,AB$9),Requests!$AI$2:$AI$501,"&gt;="&amp;DATE($B$6,$C$5,AB$9))&gt;0,"x",""))</f>
        <v/>
      </c>
      <c r="AC34" s="39">
        <f>IF(OR($B34="",AC$9=""),"",IF(COUNTIFS(Requests!$AF$2:$AF$501,$B34,Requests!$AL$2:$AL$501,"Approved",Requests!$AH$2:$AH$501,"&lt;="&amp;DATE($B$6,$C$5,AC$9),Requests!$AI$2:$AI$501,"&gt;="&amp;DATE($B$6,$C$5,AC$9))&gt;0,"x",""))</f>
        <v/>
      </c>
      <c r="AD34" s="39">
        <f>IF(OR($B34="",AD$9=""),"",IF(COUNTIFS(Requests!$AF$2:$AF$501,$B34,Requests!$AL$2:$AL$501,"Approved",Requests!$AH$2:$AH$501,"&lt;="&amp;DATE($B$6,$C$5,AD$9),Requests!$AI$2:$AI$501,"&gt;="&amp;DATE($B$6,$C$5,AD$9))&gt;0,"x",""))</f>
        <v/>
      </c>
      <c r="AE34" s="39">
        <f>IF(OR($B34="",AE$9=""),"",IF(COUNTIFS(Requests!$AF$2:$AF$501,$B34,Requests!$AL$2:$AL$501,"Approved",Requests!$AH$2:$AH$501,"&lt;="&amp;DATE($B$6,$C$5,AE$9),Requests!$AI$2:$AI$501,"&gt;="&amp;DATE($B$6,$C$5,AE$9))&gt;0,"x",""))</f>
        <v/>
      </c>
      <c r="AF34" s="39">
        <f>IF(OR($B34="",AF$9=""),"",IF(COUNTIFS(Requests!$AF$2:$AF$501,$B34,Requests!$AL$2:$AL$501,"Approved",Requests!$AH$2:$AH$501,"&lt;="&amp;DATE($B$6,$C$5,AF$9),Requests!$AI$2:$AI$501,"&gt;="&amp;DATE($B$6,$C$5,AF$9))&gt;0,"x",""))</f>
        <v/>
      </c>
      <c r="AG34" s="39">
        <f>IF(OR($B34="",AG$9=""),"",IF(COUNTIFS(Requests!$AF$2:$AF$501,$B34,Requests!$AL$2:$AL$501,"Approved",Requests!$AH$2:$AH$501,"&lt;="&amp;DATE($B$6,$C$5,AG$9),Requests!$AI$2:$AI$501,"&gt;="&amp;DATE($B$6,$C$5,AG$9))&gt;0,"x",""))</f>
        <v/>
      </c>
    </row>
    <row r="35">
      <c r="A35" s="38">
        <f>IF(B35="","",IF(Balances!B34&lt;&gt;"",Balances!B34,B35))</f>
        <v/>
      </c>
      <c r="B35" s="38">
        <f>IF(TRIM(Balances!A34)="","",LOWER(TRIM(Balances!A34)))</f>
        <v/>
      </c>
      <c r="C35" s="39">
        <f>IF(OR($B35="",C$9=""),"",IF(COUNTIFS(Requests!$AF$2:$AF$501,$B35,Requests!$AL$2:$AL$501,"Approved",Requests!$AH$2:$AH$501,"&lt;="&amp;DATE($B$6,$C$5,C$9),Requests!$AI$2:$AI$501,"&gt;="&amp;DATE($B$6,$C$5,C$9))&gt;0,"x",""))</f>
        <v/>
      </c>
      <c r="D35" s="39">
        <f>IF(OR($B35="",D$9=""),"",IF(COUNTIFS(Requests!$AF$2:$AF$501,$B35,Requests!$AL$2:$AL$501,"Approved",Requests!$AH$2:$AH$501,"&lt;="&amp;DATE($B$6,$C$5,D$9),Requests!$AI$2:$AI$501,"&gt;="&amp;DATE($B$6,$C$5,D$9))&gt;0,"x",""))</f>
        <v/>
      </c>
      <c r="E35" s="39">
        <f>IF(OR($B35="",E$9=""),"",IF(COUNTIFS(Requests!$AF$2:$AF$501,$B35,Requests!$AL$2:$AL$501,"Approved",Requests!$AH$2:$AH$501,"&lt;="&amp;DATE($B$6,$C$5,E$9),Requests!$AI$2:$AI$501,"&gt;="&amp;DATE($B$6,$C$5,E$9))&gt;0,"x",""))</f>
        <v/>
      </c>
      <c r="F35" s="39">
        <f>IF(OR($B35="",F$9=""),"",IF(COUNTIFS(Requests!$AF$2:$AF$501,$B35,Requests!$AL$2:$AL$501,"Approved",Requests!$AH$2:$AH$501,"&lt;="&amp;DATE($B$6,$C$5,F$9),Requests!$AI$2:$AI$501,"&gt;="&amp;DATE($B$6,$C$5,F$9))&gt;0,"x",""))</f>
        <v/>
      </c>
      <c r="G35" s="39">
        <f>IF(OR($B35="",G$9=""),"",IF(COUNTIFS(Requests!$AF$2:$AF$501,$B35,Requests!$AL$2:$AL$501,"Approved",Requests!$AH$2:$AH$501,"&lt;="&amp;DATE($B$6,$C$5,G$9),Requests!$AI$2:$AI$501,"&gt;="&amp;DATE($B$6,$C$5,G$9))&gt;0,"x",""))</f>
        <v/>
      </c>
      <c r="H35" s="39">
        <f>IF(OR($B35="",H$9=""),"",IF(COUNTIFS(Requests!$AF$2:$AF$501,$B35,Requests!$AL$2:$AL$501,"Approved",Requests!$AH$2:$AH$501,"&lt;="&amp;DATE($B$6,$C$5,H$9),Requests!$AI$2:$AI$501,"&gt;="&amp;DATE($B$6,$C$5,H$9))&gt;0,"x",""))</f>
        <v/>
      </c>
      <c r="I35" s="39">
        <f>IF(OR($B35="",I$9=""),"",IF(COUNTIFS(Requests!$AF$2:$AF$501,$B35,Requests!$AL$2:$AL$501,"Approved",Requests!$AH$2:$AH$501,"&lt;="&amp;DATE($B$6,$C$5,I$9),Requests!$AI$2:$AI$501,"&gt;="&amp;DATE($B$6,$C$5,I$9))&gt;0,"x",""))</f>
        <v/>
      </c>
      <c r="J35" s="39">
        <f>IF(OR($B35="",J$9=""),"",IF(COUNTIFS(Requests!$AF$2:$AF$501,$B35,Requests!$AL$2:$AL$501,"Approved",Requests!$AH$2:$AH$501,"&lt;="&amp;DATE($B$6,$C$5,J$9),Requests!$AI$2:$AI$501,"&gt;="&amp;DATE($B$6,$C$5,J$9))&gt;0,"x",""))</f>
        <v/>
      </c>
      <c r="K35" s="39">
        <f>IF(OR($B35="",K$9=""),"",IF(COUNTIFS(Requests!$AF$2:$AF$501,$B35,Requests!$AL$2:$AL$501,"Approved",Requests!$AH$2:$AH$501,"&lt;="&amp;DATE($B$6,$C$5,K$9),Requests!$AI$2:$AI$501,"&gt;="&amp;DATE($B$6,$C$5,K$9))&gt;0,"x",""))</f>
        <v/>
      </c>
      <c r="L35" s="39">
        <f>IF(OR($B35="",L$9=""),"",IF(COUNTIFS(Requests!$AF$2:$AF$501,$B35,Requests!$AL$2:$AL$501,"Approved",Requests!$AH$2:$AH$501,"&lt;="&amp;DATE($B$6,$C$5,L$9),Requests!$AI$2:$AI$501,"&gt;="&amp;DATE($B$6,$C$5,L$9))&gt;0,"x",""))</f>
        <v/>
      </c>
      <c r="M35" s="39">
        <f>IF(OR($B35="",M$9=""),"",IF(COUNTIFS(Requests!$AF$2:$AF$501,$B35,Requests!$AL$2:$AL$501,"Approved",Requests!$AH$2:$AH$501,"&lt;="&amp;DATE($B$6,$C$5,M$9),Requests!$AI$2:$AI$501,"&gt;="&amp;DATE($B$6,$C$5,M$9))&gt;0,"x",""))</f>
        <v/>
      </c>
      <c r="N35" s="39">
        <f>IF(OR($B35="",N$9=""),"",IF(COUNTIFS(Requests!$AF$2:$AF$501,$B35,Requests!$AL$2:$AL$501,"Approved",Requests!$AH$2:$AH$501,"&lt;="&amp;DATE($B$6,$C$5,N$9),Requests!$AI$2:$AI$501,"&gt;="&amp;DATE($B$6,$C$5,N$9))&gt;0,"x",""))</f>
        <v/>
      </c>
      <c r="O35" s="39">
        <f>IF(OR($B35="",O$9=""),"",IF(COUNTIFS(Requests!$AF$2:$AF$501,$B35,Requests!$AL$2:$AL$501,"Approved",Requests!$AH$2:$AH$501,"&lt;="&amp;DATE($B$6,$C$5,O$9),Requests!$AI$2:$AI$501,"&gt;="&amp;DATE($B$6,$C$5,O$9))&gt;0,"x",""))</f>
        <v/>
      </c>
      <c r="P35" s="39">
        <f>IF(OR($B35="",P$9=""),"",IF(COUNTIFS(Requests!$AF$2:$AF$501,$B35,Requests!$AL$2:$AL$501,"Approved",Requests!$AH$2:$AH$501,"&lt;="&amp;DATE($B$6,$C$5,P$9),Requests!$AI$2:$AI$501,"&gt;="&amp;DATE($B$6,$C$5,P$9))&gt;0,"x",""))</f>
        <v/>
      </c>
      <c r="Q35" s="39">
        <f>IF(OR($B35="",Q$9=""),"",IF(COUNTIFS(Requests!$AF$2:$AF$501,$B35,Requests!$AL$2:$AL$501,"Approved",Requests!$AH$2:$AH$501,"&lt;="&amp;DATE($B$6,$C$5,Q$9),Requests!$AI$2:$AI$501,"&gt;="&amp;DATE($B$6,$C$5,Q$9))&gt;0,"x",""))</f>
        <v/>
      </c>
      <c r="R35" s="39">
        <f>IF(OR($B35="",R$9=""),"",IF(COUNTIFS(Requests!$AF$2:$AF$501,$B35,Requests!$AL$2:$AL$501,"Approved",Requests!$AH$2:$AH$501,"&lt;="&amp;DATE($B$6,$C$5,R$9),Requests!$AI$2:$AI$501,"&gt;="&amp;DATE($B$6,$C$5,R$9))&gt;0,"x",""))</f>
        <v/>
      </c>
      <c r="S35" s="39">
        <f>IF(OR($B35="",S$9=""),"",IF(COUNTIFS(Requests!$AF$2:$AF$501,$B35,Requests!$AL$2:$AL$501,"Approved",Requests!$AH$2:$AH$501,"&lt;="&amp;DATE($B$6,$C$5,S$9),Requests!$AI$2:$AI$501,"&gt;="&amp;DATE($B$6,$C$5,S$9))&gt;0,"x",""))</f>
        <v/>
      </c>
      <c r="T35" s="39">
        <f>IF(OR($B35="",T$9=""),"",IF(COUNTIFS(Requests!$AF$2:$AF$501,$B35,Requests!$AL$2:$AL$501,"Approved",Requests!$AH$2:$AH$501,"&lt;="&amp;DATE($B$6,$C$5,T$9),Requests!$AI$2:$AI$501,"&gt;="&amp;DATE($B$6,$C$5,T$9))&gt;0,"x",""))</f>
        <v/>
      </c>
      <c r="U35" s="39">
        <f>IF(OR($B35="",U$9=""),"",IF(COUNTIFS(Requests!$AF$2:$AF$501,$B35,Requests!$AL$2:$AL$501,"Approved",Requests!$AH$2:$AH$501,"&lt;="&amp;DATE($B$6,$C$5,U$9),Requests!$AI$2:$AI$501,"&gt;="&amp;DATE($B$6,$C$5,U$9))&gt;0,"x",""))</f>
        <v/>
      </c>
      <c r="V35" s="39">
        <f>IF(OR($B35="",V$9=""),"",IF(COUNTIFS(Requests!$AF$2:$AF$501,$B35,Requests!$AL$2:$AL$501,"Approved",Requests!$AH$2:$AH$501,"&lt;="&amp;DATE($B$6,$C$5,V$9),Requests!$AI$2:$AI$501,"&gt;="&amp;DATE($B$6,$C$5,V$9))&gt;0,"x",""))</f>
        <v/>
      </c>
      <c r="W35" s="39">
        <f>IF(OR($B35="",W$9=""),"",IF(COUNTIFS(Requests!$AF$2:$AF$501,$B35,Requests!$AL$2:$AL$501,"Approved",Requests!$AH$2:$AH$501,"&lt;="&amp;DATE($B$6,$C$5,W$9),Requests!$AI$2:$AI$501,"&gt;="&amp;DATE($B$6,$C$5,W$9))&gt;0,"x",""))</f>
        <v/>
      </c>
      <c r="X35" s="39">
        <f>IF(OR($B35="",X$9=""),"",IF(COUNTIFS(Requests!$AF$2:$AF$501,$B35,Requests!$AL$2:$AL$501,"Approved",Requests!$AH$2:$AH$501,"&lt;="&amp;DATE($B$6,$C$5,X$9),Requests!$AI$2:$AI$501,"&gt;="&amp;DATE($B$6,$C$5,X$9))&gt;0,"x",""))</f>
        <v/>
      </c>
      <c r="Y35" s="39">
        <f>IF(OR($B35="",Y$9=""),"",IF(COUNTIFS(Requests!$AF$2:$AF$501,$B35,Requests!$AL$2:$AL$501,"Approved",Requests!$AH$2:$AH$501,"&lt;="&amp;DATE($B$6,$C$5,Y$9),Requests!$AI$2:$AI$501,"&gt;="&amp;DATE($B$6,$C$5,Y$9))&gt;0,"x",""))</f>
        <v/>
      </c>
      <c r="Z35" s="39">
        <f>IF(OR($B35="",Z$9=""),"",IF(COUNTIFS(Requests!$AF$2:$AF$501,$B35,Requests!$AL$2:$AL$501,"Approved",Requests!$AH$2:$AH$501,"&lt;="&amp;DATE($B$6,$C$5,Z$9),Requests!$AI$2:$AI$501,"&gt;="&amp;DATE($B$6,$C$5,Z$9))&gt;0,"x",""))</f>
        <v/>
      </c>
      <c r="AA35" s="39">
        <f>IF(OR($B35="",AA$9=""),"",IF(COUNTIFS(Requests!$AF$2:$AF$501,$B35,Requests!$AL$2:$AL$501,"Approved",Requests!$AH$2:$AH$501,"&lt;="&amp;DATE($B$6,$C$5,AA$9),Requests!$AI$2:$AI$501,"&gt;="&amp;DATE($B$6,$C$5,AA$9))&gt;0,"x",""))</f>
        <v/>
      </c>
      <c r="AB35" s="39">
        <f>IF(OR($B35="",AB$9=""),"",IF(COUNTIFS(Requests!$AF$2:$AF$501,$B35,Requests!$AL$2:$AL$501,"Approved",Requests!$AH$2:$AH$501,"&lt;="&amp;DATE($B$6,$C$5,AB$9),Requests!$AI$2:$AI$501,"&gt;="&amp;DATE($B$6,$C$5,AB$9))&gt;0,"x",""))</f>
        <v/>
      </c>
      <c r="AC35" s="39">
        <f>IF(OR($B35="",AC$9=""),"",IF(COUNTIFS(Requests!$AF$2:$AF$501,$B35,Requests!$AL$2:$AL$501,"Approved",Requests!$AH$2:$AH$501,"&lt;="&amp;DATE($B$6,$C$5,AC$9),Requests!$AI$2:$AI$501,"&gt;="&amp;DATE($B$6,$C$5,AC$9))&gt;0,"x",""))</f>
        <v/>
      </c>
      <c r="AD35" s="39">
        <f>IF(OR($B35="",AD$9=""),"",IF(COUNTIFS(Requests!$AF$2:$AF$501,$B35,Requests!$AL$2:$AL$501,"Approved",Requests!$AH$2:$AH$501,"&lt;="&amp;DATE($B$6,$C$5,AD$9),Requests!$AI$2:$AI$501,"&gt;="&amp;DATE($B$6,$C$5,AD$9))&gt;0,"x",""))</f>
        <v/>
      </c>
      <c r="AE35" s="39">
        <f>IF(OR($B35="",AE$9=""),"",IF(COUNTIFS(Requests!$AF$2:$AF$501,$B35,Requests!$AL$2:$AL$501,"Approved",Requests!$AH$2:$AH$501,"&lt;="&amp;DATE($B$6,$C$5,AE$9),Requests!$AI$2:$AI$501,"&gt;="&amp;DATE($B$6,$C$5,AE$9))&gt;0,"x",""))</f>
        <v/>
      </c>
      <c r="AF35" s="39">
        <f>IF(OR($B35="",AF$9=""),"",IF(COUNTIFS(Requests!$AF$2:$AF$501,$B35,Requests!$AL$2:$AL$501,"Approved",Requests!$AH$2:$AH$501,"&lt;="&amp;DATE($B$6,$C$5,AF$9),Requests!$AI$2:$AI$501,"&gt;="&amp;DATE($B$6,$C$5,AF$9))&gt;0,"x",""))</f>
        <v/>
      </c>
      <c r="AG35" s="39">
        <f>IF(OR($B35="",AG$9=""),"",IF(COUNTIFS(Requests!$AF$2:$AF$501,$B35,Requests!$AL$2:$AL$501,"Approved",Requests!$AH$2:$AH$501,"&lt;="&amp;DATE($B$6,$C$5,AG$9),Requests!$AI$2:$AI$501,"&gt;="&amp;DATE($B$6,$C$5,AG$9))&gt;0,"x",""))</f>
        <v/>
      </c>
    </row>
    <row r="36">
      <c r="A36" s="38">
        <f>IF(B36="","",IF(Balances!B35&lt;&gt;"",Balances!B35,B36))</f>
        <v/>
      </c>
      <c r="B36" s="38">
        <f>IF(TRIM(Balances!A35)="","",LOWER(TRIM(Balances!A35)))</f>
        <v/>
      </c>
      <c r="C36" s="39">
        <f>IF(OR($B36="",C$9=""),"",IF(COUNTIFS(Requests!$AF$2:$AF$501,$B36,Requests!$AL$2:$AL$501,"Approved",Requests!$AH$2:$AH$501,"&lt;="&amp;DATE($B$6,$C$5,C$9),Requests!$AI$2:$AI$501,"&gt;="&amp;DATE($B$6,$C$5,C$9))&gt;0,"x",""))</f>
        <v/>
      </c>
      <c r="D36" s="39">
        <f>IF(OR($B36="",D$9=""),"",IF(COUNTIFS(Requests!$AF$2:$AF$501,$B36,Requests!$AL$2:$AL$501,"Approved",Requests!$AH$2:$AH$501,"&lt;="&amp;DATE($B$6,$C$5,D$9),Requests!$AI$2:$AI$501,"&gt;="&amp;DATE($B$6,$C$5,D$9))&gt;0,"x",""))</f>
        <v/>
      </c>
      <c r="E36" s="39">
        <f>IF(OR($B36="",E$9=""),"",IF(COUNTIFS(Requests!$AF$2:$AF$501,$B36,Requests!$AL$2:$AL$501,"Approved",Requests!$AH$2:$AH$501,"&lt;="&amp;DATE($B$6,$C$5,E$9),Requests!$AI$2:$AI$501,"&gt;="&amp;DATE($B$6,$C$5,E$9))&gt;0,"x",""))</f>
        <v/>
      </c>
      <c r="F36" s="39">
        <f>IF(OR($B36="",F$9=""),"",IF(COUNTIFS(Requests!$AF$2:$AF$501,$B36,Requests!$AL$2:$AL$501,"Approved",Requests!$AH$2:$AH$501,"&lt;="&amp;DATE($B$6,$C$5,F$9),Requests!$AI$2:$AI$501,"&gt;="&amp;DATE($B$6,$C$5,F$9))&gt;0,"x",""))</f>
        <v/>
      </c>
      <c r="G36" s="39">
        <f>IF(OR($B36="",G$9=""),"",IF(COUNTIFS(Requests!$AF$2:$AF$501,$B36,Requests!$AL$2:$AL$501,"Approved",Requests!$AH$2:$AH$501,"&lt;="&amp;DATE($B$6,$C$5,G$9),Requests!$AI$2:$AI$501,"&gt;="&amp;DATE($B$6,$C$5,G$9))&gt;0,"x",""))</f>
        <v/>
      </c>
      <c r="H36" s="39">
        <f>IF(OR($B36="",H$9=""),"",IF(COUNTIFS(Requests!$AF$2:$AF$501,$B36,Requests!$AL$2:$AL$501,"Approved",Requests!$AH$2:$AH$501,"&lt;="&amp;DATE($B$6,$C$5,H$9),Requests!$AI$2:$AI$501,"&gt;="&amp;DATE($B$6,$C$5,H$9))&gt;0,"x",""))</f>
        <v/>
      </c>
      <c r="I36" s="39">
        <f>IF(OR($B36="",I$9=""),"",IF(COUNTIFS(Requests!$AF$2:$AF$501,$B36,Requests!$AL$2:$AL$501,"Approved",Requests!$AH$2:$AH$501,"&lt;="&amp;DATE($B$6,$C$5,I$9),Requests!$AI$2:$AI$501,"&gt;="&amp;DATE($B$6,$C$5,I$9))&gt;0,"x",""))</f>
        <v/>
      </c>
      <c r="J36" s="39">
        <f>IF(OR($B36="",J$9=""),"",IF(COUNTIFS(Requests!$AF$2:$AF$501,$B36,Requests!$AL$2:$AL$501,"Approved",Requests!$AH$2:$AH$501,"&lt;="&amp;DATE($B$6,$C$5,J$9),Requests!$AI$2:$AI$501,"&gt;="&amp;DATE($B$6,$C$5,J$9))&gt;0,"x",""))</f>
        <v/>
      </c>
      <c r="K36" s="39">
        <f>IF(OR($B36="",K$9=""),"",IF(COUNTIFS(Requests!$AF$2:$AF$501,$B36,Requests!$AL$2:$AL$501,"Approved",Requests!$AH$2:$AH$501,"&lt;="&amp;DATE($B$6,$C$5,K$9),Requests!$AI$2:$AI$501,"&gt;="&amp;DATE($B$6,$C$5,K$9))&gt;0,"x",""))</f>
        <v/>
      </c>
      <c r="L36" s="39">
        <f>IF(OR($B36="",L$9=""),"",IF(COUNTIFS(Requests!$AF$2:$AF$501,$B36,Requests!$AL$2:$AL$501,"Approved",Requests!$AH$2:$AH$501,"&lt;="&amp;DATE($B$6,$C$5,L$9),Requests!$AI$2:$AI$501,"&gt;="&amp;DATE($B$6,$C$5,L$9))&gt;0,"x",""))</f>
        <v/>
      </c>
      <c r="M36" s="39">
        <f>IF(OR($B36="",M$9=""),"",IF(COUNTIFS(Requests!$AF$2:$AF$501,$B36,Requests!$AL$2:$AL$501,"Approved",Requests!$AH$2:$AH$501,"&lt;="&amp;DATE($B$6,$C$5,M$9),Requests!$AI$2:$AI$501,"&gt;="&amp;DATE($B$6,$C$5,M$9))&gt;0,"x",""))</f>
        <v/>
      </c>
      <c r="N36" s="39">
        <f>IF(OR($B36="",N$9=""),"",IF(COUNTIFS(Requests!$AF$2:$AF$501,$B36,Requests!$AL$2:$AL$501,"Approved",Requests!$AH$2:$AH$501,"&lt;="&amp;DATE($B$6,$C$5,N$9),Requests!$AI$2:$AI$501,"&gt;="&amp;DATE($B$6,$C$5,N$9))&gt;0,"x",""))</f>
        <v/>
      </c>
      <c r="O36" s="39">
        <f>IF(OR($B36="",O$9=""),"",IF(COUNTIFS(Requests!$AF$2:$AF$501,$B36,Requests!$AL$2:$AL$501,"Approved",Requests!$AH$2:$AH$501,"&lt;="&amp;DATE($B$6,$C$5,O$9),Requests!$AI$2:$AI$501,"&gt;="&amp;DATE($B$6,$C$5,O$9))&gt;0,"x",""))</f>
        <v/>
      </c>
      <c r="P36" s="39">
        <f>IF(OR($B36="",P$9=""),"",IF(COUNTIFS(Requests!$AF$2:$AF$501,$B36,Requests!$AL$2:$AL$501,"Approved",Requests!$AH$2:$AH$501,"&lt;="&amp;DATE($B$6,$C$5,P$9),Requests!$AI$2:$AI$501,"&gt;="&amp;DATE($B$6,$C$5,P$9))&gt;0,"x",""))</f>
        <v/>
      </c>
      <c r="Q36" s="39">
        <f>IF(OR($B36="",Q$9=""),"",IF(COUNTIFS(Requests!$AF$2:$AF$501,$B36,Requests!$AL$2:$AL$501,"Approved",Requests!$AH$2:$AH$501,"&lt;="&amp;DATE($B$6,$C$5,Q$9),Requests!$AI$2:$AI$501,"&gt;="&amp;DATE($B$6,$C$5,Q$9))&gt;0,"x",""))</f>
        <v/>
      </c>
      <c r="R36" s="39">
        <f>IF(OR($B36="",R$9=""),"",IF(COUNTIFS(Requests!$AF$2:$AF$501,$B36,Requests!$AL$2:$AL$501,"Approved",Requests!$AH$2:$AH$501,"&lt;="&amp;DATE($B$6,$C$5,R$9),Requests!$AI$2:$AI$501,"&gt;="&amp;DATE($B$6,$C$5,R$9))&gt;0,"x",""))</f>
        <v/>
      </c>
      <c r="S36" s="39">
        <f>IF(OR($B36="",S$9=""),"",IF(COUNTIFS(Requests!$AF$2:$AF$501,$B36,Requests!$AL$2:$AL$501,"Approved",Requests!$AH$2:$AH$501,"&lt;="&amp;DATE($B$6,$C$5,S$9),Requests!$AI$2:$AI$501,"&gt;="&amp;DATE($B$6,$C$5,S$9))&gt;0,"x",""))</f>
        <v/>
      </c>
      <c r="T36" s="39">
        <f>IF(OR($B36="",T$9=""),"",IF(COUNTIFS(Requests!$AF$2:$AF$501,$B36,Requests!$AL$2:$AL$501,"Approved",Requests!$AH$2:$AH$501,"&lt;="&amp;DATE($B$6,$C$5,T$9),Requests!$AI$2:$AI$501,"&gt;="&amp;DATE($B$6,$C$5,T$9))&gt;0,"x",""))</f>
        <v/>
      </c>
      <c r="U36" s="39">
        <f>IF(OR($B36="",U$9=""),"",IF(COUNTIFS(Requests!$AF$2:$AF$501,$B36,Requests!$AL$2:$AL$501,"Approved",Requests!$AH$2:$AH$501,"&lt;="&amp;DATE($B$6,$C$5,U$9),Requests!$AI$2:$AI$501,"&gt;="&amp;DATE($B$6,$C$5,U$9))&gt;0,"x",""))</f>
        <v/>
      </c>
      <c r="V36" s="39">
        <f>IF(OR($B36="",V$9=""),"",IF(COUNTIFS(Requests!$AF$2:$AF$501,$B36,Requests!$AL$2:$AL$501,"Approved",Requests!$AH$2:$AH$501,"&lt;="&amp;DATE($B$6,$C$5,V$9),Requests!$AI$2:$AI$501,"&gt;="&amp;DATE($B$6,$C$5,V$9))&gt;0,"x",""))</f>
        <v/>
      </c>
      <c r="W36" s="39">
        <f>IF(OR($B36="",W$9=""),"",IF(COUNTIFS(Requests!$AF$2:$AF$501,$B36,Requests!$AL$2:$AL$501,"Approved",Requests!$AH$2:$AH$501,"&lt;="&amp;DATE($B$6,$C$5,W$9),Requests!$AI$2:$AI$501,"&gt;="&amp;DATE($B$6,$C$5,W$9))&gt;0,"x",""))</f>
        <v/>
      </c>
      <c r="X36" s="39">
        <f>IF(OR($B36="",X$9=""),"",IF(COUNTIFS(Requests!$AF$2:$AF$501,$B36,Requests!$AL$2:$AL$501,"Approved",Requests!$AH$2:$AH$501,"&lt;="&amp;DATE($B$6,$C$5,X$9),Requests!$AI$2:$AI$501,"&gt;="&amp;DATE($B$6,$C$5,X$9))&gt;0,"x",""))</f>
        <v/>
      </c>
      <c r="Y36" s="39">
        <f>IF(OR($B36="",Y$9=""),"",IF(COUNTIFS(Requests!$AF$2:$AF$501,$B36,Requests!$AL$2:$AL$501,"Approved",Requests!$AH$2:$AH$501,"&lt;="&amp;DATE($B$6,$C$5,Y$9),Requests!$AI$2:$AI$501,"&gt;="&amp;DATE($B$6,$C$5,Y$9))&gt;0,"x",""))</f>
        <v/>
      </c>
      <c r="Z36" s="39">
        <f>IF(OR($B36="",Z$9=""),"",IF(COUNTIFS(Requests!$AF$2:$AF$501,$B36,Requests!$AL$2:$AL$501,"Approved",Requests!$AH$2:$AH$501,"&lt;="&amp;DATE($B$6,$C$5,Z$9),Requests!$AI$2:$AI$501,"&gt;="&amp;DATE($B$6,$C$5,Z$9))&gt;0,"x",""))</f>
        <v/>
      </c>
      <c r="AA36" s="39">
        <f>IF(OR($B36="",AA$9=""),"",IF(COUNTIFS(Requests!$AF$2:$AF$501,$B36,Requests!$AL$2:$AL$501,"Approved",Requests!$AH$2:$AH$501,"&lt;="&amp;DATE($B$6,$C$5,AA$9),Requests!$AI$2:$AI$501,"&gt;="&amp;DATE($B$6,$C$5,AA$9))&gt;0,"x",""))</f>
        <v/>
      </c>
      <c r="AB36" s="39">
        <f>IF(OR($B36="",AB$9=""),"",IF(COUNTIFS(Requests!$AF$2:$AF$501,$B36,Requests!$AL$2:$AL$501,"Approved",Requests!$AH$2:$AH$501,"&lt;="&amp;DATE($B$6,$C$5,AB$9),Requests!$AI$2:$AI$501,"&gt;="&amp;DATE($B$6,$C$5,AB$9))&gt;0,"x",""))</f>
        <v/>
      </c>
      <c r="AC36" s="39">
        <f>IF(OR($B36="",AC$9=""),"",IF(COUNTIFS(Requests!$AF$2:$AF$501,$B36,Requests!$AL$2:$AL$501,"Approved",Requests!$AH$2:$AH$501,"&lt;="&amp;DATE($B$6,$C$5,AC$9),Requests!$AI$2:$AI$501,"&gt;="&amp;DATE($B$6,$C$5,AC$9))&gt;0,"x",""))</f>
        <v/>
      </c>
      <c r="AD36" s="39">
        <f>IF(OR($B36="",AD$9=""),"",IF(COUNTIFS(Requests!$AF$2:$AF$501,$B36,Requests!$AL$2:$AL$501,"Approved",Requests!$AH$2:$AH$501,"&lt;="&amp;DATE($B$6,$C$5,AD$9),Requests!$AI$2:$AI$501,"&gt;="&amp;DATE($B$6,$C$5,AD$9))&gt;0,"x",""))</f>
        <v/>
      </c>
      <c r="AE36" s="39">
        <f>IF(OR($B36="",AE$9=""),"",IF(COUNTIFS(Requests!$AF$2:$AF$501,$B36,Requests!$AL$2:$AL$501,"Approved",Requests!$AH$2:$AH$501,"&lt;="&amp;DATE($B$6,$C$5,AE$9),Requests!$AI$2:$AI$501,"&gt;="&amp;DATE($B$6,$C$5,AE$9))&gt;0,"x",""))</f>
        <v/>
      </c>
      <c r="AF36" s="39">
        <f>IF(OR($B36="",AF$9=""),"",IF(COUNTIFS(Requests!$AF$2:$AF$501,$B36,Requests!$AL$2:$AL$501,"Approved",Requests!$AH$2:$AH$501,"&lt;="&amp;DATE($B$6,$C$5,AF$9),Requests!$AI$2:$AI$501,"&gt;="&amp;DATE($B$6,$C$5,AF$9))&gt;0,"x",""))</f>
        <v/>
      </c>
      <c r="AG36" s="39">
        <f>IF(OR($B36="",AG$9=""),"",IF(COUNTIFS(Requests!$AF$2:$AF$501,$B36,Requests!$AL$2:$AL$501,"Approved",Requests!$AH$2:$AH$501,"&lt;="&amp;DATE($B$6,$C$5,AG$9),Requests!$AI$2:$AI$501,"&gt;="&amp;DATE($B$6,$C$5,AG$9))&gt;0,"x",""))</f>
        <v/>
      </c>
    </row>
    <row r="37">
      <c r="A37" s="38">
        <f>IF(B37="","",IF(Balances!B36&lt;&gt;"",Balances!B36,B37))</f>
        <v/>
      </c>
      <c r="B37" s="38">
        <f>IF(TRIM(Balances!A36)="","",LOWER(TRIM(Balances!A36)))</f>
        <v/>
      </c>
      <c r="C37" s="39">
        <f>IF(OR($B37="",C$9=""),"",IF(COUNTIFS(Requests!$AF$2:$AF$501,$B37,Requests!$AL$2:$AL$501,"Approved",Requests!$AH$2:$AH$501,"&lt;="&amp;DATE($B$6,$C$5,C$9),Requests!$AI$2:$AI$501,"&gt;="&amp;DATE($B$6,$C$5,C$9))&gt;0,"x",""))</f>
        <v/>
      </c>
      <c r="D37" s="39">
        <f>IF(OR($B37="",D$9=""),"",IF(COUNTIFS(Requests!$AF$2:$AF$501,$B37,Requests!$AL$2:$AL$501,"Approved",Requests!$AH$2:$AH$501,"&lt;="&amp;DATE($B$6,$C$5,D$9),Requests!$AI$2:$AI$501,"&gt;="&amp;DATE($B$6,$C$5,D$9))&gt;0,"x",""))</f>
        <v/>
      </c>
      <c r="E37" s="39">
        <f>IF(OR($B37="",E$9=""),"",IF(COUNTIFS(Requests!$AF$2:$AF$501,$B37,Requests!$AL$2:$AL$501,"Approved",Requests!$AH$2:$AH$501,"&lt;="&amp;DATE($B$6,$C$5,E$9),Requests!$AI$2:$AI$501,"&gt;="&amp;DATE($B$6,$C$5,E$9))&gt;0,"x",""))</f>
        <v/>
      </c>
      <c r="F37" s="39">
        <f>IF(OR($B37="",F$9=""),"",IF(COUNTIFS(Requests!$AF$2:$AF$501,$B37,Requests!$AL$2:$AL$501,"Approved",Requests!$AH$2:$AH$501,"&lt;="&amp;DATE($B$6,$C$5,F$9),Requests!$AI$2:$AI$501,"&gt;="&amp;DATE($B$6,$C$5,F$9))&gt;0,"x",""))</f>
        <v/>
      </c>
      <c r="G37" s="39">
        <f>IF(OR($B37="",G$9=""),"",IF(COUNTIFS(Requests!$AF$2:$AF$501,$B37,Requests!$AL$2:$AL$501,"Approved",Requests!$AH$2:$AH$501,"&lt;="&amp;DATE($B$6,$C$5,G$9),Requests!$AI$2:$AI$501,"&gt;="&amp;DATE($B$6,$C$5,G$9))&gt;0,"x",""))</f>
        <v/>
      </c>
      <c r="H37" s="39">
        <f>IF(OR($B37="",H$9=""),"",IF(COUNTIFS(Requests!$AF$2:$AF$501,$B37,Requests!$AL$2:$AL$501,"Approved",Requests!$AH$2:$AH$501,"&lt;="&amp;DATE($B$6,$C$5,H$9),Requests!$AI$2:$AI$501,"&gt;="&amp;DATE($B$6,$C$5,H$9))&gt;0,"x",""))</f>
        <v/>
      </c>
      <c r="I37" s="39">
        <f>IF(OR($B37="",I$9=""),"",IF(COUNTIFS(Requests!$AF$2:$AF$501,$B37,Requests!$AL$2:$AL$501,"Approved",Requests!$AH$2:$AH$501,"&lt;="&amp;DATE($B$6,$C$5,I$9),Requests!$AI$2:$AI$501,"&gt;="&amp;DATE($B$6,$C$5,I$9))&gt;0,"x",""))</f>
        <v/>
      </c>
      <c r="J37" s="39">
        <f>IF(OR($B37="",J$9=""),"",IF(COUNTIFS(Requests!$AF$2:$AF$501,$B37,Requests!$AL$2:$AL$501,"Approved",Requests!$AH$2:$AH$501,"&lt;="&amp;DATE($B$6,$C$5,J$9),Requests!$AI$2:$AI$501,"&gt;="&amp;DATE($B$6,$C$5,J$9))&gt;0,"x",""))</f>
        <v/>
      </c>
      <c r="K37" s="39">
        <f>IF(OR($B37="",K$9=""),"",IF(COUNTIFS(Requests!$AF$2:$AF$501,$B37,Requests!$AL$2:$AL$501,"Approved",Requests!$AH$2:$AH$501,"&lt;="&amp;DATE($B$6,$C$5,K$9),Requests!$AI$2:$AI$501,"&gt;="&amp;DATE($B$6,$C$5,K$9))&gt;0,"x",""))</f>
        <v/>
      </c>
      <c r="L37" s="39">
        <f>IF(OR($B37="",L$9=""),"",IF(COUNTIFS(Requests!$AF$2:$AF$501,$B37,Requests!$AL$2:$AL$501,"Approved",Requests!$AH$2:$AH$501,"&lt;="&amp;DATE($B$6,$C$5,L$9),Requests!$AI$2:$AI$501,"&gt;="&amp;DATE($B$6,$C$5,L$9))&gt;0,"x",""))</f>
        <v/>
      </c>
      <c r="M37" s="39">
        <f>IF(OR($B37="",M$9=""),"",IF(COUNTIFS(Requests!$AF$2:$AF$501,$B37,Requests!$AL$2:$AL$501,"Approved",Requests!$AH$2:$AH$501,"&lt;="&amp;DATE($B$6,$C$5,M$9),Requests!$AI$2:$AI$501,"&gt;="&amp;DATE($B$6,$C$5,M$9))&gt;0,"x",""))</f>
        <v/>
      </c>
      <c r="N37" s="39">
        <f>IF(OR($B37="",N$9=""),"",IF(COUNTIFS(Requests!$AF$2:$AF$501,$B37,Requests!$AL$2:$AL$501,"Approved",Requests!$AH$2:$AH$501,"&lt;="&amp;DATE($B$6,$C$5,N$9),Requests!$AI$2:$AI$501,"&gt;="&amp;DATE($B$6,$C$5,N$9))&gt;0,"x",""))</f>
        <v/>
      </c>
      <c r="O37" s="39">
        <f>IF(OR($B37="",O$9=""),"",IF(COUNTIFS(Requests!$AF$2:$AF$501,$B37,Requests!$AL$2:$AL$501,"Approved",Requests!$AH$2:$AH$501,"&lt;="&amp;DATE($B$6,$C$5,O$9),Requests!$AI$2:$AI$501,"&gt;="&amp;DATE($B$6,$C$5,O$9))&gt;0,"x",""))</f>
        <v/>
      </c>
      <c r="P37" s="39">
        <f>IF(OR($B37="",P$9=""),"",IF(COUNTIFS(Requests!$AF$2:$AF$501,$B37,Requests!$AL$2:$AL$501,"Approved",Requests!$AH$2:$AH$501,"&lt;="&amp;DATE($B$6,$C$5,P$9),Requests!$AI$2:$AI$501,"&gt;="&amp;DATE($B$6,$C$5,P$9))&gt;0,"x",""))</f>
        <v/>
      </c>
      <c r="Q37" s="39">
        <f>IF(OR($B37="",Q$9=""),"",IF(COUNTIFS(Requests!$AF$2:$AF$501,$B37,Requests!$AL$2:$AL$501,"Approved",Requests!$AH$2:$AH$501,"&lt;="&amp;DATE($B$6,$C$5,Q$9),Requests!$AI$2:$AI$501,"&gt;="&amp;DATE($B$6,$C$5,Q$9))&gt;0,"x",""))</f>
        <v/>
      </c>
      <c r="R37" s="39">
        <f>IF(OR($B37="",R$9=""),"",IF(COUNTIFS(Requests!$AF$2:$AF$501,$B37,Requests!$AL$2:$AL$501,"Approved",Requests!$AH$2:$AH$501,"&lt;="&amp;DATE($B$6,$C$5,R$9),Requests!$AI$2:$AI$501,"&gt;="&amp;DATE($B$6,$C$5,R$9))&gt;0,"x",""))</f>
        <v/>
      </c>
      <c r="S37" s="39">
        <f>IF(OR($B37="",S$9=""),"",IF(COUNTIFS(Requests!$AF$2:$AF$501,$B37,Requests!$AL$2:$AL$501,"Approved",Requests!$AH$2:$AH$501,"&lt;="&amp;DATE($B$6,$C$5,S$9),Requests!$AI$2:$AI$501,"&gt;="&amp;DATE($B$6,$C$5,S$9))&gt;0,"x",""))</f>
        <v/>
      </c>
      <c r="T37" s="39">
        <f>IF(OR($B37="",T$9=""),"",IF(COUNTIFS(Requests!$AF$2:$AF$501,$B37,Requests!$AL$2:$AL$501,"Approved",Requests!$AH$2:$AH$501,"&lt;="&amp;DATE($B$6,$C$5,T$9),Requests!$AI$2:$AI$501,"&gt;="&amp;DATE($B$6,$C$5,T$9))&gt;0,"x",""))</f>
        <v/>
      </c>
      <c r="U37" s="39">
        <f>IF(OR($B37="",U$9=""),"",IF(COUNTIFS(Requests!$AF$2:$AF$501,$B37,Requests!$AL$2:$AL$501,"Approved",Requests!$AH$2:$AH$501,"&lt;="&amp;DATE($B$6,$C$5,U$9),Requests!$AI$2:$AI$501,"&gt;="&amp;DATE($B$6,$C$5,U$9))&gt;0,"x",""))</f>
        <v/>
      </c>
      <c r="V37" s="39">
        <f>IF(OR($B37="",V$9=""),"",IF(COUNTIFS(Requests!$AF$2:$AF$501,$B37,Requests!$AL$2:$AL$501,"Approved",Requests!$AH$2:$AH$501,"&lt;="&amp;DATE($B$6,$C$5,V$9),Requests!$AI$2:$AI$501,"&gt;="&amp;DATE($B$6,$C$5,V$9))&gt;0,"x",""))</f>
        <v/>
      </c>
      <c r="W37" s="39">
        <f>IF(OR($B37="",W$9=""),"",IF(COUNTIFS(Requests!$AF$2:$AF$501,$B37,Requests!$AL$2:$AL$501,"Approved",Requests!$AH$2:$AH$501,"&lt;="&amp;DATE($B$6,$C$5,W$9),Requests!$AI$2:$AI$501,"&gt;="&amp;DATE($B$6,$C$5,W$9))&gt;0,"x",""))</f>
        <v/>
      </c>
      <c r="X37" s="39">
        <f>IF(OR($B37="",X$9=""),"",IF(COUNTIFS(Requests!$AF$2:$AF$501,$B37,Requests!$AL$2:$AL$501,"Approved",Requests!$AH$2:$AH$501,"&lt;="&amp;DATE($B$6,$C$5,X$9),Requests!$AI$2:$AI$501,"&gt;="&amp;DATE($B$6,$C$5,X$9))&gt;0,"x",""))</f>
        <v/>
      </c>
      <c r="Y37" s="39">
        <f>IF(OR($B37="",Y$9=""),"",IF(COUNTIFS(Requests!$AF$2:$AF$501,$B37,Requests!$AL$2:$AL$501,"Approved",Requests!$AH$2:$AH$501,"&lt;="&amp;DATE($B$6,$C$5,Y$9),Requests!$AI$2:$AI$501,"&gt;="&amp;DATE($B$6,$C$5,Y$9))&gt;0,"x",""))</f>
        <v/>
      </c>
      <c r="Z37" s="39">
        <f>IF(OR($B37="",Z$9=""),"",IF(COUNTIFS(Requests!$AF$2:$AF$501,$B37,Requests!$AL$2:$AL$501,"Approved",Requests!$AH$2:$AH$501,"&lt;="&amp;DATE($B$6,$C$5,Z$9),Requests!$AI$2:$AI$501,"&gt;="&amp;DATE($B$6,$C$5,Z$9))&gt;0,"x",""))</f>
        <v/>
      </c>
      <c r="AA37" s="39">
        <f>IF(OR($B37="",AA$9=""),"",IF(COUNTIFS(Requests!$AF$2:$AF$501,$B37,Requests!$AL$2:$AL$501,"Approved",Requests!$AH$2:$AH$501,"&lt;="&amp;DATE($B$6,$C$5,AA$9),Requests!$AI$2:$AI$501,"&gt;="&amp;DATE($B$6,$C$5,AA$9))&gt;0,"x",""))</f>
        <v/>
      </c>
      <c r="AB37" s="39">
        <f>IF(OR($B37="",AB$9=""),"",IF(COUNTIFS(Requests!$AF$2:$AF$501,$B37,Requests!$AL$2:$AL$501,"Approved",Requests!$AH$2:$AH$501,"&lt;="&amp;DATE($B$6,$C$5,AB$9),Requests!$AI$2:$AI$501,"&gt;="&amp;DATE($B$6,$C$5,AB$9))&gt;0,"x",""))</f>
        <v/>
      </c>
      <c r="AC37" s="39">
        <f>IF(OR($B37="",AC$9=""),"",IF(COUNTIFS(Requests!$AF$2:$AF$501,$B37,Requests!$AL$2:$AL$501,"Approved",Requests!$AH$2:$AH$501,"&lt;="&amp;DATE($B$6,$C$5,AC$9),Requests!$AI$2:$AI$501,"&gt;="&amp;DATE($B$6,$C$5,AC$9))&gt;0,"x",""))</f>
        <v/>
      </c>
      <c r="AD37" s="39">
        <f>IF(OR($B37="",AD$9=""),"",IF(COUNTIFS(Requests!$AF$2:$AF$501,$B37,Requests!$AL$2:$AL$501,"Approved",Requests!$AH$2:$AH$501,"&lt;="&amp;DATE($B$6,$C$5,AD$9),Requests!$AI$2:$AI$501,"&gt;="&amp;DATE($B$6,$C$5,AD$9))&gt;0,"x",""))</f>
        <v/>
      </c>
      <c r="AE37" s="39">
        <f>IF(OR($B37="",AE$9=""),"",IF(COUNTIFS(Requests!$AF$2:$AF$501,$B37,Requests!$AL$2:$AL$501,"Approved",Requests!$AH$2:$AH$501,"&lt;="&amp;DATE($B$6,$C$5,AE$9),Requests!$AI$2:$AI$501,"&gt;="&amp;DATE($B$6,$C$5,AE$9))&gt;0,"x",""))</f>
        <v/>
      </c>
      <c r="AF37" s="39">
        <f>IF(OR($B37="",AF$9=""),"",IF(COUNTIFS(Requests!$AF$2:$AF$501,$B37,Requests!$AL$2:$AL$501,"Approved",Requests!$AH$2:$AH$501,"&lt;="&amp;DATE($B$6,$C$5,AF$9),Requests!$AI$2:$AI$501,"&gt;="&amp;DATE($B$6,$C$5,AF$9))&gt;0,"x",""))</f>
        <v/>
      </c>
      <c r="AG37" s="39">
        <f>IF(OR($B37="",AG$9=""),"",IF(COUNTIFS(Requests!$AF$2:$AF$501,$B37,Requests!$AL$2:$AL$501,"Approved",Requests!$AH$2:$AH$501,"&lt;="&amp;DATE($B$6,$C$5,AG$9),Requests!$AI$2:$AI$501,"&gt;="&amp;DATE($B$6,$C$5,AG$9))&gt;0,"x",""))</f>
        <v/>
      </c>
    </row>
    <row r="38">
      <c r="A38" s="38">
        <f>IF(B38="","",IF(Balances!B37&lt;&gt;"",Balances!B37,B38))</f>
        <v/>
      </c>
      <c r="B38" s="38">
        <f>IF(TRIM(Balances!A37)="","",LOWER(TRIM(Balances!A37)))</f>
        <v/>
      </c>
      <c r="C38" s="39">
        <f>IF(OR($B38="",C$9=""),"",IF(COUNTIFS(Requests!$AF$2:$AF$501,$B38,Requests!$AL$2:$AL$501,"Approved",Requests!$AH$2:$AH$501,"&lt;="&amp;DATE($B$6,$C$5,C$9),Requests!$AI$2:$AI$501,"&gt;="&amp;DATE($B$6,$C$5,C$9))&gt;0,"x",""))</f>
        <v/>
      </c>
      <c r="D38" s="39">
        <f>IF(OR($B38="",D$9=""),"",IF(COUNTIFS(Requests!$AF$2:$AF$501,$B38,Requests!$AL$2:$AL$501,"Approved",Requests!$AH$2:$AH$501,"&lt;="&amp;DATE($B$6,$C$5,D$9),Requests!$AI$2:$AI$501,"&gt;="&amp;DATE($B$6,$C$5,D$9))&gt;0,"x",""))</f>
        <v/>
      </c>
      <c r="E38" s="39">
        <f>IF(OR($B38="",E$9=""),"",IF(COUNTIFS(Requests!$AF$2:$AF$501,$B38,Requests!$AL$2:$AL$501,"Approved",Requests!$AH$2:$AH$501,"&lt;="&amp;DATE($B$6,$C$5,E$9),Requests!$AI$2:$AI$501,"&gt;="&amp;DATE($B$6,$C$5,E$9))&gt;0,"x",""))</f>
        <v/>
      </c>
      <c r="F38" s="39">
        <f>IF(OR($B38="",F$9=""),"",IF(COUNTIFS(Requests!$AF$2:$AF$501,$B38,Requests!$AL$2:$AL$501,"Approved",Requests!$AH$2:$AH$501,"&lt;="&amp;DATE($B$6,$C$5,F$9),Requests!$AI$2:$AI$501,"&gt;="&amp;DATE($B$6,$C$5,F$9))&gt;0,"x",""))</f>
        <v/>
      </c>
      <c r="G38" s="39">
        <f>IF(OR($B38="",G$9=""),"",IF(COUNTIFS(Requests!$AF$2:$AF$501,$B38,Requests!$AL$2:$AL$501,"Approved",Requests!$AH$2:$AH$501,"&lt;="&amp;DATE($B$6,$C$5,G$9),Requests!$AI$2:$AI$501,"&gt;="&amp;DATE($B$6,$C$5,G$9))&gt;0,"x",""))</f>
        <v/>
      </c>
      <c r="H38" s="39">
        <f>IF(OR($B38="",H$9=""),"",IF(COUNTIFS(Requests!$AF$2:$AF$501,$B38,Requests!$AL$2:$AL$501,"Approved",Requests!$AH$2:$AH$501,"&lt;="&amp;DATE($B$6,$C$5,H$9),Requests!$AI$2:$AI$501,"&gt;="&amp;DATE($B$6,$C$5,H$9))&gt;0,"x",""))</f>
        <v/>
      </c>
      <c r="I38" s="39">
        <f>IF(OR($B38="",I$9=""),"",IF(COUNTIFS(Requests!$AF$2:$AF$501,$B38,Requests!$AL$2:$AL$501,"Approved",Requests!$AH$2:$AH$501,"&lt;="&amp;DATE($B$6,$C$5,I$9),Requests!$AI$2:$AI$501,"&gt;="&amp;DATE($B$6,$C$5,I$9))&gt;0,"x",""))</f>
        <v/>
      </c>
      <c r="J38" s="39">
        <f>IF(OR($B38="",J$9=""),"",IF(COUNTIFS(Requests!$AF$2:$AF$501,$B38,Requests!$AL$2:$AL$501,"Approved",Requests!$AH$2:$AH$501,"&lt;="&amp;DATE($B$6,$C$5,J$9),Requests!$AI$2:$AI$501,"&gt;="&amp;DATE($B$6,$C$5,J$9))&gt;0,"x",""))</f>
        <v/>
      </c>
      <c r="K38" s="39">
        <f>IF(OR($B38="",K$9=""),"",IF(COUNTIFS(Requests!$AF$2:$AF$501,$B38,Requests!$AL$2:$AL$501,"Approved",Requests!$AH$2:$AH$501,"&lt;="&amp;DATE($B$6,$C$5,K$9),Requests!$AI$2:$AI$501,"&gt;="&amp;DATE($B$6,$C$5,K$9))&gt;0,"x",""))</f>
        <v/>
      </c>
      <c r="L38" s="39">
        <f>IF(OR($B38="",L$9=""),"",IF(COUNTIFS(Requests!$AF$2:$AF$501,$B38,Requests!$AL$2:$AL$501,"Approved",Requests!$AH$2:$AH$501,"&lt;="&amp;DATE($B$6,$C$5,L$9),Requests!$AI$2:$AI$501,"&gt;="&amp;DATE($B$6,$C$5,L$9))&gt;0,"x",""))</f>
        <v/>
      </c>
      <c r="M38" s="39">
        <f>IF(OR($B38="",M$9=""),"",IF(COUNTIFS(Requests!$AF$2:$AF$501,$B38,Requests!$AL$2:$AL$501,"Approved",Requests!$AH$2:$AH$501,"&lt;="&amp;DATE($B$6,$C$5,M$9),Requests!$AI$2:$AI$501,"&gt;="&amp;DATE($B$6,$C$5,M$9))&gt;0,"x",""))</f>
        <v/>
      </c>
      <c r="N38" s="39">
        <f>IF(OR($B38="",N$9=""),"",IF(COUNTIFS(Requests!$AF$2:$AF$501,$B38,Requests!$AL$2:$AL$501,"Approved",Requests!$AH$2:$AH$501,"&lt;="&amp;DATE($B$6,$C$5,N$9),Requests!$AI$2:$AI$501,"&gt;="&amp;DATE($B$6,$C$5,N$9))&gt;0,"x",""))</f>
        <v/>
      </c>
      <c r="O38" s="39">
        <f>IF(OR($B38="",O$9=""),"",IF(COUNTIFS(Requests!$AF$2:$AF$501,$B38,Requests!$AL$2:$AL$501,"Approved",Requests!$AH$2:$AH$501,"&lt;="&amp;DATE($B$6,$C$5,O$9),Requests!$AI$2:$AI$501,"&gt;="&amp;DATE($B$6,$C$5,O$9))&gt;0,"x",""))</f>
        <v/>
      </c>
      <c r="P38" s="39">
        <f>IF(OR($B38="",P$9=""),"",IF(COUNTIFS(Requests!$AF$2:$AF$501,$B38,Requests!$AL$2:$AL$501,"Approved",Requests!$AH$2:$AH$501,"&lt;="&amp;DATE($B$6,$C$5,P$9),Requests!$AI$2:$AI$501,"&gt;="&amp;DATE($B$6,$C$5,P$9))&gt;0,"x",""))</f>
        <v/>
      </c>
      <c r="Q38" s="39">
        <f>IF(OR($B38="",Q$9=""),"",IF(COUNTIFS(Requests!$AF$2:$AF$501,$B38,Requests!$AL$2:$AL$501,"Approved",Requests!$AH$2:$AH$501,"&lt;="&amp;DATE($B$6,$C$5,Q$9),Requests!$AI$2:$AI$501,"&gt;="&amp;DATE($B$6,$C$5,Q$9))&gt;0,"x",""))</f>
        <v/>
      </c>
      <c r="R38" s="39">
        <f>IF(OR($B38="",R$9=""),"",IF(COUNTIFS(Requests!$AF$2:$AF$501,$B38,Requests!$AL$2:$AL$501,"Approved",Requests!$AH$2:$AH$501,"&lt;="&amp;DATE($B$6,$C$5,R$9),Requests!$AI$2:$AI$501,"&gt;="&amp;DATE($B$6,$C$5,R$9))&gt;0,"x",""))</f>
        <v/>
      </c>
      <c r="S38" s="39">
        <f>IF(OR($B38="",S$9=""),"",IF(COUNTIFS(Requests!$AF$2:$AF$501,$B38,Requests!$AL$2:$AL$501,"Approved",Requests!$AH$2:$AH$501,"&lt;="&amp;DATE($B$6,$C$5,S$9),Requests!$AI$2:$AI$501,"&gt;="&amp;DATE($B$6,$C$5,S$9))&gt;0,"x",""))</f>
        <v/>
      </c>
      <c r="T38" s="39">
        <f>IF(OR($B38="",T$9=""),"",IF(COUNTIFS(Requests!$AF$2:$AF$501,$B38,Requests!$AL$2:$AL$501,"Approved",Requests!$AH$2:$AH$501,"&lt;="&amp;DATE($B$6,$C$5,T$9),Requests!$AI$2:$AI$501,"&gt;="&amp;DATE($B$6,$C$5,T$9))&gt;0,"x",""))</f>
        <v/>
      </c>
      <c r="U38" s="39">
        <f>IF(OR($B38="",U$9=""),"",IF(COUNTIFS(Requests!$AF$2:$AF$501,$B38,Requests!$AL$2:$AL$501,"Approved",Requests!$AH$2:$AH$501,"&lt;="&amp;DATE($B$6,$C$5,U$9),Requests!$AI$2:$AI$501,"&gt;="&amp;DATE($B$6,$C$5,U$9))&gt;0,"x",""))</f>
        <v/>
      </c>
      <c r="V38" s="39">
        <f>IF(OR($B38="",V$9=""),"",IF(COUNTIFS(Requests!$AF$2:$AF$501,$B38,Requests!$AL$2:$AL$501,"Approved",Requests!$AH$2:$AH$501,"&lt;="&amp;DATE($B$6,$C$5,V$9),Requests!$AI$2:$AI$501,"&gt;="&amp;DATE($B$6,$C$5,V$9))&gt;0,"x",""))</f>
        <v/>
      </c>
      <c r="W38" s="39">
        <f>IF(OR($B38="",W$9=""),"",IF(COUNTIFS(Requests!$AF$2:$AF$501,$B38,Requests!$AL$2:$AL$501,"Approved",Requests!$AH$2:$AH$501,"&lt;="&amp;DATE($B$6,$C$5,W$9),Requests!$AI$2:$AI$501,"&gt;="&amp;DATE($B$6,$C$5,W$9))&gt;0,"x",""))</f>
        <v/>
      </c>
      <c r="X38" s="39">
        <f>IF(OR($B38="",X$9=""),"",IF(COUNTIFS(Requests!$AF$2:$AF$501,$B38,Requests!$AL$2:$AL$501,"Approved",Requests!$AH$2:$AH$501,"&lt;="&amp;DATE($B$6,$C$5,X$9),Requests!$AI$2:$AI$501,"&gt;="&amp;DATE($B$6,$C$5,X$9))&gt;0,"x",""))</f>
        <v/>
      </c>
      <c r="Y38" s="39">
        <f>IF(OR($B38="",Y$9=""),"",IF(COUNTIFS(Requests!$AF$2:$AF$501,$B38,Requests!$AL$2:$AL$501,"Approved",Requests!$AH$2:$AH$501,"&lt;="&amp;DATE($B$6,$C$5,Y$9),Requests!$AI$2:$AI$501,"&gt;="&amp;DATE($B$6,$C$5,Y$9))&gt;0,"x",""))</f>
        <v/>
      </c>
      <c r="Z38" s="39">
        <f>IF(OR($B38="",Z$9=""),"",IF(COUNTIFS(Requests!$AF$2:$AF$501,$B38,Requests!$AL$2:$AL$501,"Approved",Requests!$AH$2:$AH$501,"&lt;="&amp;DATE($B$6,$C$5,Z$9),Requests!$AI$2:$AI$501,"&gt;="&amp;DATE($B$6,$C$5,Z$9))&gt;0,"x",""))</f>
        <v/>
      </c>
      <c r="AA38" s="39">
        <f>IF(OR($B38="",AA$9=""),"",IF(COUNTIFS(Requests!$AF$2:$AF$501,$B38,Requests!$AL$2:$AL$501,"Approved",Requests!$AH$2:$AH$501,"&lt;="&amp;DATE($B$6,$C$5,AA$9),Requests!$AI$2:$AI$501,"&gt;="&amp;DATE($B$6,$C$5,AA$9))&gt;0,"x",""))</f>
        <v/>
      </c>
      <c r="AB38" s="39">
        <f>IF(OR($B38="",AB$9=""),"",IF(COUNTIFS(Requests!$AF$2:$AF$501,$B38,Requests!$AL$2:$AL$501,"Approved",Requests!$AH$2:$AH$501,"&lt;="&amp;DATE($B$6,$C$5,AB$9),Requests!$AI$2:$AI$501,"&gt;="&amp;DATE($B$6,$C$5,AB$9))&gt;0,"x",""))</f>
        <v/>
      </c>
      <c r="AC38" s="39">
        <f>IF(OR($B38="",AC$9=""),"",IF(COUNTIFS(Requests!$AF$2:$AF$501,$B38,Requests!$AL$2:$AL$501,"Approved",Requests!$AH$2:$AH$501,"&lt;="&amp;DATE($B$6,$C$5,AC$9),Requests!$AI$2:$AI$501,"&gt;="&amp;DATE($B$6,$C$5,AC$9))&gt;0,"x",""))</f>
        <v/>
      </c>
      <c r="AD38" s="39">
        <f>IF(OR($B38="",AD$9=""),"",IF(COUNTIFS(Requests!$AF$2:$AF$501,$B38,Requests!$AL$2:$AL$501,"Approved",Requests!$AH$2:$AH$501,"&lt;="&amp;DATE($B$6,$C$5,AD$9),Requests!$AI$2:$AI$501,"&gt;="&amp;DATE($B$6,$C$5,AD$9))&gt;0,"x",""))</f>
        <v/>
      </c>
      <c r="AE38" s="39">
        <f>IF(OR($B38="",AE$9=""),"",IF(COUNTIFS(Requests!$AF$2:$AF$501,$B38,Requests!$AL$2:$AL$501,"Approved",Requests!$AH$2:$AH$501,"&lt;="&amp;DATE($B$6,$C$5,AE$9),Requests!$AI$2:$AI$501,"&gt;="&amp;DATE($B$6,$C$5,AE$9))&gt;0,"x",""))</f>
        <v/>
      </c>
      <c r="AF38" s="39">
        <f>IF(OR($B38="",AF$9=""),"",IF(COUNTIFS(Requests!$AF$2:$AF$501,$B38,Requests!$AL$2:$AL$501,"Approved",Requests!$AH$2:$AH$501,"&lt;="&amp;DATE($B$6,$C$5,AF$9),Requests!$AI$2:$AI$501,"&gt;="&amp;DATE($B$6,$C$5,AF$9))&gt;0,"x",""))</f>
        <v/>
      </c>
      <c r="AG38" s="39">
        <f>IF(OR($B38="",AG$9=""),"",IF(COUNTIFS(Requests!$AF$2:$AF$501,$B38,Requests!$AL$2:$AL$501,"Approved",Requests!$AH$2:$AH$501,"&lt;="&amp;DATE($B$6,$C$5,AG$9),Requests!$AI$2:$AI$501,"&gt;="&amp;DATE($B$6,$C$5,AG$9))&gt;0,"x",""))</f>
        <v/>
      </c>
    </row>
    <row r="39">
      <c r="A39" s="38">
        <f>IF(B39="","",IF(Balances!B38&lt;&gt;"",Balances!B38,B39))</f>
        <v/>
      </c>
      <c r="B39" s="38">
        <f>IF(TRIM(Balances!A38)="","",LOWER(TRIM(Balances!A38)))</f>
        <v/>
      </c>
      <c r="C39" s="39">
        <f>IF(OR($B39="",C$9=""),"",IF(COUNTIFS(Requests!$AF$2:$AF$501,$B39,Requests!$AL$2:$AL$501,"Approved",Requests!$AH$2:$AH$501,"&lt;="&amp;DATE($B$6,$C$5,C$9),Requests!$AI$2:$AI$501,"&gt;="&amp;DATE($B$6,$C$5,C$9))&gt;0,"x",""))</f>
        <v/>
      </c>
      <c r="D39" s="39">
        <f>IF(OR($B39="",D$9=""),"",IF(COUNTIFS(Requests!$AF$2:$AF$501,$B39,Requests!$AL$2:$AL$501,"Approved",Requests!$AH$2:$AH$501,"&lt;="&amp;DATE($B$6,$C$5,D$9),Requests!$AI$2:$AI$501,"&gt;="&amp;DATE($B$6,$C$5,D$9))&gt;0,"x",""))</f>
        <v/>
      </c>
      <c r="E39" s="39">
        <f>IF(OR($B39="",E$9=""),"",IF(COUNTIFS(Requests!$AF$2:$AF$501,$B39,Requests!$AL$2:$AL$501,"Approved",Requests!$AH$2:$AH$501,"&lt;="&amp;DATE($B$6,$C$5,E$9),Requests!$AI$2:$AI$501,"&gt;="&amp;DATE($B$6,$C$5,E$9))&gt;0,"x",""))</f>
        <v/>
      </c>
      <c r="F39" s="39">
        <f>IF(OR($B39="",F$9=""),"",IF(COUNTIFS(Requests!$AF$2:$AF$501,$B39,Requests!$AL$2:$AL$501,"Approved",Requests!$AH$2:$AH$501,"&lt;="&amp;DATE($B$6,$C$5,F$9),Requests!$AI$2:$AI$501,"&gt;="&amp;DATE($B$6,$C$5,F$9))&gt;0,"x",""))</f>
        <v/>
      </c>
      <c r="G39" s="39">
        <f>IF(OR($B39="",G$9=""),"",IF(COUNTIFS(Requests!$AF$2:$AF$501,$B39,Requests!$AL$2:$AL$501,"Approved",Requests!$AH$2:$AH$501,"&lt;="&amp;DATE($B$6,$C$5,G$9),Requests!$AI$2:$AI$501,"&gt;="&amp;DATE($B$6,$C$5,G$9))&gt;0,"x",""))</f>
        <v/>
      </c>
      <c r="H39" s="39">
        <f>IF(OR($B39="",H$9=""),"",IF(COUNTIFS(Requests!$AF$2:$AF$501,$B39,Requests!$AL$2:$AL$501,"Approved",Requests!$AH$2:$AH$501,"&lt;="&amp;DATE($B$6,$C$5,H$9),Requests!$AI$2:$AI$501,"&gt;="&amp;DATE($B$6,$C$5,H$9))&gt;0,"x",""))</f>
        <v/>
      </c>
      <c r="I39" s="39">
        <f>IF(OR($B39="",I$9=""),"",IF(COUNTIFS(Requests!$AF$2:$AF$501,$B39,Requests!$AL$2:$AL$501,"Approved",Requests!$AH$2:$AH$501,"&lt;="&amp;DATE($B$6,$C$5,I$9),Requests!$AI$2:$AI$501,"&gt;="&amp;DATE($B$6,$C$5,I$9))&gt;0,"x",""))</f>
        <v/>
      </c>
      <c r="J39" s="39">
        <f>IF(OR($B39="",J$9=""),"",IF(COUNTIFS(Requests!$AF$2:$AF$501,$B39,Requests!$AL$2:$AL$501,"Approved",Requests!$AH$2:$AH$501,"&lt;="&amp;DATE($B$6,$C$5,J$9),Requests!$AI$2:$AI$501,"&gt;="&amp;DATE($B$6,$C$5,J$9))&gt;0,"x",""))</f>
        <v/>
      </c>
      <c r="K39" s="39">
        <f>IF(OR($B39="",K$9=""),"",IF(COUNTIFS(Requests!$AF$2:$AF$501,$B39,Requests!$AL$2:$AL$501,"Approved",Requests!$AH$2:$AH$501,"&lt;="&amp;DATE($B$6,$C$5,K$9),Requests!$AI$2:$AI$501,"&gt;="&amp;DATE($B$6,$C$5,K$9))&gt;0,"x",""))</f>
        <v/>
      </c>
      <c r="L39" s="39">
        <f>IF(OR($B39="",L$9=""),"",IF(COUNTIFS(Requests!$AF$2:$AF$501,$B39,Requests!$AL$2:$AL$501,"Approved",Requests!$AH$2:$AH$501,"&lt;="&amp;DATE($B$6,$C$5,L$9),Requests!$AI$2:$AI$501,"&gt;="&amp;DATE($B$6,$C$5,L$9))&gt;0,"x",""))</f>
        <v/>
      </c>
      <c r="M39" s="39">
        <f>IF(OR($B39="",M$9=""),"",IF(COUNTIFS(Requests!$AF$2:$AF$501,$B39,Requests!$AL$2:$AL$501,"Approved",Requests!$AH$2:$AH$501,"&lt;="&amp;DATE($B$6,$C$5,M$9),Requests!$AI$2:$AI$501,"&gt;="&amp;DATE($B$6,$C$5,M$9))&gt;0,"x",""))</f>
        <v/>
      </c>
      <c r="N39" s="39">
        <f>IF(OR($B39="",N$9=""),"",IF(COUNTIFS(Requests!$AF$2:$AF$501,$B39,Requests!$AL$2:$AL$501,"Approved",Requests!$AH$2:$AH$501,"&lt;="&amp;DATE($B$6,$C$5,N$9),Requests!$AI$2:$AI$501,"&gt;="&amp;DATE($B$6,$C$5,N$9))&gt;0,"x",""))</f>
        <v/>
      </c>
      <c r="O39" s="39">
        <f>IF(OR($B39="",O$9=""),"",IF(COUNTIFS(Requests!$AF$2:$AF$501,$B39,Requests!$AL$2:$AL$501,"Approved",Requests!$AH$2:$AH$501,"&lt;="&amp;DATE($B$6,$C$5,O$9),Requests!$AI$2:$AI$501,"&gt;="&amp;DATE($B$6,$C$5,O$9))&gt;0,"x",""))</f>
        <v/>
      </c>
      <c r="P39" s="39">
        <f>IF(OR($B39="",P$9=""),"",IF(COUNTIFS(Requests!$AF$2:$AF$501,$B39,Requests!$AL$2:$AL$501,"Approved",Requests!$AH$2:$AH$501,"&lt;="&amp;DATE($B$6,$C$5,P$9),Requests!$AI$2:$AI$501,"&gt;="&amp;DATE($B$6,$C$5,P$9))&gt;0,"x",""))</f>
        <v/>
      </c>
      <c r="Q39" s="39">
        <f>IF(OR($B39="",Q$9=""),"",IF(COUNTIFS(Requests!$AF$2:$AF$501,$B39,Requests!$AL$2:$AL$501,"Approved",Requests!$AH$2:$AH$501,"&lt;="&amp;DATE($B$6,$C$5,Q$9),Requests!$AI$2:$AI$501,"&gt;="&amp;DATE($B$6,$C$5,Q$9))&gt;0,"x",""))</f>
        <v/>
      </c>
      <c r="R39" s="39">
        <f>IF(OR($B39="",R$9=""),"",IF(COUNTIFS(Requests!$AF$2:$AF$501,$B39,Requests!$AL$2:$AL$501,"Approved",Requests!$AH$2:$AH$501,"&lt;="&amp;DATE($B$6,$C$5,R$9),Requests!$AI$2:$AI$501,"&gt;="&amp;DATE($B$6,$C$5,R$9))&gt;0,"x",""))</f>
        <v/>
      </c>
      <c r="S39" s="39">
        <f>IF(OR($B39="",S$9=""),"",IF(COUNTIFS(Requests!$AF$2:$AF$501,$B39,Requests!$AL$2:$AL$501,"Approved",Requests!$AH$2:$AH$501,"&lt;="&amp;DATE($B$6,$C$5,S$9),Requests!$AI$2:$AI$501,"&gt;="&amp;DATE($B$6,$C$5,S$9))&gt;0,"x",""))</f>
        <v/>
      </c>
      <c r="T39" s="39">
        <f>IF(OR($B39="",T$9=""),"",IF(COUNTIFS(Requests!$AF$2:$AF$501,$B39,Requests!$AL$2:$AL$501,"Approved",Requests!$AH$2:$AH$501,"&lt;="&amp;DATE($B$6,$C$5,T$9),Requests!$AI$2:$AI$501,"&gt;="&amp;DATE($B$6,$C$5,T$9))&gt;0,"x",""))</f>
        <v/>
      </c>
      <c r="U39" s="39">
        <f>IF(OR($B39="",U$9=""),"",IF(COUNTIFS(Requests!$AF$2:$AF$501,$B39,Requests!$AL$2:$AL$501,"Approved",Requests!$AH$2:$AH$501,"&lt;="&amp;DATE($B$6,$C$5,U$9),Requests!$AI$2:$AI$501,"&gt;="&amp;DATE($B$6,$C$5,U$9))&gt;0,"x",""))</f>
        <v/>
      </c>
      <c r="V39" s="39">
        <f>IF(OR($B39="",V$9=""),"",IF(COUNTIFS(Requests!$AF$2:$AF$501,$B39,Requests!$AL$2:$AL$501,"Approved",Requests!$AH$2:$AH$501,"&lt;="&amp;DATE($B$6,$C$5,V$9),Requests!$AI$2:$AI$501,"&gt;="&amp;DATE($B$6,$C$5,V$9))&gt;0,"x",""))</f>
        <v/>
      </c>
      <c r="W39" s="39">
        <f>IF(OR($B39="",W$9=""),"",IF(COUNTIFS(Requests!$AF$2:$AF$501,$B39,Requests!$AL$2:$AL$501,"Approved",Requests!$AH$2:$AH$501,"&lt;="&amp;DATE($B$6,$C$5,W$9),Requests!$AI$2:$AI$501,"&gt;="&amp;DATE($B$6,$C$5,W$9))&gt;0,"x",""))</f>
        <v/>
      </c>
      <c r="X39" s="39">
        <f>IF(OR($B39="",X$9=""),"",IF(COUNTIFS(Requests!$AF$2:$AF$501,$B39,Requests!$AL$2:$AL$501,"Approved",Requests!$AH$2:$AH$501,"&lt;="&amp;DATE($B$6,$C$5,X$9),Requests!$AI$2:$AI$501,"&gt;="&amp;DATE($B$6,$C$5,X$9))&gt;0,"x",""))</f>
        <v/>
      </c>
      <c r="Y39" s="39">
        <f>IF(OR($B39="",Y$9=""),"",IF(COUNTIFS(Requests!$AF$2:$AF$501,$B39,Requests!$AL$2:$AL$501,"Approved",Requests!$AH$2:$AH$501,"&lt;="&amp;DATE($B$6,$C$5,Y$9),Requests!$AI$2:$AI$501,"&gt;="&amp;DATE($B$6,$C$5,Y$9))&gt;0,"x",""))</f>
        <v/>
      </c>
      <c r="Z39" s="39">
        <f>IF(OR($B39="",Z$9=""),"",IF(COUNTIFS(Requests!$AF$2:$AF$501,$B39,Requests!$AL$2:$AL$501,"Approved",Requests!$AH$2:$AH$501,"&lt;="&amp;DATE($B$6,$C$5,Z$9),Requests!$AI$2:$AI$501,"&gt;="&amp;DATE($B$6,$C$5,Z$9))&gt;0,"x",""))</f>
        <v/>
      </c>
      <c r="AA39" s="39">
        <f>IF(OR($B39="",AA$9=""),"",IF(COUNTIFS(Requests!$AF$2:$AF$501,$B39,Requests!$AL$2:$AL$501,"Approved",Requests!$AH$2:$AH$501,"&lt;="&amp;DATE($B$6,$C$5,AA$9),Requests!$AI$2:$AI$501,"&gt;="&amp;DATE($B$6,$C$5,AA$9))&gt;0,"x",""))</f>
        <v/>
      </c>
      <c r="AB39" s="39">
        <f>IF(OR($B39="",AB$9=""),"",IF(COUNTIFS(Requests!$AF$2:$AF$501,$B39,Requests!$AL$2:$AL$501,"Approved",Requests!$AH$2:$AH$501,"&lt;="&amp;DATE($B$6,$C$5,AB$9),Requests!$AI$2:$AI$501,"&gt;="&amp;DATE($B$6,$C$5,AB$9))&gt;0,"x",""))</f>
        <v/>
      </c>
      <c r="AC39" s="39">
        <f>IF(OR($B39="",AC$9=""),"",IF(COUNTIFS(Requests!$AF$2:$AF$501,$B39,Requests!$AL$2:$AL$501,"Approved",Requests!$AH$2:$AH$501,"&lt;="&amp;DATE($B$6,$C$5,AC$9),Requests!$AI$2:$AI$501,"&gt;="&amp;DATE($B$6,$C$5,AC$9))&gt;0,"x",""))</f>
        <v/>
      </c>
      <c r="AD39" s="39">
        <f>IF(OR($B39="",AD$9=""),"",IF(COUNTIFS(Requests!$AF$2:$AF$501,$B39,Requests!$AL$2:$AL$501,"Approved",Requests!$AH$2:$AH$501,"&lt;="&amp;DATE($B$6,$C$5,AD$9),Requests!$AI$2:$AI$501,"&gt;="&amp;DATE($B$6,$C$5,AD$9))&gt;0,"x",""))</f>
        <v/>
      </c>
      <c r="AE39" s="39">
        <f>IF(OR($B39="",AE$9=""),"",IF(COUNTIFS(Requests!$AF$2:$AF$501,$B39,Requests!$AL$2:$AL$501,"Approved",Requests!$AH$2:$AH$501,"&lt;="&amp;DATE($B$6,$C$5,AE$9),Requests!$AI$2:$AI$501,"&gt;="&amp;DATE($B$6,$C$5,AE$9))&gt;0,"x",""))</f>
        <v/>
      </c>
      <c r="AF39" s="39">
        <f>IF(OR($B39="",AF$9=""),"",IF(COUNTIFS(Requests!$AF$2:$AF$501,$B39,Requests!$AL$2:$AL$501,"Approved",Requests!$AH$2:$AH$501,"&lt;="&amp;DATE($B$6,$C$5,AF$9),Requests!$AI$2:$AI$501,"&gt;="&amp;DATE($B$6,$C$5,AF$9))&gt;0,"x",""))</f>
        <v/>
      </c>
      <c r="AG39" s="39">
        <f>IF(OR($B39="",AG$9=""),"",IF(COUNTIFS(Requests!$AF$2:$AF$501,$B39,Requests!$AL$2:$AL$501,"Approved",Requests!$AH$2:$AH$501,"&lt;="&amp;DATE($B$6,$C$5,AG$9),Requests!$AI$2:$AI$501,"&gt;="&amp;DATE($B$6,$C$5,AG$9))&gt;0,"x",""))</f>
        <v/>
      </c>
    </row>
    <row r="40">
      <c r="A40" s="30" t="inlineStr">
        <is>
          <t>People off (count)</t>
        </is>
      </c>
      <c r="C40" s="40">
        <f>IF(C$9="","",COUNTIF(C10:C39,"x"))</f>
        <v/>
      </c>
      <c r="D40" s="40">
        <f>IF(D$9="","",COUNTIF(D10:D39,"x"))</f>
        <v/>
      </c>
      <c r="E40" s="40">
        <f>IF(E$9="","",COUNTIF(E10:E39,"x"))</f>
        <v/>
      </c>
      <c r="F40" s="40">
        <f>IF(F$9="","",COUNTIF(F10:F39,"x"))</f>
        <v/>
      </c>
      <c r="G40" s="40">
        <f>IF(G$9="","",COUNTIF(G10:G39,"x"))</f>
        <v/>
      </c>
      <c r="H40" s="40">
        <f>IF(H$9="","",COUNTIF(H10:H39,"x"))</f>
        <v/>
      </c>
      <c r="I40" s="40">
        <f>IF(I$9="","",COUNTIF(I10:I39,"x"))</f>
        <v/>
      </c>
      <c r="J40" s="40">
        <f>IF(J$9="","",COUNTIF(J10:J39,"x"))</f>
        <v/>
      </c>
      <c r="K40" s="40">
        <f>IF(K$9="","",COUNTIF(K10:K39,"x"))</f>
        <v/>
      </c>
      <c r="L40" s="40">
        <f>IF(L$9="","",COUNTIF(L10:L39,"x"))</f>
        <v/>
      </c>
      <c r="M40" s="40">
        <f>IF(M$9="","",COUNTIF(M10:M39,"x"))</f>
        <v/>
      </c>
      <c r="N40" s="40">
        <f>IF(N$9="","",COUNTIF(N10:N39,"x"))</f>
        <v/>
      </c>
      <c r="O40" s="40">
        <f>IF(O$9="","",COUNTIF(O10:O39,"x"))</f>
        <v/>
      </c>
      <c r="P40" s="40">
        <f>IF(P$9="","",COUNTIF(P10:P39,"x"))</f>
        <v/>
      </c>
      <c r="Q40" s="40">
        <f>IF(Q$9="","",COUNTIF(Q10:Q39,"x"))</f>
        <v/>
      </c>
      <c r="R40" s="40">
        <f>IF(R$9="","",COUNTIF(R10:R39,"x"))</f>
        <v/>
      </c>
      <c r="S40" s="40">
        <f>IF(S$9="","",COUNTIF(S10:S39,"x"))</f>
        <v/>
      </c>
      <c r="T40" s="40">
        <f>IF(T$9="","",COUNTIF(T10:T39,"x"))</f>
        <v/>
      </c>
      <c r="U40" s="40">
        <f>IF(U$9="","",COUNTIF(U10:U39,"x"))</f>
        <v/>
      </c>
      <c r="V40" s="40">
        <f>IF(V$9="","",COUNTIF(V10:V39,"x"))</f>
        <v/>
      </c>
      <c r="W40" s="40">
        <f>IF(W$9="","",COUNTIF(W10:W39,"x"))</f>
        <v/>
      </c>
      <c r="X40" s="40">
        <f>IF(X$9="","",COUNTIF(X10:X39,"x"))</f>
        <v/>
      </c>
      <c r="Y40" s="40">
        <f>IF(Y$9="","",COUNTIF(Y10:Y39,"x"))</f>
        <v/>
      </c>
      <c r="Z40" s="40">
        <f>IF(Z$9="","",COUNTIF(Z10:Z39,"x"))</f>
        <v/>
      </c>
      <c r="AA40" s="40">
        <f>IF(AA$9="","",COUNTIF(AA10:AA39,"x"))</f>
        <v/>
      </c>
      <c r="AB40" s="40">
        <f>IF(AB$9="","",COUNTIF(AB10:AB39,"x"))</f>
        <v/>
      </c>
      <c r="AC40" s="40">
        <f>IF(AC$9="","",COUNTIF(AC10:AC39,"x"))</f>
        <v/>
      </c>
      <c r="AD40" s="40">
        <f>IF(AD$9="","",COUNTIF(AD10:AD39,"x"))</f>
        <v/>
      </c>
      <c r="AE40" s="40">
        <f>IF(AE$9="","",COUNTIF(AE10:AE39,"x"))</f>
        <v/>
      </c>
      <c r="AF40" s="40">
        <f>IF(AF$9="","",COUNTIF(AF10:AF39,"x"))</f>
        <v/>
      </c>
      <c r="AG40" s="40">
        <f>IF(AG$9="","",COUNTIF(AG10:AG39,"x"))</f>
        <v/>
      </c>
    </row>
    <row r="41">
      <c r="A41" s="30" t="inlineStr">
        <is>
          <t>Over your limit?</t>
        </is>
      </c>
      <c r="C41" s="40">
        <f>IF(OR(C$9="",$B$7=""),"",IF(C40&gt;$B$7,"over",""))</f>
        <v/>
      </c>
      <c r="D41" s="40">
        <f>IF(OR(D$9="",$B$7=""),"",IF(D40&gt;$B$7,"over",""))</f>
        <v/>
      </c>
      <c r="E41" s="40">
        <f>IF(OR(E$9="",$B$7=""),"",IF(E40&gt;$B$7,"over",""))</f>
        <v/>
      </c>
      <c r="F41" s="40">
        <f>IF(OR(F$9="",$B$7=""),"",IF(F40&gt;$B$7,"over",""))</f>
        <v/>
      </c>
      <c r="G41" s="40">
        <f>IF(OR(G$9="",$B$7=""),"",IF(G40&gt;$B$7,"over",""))</f>
        <v/>
      </c>
      <c r="H41" s="40">
        <f>IF(OR(H$9="",$B$7=""),"",IF(H40&gt;$B$7,"over",""))</f>
        <v/>
      </c>
      <c r="I41" s="40">
        <f>IF(OR(I$9="",$B$7=""),"",IF(I40&gt;$B$7,"over",""))</f>
        <v/>
      </c>
      <c r="J41" s="40">
        <f>IF(OR(J$9="",$B$7=""),"",IF(J40&gt;$B$7,"over",""))</f>
        <v/>
      </c>
      <c r="K41" s="40">
        <f>IF(OR(K$9="",$B$7=""),"",IF(K40&gt;$B$7,"over",""))</f>
        <v/>
      </c>
      <c r="L41" s="40">
        <f>IF(OR(L$9="",$B$7=""),"",IF(L40&gt;$B$7,"over",""))</f>
        <v/>
      </c>
      <c r="M41" s="40">
        <f>IF(OR(M$9="",$B$7=""),"",IF(M40&gt;$B$7,"over",""))</f>
        <v/>
      </c>
      <c r="N41" s="40">
        <f>IF(OR(N$9="",$B$7=""),"",IF(N40&gt;$B$7,"over",""))</f>
        <v/>
      </c>
      <c r="O41" s="40">
        <f>IF(OR(O$9="",$B$7=""),"",IF(O40&gt;$B$7,"over",""))</f>
        <v/>
      </c>
      <c r="P41" s="40">
        <f>IF(OR(P$9="",$B$7=""),"",IF(P40&gt;$B$7,"over",""))</f>
        <v/>
      </c>
      <c r="Q41" s="40">
        <f>IF(OR(Q$9="",$B$7=""),"",IF(Q40&gt;$B$7,"over",""))</f>
        <v/>
      </c>
      <c r="R41" s="40">
        <f>IF(OR(R$9="",$B$7=""),"",IF(R40&gt;$B$7,"over",""))</f>
        <v/>
      </c>
      <c r="S41" s="40">
        <f>IF(OR(S$9="",$B$7=""),"",IF(S40&gt;$B$7,"over",""))</f>
        <v/>
      </c>
      <c r="T41" s="40">
        <f>IF(OR(T$9="",$B$7=""),"",IF(T40&gt;$B$7,"over",""))</f>
        <v/>
      </c>
      <c r="U41" s="40">
        <f>IF(OR(U$9="",$B$7=""),"",IF(U40&gt;$B$7,"over",""))</f>
        <v/>
      </c>
      <c r="V41" s="40">
        <f>IF(OR(V$9="",$B$7=""),"",IF(V40&gt;$B$7,"over",""))</f>
        <v/>
      </c>
      <c r="W41" s="40">
        <f>IF(OR(W$9="",$B$7=""),"",IF(W40&gt;$B$7,"over",""))</f>
        <v/>
      </c>
      <c r="X41" s="40">
        <f>IF(OR(X$9="",$B$7=""),"",IF(X40&gt;$B$7,"over",""))</f>
        <v/>
      </c>
      <c r="Y41" s="40">
        <f>IF(OR(Y$9="",$B$7=""),"",IF(Y40&gt;$B$7,"over",""))</f>
        <v/>
      </c>
      <c r="Z41" s="40">
        <f>IF(OR(Z$9="",$B$7=""),"",IF(Z40&gt;$B$7,"over",""))</f>
        <v/>
      </c>
      <c r="AA41" s="40">
        <f>IF(OR(AA$9="",$B$7=""),"",IF(AA40&gt;$B$7,"over",""))</f>
        <v/>
      </c>
      <c r="AB41" s="40">
        <f>IF(OR(AB$9="",$B$7=""),"",IF(AB40&gt;$B$7,"over",""))</f>
        <v/>
      </c>
      <c r="AC41" s="40">
        <f>IF(OR(AC$9="",$B$7=""),"",IF(AC40&gt;$B$7,"over",""))</f>
        <v/>
      </c>
      <c r="AD41" s="40">
        <f>IF(OR(AD$9="",$B$7=""),"",IF(AD40&gt;$B$7,"over",""))</f>
        <v/>
      </c>
      <c r="AE41" s="40">
        <f>IF(OR(AE$9="",$B$7=""),"",IF(AE40&gt;$B$7,"over",""))</f>
        <v/>
      </c>
      <c r="AF41" s="40">
        <f>IF(OR(AF$9="",$B$7=""),"",IF(AF40&gt;$B$7,"over",""))</f>
        <v/>
      </c>
      <c r="AG41" s="40">
        <f>IF(OR(AG$9="",$B$7=""),"",IF(AG40&gt;$B$7,"over",""))</f>
        <v/>
      </c>
    </row>
  </sheetData>
  <conditionalFormatting sqref="C10:AG39">
    <cfRule type="expression" priority="1" dxfId="1" stopIfTrue="1">
      <formula>C10="x"</formula>
    </cfRule>
    <cfRule type="expression" priority="2" dxfId="2">
      <formula>AND(C$9&lt;&gt;"",WEEKDAY(DATE($B$6,$C$5,C$9),2)&gt;5)</formula>
    </cfRule>
  </conditionalFormatting>
  <conditionalFormatting sqref="C41:AG41">
    <cfRule type="expression" priority="3" dxfId="0">
      <formula>C41="over"</formula>
    </cfRule>
  </conditionalFormatting>
  <dataValidations count="1">
    <dataValidation sqref="B5" showDropDown="0" showInputMessage="0" showErrorMessage="1" allowBlank="0" errorTitle="Month" error="Pick a month from the list." type="list" errorStyle="warning">
      <formula1>Lists!$E$2:$E$13</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8F8499"/>
    <outlinePr summaryBelow="1" summaryRight="1"/>
    <pageSetUpPr/>
  </sheetPr>
  <dimension ref="A1:H15"/>
  <sheetViews>
    <sheetView workbookViewId="0">
      <pane ySplit="1" topLeftCell="A2" activePane="bottomLeft" state="frozen"/>
      <selection pane="bottomLeft" activeCell="A1" sqref="A1"/>
    </sheetView>
  </sheetViews>
  <sheetFormatPr baseColWidth="8" defaultRowHeight="15"/>
  <cols>
    <col width="14" customWidth="1" min="1" max="1"/>
    <col width="3" customWidth="1" min="2" max="2"/>
    <col width="30" customWidth="1" min="3" max="3"/>
    <col width="3" customWidth="1" min="4" max="4"/>
    <col width="14" customWidth="1" min="5" max="5"/>
    <col width="3" customWidth="1" min="6" max="6"/>
    <col width="24" customWidth="1" min="7" max="7"/>
    <col width="50" customWidth="1" min="8" max="8"/>
  </cols>
  <sheetData>
    <row r="1" ht="32" customHeight="1">
      <c r="A1" s="3" t="inlineStr">
        <is>
          <t>Status</t>
        </is>
      </c>
      <c r="C1" s="3" t="inlineStr">
        <is>
          <t>Type of time off</t>
        </is>
      </c>
      <c r="E1" s="3" t="inlineStr">
        <is>
          <t>Months</t>
        </is>
      </c>
      <c r="G1" s="3" t="inlineStr">
        <is>
          <t>Column names to look for</t>
        </is>
      </c>
      <c r="H1" s="3" t="inlineStr">
        <is>
          <t>Header in your export (edit if you renamed a question)</t>
        </is>
      </c>
    </row>
    <row r="2">
      <c r="A2" s="25" t="inlineStr">
        <is>
          <t>Pending</t>
        </is>
      </c>
      <c r="C2" s="25" t="inlineStr">
        <is>
          <t>Vacation or annual leave</t>
        </is>
      </c>
      <c r="E2" s="41" t="inlineStr">
        <is>
          <t>January</t>
        </is>
      </c>
      <c r="G2" s="42" t="inlineStr">
        <is>
          <t>Response ID</t>
        </is>
      </c>
      <c r="H2" s="25" t="inlineStr">
        <is>
          <t>Response ID</t>
        </is>
      </c>
    </row>
    <row r="3">
      <c r="A3" s="25" t="inlineStr">
        <is>
          <t>Approved</t>
        </is>
      </c>
      <c r="C3" s="25" t="inlineStr">
        <is>
          <t>Sick leave</t>
        </is>
      </c>
      <c r="E3" s="41" t="inlineStr">
        <is>
          <t>February</t>
        </is>
      </c>
      <c r="G3" s="42" t="inlineStr">
        <is>
          <t>Employee name</t>
        </is>
      </c>
      <c r="H3" s="25" t="inlineStr">
        <is>
          <t>Your name</t>
        </is>
      </c>
    </row>
    <row r="4">
      <c r="A4" s="25" t="inlineStr">
        <is>
          <t>Declined</t>
        </is>
      </c>
      <c r="C4" s="25" t="inlineStr">
        <is>
          <t>Personal day</t>
        </is>
      </c>
      <c r="E4" s="41" t="inlineStr">
        <is>
          <t>March</t>
        </is>
      </c>
      <c r="G4" s="42" t="inlineStr">
        <is>
          <t>Employee email</t>
        </is>
      </c>
      <c r="H4" s="25" t="inlineStr">
        <is>
          <t>Your work email</t>
        </is>
      </c>
    </row>
    <row r="5">
      <c r="A5" s="25" t="inlineStr">
        <is>
          <t>Changed</t>
        </is>
      </c>
      <c r="C5" s="25" t="inlineStr">
        <is>
          <t>Medical appointment</t>
        </is>
      </c>
      <c r="E5" s="41" t="inlineStr">
        <is>
          <t>April</t>
        </is>
      </c>
      <c r="G5" s="42" t="inlineStr">
        <is>
          <t>First day off</t>
        </is>
      </c>
      <c r="H5" s="25" t="inlineStr">
        <is>
          <t>First day off</t>
        </is>
      </c>
    </row>
    <row r="6">
      <c r="C6" s="25" t="inlineStr">
        <is>
          <t>Bereavement</t>
        </is>
      </c>
      <c r="E6" s="41" t="inlineStr">
        <is>
          <t>May</t>
        </is>
      </c>
      <c r="G6" s="42" t="inlineStr">
        <is>
          <t>Last day off</t>
        </is>
      </c>
      <c r="H6" s="25" t="inlineStr">
        <is>
          <t>Last day off</t>
        </is>
      </c>
    </row>
    <row r="7">
      <c r="C7" s="25" t="inlineStr">
        <is>
          <t>Jury duty or public service</t>
        </is>
      </c>
      <c r="E7" s="41" t="inlineStr">
        <is>
          <t>June</t>
        </is>
      </c>
      <c r="G7" s="42" t="inlineStr">
        <is>
          <t>Working days in total</t>
        </is>
      </c>
      <c r="H7" s="25" t="inlineStr">
        <is>
          <t>How many working days in total?</t>
        </is>
      </c>
    </row>
    <row r="8">
      <c r="C8" s="25" t="inlineStr">
        <is>
          <t>Parental leave</t>
        </is>
      </c>
      <c r="E8" s="41" t="inlineStr">
        <is>
          <t>July</t>
        </is>
      </c>
      <c r="G8" s="42" t="inlineStr">
        <is>
          <t>Type of time off</t>
        </is>
      </c>
      <c r="H8" s="25" t="inlineStr">
        <is>
          <t>Type of time off</t>
        </is>
      </c>
    </row>
    <row r="9">
      <c r="C9" s="25" t="inlineStr">
        <is>
          <t>Unpaid leave</t>
        </is>
      </c>
      <c r="E9" s="41" t="inlineStr">
        <is>
          <t>August</t>
        </is>
      </c>
    </row>
    <row r="10">
      <c r="C10" s="25" t="inlineStr">
        <is>
          <t>Other</t>
        </is>
      </c>
      <c r="E10" s="41" t="inlineStr">
        <is>
          <t>September</t>
        </is>
      </c>
      <c r="G10" s="14" t="inlineStr">
        <is>
          <t>The sheet finds columns by these names, so column order does not matter.</t>
        </is>
      </c>
    </row>
    <row r="11">
      <c r="E11" s="41" t="inlineStr">
        <is>
          <t>October</t>
        </is>
      </c>
    </row>
    <row r="12">
      <c r="E12" s="41" t="inlineStr">
        <is>
          <t>November</t>
        </is>
      </c>
    </row>
    <row r="13">
      <c r="E13" s="41" t="inlineStr">
        <is>
          <t>December</t>
        </is>
      </c>
    </row>
    <row r="15">
      <c r="A15" s="14" t="inlineStr">
        <is>
          <t>Edit Status and Type names only if you also change them in your form.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2026-10-26T22:14:39Z</dcterms:created>
  <dcterms:modified xmlns:dcterms="http://purl.org/dc/terms/" xmlns:xsi="http://www.w3.org/2001/XMLSchema-instance" xsi:type="dcterms:W3CDTF">2026-10-26T22:14:45Z</dcterms:modified>
</cp:coreProperties>
</file>