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worksheets/sheet6.xml" ContentType="application/vnd.openxmlformats-officedocument.spreadsheetml.worksheet+xml"/>
  <Override PartName="/xl/comments/comment4.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egistrations" sheetId="2" state="visible" r:id="rId2"/>
    <sheet xmlns:r="http://schemas.openxmlformats.org/officeDocument/2006/relationships" name="Campers" sheetId="3" state="visible" r:id="rId3"/>
    <sheet xmlns:r="http://schemas.openxmlformats.org/officeDocument/2006/relationships" name="Sessions" sheetId="4" state="visible" r:id="rId4"/>
    <sheet xmlns:r="http://schemas.openxmlformats.org/officeDocument/2006/relationships" name="Summary" sheetId="5" state="visible" r:id="rId5"/>
    <sheet xmlns:r="http://schemas.openxmlformats.org/officeDocument/2006/relationships" name="Lists" sheetId="6" state="visible" r:id="rId6"/>
  </sheets>
  <definedNames>
    <definedName name="_xlnm._FilterDatabase" localSheetId="2" hidden="1">'Campers'!$A$1:$P$601</definedName>
  </definedNames>
  <calcPr calcId="124519" fullCalcOnLoad="1"/>
</workbook>
</file>

<file path=xl/styles.xml><?xml version="1.0" encoding="utf-8"?>
<styleSheet xmlns="http://schemas.openxmlformats.org/spreadsheetml/2006/main">
  <numFmts count="1">
    <numFmt numFmtId="164" formatCode="yyyy-mm-dd"/>
  </numFmts>
  <fonts count="12">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i val="1"/>
      <color rgb="005E5468"/>
      <sz val="10"/>
    </font>
    <font>
      <name val="Arial"/>
      <color rgb="005E5468"/>
      <sz val="10"/>
    </font>
    <font>
      <name val="Arial"/>
      <b val="1"/>
      <color rgb="00231A2E"/>
      <sz val="16"/>
    </font>
  </fonts>
  <fills count="9">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D9D3E0"/>
      </patternFill>
    </fill>
    <fill>
      <patternFill patternType="solid">
        <fgColor rgb="005E5468"/>
      </patternFill>
    </fill>
    <fill>
      <patternFill patternType="solid">
        <fgColor rgb="007A4A00"/>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3" fillId="6" borderId="1" applyAlignment="1" pivotButton="0" quotePrefix="0" xfId="0">
      <alignment vertical="center" wrapText="1"/>
    </xf>
    <xf numFmtId="0" fontId="3" fillId="7" borderId="1" applyAlignment="1" pivotButton="0" quotePrefix="0" xfId="0">
      <alignment vertical="center" wrapText="1"/>
    </xf>
    <xf numFmtId="0" fontId="9" fillId="0" borderId="0" pivotButton="0" quotePrefix="0" xfId="0"/>
    <xf numFmtId="0" fontId="0" fillId="6" borderId="0" pivotButton="0" quotePrefix="0" xfId="0"/>
    <xf numFmtId="0" fontId="10" fillId="4" borderId="1" pivotButton="0" quotePrefix="0" xfId="0"/>
    <xf numFmtId="164" fontId="10" fillId="4" borderId="1" pivotButton="0" quotePrefix="0" xfId="0"/>
    <xf numFmtId="2" fontId="10" fillId="4" borderId="1" pivotButton="0" quotePrefix="0" xfId="0"/>
    <xf numFmtId="0" fontId="3" fillId="8" borderId="1" applyAlignment="1" pivotButton="0" quotePrefix="0" xfId="0">
      <alignment vertical="center" wrapText="1"/>
    </xf>
    <xf numFmtId="0" fontId="6" fillId="4" borderId="1" pivotButton="0" quotePrefix="0" xfId="0"/>
    <xf numFmtId="0" fontId="6" fillId="4" borderId="1" applyAlignment="1" pivotButton="0" quotePrefix="0" xfId="0">
      <alignment horizontal="center"/>
    </xf>
    <xf numFmtId="164" fontId="6" fillId="4" borderId="1" applyAlignment="1" pivotButton="0" quotePrefix="0" xfId="0">
      <alignment horizontal="center"/>
    </xf>
    <xf numFmtId="2" fontId="6" fillId="4" borderId="1" pivotButton="0" quotePrefix="0" xfId="0"/>
    <xf numFmtId="0" fontId="9" fillId="3" borderId="1" pivotButton="0" quotePrefix="0" xfId="0"/>
    <xf numFmtId="0" fontId="6" fillId="3" borderId="1" pivotButton="0" quotePrefix="0" xfId="0"/>
    <xf numFmtId="0" fontId="11" fillId="0" borderId="0" pivotButton="0" quotePrefix="0" xfId="0"/>
    <xf numFmtId="0" fontId="10" fillId="0" borderId="0" pivotButton="0" quotePrefix="0" xfId="0"/>
    <xf numFmtId="0" fontId="7" fillId="0" borderId="0" pivotButton="0" quotePrefix="0" xfId="0"/>
    <xf numFmtId="0" fontId="9" fillId="3" borderId="1" applyAlignment="1" pivotButton="0" quotePrefix="0" xfId="0">
      <alignment horizontal="center"/>
    </xf>
    <xf numFmtId="0" fontId="0" fillId="3" borderId="1" applyAlignment="1" pivotButton="0" quotePrefix="0" xfId="0">
      <alignment horizontal="center"/>
    </xf>
    <xf numFmtId="0" fontId="5" fillId="4" borderId="1" applyAlignment="1" pivotButton="0" quotePrefix="0" xfId="0">
      <alignment horizontal="center"/>
    </xf>
    <xf numFmtId="2" fontId="5" fillId="4" borderId="1" applyAlignment="1" pivotButton="0" quotePrefix="0" xfId="0">
      <alignment horizontal="center"/>
    </xf>
    <xf numFmtId="0" fontId="6" fillId="0" borderId="1" pivotButton="0" quotePrefix="0" xfId="0"/>
    <xf numFmtId="164" fontId="6" fillId="3" borderId="1" pivotButton="0" quotePrefix="0" xfId="0"/>
  </cellXfs>
  <cellStyles count="1">
    <cellStyle name="Normal" xfId="0" builtinId="0" hidden="0"/>
  </cellStyles>
  <dxfs count="1">
    <dxf>
      <font>
        <name val="Arial"/>
        <b val="1"/>
        <color rgb="008A1C12"/>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omments/comment1.xml><?xml version="1.0" encoding="utf-8"?>
<comments xmlns="http://schemas.openxmlformats.org/spreadsheetml/2006/main">
  <authors>
    <author>HornetForms</author>
  </authors>
  <commentList>
    <comment ref="A1" authorId="0" shapeId="0">
      <text>
        <t>Paste your camp registration CSV here, starting at this cell, headers included. Rows 2 to 11 are EXAMPLE data: clear A2 to AQ11 first. The export may include the six payment columns or not. Both work.</t>
      </text>
    </comment>
    <comment ref="AS1" authorId="0" shapeId="0">
      <text>
        <t>Grey columns are worked out for you. Please do not type here. Your own notes go on the Campers tab.</t>
      </text>
    </comment>
  </commentList>
</comments>
</file>

<file path=xl/comments/comment2.xml><?xml version="1.0" encoding="utf-8"?>
<comments xmlns="http://schemas.openxmlformats.org/spreadsheetml/2006/main">
  <authors>
    <author>HornetForms</author>
  </authors>
  <commentList>
    <comment ref="A1" authorId="0" shapeId="0">
      <text>
        <t>Every camper gets a row: first the first camper of each registration (in the order of the Registrations tab), then, from row 302, the second campers from the "Second child" page. Grey columns are worked out for you. Filter the Camper column to hide empty rows.</t>
      </text>
    </comment>
    <comment ref="D1" authorId="0" shapeId="0">
      <text>
        <t>Age on the first day of camp, which you type on the Lists tab.</t>
      </text>
    </comment>
    <comment ref="M1" authorId="0" shapeId="0">
      <text>
        <t>From your export: Paid in full, Deposit paid, Refunded, or the Payment status as the export writes it. A second camper shows the status of their registration. After a partial refund, check the balance by hand.</t>
      </text>
    </comment>
    <comment ref="R1" authorId="0" shapeId="0">
      <text>
        <t>Type Y when a parent hands in a paper immunization record or camp physical form. An upload on the form counts on its own.</t>
      </text>
    </comment>
    <comment ref="S1" authorId="0" shapeId="0">
      <text>
        <t>Type Y on the first camper's row when a family pays the balance by check, cash or bank transfer. Online payments come from your export.</t>
      </text>
    </comment>
  </commentList>
</comments>
</file>

<file path=xl/comments/comment3.xml><?xml version="1.0" encoding="utf-8"?>
<comments xmlns="http://schemas.openxmlformats.org/spreadsheetml/2006/main">
  <authors>
    <author>HornetForms</author>
  </authors>
  <commentList>
    <comment ref="A4" authorId="0" shapeId="0">
      <text>
        <t>Sessions are matched by name inside the camper's Sessions answer, so each session name on the Lists tab must match your form's option label exactly.</t>
      </text>
    </comment>
    <comment ref="G4" authorId="0" shapeId="0">
      <text>
        <t>Campers in this session whose age does not fit any age group on the Lists tab.</t>
      </text>
    </comment>
  </commentList>
</comments>
</file>

<file path=xl/comments/comment4.xml><?xml version="1.0" encoding="utf-8"?>
<comments xmlns="http://schemas.openxmlformats.org/spreadsheetml/2006/main">
  <authors>
    <author>HornetForms</author>
  </authors>
  <commentList>
    <comment ref="E1" authorId="0" shapeId="0">
      <text>
        <t>The youngest age in each group, smallest first. A camper belongs to the last group whose youngest age they have reached.</t>
      </text>
    </comment>
    <comment ref="F1" authorId="0" shapeId="0">
      <text>
        <t>The oldest age the camp takes. Older campers show "Check the age".</t>
      </text>
    </comment>
    <comment ref="H1" authorId="0" shapeId="0">
      <text>
        <t>Type each session exactly as its option reads on your form. Avoid commas in session names: the export joins several answers with a comma.</t>
      </text>
    </comment>
    <comment ref="B2" authorId="0" shapeId="0">
      <text>
        <t>Ages are worked out on this date. Type your own first day (the example is a made-up 2027 date).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sheet1.xml><?xml version="1.0" encoding="utf-8"?>
<worksheet xmlns="http://schemas.openxmlformats.org/spreadsheetml/2006/main">
  <sheetPr>
    <tabColor rgb="00231A2E"/>
    <outlinePr summaryBelow="1" summaryRight="1"/>
    <pageSetUpPr/>
  </sheetPr>
  <dimension ref="B2:D28"/>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Summer camp roster</t>
        </is>
      </c>
    </row>
    <row r="3">
      <c r="B3" s="2" t="inlineStr">
        <is>
          <t>Turn your camp registration export into a camper list with age groups, sessions, health forms and paid status. Works in Excel and Google Sheets.</t>
        </is>
      </c>
    </row>
    <row r="5">
      <c r="B5" s="3" t="inlineStr">
        <is>
          <t>Step</t>
        </is>
      </c>
      <c r="C5" s="3" t="inlineStr">
        <is>
          <t>What to do</t>
        </is>
      </c>
      <c r="D5" s="3" t="inlineStr">
        <is>
          <t>How</t>
        </is>
      </c>
    </row>
    <row r="6" ht="44" customHeight="1">
      <c r="B6" s="4" t="n">
        <v>1</v>
      </c>
      <c r="C6" s="5" t="inlineStr">
        <is>
          <t>Set up the Lists tab</t>
        </is>
      </c>
      <c r="D6" s="6" t="inlineStr">
        <is>
          <t>Type your first day of camp, your age groups and your session names exactly as they read on your form. Ages are worked out on the first day of camp.</t>
        </is>
      </c>
    </row>
    <row r="7" ht="44" customHeight="1">
      <c r="B7" s="4" t="n">
        <v>2</v>
      </c>
      <c r="C7" s="5" t="inlineStr">
        <is>
          <t>Export your registrations</t>
        </is>
      </c>
      <c r="D7" s="6" t="inlineStr">
        <is>
          <t>In HornetForms, open the camp registration form's Responses page and download the CSV. It includes the payment columns when the form has a Payment block.</t>
        </is>
      </c>
    </row>
    <row r="8" ht="51" customHeight="1">
      <c r="B8" s="4" t="n">
        <v>3</v>
      </c>
      <c r="C8" s="5" t="inlineStr">
        <is>
          <t>Paste them on Registrations</t>
        </is>
      </c>
      <c r="D8" s="6" t="inlineStr">
        <is>
          <t>First clear the example: select A2 to AQ11 on Registrations and press Delete, and clear the example yellow cells on Campers. Then click A1 on Registrations and paste your CSV, headers included.</t>
        </is>
      </c>
    </row>
    <row r="9" ht="51" customHeight="1">
      <c r="B9" s="4" t="n">
        <v>4</v>
      </c>
      <c r="C9" s="5" t="inlineStr">
        <is>
          <t>Work from the Campers tab</t>
        </is>
      </c>
      <c r="D9" s="6" t="inlineStr">
        <is>
          <t>Every child gets a row, including a second child registered on the same form. Type Y when a paper health form arrives, and Y on the first camper's row when a family pays the balance another way.</t>
        </is>
      </c>
    </row>
    <row r="10" ht="44" customHeight="1">
      <c r="B10" s="4" t="n">
        <v>5</v>
      </c>
      <c r="C10" s="5" t="inlineStr">
        <is>
          <t>Check Sessions and Summary</t>
        </is>
      </c>
      <c r="D10" s="6" t="inlineStr">
        <is>
          <t>Sessions counts campers per week and age group against your planned spots. Summary counts missing health forms, photo permissions, paid status and the money collected.</t>
        </is>
      </c>
    </row>
    <row r="12">
      <c r="B12" s="7" t="inlineStr">
        <is>
          <t>Color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Keep the pasted headers as they come from HornetForms.</t>
        </is>
      </c>
    </row>
    <row r="17">
      <c r="B17" s="7" t="inlineStr">
        <is>
          <t>Good to know</t>
        </is>
      </c>
    </row>
    <row r="18" ht="34" customHeight="1">
      <c r="C18" s="12" t="inlineStr">
        <is>
          <t>Paid status comes from your own export: the Payment status, Payment amount and Refunded amount columns, or the Y you type. A payment smaller than the camp fee shows as Deposit paid.</t>
        </is>
      </c>
    </row>
    <row r="19" ht="28" customHeight="1">
      <c r="C19" s="12" t="inlineStr">
        <is>
          <t>A Google Sheets sync leaves out the payment columns, so use the CSV export for paid status and totals.</t>
        </is>
      </c>
    </row>
    <row r="20" ht="34" customHeight="1">
      <c r="C20" s="12" t="inlineStr">
        <is>
          <t>The fees and dates in the example are made up. Nothing in this file is legal, medical or licensing advice. Check your state's rules for camps.</t>
        </is>
      </c>
    </row>
    <row r="21" ht="28" customHeight="1">
      <c r="C21" s="12" t="inlineStr">
        <is>
          <t>The sheet finds columns by their header names. Renamed a question? Update its name on the Lists tab.</t>
        </is>
      </c>
    </row>
    <row r="22" ht="34" customHeight="1">
      <c r="C22" s="12" t="inlineStr">
        <is>
          <t>Every workspace member with access to the form can read every response, so keep this file with the same small group of staff.</t>
        </is>
      </c>
    </row>
    <row r="23" ht="48" customHeight="1">
      <c r="C23" s="12" t="inlineStr">
        <is>
          <t>Do not sort or delete rows on Registrations or Campers: your yellow cells line up with the pasted rows. Paste a fresh export over the old one instead, in the same order (oldest first, as the export comes). Use the filter on Campers to sort or hide rows for a day's sign-in list.</t>
        </is>
      </c>
    </row>
    <row r="25">
      <c r="B25" s="7" t="inlineStr">
        <is>
          <t>Example data</t>
        </is>
      </c>
    </row>
    <row r="26" ht="32" customHeight="1">
      <c r="C26" s="13" t="inlineStr">
        <is>
          <t>Rows 2 to 11 on Registrations are EXAMPLE data with invented families, so you can see the tabs work. Clear them, and the example yellow cells on Campers, before you add your own.</t>
        </is>
      </c>
    </row>
    <row r="28">
      <c r="C28" s="14" t="inlineStr">
        <is>
          <t>Made by HornetForms, hornetforms.com</t>
        </is>
      </c>
    </row>
  </sheetData>
  <mergeCells count="7">
    <mergeCell ref="C20:D20"/>
    <mergeCell ref="C21:D21"/>
    <mergeCell ref="C19:D19"/>
    <mergeCell ref="C26:D26"/>
    <mergeCell ref="C22:D22"/>
    <mergeCell ref="C18:D18"/>
    <mergeCell ref="C23:D23"/>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BK3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2" customWidth="1" min="44" max="44"/>
    <col width="22" customWidth="1" min="45" max="45"/>
    <col width="14" customWidth="1" min="46" max="46"/>
    <col width="22" customWidth="1" min="47" max="47"/>
    <col width="14" customWidth="1" min="48" max="48"/>
    <col width="14" customWidth="1" min="49" max="49"/>
    <col width="14" customWidth="1" min="50" max="50"/>
    <col width="22" customWidth="1" min="51" max="51"/>
    <col width="14" customWidth="1" min="52" max="52"/>
    <col width="22" customWidth="1" min="53" max="53"/>
    <col width="14" customWidth="1" min="54" max="54"/>
    <col width="14" customWidth="1" min="55" max="55"/>
    <col width="14" customWidth="1" min="56" max="56"/>
    <col width="22" customWidth="1" min="57" max="57"/>
    <col width="14" customWidth="1" min="58" max="58"/>
    <col width="14" customWidth="1" min="59" max="59"/>
    <col width="14" customWidth="1" min="60" max="60"/>
    <col width="14" customWidth="1" min="61" max="61"/>
    <col width="14" customWidth="1" min="62" max="62"/>
    <col width="14" customWidth="1" min="63" max="63"/>
  </cols>
  <sheetData>
    <row r="1" ht="48" customHeight="1">
      <c r="A1" s="3" t="inlineStr">
        <is>
          <t>Response ID</t>
        </is>
      </c>
      <c r="B1" s="3" t="inlineStr">
        <is>
          <t>Submitted at</t>
        </is>
      </c>
      <c r="C1" s="3" t="inlineStr">
        <is>
          <t>Started at</t>
        </is>
      </c>
      <c r="D1" s="3" t="inlineStr">
        <is>
          <t>Camper first name</t>
        </is>
      </c>
      <c r="E1" s="3" t="inlineStr">
        <is>
          <t>Camper last name</t>
        </is>
      </c>
      <c r="F1" s="3" t="inlineStr">
        <is>
          <t>Date of birth</t>
        </is>
      </c>
      <c r="G1" s="3" t="inlineStr">
        <is>
          <t>Grade in the fall</t>
        </is>
      </c>
      <c r="H1" s="3" t="inlineStr">
        <is>
          <t>T-shirt size</t>
        </is>
      </c>
      <c r="I1" s="3" t="inlineStr">
        <is>
          <t>Which sessions?</t>
        </is>
      </c>
      <c r="J1" s="3" t="inlineStr">
        <is>
          <t>Parent or guardian name</t>
        </is>
      </c>
      <c r="K1" s="3" t="inlineStr">
        <is>
          <t>Email</t>
        </is>
      </c>
      <c r="L1" s="3" t="inlineStr">
        <is>
          <t>Phone</t>
        </is>
      </c>
      <c r="M1" s="3" t="inlineStr">
        <is>
          <t>Second parent or guardian</t>
        </is>
      </c>
      <c r="N1" s="3" t="inlineStr">
        <is>
          <t>Emergency contact</t>
        </is>
      </c>
      <c r="O1" s="3" t="inlineStr">
        <is>
          <t>Who may pick up your camper?</t>
        </is>
      </c>
      <c r="P1" s="3" t="inlineStr">
        <is>
          <t>Allergies</t>
        </is>
      </c>
      <c r="Q1" s="3" t="inlineStr">
        <is>
          <t>Medications at camp</t>
        </is>
      </c>
      <c r="R1" s="3" t="inlineStr">
        <is>
          <t>Anything else staff should know?</t>
        </is>
      </c>
      <c r="S1" s="3" t="inlineStr">
        <is>
          <t>Immunization record or camp physical form</t>
        </is>
      </c>
      <c r="T1" s="3" t="inlineStr">
        <is>
          <t>Photo permission</t>
        </is>
      </c>
      <c r="U1" s="3" t="inlineStr">
        <is>
          <t>Camp rules</t>
        </is>
      </c>
      <c r="V1" s="3" t="inlineStr">
        <is>
          <t>Registering another child?</t>
        </is>
      </c>
      <c r="W1" s="3" t="inlineStr">
        <is>
          <t>Second camper first name</t>
        </is>
      </c>
      <c r="X1" s="3" t="inlineStr">
        <is>
          <t>Second camper last name</t>
        </is>
      </c>
      <c r="Y1" s="3" t="inlineStr">
        <is>
          <t>Second camper date of birth</t>
        </is>
      </c>
      <c r="Z1" s="3" t="inlineStr">
        <is>
          <t>Second camper grade in the fall</t>
        </is>
      </c>
      <c r="AA1" s="3" t="inlineStr">
        <is>
          <t>Second camper T-shirt size</t>
        </is>
      </c>
      <c r="AB1" s="3" t="inlineStr">
        <is>
          <t>Second camper sessions</t>
        </is>
      </c>
      <c r="AC1" s="3" t="inlineStr">
        <is>
          <t>Second camper allergies</t>
        </is>
      </c>
      <c r="AD1" s="3" t="inlineStr">
        <is>
          <t>Second camper medications at camp</t>
        </is>
      </c>
      <c r="AE1" s="3" t="inlineStr">
        <is>
          <t>Second camper health form</t>
        </is>
      </c>
      <c r="AF1" s="3" t="inlineStr">
        <is>
          <t>How would you like to pay?</t>
        </is>
      </c>
      <c r="AG1" s="3" t="inlineStr">
        <is>
          <t>camp_fee</t>
        </is>
      </c>
      <c r="AH1" s="3" t="inlineStr">
        <is>
          <t>amount_due</t>
        </is>
      </c>
      <c r="AI1" s="3" t="inlineStr">
        <is>
          <t>Payment status</t>
        </is>
      </c>
      <c r="AJ1" s="3" t="inlineStr">
        <is>
          <t>Payment amount</t>
        </is>
      </c>
      <c r="AK1" s="3" t="inlineStr">
        <is>
          <t>Payment currency</t>
        </is>
      </c>
      <c r="AL1" s="3" t="inlineStr">
        <is>
          <t>Refunded amount</t>
        </is>
      </c>
      <c r="AM1" s="3" t="inlineStr">
        <is>
          <t>Payment paid at</t>
        </is>
      </c>
      <c r="AN1" s="3" t="inlineStr">
        <is>
          <t>Stripe payment ID</t>
        </is>
      </c>
      <c r="AO1" s="3" t="inlineStr">
        <is>
          <t>Form version</t>
        </is>
      </c>
      <c r="AP1" s="3" t="n"/>
      <c r="AQ1" s="3" t="n"/>
      <c r="AR1" s="15" t="n"/>
      <c r="AS1" s="16" t="inlineStr">
        <is>
          <t>Camper (worked out)</t>
        </is>
      </c>
      <c r="AT1" s="16" t="inlineStr">
        <is>
          <t>Date of birth (worked out)</t>
        </is>
      </c>
      <c r="AU1" s="16" t="inlineStr">
        <is>
          <t>Sessions (worked out)</t>
        </is>
      </c>
      <c r="AV1" s="16" t="inlineStr">
        <is>
          <t>T-shirt (worked out)</t>
        </is>
      </c>
      <c r="AW1" s="16" t="inlineStr">
        <is>
          <t>Allergies or medications noted (worked out)</t>
        </is>
      </c>
      <c r="AX1" s="16" t="inlineStr">
        <is>
          <t>Health form uploaded (worked out)</t>
        </is>
      </c>
      <c r="AY1" s="16" t="inlineStr">
        <is>
          <t>Second camper (worked out)</t>
        </is>
      </c>
      <c r="AZ1" s="16" t="inlineStr">
        <is>
          <t>Second camper date of birth (worked out)</t>
        </is>
      </c>
      <c r="BA1" s="16" t="inlineStr">
        <is>
          <t>Second camper sessions (worked out)</t>
        </is>
      </c>
      <c r="BB1" s="16" t="inlineStr">
        <is>
          <t>Second camper T-shirt (worked out)</t>
        </is>
      </c>
      <c r="BC1" s="16" t="inlineStr">
        <is>
          <t>Second camper allergies or medications noted (worked out)</t>
        </is>
      </c>
      <c r="BD1" s="16" t="inlineStr">
        <is>
          <t>Second camper health form uploaded (worked out)</t>
        </is>
      </c>
      <c r="BE1" s="16" t="inlineStr">
        <is>
          <t>Parent or guardian (worked out)</t>
        </is>
      </c>
      <c r="BF1" s="16" t="inlineStr">
        <is>
          <t>Phone (worked out)</t>
        </is>
      </c>
      <c r="BG1" s="16" t="inlineStr">
        <is>
          <t>Photo permission (worked out)</t>
        </is>
      </c>
      <c r="BH1" s="16" t="inlineStr">
        <is>
          <t>Payment status (worked out)</t>
        </is>
      </c>
      <c r="BI1" s="16" t="inlineStr">
        <is>
          <t>Paid online, after refunds (worked out)</t>
        </is>
      </c>
      <c r="BJ1" s="16" t="inlineStr">
        <is>
          <t>Camp fee on the form (worked out)</t>
        </is>
      </c>
      <c r="BK1" s="16" t="inlineStr">
        <is>
          <t>Has a registration (1 = yes)</t>
        </is>
      </c>
    </row>
    <row r="2">
      <c r="A2" s="17" t="inlineStr">
        <is>
          <t>EXAMPLE-01 (delete me)</t>
        </is>
      </c>
      <c r="B2" s="17" t="inlineStr">
        <is>
          <t>2027-04-03T19:10:00.000Z</t>
        </is>
      </c>
      <c r="C2" s="17" t="inlineStr">
        <is>
          <t>2027-04-03T19:01:00.000Z</t>
        </is>
      </c>
      <c r="D2" s="17" t="inlineStr">
        <is>
          <t>Maya</t>
        </is>
      </c>
      <c r="E2" s="17" t="inlineStr">
        <is>
          <t>Lopez</t>
        </is>
      </c>
      <c r="F2" s="17" t="inlineStr">
        <is>
          <t>2018-03-12</t>
        </is>
      </c>
      <c r="G2" s="17" t="inlineStr">
        <is>
          <t>3rd grade</t>
        </is>
      </c>
      <c r="H2" s="17" t="inlineStr">
        <is>
          <t>Youth M</t>
        </is>
      </c>
      <c r="I2" s="17" t="inlineStr">
        <is>
          <t>Week 1: June 14 to 18, Week 2: June 21 to 25</t>
        </is>
      </c>
      <c r="J2" s="17" t="inlineStr">
        <is>
          <t>Ana Lopez</t>
        </is>
      </c>
      <c r="K2" s="17" t="inlineStr">
        <is>
          <t>ana@example.com</t>
        </is>
      </c>
      <c r="L2" s="17" t="inlineStr">
        <is>
          <t>555-0100</t>
        </is>
      </c>
      <c r="M2" s="17" t="inlineStr"/>
      <c r="N2" s="17" t="inlineStr">
        <is>
          <t>Pat Lee, 555-0199</t>
        </is>
      </c>
      <c r="O2" s="17" t="inlineStr">
        <is>
          <t>Ana Lopez</t>
        </is>
      </c>
      <c r="P2" s="17" t="inlineStr">
        <is>
          <t>Peanuts</t>
        </is>
      </c>
      <c r="Q2" s="17" t="inlineStr">
        <is>
          <t>None</t>
        </is>
      </c>
      <c r="R2" s="17" t="inlineStr"/>
      <c r="S2" s="17" t="inlineStr">
        <is>
          <t>health-form.pdf</t>
        </is>
      </c>
      <c r="T2" s="17" t="inlineStr">
        <is>
          <t>Yes</t>
        </is>
      </c>
      <c r="U2" s="17" t="inlineStr">
        <is>
          <t>I have read the camp rules and agree to them</t>
        </is>
      </c>
      <c r="V2" s="17" t="inlineStr">
        <is>
          <t>No</t>
        </is>
      </c>
      <c r="W2" s="17" t="inlineStr"/>
      <c r="X2" s="17" t="inlineStr"/>
      <c r="Y2" s="17" t="inlineStr"/>
      <c r="Z2" s="17" t="inlineStr"/>
      <c r="AA2" s="17" t="inlineStr"/>
      <c r="AB2" s="17" t="inlineStr"/>
      <c r="AC2" s="17" t="inlineStr"/>
      <c r="AD2" s="17" t="inlineStr"/>
      <c r="AE2" s="17" t="inlineStr"/>
      <c r="AF2" s="17" t="inlineStr">
        <is>
          <t>Full fee now</t>
        </is>
      </c>
      <c r="AG2" s="17" t="n">
        <v>500</v>
      </c>
      <c r="AH2" s="17" t="n">
        <v>500</v>
      </c>
      <c r="AI2" s="17" t="inlineStr">
        <is>
          <t>Paid</t>
        </is>
      </c>
      <c r="AJ2" s="17" t="inlineStr">
        <is>
          <t>500.00</t>
        </is>
      </c>
      <c r="AK2" s="17" t="inlineStr">
        <is>
          <t>USD</t>
        </is>
      </c>
      <c r="AL2" s="17" t="inlineStr">
        <is>
          <t>0.00</t>
        </is>
      </c>
      <c r="AM2" s="17" t="inlineStr">
        <is>
          <t>2027-04-03T19:12:00.000Z</t>
        </is>
      </c>
      <c r="AN2" s="17" t="inlineStr">
        <is>
          <t>pi_example01</t>
        </is>
      </c>
      <c r="AO2" s="17" t="n">
        <v>1</v>
      </c>
      <c r="AR2" s="18" t="n"/>
      <c r="AS2" s="19">
        <f>TRIM(IFERROR(TRIM(INDEX($A2:$AQ2,MATCH(Lists!$K$2,$A$1:$AQ$1,0))&amp;""),"")&amp;" "&amp;IFERROR(TRIM(INDEX($A2:$AQ2,MATCH(Lists!$K$3,$A$1:$AQ$1,0))&amp;""),""))</f>
        <v/>
      </c>
      <c r="AT2" s="20">
        <f>IF(AS2="","",IFERROR(IF(TRIM(INDEX($A2:$AQ2,MATCH(Lists!$K$4,$A$1:$AQ$1,0))&amp;"")="","",IF(ISNUMBER(INDEX($A2:$AQ2,MATCH(Lists!$K$4,$A$1:$AQ$1,0))),INT(INDEX($A2:$AQ2,MATCH(Lists!$K$4,$A$1:$AQ$1,0))),DATE(VALUE(LEFT(INDEX($A2:$AQ2,MATCH(Lists!$K$4,$A$1:$AQ$1,0)),4)),VALUE(MID(INDEX($A2:$AQ2,MATCH(Lists!$K$4,$A$1:$AQ$1,0)),6,2)),VALUE(MID(INDEX($A2:$AQ2,MATCH(Lists!$K$4,$A$1:$AQ$1,0)),9,2))))),""))</f>
        <v/>
      </c>
      <c r="AU2" s="19">
        <f>IF(AS2="","",IFERROR(TRIM(INDEX($A2:$AQ2,MATCH(Lists!$K$6,$A$1:$AQ$1,0))&amp;""),""))</f>
        <v/>
      </c>
      <c r="AV2" s="19">
        <f>IF(AS2="","",IFERROR(TRIM(INDEX($A2:$AQ2,MATCH(Lists!$K$5,$A$1:$AQ$1,0))&amp;""),""))</f>
        <v/>
      </c>
      <c r="AW2" s="19">
        <f>IF(AS2="","",IF(OR(AND(IFERROR(TRIM(INDEX($A2:$AQ2,MATCH(Lists!$K$9,$A$1:$AQ$1,0))&amp;""),"")&lt;&gt;"",ISERROR(MATCH(LOWER(IFERROR(TRIM(INDEX($A2:$AQ2,MATCH(Lists!$K$9,$A$1:$AQ$1,0))&amp;""),"")),Lists!$M$2:$M$7,0))),AND(IFERROR(TRIM(INDEX($A2:$AQ2,MATCH(Lists!$K$10,$A$1:$AQ$1,0))&amp;""),"")&lt;&gt;"",ISERROR(MATCH(LOWER(IFERROR(TRIM(INDEX($A2:$AQ2,MATCH(Lists!$K$10,$A$1:$AQ$1,0))&amp;""),"")),Lists!$M$2:$M$7,0)))),"Yes","No"))</f>
        <v/>
      </c>
      <c r="AX2" s="19">
        <f>IF(AS2="","",IF(IFERROR(TRIM(INDEX($A2:$AQ2,MATCH(Lists!$K$11,$A$1:$AQ$1,0))&amp;""),"")&lt;&gt;"","Yes","No"))</f>
        <v/>
      </c>
      <c r="AY2" s="19">
        <f>TRIM(IFERROR(TRIM(INDEX($A2:$AQ2,MATCH(Lists!$K$13,$A$1:$AQ$1,0))&amp;""),"")&amp;" "&amp;IFERROR(TRIM(INDEX($A2:$AQ2,MATCH(Lists!$K$14,$A$1:$AQ$1,0))&amp;""),""))</f>
        <v/>
      </c>
      <c r="AZ2" s="20">
        <f>IF(AY2="","",IFERROR(IF(TRIM(INDEX($A2:$AQ2,MATCH(Lists!$K$15,$A$1:$AQ$1,0))&amp;"")="","",IF(ISNUMBER(INDEX($A2:$AQ2,MATCH(Lists!$K$15,$A$1:$AQ$1,0))),INT(INDEX($A2:$AQ2,MATCH(Lists!$K$15,$A$1:$AQ$1,0))),DATE(VALUE(LEFT(INDEX($A2:$AQ2,MATCH(Lists!$K$15,$A$1:$AQ$1,0)),4)),VALUE(MID(INDEX($A2:$AQ2,MATCH(Lists!$K$15,$A$1:$AQ$1,0)),6,2)),VALUE(MID(INDEX($A2:$AQ2,MATCH(Lists!$K$15,$A$1:$AQ$1,0)),9,2))))),""))</f>
        <v/>
      </c>
      <c r="BA2" s="19">
        <f>IF(AY2="","",IFERROR(TRIM(INDEX($A2:$AQ2,MATCH(Lists!$K$17,$A$1:$AQ$1,0))&amp;""),""))</f>
        <v/>
      </c>
      <c r="BB2" s="19">
        <f>IF(AY2="","",IFERROR(TRIM(INDEX($A2:$AQ2,MATCH(Lists!$K$16,$A$1:$AQ$1,0))&amp;""),""))</f>
        <v/>
      </c>
      <c r="BC2" s="19">
        <f>IF(AY2="","",IF(OR(AND(IFERROR(TRIM(INDEX($A2:$AQ2,MATCH(Lists!$K$18,$A$1:$AQ$1,0))&amp;""),"")&lt;&gt;"",ISERROR(MATCH(LOWER(IFERROR(TRIM(INDEX($A2:$AQ2,MATCH(Lists!$K$18,$A$1:$AQ$1,0))&amp;""),"")),Lists!$M$2:$M$7,0))),AND(IFERROR(TRIM(INDEX($A2:$AQ2,MATCH(Lists!$K$19,$A$1:$AQ$1,0))&amp;""),"")&lt;&gt;"",ISERROR(MATCH(LOWER(IFERROR(TRIM(INDEX($A2:$AQ2,MATCH(Lists!$K$19,$A$1:$AQ$1,0))&amp;""),"")),Lists!$M$2:$M$7,0)))),"Yes","No"))</f>
        <v/>
      </c>
      <c r="BD2" s="19">
        <f>IF(AY2="","",IF(IFERROR(TRIM(INDEX($A2:$AQ2,MATCH(Lists!$K$20,$A$1:$AQ$1,0))&amp;""),"")&lt;&gt;"","Yes","No"))</f>
        <v/>
      </c>
      <c r="BE2" s="19">
        <f>IF(AS2="","",IFERROR(TRIM(INDEX($A2:$AQ2,MATCH(Lists!$K$7,$A$1:$AQ$1,0))&amp;""),""))</f>
        <v/>
      </c>
      <c r="BF2" s="19">
        <f>IF(AS2="","",IFERROR(TRIM(INDEX($A2:$AQ2,MATCH(Lists!$K$8,$A$1:$AQ$1,0))&amp;""),""))</f>
        <v/>
      </c>
      <c r="BG2" s="19">
        <f>IF(AS2="","",IFERROR(TRIM(INDEX($A2:$AQ2,MATCH(Lists!$K$12,$A$1:$AQ$1,0))&amp;""),""))</f>
        <v/>
      </c>
      <c r="BH2" s="19">
        <f>IF(AS2="","",IFERROR(TRIM(INDEX($A2:$AQ2,MATCH(Lists!$K$22,$A$1:$AQ$1,0))&amp;""),""))</f>
        <v/>
      </c>
      <c r="BI2" s="21">
        <f>IF(OR(BH2="Paid",BH2="Partially refunded"),IFERROR(VALUE(IFERROR(TRIM(INDEX($A2:$AQ2,MATCH(Lists!$K$23,$A$1:$AQ$1,0))&amp;""),"")),0)-IFERROR(VALUE(IFERROR(TRIM(INDEX($A2:$AQ2,MATCH(Lists!$K$24,$A$1:$AQ$1,0))&amp;""),"")),0),0)</f>
        <v/>
      </c>
      <c r="BJ2" s="21">
        <f>IF(AS2="","",IFERROR(IF(TRIM(INDEX($A2:$AQ2,MATCH(Lists!$K$21,$A$1:$AQ$1,0))&amp;"")="","",VALUE(TRIM(INDEX($A2:$AQ2,MATCH(Lists!$K$21,$A$1:$AQ$1,0))&amp;""))),""))</f>
        <v/>
      </c>
      <c r="BK2" s="19">
        <f>IF(AS2="",0,1)</f>
        <v/>
      </c>
    </row>
    <row r="3">
      <c r="A3" s="17" t="inlineStr">
        <is>
          <t>EXAMPLE-02 (delete me)</t>
        </is>
      </c>
      <c r="B3" s="17" t="inlineStr">
        <is>
          <t>2027-04-04T19:11:00.000Z</t>
        </is>
      </c>
      <c r="C3" s="17" t="inlineStr">
        <is>
          <t>2027-04-04T19:02:00.000Z</t>
        </is>
      </c>
      <c r="D3" s="17" t="inlineStr">
        <is>
          <t>Noah</t>
        </is>
      </c>
      <c r="E3" s="17" t="inlineStr">
        <is>
          <t>Kim</t>
        </is>
      </c>
      <c r="F3" s="17" t="inlineStr">
        <is>
          <t>2020-07-30</t>
        </is>
      </c>
      <c r="G3" s="17" t="inlineStr">
        <is>
          <t>1st grade</t>
        </is>
      </c>
      <c r="H3" s="17" t="inlineStr">
        <is>
          <t>Youth S</t>
        </is>
      </c>
      <c r="I3" s="17" t="inlineStr">
        <is>
          <t>Week 1: June 14 to 18</t>
        </is>
      </c>
      <c r="J3" s="17" t="inlineStr">
        <is>
          <t>Daniel Kim</t>
        </is>
      </c>
      <c r="K3" s="17" t="inlineStr">
        <is>
          <t>daniel@example.com</t>
        </is>
      </c>
      <c r="L3" s="17" t="inlineStr">
        <is>
          <t>555-0101</t>
        </is>
      </c>
      <c r="M3" s="17" t="inlineStr"/>
      <c r="N3" s="17" t="inlineStr">
        <is>
          <t>Pat Lee, 555-0199</t>
        </is>
      </c>
      <c r="O3" s="17" t="inlineStr">
        <is>
          <t>Daniel Kim</t>
        </is>
      </c>
      <c r="P3" s="17" t="inlineStr">
        <is>
          <t>None</t>
        </is>
      </c>
      <c r="Q3" s="17" t="inlineStr"/>
      <c r="R3" s="17" t="inlineStr"/>
      <c r="S3" s="17" t="inlineStr">
        <is>
          <t>health-form.pdf</t>
        </is>
      </c>
      <c r="T3" s="17" t="inlineStr">
        <is>
          <t>Yes</t>
        </is>
      </c>
      <c r="U3" s="17" t="inlineStr">
        <is>
          <t>I have read the camp rules and agree to them</t>
        </is>
      </c>
      <c r="V3" s="17" t="inlineStr">
        <is>
          <t>No</t>
        </is>
      </c>
      <c r="W3" s="17" t="inlineStr"/>
      <c r="X3" s="17" t="inlineStr"/>
      <c r="Y3" s="17" t="inlineStr"/>
      <c r="Z3" s="17" t="inlineStr"/>
      <c r="AA3" s="17" t="inlineStr"/>
      <c r="AB3" s="17" t="inlineStr"/>
      <c r="AC3" s="17" t="inlineStr"/>
      <c r="AD3" s="17" t="inlineStr"/>
      <c r="AE3" s="17" t="inlineStr"/>
      <c r="AF3" s="17" t="inlineStr">
        <is>
          <t>$100 deposit now</t>
        </is>
      </c>
      <c r="AG3" s="17" t="n">
        <v>250</v>
      </c>
      <c r="AH3" s="17" t="n">
        <v>100</v>
      </c>
      <c r="AI3" s="17" t="inlineStr">
        <is>
          <t>Paid</t>
        </is>
      </c>
      <c r="AJ3" s="17" t="inlineStr">
        <is>
          <t>100.00</t>
        </is>
      </c>
      <c r="AK3" s="17" t="inlineStr">
        <is>
          <t>USD</t>
        </is>
      </c>
      <c r="AL3" s="17" t="inlineStr">
        <is>
          <t>0.00</t>
        </is>
      </c>
      <c r="AM3" s="17" t="inlineStr">
        <is>
          <t>2027-04-04T19:13:00.000Z</t>
        </is>
      </c>
      <c r="AN3" s="17" t="inlineStr">
        <is>
          <t>pi_example02</t>
        </is>
      </c>
      <c r="AO3" s="17" t="n">
        <v>1</v>
      </c>
      <c r="AR3" s="18" t="n"/>
      <c r="AS3" s="19">
        <f>TRIM(IFERROR(TRIM(INDEX($A3:$AQ3,MATCH(Lists!$K$2,$A$1:$AQ$1,0))&amp;""),"")&amp;" "&amp;IFERROR(TRIM(INDEX($A3:$AQ3,MATCH(Lists!$K$3,$A$1:$AQ$1,0))&amp;""),""))</f>
        <v/>
      </c>
      <c r="AT3" s="20">
        <f>IF(AS3="","",IFERROR(IF(TRIM(INDEX($A3:$AQ3,MATCH(Lists!$K$4,$A$1:$AQ$1,0))&amp;"")="","",IF(ISNUMBER(INDEX($A3:$AQ3,MATCH(Lists!$K$4,$A$1:$AQ$1,0))),INT(INDEX($A3:$AQ3,MATCH(Lists!$K$4,$A$1:$AQ$1,0))),DATE(VALUE(LEFT(INDEX($A3:$AQ3,MATCH(Lists!$K$4,$A$1:$AQ$1,0)),4)),VALUE(MID(INDEX($A3:$AQ3,MATCH(Lists!$K$4,$A$1:$AQ$1,0)),6,2)),VALUE(MID(INDEX($A3:$AQ3,MATCH(Lists!$K$4,$A$1:$AQ$1,0)),9,2))))),""))</f>
        <v/>
      </c>
      <c r="AU3" s="19">
        <f>IF(AS3="","",IFERROR(TRIM(INDEX($A3:$AQ3,MATCH(Lists!$K$6,$A$1:$AQ$1,0))&amp;""),""))</f>
        <v/>
      </c>
      <c r="AV3" s="19">
        <f>IF(AS3="","",IFERROR(TRIM(INDEX($A3:$AQ3,MATCH(Lists!$K$5,$A$1:$AQ$1,0))&amp;""),""))</f>
        <v/>
      </c>
      <c r="AW3" s="19">
        <f>IF(AS3="","",IF(OR(AND(IFERROR(TRIM(INDEX($A3:$AQ3,MATCH(Lists!$K$9,$A$1:$AQ$1,0))&amp;""),"")&lt;&gt;"",ISERROR(MATCH(LOWER(IFERROR(TRIM(INDEX($A3:$AQ3,MATCH(Lists!$K$9,$A$1:$AQ$1,0))&amp;""),"")),Lists!$M$2:$M$7,0))),AND(IFERROR(TRIM(INDEX($A3:$AQ3,MATCH(Lists!$K$10,$A$1:$AQ$1,0))&amp;""),"")&lt;&gt;"",ISERROR(MATCH(LOWER(IFERROR(TRIM(INDEX($A3:$AQ3,MATCH(Lists!$K$10,$A$1:$AQ$1,0))&amp;""),"")),Lists!$M$2:$M$7,0)))),"Yes","No"))</f>
        <v/>
      </c>
      <c r="AX3" s="19">
        <f>IF(AS3="","",IF(IFERROR(TRIM(INDEX($A3:$AQ3,MATCH(Lists!$K$11,$A$1:$AQ$1,0))&amp;""),"")&lt;&gt;"","Yes","No"))</f>
        <v/>
      </c>
      <c r="AY3" s="19">
        <f>TRIM(IFERROR(TRIM(INDEX($A3:$AQ3,MATCH(Lists!$K$13,$A$1:$AQ$1,0))&amp;""),"")&amp;" "&amp;IFERROR(TRIM(INDEX($A3:$AQ3,MATCH(Lists!$K$14,$A$1:$AQ$1,0))&amp;""),""))</f>
        <v/>
      </c>
      <c r="AZ3" s="20">
        <f>IF(AY3="","",IFERROR(IF(TRIM(INDEX($A3:$AQ3,MATCH(Lists!$K$15,$A$1:$AQ$1,0))&amp;"")="","",IF(ISNUMBER(INDEX($A3:$AQ3,MATCH(Lists!$K$15,$A$1:$AQ$1,0))),INT(INDEX($A3:$AQ3,MATCH(Lists!$K$15,$A$1:$AQ$1,0))),DATE(VALUE(LEFT(INDEX($A3:$AQ3,MATCH(Lists!$K$15,$A$1:$AQ$1,0)),4)),VALUE(MID(INDEX($A3:$AQ3,MATCH(Lists!$K$15,$A$1:$AQ$1,0)),6,2)),VALUE(MID(INDEX($A3:$AQ3,MATCH(Lists!$K$15,$A$1:$AQ$1,0)),9,2))))),""))</f>
        <v/>
      </c>
      <c r="BA3" s="19">
        <f>IF(AY3="","",IFERROR(TRIM(INDEX($A3:$AQ3,MATCH(Lists!$K$17,$A$1:$AQ$1,0))&amp;""),""))</f>
        <v/>
      </c>
      <c r="BB3" s="19">
        <f>IF(AY3="","",IFERROR(TRIM(INDEX($A3:$AQ3,MATCH(Lists!$K$16,$A$1:$AQ$1,0))&amp;""),""))</f>
        <v/>
      </c>
      <c r="BC3" s="19">
        <f>IF(AY3="","",IF(OR(AND(IFERROR(TRIM(INDEX($A3:$AQ3,MATCH(Lists!$K$18,$A$1:$AQ$1,0))&amp;""),"")&lt;&gt;"",ISERROR(MATCH(LOWER(IFERROR(TRIM(INDEX($A3:$AQ3,MATCH(Lists!$K$18,$A$1:$AQ$1,0))&amp;""),"")),Lists!$M$2:$M$7,0))),AND(IFERROR(TRIM(INDEX($A3:$AQ3,MATCH(Lists!$K$19,$A$1:$AQ$1,0))&amp;""),"")&lt;&gt;"",ISERROR(MATCH(LOWER(IFERROR(TRIM(INDEX($A3:$AQ3,MATCH(Lists!$K$19,$A$1:$AQ$1,0))&amp;""),"")),Lists!$M$2:$M$7,0)))),"Yes","No"))</f>
        <v/>
      </c>
      <c r="BD3" s="19">
        <f>IF(AY3="","",IF(IFERROR(TRIM(INDEX($A3:$AQ3,MATCH(Lists!$K$20,$A$1:$AQ$1,0))&amp;""),"")&lt;&gt;"","Yes","No"))</f>
        <v/>
      </c>
      <c r="BE3" s="19">
        <f>IF(AS3="","",IFERROR(TRIM(INDEX($A3:$AQ3,MATCH(Lists!$K$7,$A$1:$AQ$1,0))&amp;""),""))</f>
        <v/>
      </c>
      <c r="BF3" s="19">
        <f>IF(AS3="","",IFERROR(TRIM(INDEX($A3:$AQ3,MATCH(Lists!$K$8,$A$1:$AQ$1,0))&amp;""),""))</f>
        <v/>
      </c>
      <c r="BG3" s="19">
        <f>IF(AS3="","",IFERROR(TRIM(INDEX($A3:$AQ3,MATCH(Lists!$K$12,$A$1:$AQ$1,0))&amp;""),""))</f>
        <v/>
      </c>
      <c r="BH3" s="19">
        <f>IF(AS3="","",IFERROR(TRIM(INDEX($A3:$AQ3,MATCH(Lists!$K$22,$A$1:$AQ$1,0))&amp;""),""))</f>
        <v/>
      </c>
      <c r="BI3" s="21">
        <f>IF(OR(BH3="Paid",BH3="Partially refunded"),IFERROR(VALUE(IFERROR(TRIM(INDEX($A3:$AQ3,MATCH(Lists!$K$23,$A$1:$AQ$1,0))&amp;""),"")),0)-IFERROR(VALUE(IFERROR(TRIM(INDEX($A3:$AQ3,MATCH(Lists!$K$24,$A$1:$AQ$1,0))&amp;""),"")),0),0)</f>
        <v/>
      </c>
      <c r="BJ3" s="21">
        <f>IF(AS3="","",IFERROR(IF(TRIM(INDEX($A3:$AQ3,MATCH(Lists!$K$21,$A$1:$AQ$1,0))&amp;"")="","",VALUE(TRIM(INDEX($A3:$AQ3,MATCH(Lists!$K$21,$A$1:$AQ$1,0))&amp;""))),""))</f>
        <v/>
      </c>
      <c r="BK3" s="19">
        <f>IF(AS3="",0,1)</f>
        <v/>
      </c>
    </row>
    <row r="4">
      <c r="A4" s="17" t="inlineStr">
        <is>
          <t>EXAMPLE-03 (delete me)</t>
        </is>
      </c>
      <c r="B4" s="17" t="inlineStr">
        <is>
          <t>2027-04-05T19:12:00.000Z</t>
        </is>
      </c>
      <c r="C4" s="17" t="inlineStr">
        <is>
          <t>2027-04-05T19:03:00.000Z</t>
        </is>
      </c>
      <c r="D4" s="17" t="inlineStr">
        <is>
          <t>Ava</t>
        </is>
      </c>
      <c r="E4" s="17" t="inlineStr">
        <is>
          <t>Brooks</t>
        </is>
      </c>
      <c r="F4" s="17" t="inlineStr">
        <is>
          <t>2015-01-05</t>
        </is>
      </c>
      <c r="G4" s="17" t="inlineStr">
        <is>
          <t>6th grade</t>
        </is>
      </c>
      <c r="H4" s="17" t="inlineStr">
        <is>
          <t>Adult S</t>
        </is>
      </c>
      <c r="I4" s="17" t="inlineStr">
        <is>
          <t>Week 2: June 21 to 25, Week 3: June 28 to July 2, Week 4: July 12 to 16</t>
        </is>
      </c>
      <c r="J4" s="17" t="inlineStr">
        <is>
          <t>Grace Brooks</t>
        </is>
      </c>
      <c r="K4" s="17" t="inlineStr">
        <is>
          <t>grace@example.com</t>
        </is>
      </c>
      <c r="L4" s="17" t="inlineStr">
        <is>
          <t>555-0102</t>
        </is>
      </c>
      <c r="M4" s="17" t="inlineStr"/>
      <c r="N4" s="17" t="inlineStr">
        <is>
          <t>Pat Lee, 555-0199</t>
        </is>
      </c>
      <c r="O4" s="17" t="inlineStr">
        <is>
          <t>Grace Brooks</t>
        </is>
      </c>
      <c r="P4" s="17" t="inlineStr"/>
      <c r="Q4" s="17" t="inlineStr">
        <is>
          <t>Inhaler before sports</t>
        </is>
      </c>
      <c r="R4" s="17" t="inlineStr"/>
      <c r="S4" s="17" t="inlineStr">
        <is>
          <t>health-form.pdf</t>
        </is>
      </c>
      <c r="T4" s="17" t="inlineStr">
        <is>
          <t>No</t>
        </is>
      </c>
      <c r="U4" s="17" t="inlineStr">
        <is>
          <t>I have read the camp rules and agree to them</t>
        </is>
      </c>
      <c r="V4" s="17" t="inlineStr">
        <is>
          <t>No</t>
        </is>
      </c>
      <c r="W4" s="17" t="inlineStr"/>
      <c r="X4" s="17" t="inlineStr"/>
      <c r="Y4" s="17" t="inlineStr"/>
      <c r="Z4" s="17" t="inlineStr"/>
      <c r="AA4" s="17" t="inlineStr"/>
      <c r="AB4" s="17" t="inlineStr"/>
      <c r="AC4" s="17" t="inlineStr"/>
      <c r="AD4" s="17" t="inlineStr"/>
      <c r="AE4" s="17" t="inlineStr"/>
      <c r="AF4" s="17" t="inlineStr">
        <is>
          <t>Full fee now</t>
        </is>
      </c>
      <c r="AG4" s="17" t="n">
        <v>750</v>
      </c>
      <c r="AH4" s="17" t="n">
        <v>750</v>
      </c>
      <c r="AI4" s="17" t="inlineStr">
        <is>
          <t>Paid</t>
        </is>
      </c>
      <c r="AJ4" s="17" t="inlineStr">
        <is>
          <t>750.00</t>
        </is>
      </c>
      <c r="AK4" s="17" t="inlineStr">
        <is>
          <t>USD</t>
        </is>
      </c>
      <c r="AL4" s="17" t="inlineStr">
        <is>
          <t>0.00</t>
        </is>
      </c>
      <c r="AM4" s="17" t="inlineStr">
        <is>
          <t>2027-04-05T19:14:00.000Z</t>
        </is>
      </c>
      <c r="AN4" s="17" t="inlineStr">
        <is>
          <t>pi_example03</t>
        </is>
      </c>
      <c r="AO4" s="17" t="n">
        <v>1</v>
      </c>
      <c r="AR4" s="18" t="n"/>
      <c r="AS4" s="19">
        <f>TRIM(IFERROR(TRIM(INDEX($A4:$AQ4,MATCH(Lists!$K$2,$A$1:$AQ$1,0))&amp;""),"")&amp;" "&amp;IFERROR(TRIM(INDEX($A4:$AQ4,MATCH(Lists!$K$3,$A$1:$AQ$1,0))&amp;""),""))</f>
        <v/>
      </c>
      <c r="AT4" s="20">
        <f>IF(AS4="","",IFERROR(IF(TRIM(INDEX($A4:$AQ4,MATCH(Lists!$K$4,$A$1:$AQ$1,0))&amp;"")="","",IF(ISNUMBER(INDEX($A4:$AQ4,MATCH(Lists!$K$4,$A$1:$AQ$1,0))),INT(INDEX($A4:$AQ4,MATCH(Lists!$K$4,$A$1:$AQ$1,0))),DATE(VALUE(LEFT(INDEX($A4:$AQ4,MATCH(Lists!$K$4,$A$1:$AQ$1,0)),4)),VALUE(MID(INDEX($A4:$AQ4,MATCH(Lists!$K$4,$A$1:$AQ$1,0)),6,2)),VALUE(MID(INDEX($A4:$AQ4,MATCH(Lists!$K$4,$A$1:$AQ$1,0)),9,2))))),""))</f>
        <v/>
      </c>
      <c r="AU4" s="19">
        <f>IF(AS4="","",IFERROR(TRIM(INDEX($A4:$AQ4,MATCH(Lists!$K$6,$A$1:$AQ$1,0))&amp;""),""))</f>
        <v/>
      </c>
      <c r="AV4" s="19">
        <f>IF(AS4="","",IFERROR(TRIM(INDEX($A4:$AQ4,MATCH(Lists!$K$5,$A$1:$AQ$1,0))&amp;""),""))</f>
        <v/>
      </c>
      <c r="AW4" s="19">
        <f>IF(AS4="","",IF(OR(AND(IFERROR(TRIM(INDEX($A4:$AQ4,MATCH(Lists!$K$9,$A$1:$AQ$1,0))&amp;""),"")&lt;&gt;"",ISERROR(MATCH(LOWER(IFERROR(TRIM(INDEX($A4:$AQ4,MATCH(Lists!$K$9,$A$1:$AQ$1,0))&amp;""),"")),Lists!$M$2:$M$7,0))),AND(IFERROR(TRIM(INDEX($A4:$AQ4,MATCH(Lists!$K$10,$A$1:$AQ$1,0))&amp;""),"")&lt;&gt;"",ISERROR(MATCH(LOWER(IFERROR(TRIM(INDEX($A4:$AQ4,MATCH(Lists!$K$10,$A$1:$AQ$1,0))&amp;""),"")),Lists!$M$2:$M$7,0)))),"Yes","No"))</f>
        <v/>
      </c>
      <c r="AX4" s="19">
        <f>IF(AS4="","",IF(IFERROR(TRIM(INDEX($A4:$AQ4,MATCH(Lists!$K$11,$A$1:$AQ$1,0))&amp;""),"")&lt;&gt;"","Yes","No"))</f>
        <v/>
      </c>
      <c r="AY4" s="19">
        <f>TRIM(IFERROR(TRIM(INDEX($A4:$AQ4,MATCH(Lists!$K$13,$A$1:$AQ$1,0))&amp;""),"")&amp;" "&amp;IFERROR(TRIM(INDEX($A4:$AQ4,MATCH(Lists!$K$14,$A$1:$AQ$1,0))&amp;""),""))</f>
        <v/>
      </c>
      <c r="AZ4" s="20">
        <f>IF(AY4="","",IFERROR(IF(TRIM(INDEX($A4:$AQ4,MATCH(Lists!$K$15,$A$1:$AQ$1,0))&amp;"")="","",IF(ISNUMBER(INDEX($A4:$AQ4,MATCH(Lists!$K$15,$A$1:$AQ$1,0))),INT(INDEX($A4:$AQ4,MATCH(Lists!$K$15,$A$1:$AQ$1,0))),DATE(VALUE(LEFT(INDEX($A4:$AQ4,MATCH(Lists!$K$15,$A$1:$AQ$1,0)),4)),VALUE(MID(INDEX($A4:$AQ4,MATCH(Lists!$K$15,$A$1:$AQ$1,0)),6,2)),VALUE(MID(INDEX($A4:$AQ4,MATCH(Lists!$K$15,$A$1:$AQ$1,0)),9,2))))),""))</f>
        <v/>
      </c>
      <c r="BA4" s="19">
        <f>IF(AY4="","",IFERROR(TRIM(INDEX($A4:$AQ4,MATCH(Lists!$K$17,$A$1:$AQ$1,0))&amp;""),""))</f>
        <v/>
      </c>
      <c r="BB4" s="19">
        <f>IF(AY4="","",IFERROR(TRIM(INDEX($A4:$AQ4,MATCH(Lists!$K$16,$A$1:$AQ$1,0))&amp;""),""))</f>
        <v/>
      </c>
      <c r="BC4" s="19">
        <f>IF(AY4="","",IF(OR(AND(IFERROR(TRIM(INDEX($A4:$AQ4,MATCH(Lists!$K$18,$A$1:$AQ$1,0))&amp;""),"")&lt;&gt;"",ISERROR(MATCH(LOWER(IFERROR(TRIM(INDEX($A4:$AQ4,MATCH(Lists!$K$18,$A$1:$AQ$1,0))&amp;""),"")),Lists!$M$2:$M$7,0))),AND(IFERROR(TRIM(INDEX($A4:$AQ4,MATCH(Lists!$K$19,$A$1:$AQ$1,0))&amp;""),"")&lt;&gt;"",ISERROR(MATCH(LOWER(IFERROR(TRIM(INDEX($A4:$AQ4,MATCH(Lists!$K$19,$A$1:$AQ$1,0))&amp;""),"")),Lists!$M$2:$M$7,0)))),"Yes","No"))</f>
        <v/>
      </c>
      <c r="BD4" s="19">
        <f>IF(AY4="","",IF(IFERROR(TRIM(INDEX($A4:$AQ4,MATCH(Lists!$K$20,$A$1:$AQ$1,0))&amp;""),"")&lt;&gt;"","Yes","No"))</f>
        <v/>
      </c>
      <c r="BE4" s="19">
        <f>IF(AS4="","",IFERROR(TRIM(INDEX($A4:$AQ4,MATCH(Lists!$K$7,$A$1:$AQ$1,0))&amp;""),""))</f>
        <v/>
      </c>
      <c r="BF4" s="19">
        <f>IF(AS4="","",IFERROR(TRIM(INDEX($A4:$AQ4,MATCH(Lists!$K$8,$A$1:$AQ$1,0))&amp;""),""))</f>
        <v/>
      </c>
      <c r="BG4" s="19">
        <f>IF(AS4="","",IFERROR(TRIM(INDEX($A4:$AQ4,MATCH(Lists!$K$12,$A$1:$AQ$1,0))&amp;""),""))</f>
        <v/>
      </c>
      <c r="BH4" s="19">
        <f>IF(AS4="","",IFERROR(TRIM(INDEX($A4:$AQ4,MATCH(Lists!$K$22,$A$1:$AQ$1,0))&amp;""),""))</f>
        <v/>
      </c>
      <c r="BI4" s="21">
        <f>IF(OR(BH4="Paid",BH4="Partially refunded"),IFERROR(VALUE(IFERROR(TRIM(INDEX($A4:$AQ4,MATCH(Lists!$K$23,$A$1:$AQ$1,0))&amp;""),"")),0)-IFERROR(VALUE(IFERROR(TRIM(INDEX($A4:$AQ4,MATCH(Lists!$K$24,$A$1:$AQ$1,0))&amp;""),"")),0),0)</f>
        <v/>
      </c>
      <c r="BJ4" s="21">
        <f>IF(AS4="","",IFERROR(IF(TRIM(INDEX($A4:$AQ4,MATCH(Lists!$K$21,$A$1:$AQ$1,0))&amp;"")="","",VALUE(TRIM(INDEX($A4:$AQ4,MATCH(Lists!$K$21,$A$1:$AQ$1,0))&amp;""))),""))</f>
        <v/>
      </c>
      <c r="BK4" s="19">
        <f>IF(AS4="",0,1)</f>
        <v/>
      </c>
    </row>
    <row r="5">
      <c r="A5" s="17" t="inlineStr">
        <is>
          <t>EXAMPLE-04 (delete me)</t>
        </is>
      </c>
      <c r="B5" s="17" t="inlineStr">
        <is>
          <t>2027-04-06T19:13:00.000Z</t>
        </is>
      </c>
      <c r="C5" s="17" t="inlineStr">
        <is>
          <t>2027-04-06T19:04:00.000Z</t>
        </is>
      </c>
      <c r="D5" s="17" t="inlineStr">
        <is>
          <t>Liam</t>
        </is>
      </c>
      <c r="E5" s="17" t="inlineStr">
        <is>
          <t>Carter</t>
        </is>
      </c>
      <c r="F5" s="17" t="inlineStr">
        <is>
          <t>2016-09-20</t>
        </is>
      </c>
      <c r="G5" s="17" t="inlineStr">
        <is>
          <t>5th grade</t>
        </is>
      </c>
      <c r="H5" s="17" t="inlineStr">
        <is>
          <t>Youth L</t>
        </is>
      </c>
      <c r="I5" s="17" t="inlineStr">
        <is>
          <t>Week 1: June 14 to 18, Week 3: June 28 to July 2</t>
        </is>
      </c>
      <c r="J5" s="17" t="inlineStr">
        <is>
          <t>Rosa Carter</t>
        </is>
      </c>
      <c r="K5" s="17" t="inlineStr">
        <is>
          <t>rosa@example.com</t>
        </is>
      </c>
      <c r="L5" s="17" t="inlineStr">
        <is>
          <t>555-0103</t>
        </is>
      </c>
      <c r="M5" s="17" t="inlineStr"/>
      <c r="N5" s="17" t="inlineStr">
        <is>
          <t>Pat Lee, 555-0199</t>
        </is>
      </c>
      <c r="O5" s="17" t="inlineStr">
        <is>
          <t>Rosa Carter</t>
        </is>
      </c>
      <c r="P5" s="17" t="inlineStr">
        <is>
          <t>None</t>
        </is>
      </c>
      <c r="Q5" s="17" t="inlineStr"/>
      <c r="R5" s="17" t="inlineStr"/>
      <c r="S5" s="17" t="inlineStr">
        <is>
          <t>health-form.pdf</t>
        </is>
      </c>
      <c r="T5" s="17" t="inlineStr">
        <is>
          <t>Yes</t>
        </is>
      </c>
      <c r="U5" s="17" t="inlineStr">
        <is>
          <t>I have read the camp rules and agree to them</t>
        </is>
      </c>
      <c r="V5" s="17" t="inlineStr">
        <is>
          <t>Yes</t>
        </is>
      </c>
      <c r="W5" s="17" t="inlineStr">
        <is>
          <t>Emma</t>
        </is>
      </c>
      <c r="X5" s="17" t="inlineStr">
        <is>
          <t>Carter</t>
        </is>
      </c>
      <c r="Y5" s="17" t="inlineStr">
        <is>
          <t>2020-02-11</t>
        </is>
      </c>
      <c r="Z5" s="17" t="inlineStr">
        <is>
          <t>1st grade</t>
        </is>
      </c>
      <c r="AA5" s="17" t="inlineStr">
        <is>
          <t>Youth S</t>
        </is>
      </c>
      <c r="AB5" s="17" t="inlineStr">
        <is>
          <t>Week 1: June 14 to 18</t>
        </is>
      </c>
      <c r="AC5" s="17" t="inlineStr">
        <is>
          <t>Bee stings</t>
        </is>
      </c>
      <c r="AD5" s="17" t="inlineStr"/>
      <c r="AE5" s="17" t="inlineStr">
        <is>
          <t>health-form-2.pdf</t>
        </is>
      </c>
      <c r="AF5" s="17" t="inlineStr">
        <is>
          <t>Full fee now</t>
        </is>
      </c>
      <c r="AG5" s="17" t="n">
        <v>750</v>
      </c>
      <c r="AH5" s="17" t="n">
        <v>750</v>
      </c>
      <c r="AI5" s="17" t="inlineStr">
        <is>
          <t>Paid</t>
        </is>
      </c>
      <c r="AJ5" s="17" t="inlineStr">
        <is>
          <t>750.00</t>
        </is>
      </c>
      <c r="AK5" s="17" t="inlineStr">
        <is>
          <t>USD</t>
        </is>
      </c>
      <c r="AL5" s="17" t="inlineStr">
        <is>
          <t>0.00</t>
        </is>
      </c>
      <c r="AM5" s="17" t="inlineStr">
        <is>
          <t>2027-04-06T19:15:00.000Z</t>
        </is>
      </c>
      <c r="AN5" s="17" t="inlineStr">
        <is>
          <t>pi_example04</t>
        </is>
      </c>
      <c r="AO5" s="17" t="n">
        <v>1</v>
      </c>
      <c r="AR5" s="18" t="n"/>
      <c r="AS5" s="19">
        <f>TRIM(IFERROR(TRIM(INDEX($A5:$AQ5,MATCH(Lists!$K$2,$A$1:$AQ$1,0))&amp;""),"")&amp;" "&amp;IFERROR(TRIM(INDEX($A5:$AQ5,MATCH(Lists!$K$3,$A$1:$AQ$1,0))&amp;""),""))</f>
        <v/>
      </c>
      <c r="AT5" s="20">
        <f>IF(AS5="","",IFERROR(IF(TRIM(INDEX($A5:$AQ5,MATCH(Lists!$K$4,$A$1:$AQ$1,0))&amp;"")="","",IF(ISNUMBER(INDEX($A5:$AQ5,MATCH(Lists!$K$4,$A$1:$AQ$1,0))),INT(INDEX($A5:$AQ5,MATCH(Lists!$K$4,$A$1:$AQ$1,0))),DATE(VALUE(LEFT(INDEX($A5:$AQ5,MATCH(Lists!$K$4,$A$1:$AQ$1,0)),4)),VALUE(MID(INDEX($A5:$AQ5,MATCH(Lists!$K$4,$A$1:$AQ$1,0)),6,2)),VALUE(MID(INDEX($A5:$AQ5,MATCH(Lists!$K$4,$A$1:$AQ$1,0)),9,2))))),""))</f>
        <v/>
      </c>
      <c r="AU5" s="19">
        <f>IF(AS5="","",IFERROR(TRIM(INDEX($A5:$AQ5,MATCH(Lists!$K$6,$A$1:$AQ$1,0))&amp;""),""))</f>
        <v/>
      </c>
      <c r="AV5" s="19">
        <f>IF(AS5="","",IFERROR(TRIM(INDEX($A5:$AQ5,MATCH(Lists!$K$5,$A$1:$AQ$1,0))&amp;""),""))</f>
        <v/>
      </c>
      <c r="AW5" s="19">
        <f>IF(AS5="","",IF(OR(AND(IFERROR(TRIM(INDEX($A5:$AQ5,MATCH(Lists!$K$9,$A$1:$AQ$1,0))&amp;""),"")&lt;&gt;"",ISERROR(MATCH(LOWER(IFERROR(TRIM(INDEX($A5:$AQ5,MATCH(Lists!$K$9,$A$1:$AQ$1,0))&amp;""),"")),Lists!$M$2:$M$7,0))),AND(IFERROR(TRIM(INDEX($A5:$AQ5,MATCH(Lists!$K$10,$A$1:$AQ$1,0))&amp;""),"")&lt;&gt;"",ISERROR(MATCH(LOWER(IFERROR(TRIM(INDEX($A5:$AQ5,MATCH(Lists!$K$10,$A$1:$AQ$1,0))&amp;""),"")),Lists!$M$2:$M$7,0)))),"Yes","No"))</f>
        <v/>
      </c>
      <c r="AX5" s="19">
        <f>IF(AS5="","",IF(IFERROR(TRIM(INDEX($A5:$AQ5,MATCH(Lists!$K$11,$A$1:$AQ$1,0))&amp;""),"")&lt;&gt;"","Yes","No"))</f>
        <v/>
      </c>
      <c r="AY5" s="19">
        <f>TRIM(IFERROR(TRIM(INDEX($A5:$AQ5,MATCH(Lists!$K$13,$A$1:$AQ$1,0))&amp;""),"")&amp;" "&amp;IFERROR(TRIM(INDEX($A5:$AQ5,MATCH(Lists!$K$14,$A$1:$AQ$1,0))&amp;""),""))</f>
        <v/>
      </c>
      <c r="AZ5" s="20">
        <f>IF(AY5="","",IFERROR(IF(TRIM(INDEX($A5:$AQ5,MATCH(Lists!$K$15,$A$1:$AQ$1,0))&amp;"")="","",IF(ISNUMBER(INDEX($A5:$AQ5,MATCH(Lists!$K$15,$A$1:$AQ$1,0))),INT(INDEX($A5:$AQ5,MATCH(Lists!$K$15,$A$1:$AQ$1,0))),DATE(VALUE(LEFT(INDEX($A5:$AQ5,MATCH(Lists!$K$15,$A$1:$AQ$1,0)),4)),VALUE(MID(INDEX($A5:$AQ5,MATCH(Lists!$K$15,$A$1:$AQ$1,0)),6,2)),VALUE(MID(INDEX($A5:$AQ5,MATCH(Lists!$K$15,$A$1:$AQ$1,0)),9,2))))),""))</f>
        <v/>
      </c>
      <c r="BA5" s="19">
        <f>IF(AY5="","",IFERROR(TRIM(INDEX($A5:$AQ5,MATCH(Lists!$K$17,$A$1:$AQ$1,0))&amp;""),""))</f>
        <v/>
      </c>
      <c r="BB5" s="19">
        <f>IF(AY5="","",IFERROR(TRIM(INDEX($A5:$AQ5,MATCH(Lists!$K$16,$A$1:$AQ$1,0))&amp;""),""))</f>
        <v/>
      </c>
      <c r="BC5" s="19">
        <f>IF(AY5="","",IF(OR(AND(IFERROR(TRIM(INDEX($A5:$AQ5,MATCH(Lists!$K$18,$A$1:$AQ$1,0))&amp;""),"")&lt;&gt;"",ISERROR(MATCH(LOWER(IFERROR(TRIM(INDEX($A5:$AQ5,MATCH(Lists!$K$18,$A$1:$AQ$1,0))&amp;""),"")),Lists!$M$2:$M$7,0))),AND(IFERROR(TRIM(INDEX($A5:$AQ5,MATCH(Lists!$K$19,$A$1:$AQ$1,0))&amp;""),"")&lt;&gt;"",ISERROR(MATCH(LOWER(IFERROR(TRIM(INDEX($A5:$AQ5,MATCH(Lists!$K$19,$A$1:$AQ$1,0))&amp;""),"")),Lists!$M$2:$M$7,0)))),"Yes","No"))</f>
        <v/>
      </c>
      <c r="BD5" s="19">
        <f>IF(AY5="","",IF(IFERROR(TRIM(INDEX($A5:$AQ5,MATCH(Lists!$K$20,$A$1:$AQ$1,0))&amp;""),"")&lt;&gt;"","Yes","No"))</f>
        <v/>
      </c>
      <c r="BE5" s="19">
        <f>IF(AS5="","",IFERROR(TRIM(INDEX($A5:$AQ5,MATCH(Lists!$K$7,$A$1:$AQ$1,0))&amp;""),""))</f>
        <v/>
      </c>
      <c r="BF5" s="19">
        <f>IF(AS5="","",IFERROR(TRIM(INDEX($A5:$AQ5,MATCH(Lists!$K$8,$A$1:$AQ$1,0))&amp;""),""))</f>
        <v/>
      </c>
      <c r="BG5" s="19">
        <f>IF(AS5="","",IFERROR(TRIM(INDEX($A5:$AQ5,MATCH(Lists!$K$12,$A$1:$AQ$1,0))&amp;""),""))</f>
        <v/>
      </c>
      <c r="BH5" s="19">
        <f>IF(AS5="","",IFERROR(TRIM(INDEX($A5:$AQ5,MATCH(Lists!$K$22,$A$1:$AQ$1,0))&amp;""),""))</f>
        <v/>
      </c>
      <c r="BI5" s="21">
        <f>IF(OR(BH5="Paid",BH5="Partially refunded"),IFERROR(VALUE(IFERROR(TRIM(INDEX($A5:$AQ5,MATCH(Lists!$K$23,$A$1:$AQ$1,0))&amp;""),"")),0)-IFERROR(VALUE(IFERROR(TRIM(INDEX($A5:$AQ5,MATCH(Lists!$K$24,$A$1:$AQ$1,0))&amp;""),"")),0),0)</f>
        <v/>
      </c>
      <c r="BJ5" s="21">
        <f>IF(AS5="","",IFERROR(IF(TRIM(INDEX($A5:$AQ5,MATCH(Lists!$K$21,$A$1:$AQ$1,0))&amp;"")="","",VALUE(TRIM(INDEX($A5:$AQ5,MATCH(Lists!$K$21,$A$1:$AQ$1,0))&amp;""))),""))</f>
        <v/>
      </c>
      <c r="BK5" s="19">
        <f>IF(AS5="",0,1)</f>
        <v/>
      </c>
    </row>
    <row r="6">
      <c r="A6" s="17" t="inlineStr">
        <is>
          <t>EXAMPLE-05 (delete me)</t>
        </is>
      </c>
      <c r="B6" s="17" t="inlineStr">
        <is>
          <t>2027-04-07T19:14:00.000Z</t>
        </is>
      </c>
      <c r="C6" s="17" t="inlineStr">
        <is>
          <t>2027-04-07T19:05:00.000Z</t>
        </is>
      </c>
      <c r="D6" s="17" t="inlineStr">
        <is>
          <t>Zoe</t>
        </is>
      </c>
      <c r="E6" s="17" t="inlineStr">
        <is>
          <t>Patel</t>
        </is>
      </c>
      <c r="F6" s="17" t="inlineStr">
        <is>
          <t>2017-11-08</t>
        </is>
      </c>
      <c r="G6" s="17" t="inlineStr">
        <is>
          <t>4th grade</t>
        </is>
      </c>
      <c r="H6" s="17" t="inlineStr">
        <is>
          <t>Youth M</t>
        </is>
      </c>
      <c r="I6" s="17" t="inlineStr">
        <is>
          <t>Week 4: July 12 to 16</t>
        </is>
      </c>
      <c r="J6" s="17" t="inlineStr">
        <is>
          <t>Raj Patel</t>
        </is>
      </c>
      <c r="K6" s="17" t="inlineStr">
        <is>
          <t>raj@example.com</t>
        </is>
      </c>
      <c r="L6" s="17" t="inlineStr">
        <is>
          <t>555-0104</t>
        </is>
      </c>
      <c r="M6" s="17" t="inlineStr"/>
      <c r="N6" s="17" t="inlineStr">
        <is>
          <t>Pat Lee, 555-0199</t>
        </is>
      </c>
      <c r="O6" s="17" t="inlineStr">
        <is>
          <t>Raj Patel</t>
        </is>
      </c>
      <c r="P6" s="17" t="inlineStr"/>
      <c r="Q6" s="17" t="inlineStr"/>
      <c r="R6" s="17" t="inlineStr"/>
      <c r="S6" s="17" t="inlineStr">
        <is>
          <t>health-form.pdf</t>
        </is>
      </c>
      <c r="T6" s="17" t="inlineStr">
        <is>
          <t>Yes</t>
        </is>
      </c>
      <c r="U6" s="17" t="inlineStr">
        <is>
          <t>I have read the camp rules and agree to them</t>
        </is>
      </c>
      <c r="V6" s="17" t="inlineStr">
        <is>
          <t>No</t>
        </is>
      </c>
      <c r="W6" s="17" t="inlineStr"/>
      <c r="X6" s="17" t="inlineStr"/>
      <c r="Y6" s="17" t="inlineStr"/>
      <c r="Z6" s="17" t="inlineStr"/>
      <c r="AA6" s="17" t="inlineStr"/>
      <c r="AB6" s="17" t="inlineStr"/>
      <c r="AC6" s="17" t="inlineStr"/>
      <c r="AD6" s="17" t="inlineStr"/>
      <c r="AE6" s="17" t="inlineStr"/>
      <c r="AF6" s="17" t="inlineStr">
        <is>
          <t>$100 deposit now</t>
        </is>
      </c>
      <c r="AG6" s="17" t="n">
        <v>250</v>
      </c>
      <c r="AH6" s="17" t="n">
        <v>100</v>
      </c>
      <c r="AI6" s="17" t="inlineStr">
        <is>
          <t>Paid</t>
        </is>
      </c>
      <c r="AJ6" s="17" t="inlineStr">
        <is>
          <t>100.00</t>
        </is>
      </c>
      <c r="AK6" s="17" t="inlineStr">
        <is>
          <t>USD</t>
        </is>
      </c>
      <c r="AL6" s="17" t="inlineStr">
        <is>
          <t>0.00</t>
        </is>
      </c>
      <c r="AM6" s="17" t="inlineStr">
        <is>
          <t>2027-04-07T19:16:00.000Z</t>
        </is>
      </c>
      <c r="AN6" s="17" t="inlineStr">
        <is>
          <t>pi_example05</t>
        </is>
      </c>
      <c r="AO6" s="17" t="n">
        <v>1</v>
      </c>
      <c r="AR6" s="18" t="n"/>
      <c r="AS6" s="19">
        <f>TRIM(IFERROR(TRIM(INDEX($A6:$AQ6,MATCH(Lists!$K$2,$A$1:$AQ$1,0))&amp;""),"")&amp;" "&amp;IFERROR(TRIM(INDEX($A6:$AQ6,MATCH(Lists!$K$3,$A$1:$AQ$1,0))&amp;""),""))</f>
        <v/>
      </c>
      <c r="AT6" s="20">
        <f>IF(AS6="","",IFERROR(IF(TRIM(INDEX($A6:$AQ6,MATCH(Lists!$K$4,$A$1:$AQ$1,0))&amp;"")="","",IF(ISNUMBER(INDEX($A6:$AQ6,MATCH(Lists!$K$4,$A$1:$AQ$1,0))),INT(INDEX($A6:$AQ6,MATCH(Lists!$K$4,$A$1:$AQ$1,0))),DATE(VALUE(LEFT(INDEX($A6:$AQ6,MATCH(Lists!$K$4,$A$1:$AQ$1,0)),4)),VALUE(MID(INDEX($A6:$AQ6,MATCH(Lists!$K$4,$A$1:$AQ$1,0)),6,2)),VALUE(MID(INDEX($A6:$AQ6,MATCH(Lists!$K$4,$A$1:$AQ$1,0)),9,2))))),""))</f>
        <v/>
      </c>
      <c r="AU6" s="19">
        <f>IF(AS6="","",IFERROR(TRIM(INDEX($A6:$AQ6,MATCH(Lists!$K$6,$A$1:$AQ$1,0))&amp;""),""))</f>
        <v/>
      </c>
      <c r="AV6" s="19">
        <f>IF(AS6="","",IFERROR(TRIM(INDEX($A6:$AQ6,MATCH(Lists!$K$5,$A$1:$AQ$1,0))&amp;""),""))</f>
        <v/>
      </c>
      <c r="AW6" s="19">
        <f>IF(AS6="","",IF(OR(AND(IFERROR(TRIM(INDEX($A6:$AQ6,MATCH(Lists!$K$9,$A$1:$AQ$1,0))&amp;""),"")&lt;&gt;"",ISERROR(MATCH(LOWER(IFERROR(TRIM(INDEX($A6:$AQ6,MATCH(Lists!$K$9,$A$1:$AQ$1,0))&amp;""),"")),Lists!$M$2:$M$7,0))),AND(IFERROR(TRIM(INDEX($A6:$AQ6,MATCH(Lists!$K$10,$A$1:$AQ$1,0))&amp;""),"")&lt;&gt;"",ISERROR(MATCH(LOWER(IFERROR(TRIM(INDEX($A6:$AQ6,MATCH(Lists!$K$10,$A$1:$AQ$1,0))&amp;""),"")),Lists!$M$2:$M$7,0)))),"Yes","No"))</f>
        <v/>
      </c>
      <c r="AX6" s="19">
        <f>IF(AS6="","",IF(IFERROR(TRIM(INDEX($A6:$AQ6,MATCH(Lists!$K$11,$A$1:$AQ$1,0))&amp;""),"")&lt;&gt;"","Yes","No"))</f>
        <v/>
      </c>
      <c r="AY6" s="19">
        <f>TRIM(IFERROR(TRIM(INDEX($A6:$AQ6,MATCH(Lists!$K$13,$A$1:$AQ$1,0))&amp;""),"")&amp;" "&amp;IFERROR(TRIM(INDEX($A6:$AQ6,MATCH(Lists!$K$14,$A$1:$AQ$1,0))&amp;""),""))</f>
        <v/>
      </c>
      <c r="AZ6" s="20">
        <f>IF(AY6="","",IFERROR(IF(TRIM(INDEX($A6:$AQ6,MATCH(Lists!$K$15,$A$1:$AQ$1,0))&amp;"")="","",IF(ISNUMBER(INDEX($A6:$AQ6,MATCH(Lists!$K$15,$A$1:$AQ$1,0))),INT(INDEX($A6:$AQ6,MATCH(Lists!$K$15,$A$1:$AQ$1,0))),DATE(VALUE(LEFT(INDEX($A6:$AQ6,MATCH(Lists!$K$15,$A$1:$AQ$1,0)),4)),VALUE(MID(INDEX($A6:$AQ6,MATCH(Lists!$K$15,$A$1:$AQ$1,0)),6,2)),VALUE(MID(INDEX($A6:$AQ6,MATCH(Lists!$K$15,$A$1:$AQ$1,0)),9,2))))),""))</f>
        <v/>
      </c>
      <c r="BA6" s="19">
        <f>IF(AY6="","",IFERROR(TRIM(INDEX($A6:$AQ6,MATCH(Lists!$K$17,$A$1:$AQ$1,0))&amp;""),""))</f>
        <v/>
      </c>
      <c r="BB6" s="19">
        <f>IF(AY6="","",IFERROR(TRIM(INDEX($A6:$AQ6,MATCH(Lists!$K$16,$A$1:$AQ$1,0))&amp;""),""))</f>
        <v/>
      </c>
      <c r="BC6" s="19">
        <f>IF(AY6="","",IF(OR(AND(IFERROR(TRIM(INDEX($A6:$AQ6,MATCH(Lists!$K$18,$A$1:$AQ$1,0))&amp;""),"")&lt;&gt;"",ISERROR(MATCH(LOWER(IFERROR(TRIM(INDEX($A6:$AQ6,MATCH(Lists!$K$18,$A$1:$AQ$1,0))&amp;""),"")),Lists!$M$2:$M$7,0))),AND(IFERROR(TRIM(INDEX($A6:$AQ6,MATCH(Lists!$K$19,$A$1:$AQ$1,0))&amp;""),"")&lt;&gt;"",ISERROR(MATCH(LOWER(IFERROR(TRIM(INDEX($A6:$AQ6,MATCH(Lists!$K$19,$A$1:$AQ$1,0))&amp;""),"")),Lists!$M$2:$M$7,0)))),"Yes","No"))</f>
        <v/>
      </c>
      <c r="BD6" s="19">
        <f>IF(AY6="","",IF(IFERROR(TRIM(INDEX($A6:$AQ6,MATCH(Lists!$K$20,$A$1:$AQ$1,0))&amp;""),"")&lt;&gt;"","Yes","No"))</f>
        <v/>
      </c>
      <c r="BE6" s="19">
        <f>IF(AS6="","",IFERROR(TRIM(INDEX($A6:$AQ6,MATCH(Lists!$K$7,$A$1:$AQ$1,0))&amp;""),""))</f>
        <v/>
      </c>
      <c r="BF6" s="19">
        <f>IF(AS6="","",IFERROR(TRIM(INDEX($A6:$AQ6,MATCH(Lists!$K$8,$A$1:$AQ$1,0))&amp;""),""))</f>
        <v/>
      </c>
      <c r="BG6" s="19">
        <f>IF(AS6="","",IFERROR(TRIM(INDEX($A6:$AQ6,MATCH(Lists!$K$12,$A$1:$AQ$1,0))&amp;""),""))</f>
        <v/>
      </c>
      <c r="BH6" s="19">
        <f>IF(AS6="","",IFERROR(TRIM(INDEX($A6:$AQ6,MATCH(Lists!$K$22,$A$1:$AQ$1,0))&amp;""),""))</f>
        <v/>
      </c>
      <c r="BI6" s="21">
        <f>IF(OR(BH6="Paid",BH6="Partially refunded"),IFERROR(VALUE(IFERROR(TRIM(INDEX($A6:$AQ6,MATCH(Lists!$K$23,$A$1:$AQ$1,0))&amp;""),"")),0)-IFERROR(VALUE(IFERROR(TRIM(INDEX($A6:$AQ6,MATCH(Lists!$K$24,$A$1:$AQ$1,0))&amp;""),"")),0),0)</f>
        <v/>
      </c>
      <c r="BJ6" s="21">
        <f>IF(AS6="","",IFERROR(IF(TRIM(INDEX($A6:$AQ6,MATCH(Lists!$K$21,$A$1:$AQ$1,0))&amp;"")="","",VALUE(TRIM(INDEX($A6:$AQ6,MATCH(Lists!$K$21,$A$1:$AQ$1,0))&amp;""))),""))</f>
        <v/>
      </c>
      <c r="BK6" s="19">
        <f>IF(AS6="",0,1)</f>
        <v/>
      </c>
    </row>
    <row r="7">
      <c r="A7" s="17" t="inlineStr">
        <is>
          <t>EXAMPLE-06 (delete me)</t>
        </is>
      </c>
      <c r="B7" s="17" t="inlineStr">
        <is>
          <t>2027-04-08T19:15:00.000Z</t>
        </is>
      </c>
      <c r="C7" s="17" t="inlineStr">
        <is>
          <t>2027-04-08T19:06:00.000Z</t>
        </is>
      </c>
      <c r="D7" s="17" t="inlineStr">
        <is>
          <t>Sofia</t>
        </is>
      </c>
      <c r="E7" s="17" t="inlineStr">
        <is>
          <t>Rossi</t>
        </is>
      </c>
      <c r="F7" s="17" t="inlineStr">
        <is>
          <t>2019-04-22</t>
        </is>
      </c>
      <c r="G7" s="17" t="inlineStr">
        <is>
          <t>2nd grade</t>
        </is>
      </c>
      <c r="H7" s="17" t="inlineStr">
        <is>
          <t>Youth S</t>
        </is>
      </c>
      <c r="I7" s="17" t="inlineStr">
        <is>
          <t>Week 2: June 21 to 25, Week 3: June 28 to July 2</t>
        </is>
      </c>
      <c r="J7" s="17" t="inlineStr">
        <is>
          <t>Marco Rossi</t>
        </is>
      </c>
      <c r="K7" s="17" t="inlineStr">
        <is>
          <t>marco@example.com</t>
        </is>
      </c>
      <c r="L7" s="17" t="inlineStr">
        <is>
          <t>555-0105</t>
        </is>
      </c>
      <c r="M7" s="17" t="inlineStr"/>
      <c r="N7" s="17" t="inlineStr">
        <is>
          <t>Pat Lee, 555-0199</t>
        </is>
      </c>
      <c r="O7" s="17" t="inlineStr">
        <is>
          <t>Marco Rossi</t>
        </is>
      </c>
      <c r="P7" s="17" t="inlineStr">
        <is>
          <t>Gluten</t>
        </is>
      </c>
      <c r="Q7" s="17" t="inlineStr"/>
      <c r="R7" s="17" t="inlineStr"/>
      <c r="S7" s="17" t="inlineStr"/>
      <c r="T7" s="17" t="inlineStr">
        <is>
          <t>Yes</t>
        </is>
      </c>
      <c r="U7" s="17" t="inlineStr">
        <is>
          <t>I have read the camp rules and agree to them</t>
        </is>
      </c>
      <c r="V7" s="17" t="inlineStr">
        <is>
          <t>No</t>
        </is>
      </c>
      <c r="W7" s="17" t="inlineStr"/>
      <c r="X7" s="17" t="inlineStr"/>
      <c r="Y7" s="17" t="inlineStr"/>
      <c r="Z7" s="17" t="inlineStr"/>
      <c r="AA7" s="17" t="inlineStr"/>
      <c r="AB7" s="17" t="inlineStr"/>
      <c r="AC7" s="17" t="inlineStr"/>
      <c r="AD7" s="17" t="inlineStr"/>
      <c r="AE7" s="17" t="inlineStr"/>
      <c r="AF7" s="17" t="inlineStr">
        <is>
          <t>$100 deposit now</t>
        </is>
      </c>
      <c r="AG7" s="17" t="n">
        <v>500</v>
      </c>
      <c r="AH7" s="17" t="n">
        <v>100</v>
      </c>
      <c r="AI7" s="17" t="inlineStr">
        <is>
          <t>Paid</t>
        </is>
      </c>
      <c r="AJ7" s="17" t="inlineStr">
        <is>
          <t>100.00</t>
        </is>
      </c>
      <c r="AK7" s="17" t="inlineStr">
        <is>
          <t>USD</t>
        </is>
      </c>
      <c r="AL7" s="17" t="inlineStr">
        <is>
          <t>0.00</t>
        </is>
      </c>
      <c r="AM7" s="17" t="inlineStr">
        <is>
          <t>2027-04-08T19:17:00.000Z</t>
        </is>
      </c>
      <c r="AN7" s="17" t="inlineStr">
        <is>
          <t>pi_example06</t>
        </is>
      </c>
      <c r="AO7" s="17" t="n">
        <v>1</v>
      </c>
      <c r="AR7" s="18" t="n"/>
      <c r="AS7" s="19">
        <f>TRIM(IFERROR(TRIM(INDEX($A7:$AQ7,MATCH(Lists!$K$2,$A$1:$AQ$1,0))&amp;""),"")&amp;" "&amp;IFERROR(TRIM(INDEX($A7:$AQ7,MATCH(Lists!$K$3,$A$1:$AQ$1,0))&amp;""),""))</f>
        <v/>
      </c>
      <c r="AT7" s="20">
        <f>IF(AS7="","",IFERROR(IF(TRIM(INDEX($A7:$AQ7,MATCH(Lists!$K$4,$A$1:$AQ$1,0))&amp;"")="","",IF(ISNUMBER(INDEX($A7:$AQ7,MATCH(Lists!$K$4,$A$1:$AQ$1,0))),INT(INDEX($A7:$AQ7,MATCH(Lists!$K$4,$A$1:$AQ$1,0))),DATE(VALUE(LEFT(INDEX($A7:$AQ7,MATCH(Lists!$K$4,$A$1:$AQ$1,0)),4)),VALUE(MID(INDEX($A7:$AQ7,MATCH(Lists!$K$4,$A$1:$AQ$1,0)),6,2)),VALUE(MID(INDEX($A7:$AQ7,MATCH(Lists!$K$4,$A$1:$AQ$1,0)),9,2))))),""))</f>
        <v/>
      </c>
      <c r="AU7" s="19">
        <f>IF(AS7="","",IFERROR(TRIM(INDEX($A7:$AQ7,MATCH(Lists!$K$6,$A$1:$AQ$1,0))&amp;""),""))</f>
        <v/>
      </c>
      <c r="AV7" s="19">
        <f>IF(AS7="","",IFERROR(TRIM(INDEX($A7:$AQ7,MATCH(Lists!$K$5,$A$1:$AQ$1,0))&amp;""),""))</f>
        <v/>
      </c>
      <c r="AW7" s="19">
        <f>IF(AS7="","",IF(OR(AND(IFERROR(TRIM(INDEX($A7:$AQ7,MATCH(Lists!$K$9,$A$1:$AQ$1,0))&amp;""),"")&lt;&gt;"",ISERROR(MATCH(LOWER(IFERROR(TRIM(INDEX($A7:$AQ7,MATCH(Lists!$K$9,$A$1:$AQ$1,0))&amp;""),"")),Lists!$M$2:$M$7,0))),AND(IFERROR(TRIM(INDEX($A7:$AQ7,MATCH(Lists!$K$10,$A$1:$AQ$1,0))&amp;""),"")&lt;&gt;"",ISERROR(MATCH(LOWER(IFERROR(TRIM(INDEX($A7:$AQ7,MATCH(Lists!$K$10,$A$1:$AQ$1,0))&amp;""),"")),Lists!$M$2:$M$7,0)))),"Yes","No"))</f>
        <v/>
      </c>
      <c r="AX7" s="19">
        <f>IF(AS7="","",IF(IFERROR(TRIM(INDEX($A7:$AQ7,MATCH(Lists!$K$11,$A$1:$AQ$1,0))&amp;""),"")&lt;&gt;"","Yes","No"))</f>
        <v/>
      </c>
      <c r="AY7" s="19">
        <f>TRIM(IFERROR(TRIM(INDEX($A7:$AQ7,MATCH(Lists!$K$13,$A$1:$AQ$1,0))&amp;""),"")&amp;" "&amp;IFERROR(TRIM(INDEX($A7:$AQ7,MATCH(Lists!$K$14,$A$1:$AQ$1,0))&amp;""),""))</f>
        <v/>
      </c>
      <c r="AZ7" s="20">
        <f>IF(AY7="","",IFERROR(IF(TRIM(INDEX($A7:$AQ7,MATCH(Lists!$K$15,$A$1:$AQ$1,0))&amp;"")="","",IF(ISNUMBER(INDEX($A7:$AQ7,MATCH(Lists!$K$15,$A$1:$AQ$1,0))),INT(INDEX($A7:$AQ7,MATCH(Lists!$K$15,$A$1:$AQ$1,0))),DATE(VALUE(LEFT(INDEX($A7:$AQ7,MATCH(Lists!$K$15,$A$1:$AQ$1,0)),4)),VALUE(MID(INDEX($A7:$AQ7,MATCH(Lists!$K$15,$A$1:$AQ$1,0)),6,2)),VALUE(MID(INDEX($A7:$AQ7,MATCH(Lists!$K$15,$A$1:$AQ$1,0)),9,2))))),""))</f>
        <v/>
      </c>
      <c r="BA7" s="19">
        <f>IF(AY7="","",IFERROR(TRIM(INDEX($A7:$AQ7,MATCH(Lists!$K$17,$A$1:$AQ$1,0))&amp;""),""))</f>
        <v/>
      </c>
      <c r="BB7" s="19">
        <f>IF(AY7="","",IFERROR(TRIM(INDEX($A7:$AQ7,MATCH(Lists!$K$16,$A$1:$AQ$1,0))&amp;""),""))</f>
        <v/>
      </c>
      <c r="BC7" s="19">
        <f>IF(AY7="","",IF(OR(AND(IFERROR(TRIM(INDEX($A7:$AQ7,MATCH(Lists!$K$18,$A$1:$AQ$1,0))&amp;""),"")&lt;&gt;"",ISERROR(MATCH(LOWER(IFERROR(TRIM(INDEX($A7:$AQ7,MATCH(Lists!$K$18,$A$1:$AQ$1,0))&amp;""),"")),Lists!$M$2:$M$7,0))),AND(IFERROR(TRIM(INDEX($A7:$AQ7,MATCH(Lists!$K$19,$A$1:$AQ$1,0))&amp;""),"")&lt;&gt;"",ISERROR(MATCH(LOWER(IFERROR(TRIM(INDEX($A7:$AQ7,MATCH(Lists!$K$19,$A$1:$AQ$1,0))&amp;""),"")),Lists!$M$2:$M$7,0)))),"Yes","No"))</f>
        <v/>
      </c>
      <c r="BD7" s="19">
        <f>IF(AY7="","",IF(IFERROR(TRIM(INDEX($A7:$AQ7,MATCH(Lists!$K$20,$A$1:$AQ$1,0))&amp;""),"")&lt;&gt;"","Yes","No"))</f>
        <v/>
      </c>
      <c r="BE7" s="19">
        <f>IF(AS7="","",IFERROR(TRIM(INDEX($A7:$AQ7,MATCH(Lists!$K$7,$A$1:$AQ$1,0))&amp;""),""))</f>
        <v/>
      </c>
      <c r="BF7" s="19">
        <f>IF(AS7="","",IFERROR(TRIM(INDEX($A7:$AQ7,MATCH(Lists!$K$8,$A$1:$AQ$1,0))&amp;""),""))</f>
        <v/>
      </c>
      <c r="BG7" s="19">
        <f>IF(AS7="","",IFERROR(TRIM(INDEX($A7:$AQ7,MATCH(Lists!$K$12,$A$1:$AQ$1,0))&amp;""),""))</f>
        <v/>
      </c>
      <c r="BH7" s="19">
        <f>IF(AS7="","",IFERROR(TRIM(INDEX($A7:$AQ7,MATCH(Lists!$K$22,$A$1:$AQ$1,0))&amp;""),""))</f>
        <v/>
      </c>
      <c r="BI7" s="21">
        <f>IF(OR(BH7="Paid",BH7="Partially refunded"),IFERROR(VALUE(IFERROR(TRIM(INDEX($A7:$AQ7,MATCH(Lists!$K$23,$A$1:$AQ$1,0))&amp;""),"")),0)-IFERROR(VALUE(IFERROR(TRIM(INDEX($A7:$AQ7,MATCH(Lists!$K$24,$A$1:$AQ$1,0))&amp;""),"")),0),0)</f>
        <v/>
      </c>
      <c r="BJ7" s="21">
        <f>IF(AS7="","",IFERROR(IF(TRIM(INDEX($A7:$AQ7,MATCH(Lists!$K$21,$A$1:$AQ$1,0))&amp;"")="","",VALUE(TRIM(INDEX($A7:$AQ7,MATCH(Lists!$K$21,$A$1:$AQ$1,0))&amp;""))),""))</f>
        <v/>
      </c>
      <c r="BK7" s="19">
        <f>IF(AS7="",0,1)</f>
        <v/>
      </c>
    </row>
    <row r="8">
      <c r="A8" s="17" t="inlineStr">
        <is>
          <t>EXAMPLE-07 (delete me)</t>
        </is>
      </c>
      <c r="B8" s="17" t="inlineStr">
        <is>
          <t>2027-04-09T19:16:00.000Z</t>
        </is>
      </c>
      <c r="C8" s="17" t="inlineStr">
        <is>
          <t>2027-04-09T19:07:00.000Z</t>
        </is>
      </c>
      <c r="D8" s="17" t="inlineStr">
        <is>
          <t>Jack</t>
        </is>
      </c>
      <c r="E8" s="17" t="inlineStr">
        <is>
          <t>Wilson</t>
        </is>
      </c>
      <c r="F8" s="17" t="inlineStr">
        <is>
          <t>2021-01-10</t>
        </is>
      </c>
      <c r="G8" s="17" t="inlineStr">
        <is>
          <t>Kindergarten</t>
        </is>
      </c>
      <c r="H8" s="17" t="inlineStr">
        <is>
          <t>Youth S</t>
        </is>
      </c>
      <c r="I8" s="17" t="inlineStr">
        <is>
          <t>Week 1: June 14 to 18</t>
        </is>
      </c>
      <c r="J8" s="17" t="inlineStr">
        <is>
          <t>Emily Wilson</t>
        </is>
      </c>
      <c r="K8" s="17" t="inlineStr">
        <is>
          <t>emily@example.com</t>
        </is>
      </c>
      <c r="L8" s="17" t="inlineStr">
        <is>
          <t>555-0106</t>
        </is>
      </c>
      <c r="M8" s="17" t="inlineStr"/>
      <c r="N8" s="17" t="inlineStr">
        <is>
          <t>Pat Lee, 555-0199</t>
        </is>
      </c>
      <c r="O8" s="17" t="inlineStr">
        <is>
          <t>Emily Wilson</t>
        </is>
      </c>
      <c r="P8" s="17" t="inlineStr"/>
      <c r="Q8" s="17" t="inlineStr"/>
      <c r="R8" s="17" t="inlineStr"/>
      <c r="S8" s="17" t="inlineStr"/>
      <c r="T8" s="17" t="inlineStr">
        <is>
          <t>No</t>
        </is>
      </c>
      <c r="U8" s="17" t="inlineStr">
        <is>
          <t>I have read the camp rules and agree to them</t>
        </is>
      </c>
      <c r="V8" s="17" t="inlineStr">
        <is>
          <t>No</t>
        </is>
      </c>
      <c r="W8" s="17" t="inlineStr"/>
      <c r="X8" s="17" t="inlineStr"/>
      <c r="Y8" s="17" t="inlineStr"/>
      <c r="Z8" s="17" t="inlineStr"/>
      <c r="AA8" s="17" t="inlineStr"/>
      <c r="AB8" s="17" t="inlineStr"/>
      <c r="AC8" s="17" t="inlineStr"/>
      <c r="AD8" s="17" t="inlineStr"/>
      <c r="AE8" s="17" t="inlineStr"/>
      <c r="AF8" s="17" t="inlineStr">
        <is>
          <t>Full fee now</t>
        </is>
      </c>
      <c r="AG8" s="17" t="n">
        <v>250</v>
      </c>
      <c r="AH8" s="17" t="n">
        <v>250</v>
      </c>
      <c r="AI8" s="17" t="inlineStr">
        <is>
          <t>Paid</t>
        </is>
      </c>
      <c r="AJ8" s="17" t="inlineStr">
        <is>
          <t>250.00</t>
        </is>
      </c>
      <c r="AK8" s="17" t="inlineStr">
        <is>
          <t>USD</t>
        </is>
      </c>
      <c r="AL8" s="17" t="inlineStr">
        <is>
          <t>0.00</t>
        </is>
      </c>
      <c r="AM8" s="17" t="inlineStr">
        <is>
          <t>2027-04-09T19:18:00.000Z</t>
        </is>
      </c>
      <c r="AN8" s="17" t="inlineStr">
        <is>
          <t>pi_example07</t>
        </is>
      </c>
      <c r="AO8" s="17" t="n">
        <v>1</v>
      </c>
      <c r="AR8" s="18" t="n"/>
      <c r="AS8" s="19">
        <f>TRIM(IFERROR(TRIM(INDEX($A8:$AQ8,MATCH(Lists!$K$2,$A$1:$AQ$1,0))&amp;""),"")&amp;" "&amp;IFERROR(TRIM(INDEX($A8:$AQ8,MATCH(Lists!$K$3,$A$1:$AQ$1,0))&amp;""),""))</f>
        <v/>
      </c>
      <c r="AT8" s="20">
        <f>IF(AS8="","",IFERROR(IF(TRIM(INDEX($A8:$AQ8,MATCH(Lists!$K$4,$A$1:$AQ$1,0))&amp;"")="","",IF(ISNUMBER(INDEX($A8:$AQ8,MATCH(Lists!$K$4,$A$1:$AQ$1,0))),INT(INDEX($A8:$AQ8,MATCH(Lists!$K$4,$A$1:$AQ$1,0))),DATE(VALUE(LEFT(INDEX($A8:$AQ8,MATCH(Lists!$K$4,$A$1:$AQ$1,0)),4)),VALUE(MID(INDEX($A8:$AQ8,MATCH(Lists!$K$4,$A$1:$AQ$1,0)),6,2)),VALUE(MID(INDEX($A8:$AQ8,MATCH(Lists!$K$4,$A$1:$AQ$1,0)),9,2))))),""))</f>
        <v/>
      </c>
      <c r="AU8" s="19">
        <f>IF(AS8="","",IFERROR(TRIM(INDEX($A8:$AQ8,MATCH(Lists!$K$6,$A$1:$AQ$1,0))&amp;""),""))</f>
        <v/>
      </c>
      <c r="AV8" s="19">
        <f>IF(AS8="","",IFERROR(TRIM(INDEX($A8:$AQ8,MATCH(Lists!$K$5,$A$1:$AQ$1,0))&amp;""),""))</f>
        <v/>
      </c>
      <c r="AW8" s="19">
        <f>IF(AS8="","",IF(OR(AND(IFERROR(TRIM(INDEX($A8:$AQ8,MATCH(Lists!$K$9,$A$1:$AQ$1,0))&amp;""),"")&lt;&gt;"",ISERROR(MATCH(LOWER(IFERROR(TRIM(INDEX($A8:$AQ8,MATCH(Lists!$K$9,$A$1:$AQ$1,0))&amp;""),"")),Lists!$M$2:$M$7,0))),AND(IFERROR(TRIM(INDEX($A8:$AQ8,MATCH(Lists!$K$10,$A$1:$AQ$1,0))&amp;""),"")&lt;&gt;"",ISERROR(MATCH(LOWER(IFERROR(TRIM(INDEX($A8:$AQ8,MATCH(Lists!$K$10,$A$1:$AQ$1,0))&amp;""),"")),Lists!$M$2:$M$7,0)))),"Yes","No"))</f>
        <v/>
      </c>
      <c r="AX8" s="19">
        <f>IF(AS8="","",IF(IFERROR(TRIM(INDEX($A8:$AQ8,MATCH(Lists!$K$11,$A$1:$AQ$1,0))&amp;""),"")&lt;&gt;"","Yes","No"))</f>
        <v/>
      </c>
      <c r="AY8" s="19">
        <f>TRIM(IFERROR(TRIM(INDEX($A8:$AQ8,MATCH(Lists!$K$13,$A$1:$AQ$1,0))&amp;""),"")&amp;" "&amp;IFERROR(TRIM(INDEX($A8:$AQ8,MATCH(Lists!$K$14,$A$1:$AQ$1,0))&amp;""),""))</f>
        <v/>
      </c>
      <c r="AZ8" s="20">
        <f>IF(AY8="","",IFERROR(IF(TRIM(INDEX($A8:$AQ8,MATCH(Lists!$K$15,$A$1:$AQ$1,0))&amp;"")="","",IF(ISNUMBER(INDEX($A8:$AQ8,MATCH(Lists!$K$15,$A$1:$AQ$1,0))),INT(INDEX($A8:$AQ8,MATCH(Lists!$K$15,$A$1:$AQ$1,0))),DATE(VALUE(LEFT(INDEX($A8:$AQ8,MATCH(Lists!$K$15,$A$1:$AQ$1,0)),4)),VALUE(MID(INDEX($A8:$AQ8,MATCH(Lists!$K$15,$A$1:$AQ$1,0)),6,2)),VALUE(MID(INDEX($A8:$AQ8,MATCH(Lists!$K$15,$A$1:$AQ$1,0)),9,2))))),""))</f>
        <v/>
      </c>
      <c r="BA8" s="19">
        <f>IF(AY8="","",IFERROR(TRIM(INDEX($A8:$AQ8,MATCH(Lists!$K$17,$A$1:$AQ$1,0))&amp;""),""))</f>
        <v/>
      </c>
      <c r="BB8" s="19">
        <f>IF(AY8="","",IFERROR(TRIM(INDEX($A8:$AQ8,MATCH(Lists!$K$16,$A$1:$AQ$1,0))&amp;""),""))</f>
        <v/>
      </c>
      <c r="BC8" s="19">
        <f>IF(AY8="","",IF(OR(AND(IFERROR(TRIM(INDEX($A8:$AQ8,MATCH(Lists!$K$18,$A$1:$AQ$1,0))&amp;""),"")&lt;&gt;"",ISERROR(MATCH(LOWER(IFERROR(TRIM(INDEX($A8:$AQ8,MATCH(Lists!$K$18,$A$1:$AQ$1,0))&amp;""),"")),Lists!$M$2:$M$7,0))),AND(IFERROR(TRIM(INDEX($A8:$AQ8,MATCH(Lists!$K$19,$A$1:$AQ$1,0))&amp;""),"")&lt;&gt;"",ISERROR(MATCH(LOWER(IFERROR(TRIM(INDEX($A8:$AQ8,MATCH(Lists!$K$19,$A$1:$AQ$1,0))&amp;""),"")),Lists!$M$2:$M$7,0)))),"Yes","No"))</f>
        <v/>
      </c>
      <c r="BD8" s="19">
        <f>IF(AY8="","",IF(IFERROR(TRIM(INDEX($A8:$AQ8,MATCH(Lists!$K$20,$A$1:$AQ$1,0))&amp;""),"")&lt;&gt;"","Yes","No"))</f>
        <v/>
      </c>
      <c r="BE8" s="19">
        <f>IF(AS8="","",IFERROR(TRIM(INDEX($A8:$AQ8,MATCH(Lists!$K$7,$A$1:$AQ$1,0))&amp;""),""))</f>
        <v/>
      </c>
      <c r="BF8" s="19">
        <f>IF(AS8="","",IFERROR(TRIM(INDEX($A8:$AQ8,MATCH(Lists!$K$8,$A$1:$AQ$1,0))&amp;""),""))</f>
        <v/>
      </c>
      <c r="BG8" s="19">
        <f>IF(AS8="","",IFERROR(TRIM(INDEX($A8:$AQ8,MATCH(Lists!$K$12,$A$1:$AQ$1,0))&amp;""),""))</f>
        <v/>
      </c>
      <c r="BH8" s="19">
        <f>IF(AS8="","",IFERROR(TRIM(INDEX($A8:$AQ8,MATCH(Lists!$K$22,$A$1:$AQ$1,0))&amp;""),""))</f>
        <v/>
      </c>
      <c r="BI8" s="21">
        <f>IF(OR(BH8="Paid",BH8="Partially refunded"),IFERROR(VALUE(IFERROR(TRIM(INDEX($A8:$AQ8,MATCH(Lists!$K$23,$A$1:$AQ$1,0))&amp;""),"")),0)-IFERROR(VALUE(IFERROR(TRIM(INDEX($A8:$AQ8,MATCH(Lists!$K$24,$A$1:$AQ$1,0))&amp;""),"")),0),0)</f>
        <v/>
      </c>
      <c r="BJ8" s="21">
        <f>IF(AS8="","",IFERROR(IF(TRIM(INDEX($A8:$AQ8,MATCH(Lists!$K$21,$A$1:$AQ$1,0))&amp;"")="","",VALUE(TRIM(INDEX($A8:$AQ8,MATCH(Lists!$K$21,$A$1:$AQ$1,0))&amp;""))),""))</f>
        <v/>
      </c>
      <c r="BK8" s="19">
        <f>IF(AS8="",0,1)</f>
        <v/>
      </c>
    </row>
    <row r="9">
      <c r="A9" s="17" t="inlineStr">
        <is>
          <t>EXAMPLE-08 (delete me)</t>
        </is>
      </c>
      <c r="B9" s="17" t="inlineStr">
        <is>
          <t>2027-04-10T19:17:00.000Z</t>
        </is>
      </c>
      <c r="C9" s="17" t="inlineStr">
        <is>
          <t>2027-04-10T19:08:00.000Z</t>
        </is>
      </c>
      <c r="D9" s="17" t="inlineStr">
        <is>
          <t>Lily</t>
        </is>
      </c>
      <c r="E9" s="17" t="inlineStr">
        <is>
          <t>Chen</t>
        </is>
      </c>
      <c r="F9" s="17" t="inlineStr">
        <is>
          <t>2013-12-01</t>
        </is>
      </c>
      <c r="G9" s="17" t="inlineStr">
        <is>
          <t>8th grade</t>
        </is>
      </c>
      <c r="H9" s="17" t="inlineStr">
        <is>
          <t>Adult M</t>
        </is>
      </c>
      <c r="I9" s="17" t="inlineStr">
        <is>
          <t>Week 3: June 28 to July 2, Week 4: July 12 to 16</t>
        </is>
      </c>
      <c r="J9" s="17" t="inlineStr">
        <is>
          <t>Wei Chen</t>
        </is>
      </c>
      <c r="K9" s="17" t="inlineStr">
        <is>
          <t>wei@example.com</t>
        </is>
      </c>
      <c r="L9" s="17" t="inlineStr">
        <is>
          <t>555-0107</t>
        </is>
      </c>
      <c r="M9" s="17" t="inlineStr"/>
      <c r="N9" s="17" t="inlineStr">
        <is>
          <t>Pat Lee, 555-0199</t>
        </is>
      </c>
      <c r="O9" s="17" t="inlineStr">
        <is>
          <t>Wei Chen</t>
        </is>
      </c>
      <c r="P9" s="17" t="inlineStr">
        <is>
          <t>None</t>
        </is>
      </c>
      <c r="Q9" s="17" t="inlineStr">
        <is>
          <t>None</t>
        </is>
      </c>
      <c r="R9" s="17" t="inlineStr"/>
      <c r="S9" s="17" t="inlineStr">
        <is>
          <t>health-form.pdf</t>
        </is>
      </c>
      <c r="T9" s="17" t="inlineStr">
        <is>
          <t>Yes</t>
        </is>
      </c>
      <c r="U9" s="17" t="inlineStr">
        <is>
          <t>I have read the camp rules and agree to them</t>
        </is>
      </c>
      <c r="V9" s="17" t="inlineStr">
        <is>
          <t>Yes</t>
        </is>
      </c>
      <c r="W9" s="17" t="inlineStr">
        <is>
          <t>Owen</t>
        </is>
      </c>
      <c r="X9" s="17" t="inlineStr">
        <is>
          <t>Chen</t>
        </is>
      </c>
      <c r="Y9" s="17" t="inlineStr">
        <is>
          <t>2017-06-30</t>
        </is>
      </c>
      <c r="Z9" s="17" t="inlineStr">
        <is>
          <t>4th grade</t>
        </is>
      </c>
      <c r="AA9" s="17" t="inlineStr">
        <is>
          <t>Youth M</t>
        </is>
      </c>
      <c r="AB9" s="17" t="inlineStr">
        <is>
          <t>Week 3: June 28 to July 2, Week 4: July 12 to 16</t>
        </is>
      </c>
      <c r="AC9" s="17" t="inlineStr">
        <is>
          <t>Tree nuts</t>
        </is>
      </c>
      <c r="AD9" s="17" t="inlineStr"/>
      <c r="AE9" s="17" t="inlineStr"/>
      <c r="AF9" s="17" t="inlineStr">
        <is>
          <t>$100 deposit now</t>
        </is>
      </c>
      <c r="AG9" s="17" t="n">
        <v>1000</v>
      </c>
      <c r="AH9" s="17" t="n">
        <v>100</v>
      </c>
      <c r="AI9" s="17" t="inlineStr">
        <is>
          <t>Paid</t>
        </is>
      </c>
      <c r="AJ9" s="17" t="inlineStr">
        <is>
          <t>100.00</t>
        </is>
      </c>
      <c r="AK9" s="17" t="inlineStr">
        <is>
          <t>USD</t>
        </is>
      </c>
      <c r="AL9" s="17" t="inlineStr">
        <is>
          <t>0.00</t>
        </is>
      </c>
      <c r="AM9" s="17" t="inlineStr">
        <is>
          <t>2027-04-10T19:19:00.000Z</t>
        </is>
      </c>
      <c r="AN9" s="17" t="inlineStr">
        <is>
          <t>pi_example08</t>
        </is>
      </c>
      <c r="AO9" s="17" t="n">
        <v>1</v>
      </c>
      <c r="AR9" s="18" t="n"/>
      <c r="AS9" s="19">
        <f>TRIM(IFERROR(TRIM(INDEX($A9:$AQ9,MATCH(Lists!$K$2,$A$1:$AQ$1,0))&amp;""),"")&amp;" "&amp;IFERROR(TRIM(INDEX($A9:$AQ9,MATCH(Lists!$K$3,$A$1:$AQ$1,0))&amp;""),""))</f>
        <v/>
      </c>
      <c r="AT9" s="20">
        <f>IF(AS9="","",IFERROR(IF(TRIM(INDEX($A9:$AQ9,MATCH(Lists!$K$4,$A$1:$AQ$1,0))&amp;"")="","",IF(ISNUMBER(INDEX($A9:$AQ9,MATCH(Lists!$K$4,$A$1:$AQ$1,0))),INT(INDEX($A9:$AQ9,MATCH(Lists!$K$4,$A$1:$AQ$1,0))),DATE(VALUE(LEFT(INDEX($A9:$AQ9,MATCH(Lists!$K$4,$A$1:$AQ$1,0)),4)),VALUE(MID(INDEX($A9:$AQ9,MATCH(Lists!$K$4,$A$1:$AQ$1,0)),6,2)),VALUE(MID(INDEX($A9:$AQ9,MATCH(Lists!$K$4,$A$1:$AQ$1,0)),9,2))))),""))</f>
        <v/>
      </c>
      <c r="AU9" s="19">
        <f>IF(AS9="","",IFERROR(TRIM(INDEX($A9:$AQ9,MATCH(Lists!$K$6,$A$1:$AQ$1,0))&amp;""),""))</f>
        <v/>
      </c>
      <c r="AV9" s="19">
        <f>IF(AS9="","",IFERROR(TRIM(INDEX($A9:$AQ9,MATCH(Lists!$K$5,$A$1:$AQ$1,0))&amp;""),""))</f>
        <v/>
      </c>
      <c r="AW9" s="19">
        <f>IF(AS9="","",IF(OR(AND(IFERROR(TRIM(INDEX($A9:$AQ9,MATCH(Lists!$K$9,$A$1:$AQ$1,0))&amp;""),"")&lt;&gt;"",ISERROR(MATCH(LOWER(IFERROR(TRIM(INDEX($A9:$AQ9,MATCH(Lists!$K$9,$A$1:$AQ$1,0))&amp;""),"")),Lists!$M$2:$M$7,0))),AND(IFERROR(TRIM(INDEX($A9:$AQ9,MATCH(Lists!$K$10,$A$1:$AQ$1,0))&amp;""),"")&lt;&gt;"",ISERROR(MATCH(LOWER(IFERROR(TRIM(INDEX($A9:$AQ9,MATCH(Lists!$K$10,$A$1:$AQ$1,0))&amp;""),"")),Lists!$M$2:$M$7,0)))),"Yes","No"))</f>
        <v/>
      </c>
      <c r="AX9" s="19">
        <f>IF(AS9="","",IF(IFERROR(TRIM(INDEX($A9:$AQ9,MATCH(Lists!$K$11,$A$1:$AQ$1,0))&amp;""),"")&lt;&gt;"","Yes","No"))</f>
        <v/>
      </c>
      <c r="AY9" s="19">
        <f>TRIM(IFERROR(TRIM(INDEX($A9:$AQ9,MATCH(Lists!$K$13,$A$1:$AQ$1,0))&amp;""),"")&amp;" "&amp;IFERROR(TRIM(INDEX($A9:$AQ9,MATCH(Lists!$K$14,$A$1:$AQ$1,0))&amp;""),""))</f>
        <v/>
      </c>
      <c r="AZ9" s="20">
        <f>IF(AY9="","",IFERROR(IF(TRIM(INDEX($A9:$AQ9,MATCH(Lists!$K$15,$A$1:$AQ$1,0))&amp;"")="","",IF(ISNUMBER(INDEX($A9:$AQ9,MATCH(Lists!$K$15,$A$1:$AQ$1,0))),INT(INDEX($A9:$AQ9,MATCH(Lists!$K$15,$A$1:$AQ$1,0))),DATE(VALUE(LEFT(INDEX($A9:$AQ9,MATCH(Lists!$K$15,$A$1:$AQ$1,0)),4)),VALUE(MID(INDEX($A9:$AQ9,MATCH(Lists!$K$15,$A$1:$AQ$1,0)),6,2)),VALUE(MID(INDEX($A9:$AQ9,MATCH(Lists!$K$15,$A$1:$AQ$1,0)),9,2))))),""))</f>
        <v/>
      </c>
      <c r="BA9" s="19">
        <f>IF(AY9="","",IFERROR(TRIM(INDEX($A9:$AQ9,MATCH(Lists!$K$17,$A$1:$AQ$1,0))&amp;""),""))</f>
        <v/>
      </c>
      <c r="BB9" s="19">
        <f>IF(AY9="","",IFERROR(TRIM(INDEX($A9:$AQ9,MATCH(Lists!$K$16,$A$1:$AQ$1,0))&amp;""),""))</f>
        <v/>
      </c>
      <c r="BC9" s="19">
        <f>IF(AY9="","",IF(OR(AND(IFERROR(TRIM(INDEX($A9:$AQ9,MATCH(Lists!$K$18,$A$1:$AQ$1,0))&amp;""),"")&lt;&gt;"",ISERROR(MATCH(LOWER(IFERROR(TRIM(INDEX($A9:$AQ9,MATCH(Lists!$K$18,$A$1:$AQ$1,0))&amp;""),"")),Lists!$M$2:$M$7,0))),AND(IFERROR(TRIM(INDEX($A9:$AQ9,MATCH(Lists!$K$19,$A$1:$AQ$1,0))&amp;""),"")&lt;&gt;"",ISERROR(MATCH(LOWER(IFERROR(TRIM(INDEX($A9:$AQ9,MATCH(Lists!$K$19,$A$1:$AQ$1,0))&amp;""),"")),Lists!$M$2:$M$7,0)))),"Yes","No"))</f>
        <v/>
      </c>
      <c r="BD9" s="19">
        <f>IF(AY9="","",IF(IFERROR(TRIM(INDEX($A9:$AQ9,MATCH(Lists!$K$20,$A$1:$AQ$1,0))&amp;""),"")&lt;&gt;"","Yes","No"))</f>
        <v/>
      </c>
      <c r="BE9" s="19">
        <f>IF(AS9="","",IFERROR(TRIM(INDEX($A9:$AQ9,MATCH(Lists!$K$7,$A$1:$AQ$1,0))&amp;""),""))</f>
        <v/>
      </c>
      <c r="BF9" s="19">
        <f>IF(AS9="","",IFERROR(TRIM(INDEX($A9:$AQ9,MATCH(Lists!$K$8,$A$1:$AQ$1,0))&amp;""),""))</f>
        <v/>
      </c>
      <c r="BG9" s="19">
        <f>IF(AS9="","",IFERROR(TRIM(INDEX($A9:$AQ9,MATCH(Lists!$K$12,$A$1:$AQ$1,0))&amp;""),""))</f>
        <v/>
      </c>
      <c r="BH9" s="19">
        <f>IF(AS9="","",IFERROR(TRIM(INDEX($A9:$AQ9,MATCH(Lists!$K$22,$A$1:$AQ$1,0))&amp;""),""))</f>
        <v/>
      </c>
      <c r="BI9" s="21">
        <f>IF(OR(BH9="Paid",BH9="Partially refunded"),IFERROR(VALUE(IFERROR(TRIM(INDEX($A9:$AQ9,MATCH(Lists!$K$23,$A$1:$AQ$1,0))&amp;""),"")),0)-IFERROR(VALUE(IFERROR(TRIM(INDEX($A9:$AQ9,MATCH(Lists!$K$24,$A$1:$AQ$1,0))&amp;""),"")),0),0)</f>
        <v/>
      </c>
      <c r="BJ9" s="21">
        <f>IF(AS9="","",IFERROR(IF(TRIM(INDEX($A9:$AQ9,MATCH(Lists!$K$21,$A$1:$AQ$1,0))&amp;"")="","",VALUE(TRIM(INDEX($A9:$AQ9,MATCH(Lists!$K$21,$A$1:$AQ$1,0))&amp;""))),""))</f>
        <v/>
      </c>
      <c r="BK9" s="19">
        <f>IF(AS9="",0,1)</f>
        <v/>
      </c>
    </row>
    <row r="10">
      <c r="A10" s="17" t="inlineStr">
        <is>
          <t>EXAMPLE-09 (delete me)</t>
        </is>
      </c>
      <c r="B10" s="17" t="inlineStr">
        <is>
          <t>2027-04-11T19:18:00.000Z</t>
        </is>
      </c>
      <c r="C10" s="17" t="inlineStr">
        <is>
          <t>2027-04-11T19:09:00.000Z</t>
        </is>
      </c>
      <c r="D10" s="17" t="inlineStr">
        <is>
          <t>Ella</t>
        </is>
      </c>
      <c r="E10" s="17" t="inlineStr">
        <is>
          <t>Morgan</t>
        </is>
      </c>
      <c r="F10" s="17" t="inlineStr">
        <is>
          <t>2018-06-14</t>
        </is>
      </c>
      <c r="G10" s="17" t="inlineStr">
        <is>
          <t>3rd grade</t>
        </is>
      </c>
      <c r="H10" s="17" t="inlineStr">
        <is>
          <t>Youth M</t>
        </is>
      </c>
      <c r="I10" s="17" t="inlineStr">
        <is>
          <t>Week 2: June 21 to 25</t>
        </is>
      </c>
      <c r="J10" s="17" t="inlineStr">
        <is>
          <t>Sam Morgan</t>
        </is>
      </c>
      <c r="K10" s="17" t="inlineStr">
        <is>
          <t>sam@example.com</t>
        </is>
      </c>
      <c r="L10" s="17" t="inlineStr">
        <is>
          <t>555-0108</t>
        </is>
      </c>
      <c r="M10" s="17" t="inlineStr"/>
      <c r="N10" s="17" t="inlineStr">
        <is>
          <t>Pat Lee, 555-0199</t>
        </is>
      </c>
      <c r="O10" s="17" t="inlineStr">
        <is>
          <t>Sam Morgan</t>
        </is>
      </c>
      <c r="P10" s="17" t="inlineStr"/>
      <c r="Q10" s="17" t="inlineStr"/>
      <c r="R10" s="17" t="inlineStr"/>
      <c r="S10" s="17" t="inlineStr">
        <is>
          <t>health-form.pdf</t>
        </is>
      </c>
      <c r="T10" s="17" t="inlineStr">
        <is>
          <t>Yes</t>
        </is>
      </c>
      <c r="U10" s="17" t="inlineStr">
        <is>
          <t>I have read the camp rules and agree to them</t>
        </is>
      </c>
      <c r="V10" s="17" t="inlineStr">
        <is>
          <t>No</t>
        </is>
      </c>
      <c r="W10" s="17" t="inlineStr"/>
      <c r="X10" s="17" t="inlineStr"/>
      <c r="Y10" s="17" t="inlineStr"/>
      <c r="Z10" s="17" t="inlineStr"/>
      <c r="AA10" s="17" t="inlineStr"/>
      <c r="AB10" s="17" t="inlineStr"/>
      <c r="AC10" s="17" t="inlineStr"/>
      <c r="AD10" s="17" t="inlineStr"/>
      <c r="AE10" s="17" t="inlineStr"/>
      <c r="AF10" s="17" t="inlineStr">
        <is>
          <t>Full fee now</t>
        </is>
      </c>
      <c r="AG10" s="17" t="n">
        <v>250</v>
      </c>
      <c r="AH10" s="17" t="n">
        <v>250</v>
      </c>
      <c r="AI10" s="17" t="inlineStr">
        <is>
          <t>Refunded</t>
        </is>
      </c>
      <c r="AJ10" s="17" t="inlineStr">
        <is>
          <t>250.00</t>
        </is>
      </c>
      <c r="AK10" s="17" t="inlineStr">
        <is>
          <t>USD</t>
        </is>
      </c>
      <c r="AL10" s="17" t="inlineStr">
        <is>
          <t>250.00</t>
        </is>
      </c>
      <c r="AM10" s="17" t="inlineStr">
        <is>
          <t>2027-04-11T19:20:00.000Z</t>
        </is>
      </c>
      <c r="AN10" s="17" t="inlineStr">
        <is>
          <t>pi_example09</t>
        </is>
      </c>
      <c r="AO10" s="17" t="n">
        <v>1</v>
      </c>
      <c r="AR10" s="18" t="n"/>
      <c r="AS10" s="19">
        <f>TRIM(IFERROR(TRIM(INDEX($A10:$AQ10,MATCH(Lists!$K$2,$A$1:$AQ$1,0))&amp;""),"")&amp;" "&amp;IFERROR(TRIM(INDEX($A10:$AQ10,MATCH(Lists!$K$3,$A$1:$AQ$1,0))&amp;""),""))</f>
        <v/>
      </c>
      <c r="AT10" s="20">
        <f>IF(AS10="","",IFERROR(IF(TRIM(INDEX($A10:$AQ10,MATCH(Lists!$K$4,$A$1:$AQ$1,0))&amp;"")="","",IF(ISNUMBER(INDEX($A10:$AQ10,MATCH(Lists!$K$4,$A$1:$AQ$1,0))),INT(INDEX($A10:$AQ10,MATCH(Lists!$K$4,$A$1:$AQ$1,0))),DATE(VALUE(LEFT(INDEX($A10:$AQ10,MATCH(Lists!$K$4,$A$1:$AQ$1,0)),4)),VALUE(MID(INDEX($A10:$AQ10,MATCH(Lists!$K$4,$A$1:$AQ$1,0)),6,2)),VALUE(MID(INDEX($A10:$AQ10,MATCH(Lists!$K$4,$A$1:$AQ$1,0)),9,2))))),""))</f>
        <v/>
      </c>
      <c r="AU10" s="19">
        <f>IF(AS10="","",IFERROR(TRIM(INDEX($A10:$AQ10,MATCH(Lists!$K$6,$A$1:$AQ$1,0))&amp;""),""))</f>
        <v/>
      </c>
      <c r="AV10" s="19">
        <f>IF(AS10="","",IFERROR(TRIM(INDEX($A10:$AQ10,MATCH(Lists!$K$5,$A$1:$AQ$1,0))&amp;""),""))</f>
        <v/>
      </c>
      <c r="AW10" s="19">
        <f>IF(AS10="","",IF(OR(AND(IFERROR(TRIM(INDEX($A10:$AQ10,MATCH(Lists!$K$9,$A$1:$AQ$1,0))&amp;""),"")&lt;&gt;"",ISERROR(MATCH(LOWER(IFERROR(TRIM(INDEX($A10:$AQ10,MATCH(Lists!$K$9,$A$1:$AQ$1,0))&amp;""),"")),Lists!$M$2:$M$7,0))),AND(IFERROR(TRIM(INDEX($A10:$AQ10,MATCH(Lists!$K$10,$A$1:$AQ$1,0))&amp;""),"")&lt;&gt;"",ISERROR(MATCH(LOWER(IFERROR(TRIM(INDEX($A10:$AQ10,MATCH(Lists!$K$10,$A$1:$AQ$1,0))&amp;""),"")),Lists!$M$2:$M$7,0)))),"Yes","No"))</f>
        <v/>
      </c>
      <c r="AX10" s="19">
        <f>IF(AS10="","",IF(IFERROR(TRIM(INDEX($A10:$AQ10,MATCH(Lists!$K$11,$A$1:$AQ$1,0))&amp;""),"")&lt;&gt;"","Yes","No"))</f>
        <v/>
      </c>
      <c r="AY10" s="19">
        <f>TRIM(IFERROR(TRIM(INDEX($A10:$AQ10,MATCH(Lists!$K$13,$A$1:$AQ$1,0))&amp;""),"")&amp;" "&amp;IFERROR(TRIM(INDEX($A10:$AQ10,MATCH(Lists!$K$14,$A$1:$AQ$1,0))&amp;""),""))</f>
        <v/>
      </c>
      <c r="AZ10" s="20">
        <f>IF(AY10="","",IFERROR(IF(TRIM(INDEX($A10:$AQ10,MATCH(Lists!$K$15,$A$1:$AQ$1,0))&amp;"")="","",IF(ISNUMBER(INDEX($A10:$AQ10,MATCH(Lists!$K$15,$A$1:$AQ$1,0))),INT(INDEX($A10:$AQ10,MATCH(Lists!$K$15,$A$1:$AQ$1,0))),DATE(VALUE(LEFT(INDEX($A10:$AQ10,MATCH(Lists!$K$15,$A$1:$AQ$1,0)),4)),VALUE(MID(INDEX($A10:$AQ10,MATCH(Lists!$K$15,$A$1:$AQ$1,0)),6,2)),VALUE(MID(INDEX($A10:$AQ10,MATCH(Lists!$K$15,$A$1:$AQ$1,0)),9,2))))),""))</f>
        <v/>
      </c>
      <c r="BA10" s="19">
        <f>IF(AY10="","",IFERROR(TRIM(INDEX($A10:$AQ10,MATCH(Lists!$K$17,$A$1:$AQ$1,0))&amp;""),""))</f>
        <v/>
      </c>
      <c r="BB10" s="19">
        <f>IF(AY10="","",IFERROR(TRIM(INDEX($A10:$AQ10,MATCH(Lists!$K$16,$A$1:$AQ$1,0))&amp;""),""))</f>
        <v/>
      </c>
      <c r="BC10" s="19">
        <f>IF(AY10="","",IF(OR(AND(IFERROR(TRIM(INDEX($A10:$AQ10,MATCH(Lists!$K$18,$A$1:$AQ$1,0))&amp;""),"")&lt;&gt;"",ISERROR(MATCH(LOWER(IFERROR(TRIM(INDEX($A10:$AQ10,MATCH(Lists!$K$18,$A$1:$AQ$1,0))&amp;""),"")),Lists!$M$2:$M$7,0))),AND(IFERROR(TRIM(INDEX($A10:$AQ10,MATCH(Lists!$K$19,$A$1:$AQ$1,0))&amp;""),"")&lt;&gt;"",ISERROR(MATCH(LOWER(IFERROR(TRIM(INDEX($A10:$AQ10,MATCH(Lists!$K$19,$A$1:$AQ$1,0))&amp;""),"")),Lists!$M$2:$M$7,0)))),"Yes","No"))</f>
        <v/>
      </c>
      <c r="BD10" s="19">
        <f>IF(AY10="","",IF(IFERROR(TRIM(INDEX($A10:$AQ10,MATCH(Lists!$K$20,$A$1:$AQ$1,0))&amp;""),"")&lt;&gt;"","Yes","No"))</f>
        <v/>
      </c>
      <c r="BE10" s="19">
        <f>IF(AS10="","",IFERROR(TRIM(INDEX($A10:$AQ10,MATCH(Lists!$K$7,$A$1:$AQ$1,0))&amp;""),""))</f>
        <v/>
      </c>
      <c r="BF10" s="19">
        <f>IF(AS10="","",IFERROR(TRIM(INDEX($A10:$AQ10,MATCH(Lists!$K$8,$A$1:$AQ$1,0))&amp;""),""))</f>
        <v/>
      </c>
      <c r="BG10" s="19">
        <f>IF(AS10="","",IFERROR(TRIM(INDEX($A10:$AQ10,MATCH(Lists!$K$12,$A$1:$AQ$1,0))&amp;""),""))</f>
        <v/>
      </c>
      <c r="BH10" s="19">
        <f>IF(AS10="","",IFERROR(TRIM(INDEX($A10:$AQ10,MATCH(Lists!$K$22,$A$1:$AQ$1,0))&amp;""),""))</f>
        <v/>
      </c>
      <c r="BI10" s="21">
        <f>IF(OR(BH10="Paid",BH10="Partially refunded"),IFERROR(VALUE(IFERROR(TRIM(INDEX($A10:$AQ10,MATCH(Lists!$K$23,$A$1:$AQ$1,0))&amp;""),"")),0)-IFERROR(VALUE(IFERROR(TRIM(INDEX($A10:$AQ10,MATCH(Lists!$K$24,$A$1:$AQ$1,0))&amp;""),"")),0),0)</f>
        <v/>
      </c>
      <c r="BJ10" s="21">
        <f>IF(AS10="","",IFERROR(IF(TRIM(INDEX($A10:$AQ10,MATCH(Lists!$K$21,$A$1:$AQ$1,0))&amp;"")="","",VALUE(TRIM(INDEX($A10:$AQ10,MATCH(Lists!$K$21,$A$1:$AQ$1,0))&amp;""))),""))</f>
        <v/>
      </c>
      <c r="BK10" s="19">
        <f>IF(AS10="",0,1)</f>
        <v/>
      </c>
    </row>
    <row r="11">
      <c r="A11" s="17" t="inlineStr">
        <is>
          <t>EXAMPLE-10 (delete me)</t>
        </is>
      </c>
      <c r="B11" s="17" t="inlineStr">
        <is>
          <t>2027-04-12T19:19:00.000Z</t>
        </is>
      </c>
      <c r="C11" s="17" t="inlineStr">
        <is>
          <t>2027-04-12T19:10:00.000Z</t>
        </is>
      </c>
      <c r="D11" s="17" t="inlineStr">
        <is>
          <t>Mateo</t>
        </is>
      </c>
      <c r="E11" s="17" t="inlineStr">
        <is>
          <t>Garcia</t>
        </is>
      </c>
      <c r="F11" s="17" t="inlineStr">
        <is>
          <t>2016-02-19</t>
        </is>
      </c>
      <c r="G11" s="17" t="inlineStr">
        <is>
          <t>5th grade</t>
        </is>
      </c>
      <c r="H11" s="17" t="inlineStr">
        <is>
          <t>Youth L</t>
        </is>
      </c>
      <c r="I11" s="17" t="inlineStr">
        <is>
          <t>Week 1: June 14 to 18, Week 2: June 21 to 25</t>
        </is>
      </c>
      <c r="J11" s="17" t="inlineStr">
        <is>
          <t>Lucia Garcia</t>
        </is>
      </c>
      <c r="K11" s="17" t="inlineStr">
        <is>
          <t>lucia@example.com</t>
        </is>
      </c>
      <c r="L11" s="17" t="inlineStr">
        <is>
          <t>555-0109</t>
        </is>
      </c>
      <c r="M11" s="17" t="inlineStr"/>
      <c r="N11" s="17" t="inlineStr">
        <is>
          <t>Pat Lee, 555-0199</t>
        </is>
      </c>
      <c r="O11" s="17" t="inlineStr">
        <is>
          <t>Lucia Garcia</t>
        </is>
      </c>
      <c r="P11" s="17" t="inlineStr">
        <is>
          <t>None</t>
        </is>
      </c>
      <c r="Q11" s="17" t="inlineStr"/>
      <c r="R11" s="17" t="inlineStr"/>
      <c r="S11" s="17" t="inlineStr">
        <is>
          <t>health-form.pdf</t>
        </is>
      </c>
      <c r="T11" s="17" t="inlineStr">
        <is>
          <t>Yes</t>
        </is>
      </c>
      <c r="U11" s="17" t="inlineStr">
        <is>
          <t>I have read the camp rules and agree to them</t>
        </is>
      </c>
      <c r="V11" s="17" t="inlineStr">
        <is>
          <t>No</t>
        </is>
      </c>
      <c r="W11" s="17" t="inlineStr"/>
      <c r="X11" s="17" t="inlineStr"/>
      <c r="Y11" s="17" t="inlineStr"/>
      <c r="Z11" s="17" t="inlineStr"/>
      <c r="AA11" s="17" t="inlineStr"/>
      <c r="AB11" s="17" t="inlineStr"/>
      <c r="AC11" s="17" t="inlineStr"/>
      <c r="AD11" s="17" t="inlineStr"/>
      <c r="AE11" s="17" t="inlineStr"/>
      <c r="AF11" s="17" t="inlineStr">
        <is>
          <t>$100 deposit now</t>
        </is>
      </c>
      <c r="AG11" s="17" t="n">
        <v>500</v>
      </c>
      <c r="AH11" s="17" t="n">
        <v>100</v>
      </c>
      <c r="AI11" s="17" t="inlineStr">
        <is>
          <t>Paid</t>
        </is>
      </c>
      <c r="AJ11" s="17" t="inlineStr">
        <is>
          <t>100.00</t>
        </is>
      </c>
      <c r="AK11" s="17" t="inlineStr">
        <is>
          <t>USD</t>
        </is>
      </c>
      <c r="AL11" s="17" t="inlineStr">
        <is>
          <t>0.00</t>
        </is>
      </c>
      <c r="AM11" s="17" t="inlineStr">
        <is>
          <t>2027-04-12T19:21:00.000Z</t>
        </is>
      </c>
      <c r="AN11" s="17" t="inlineStr">
        <is>
          <t>pi_example10</t>
        </is>
      </c>
      <c r="AO11" s="17" t="n">
        <v>1</v>
      </c>
      <c r="AR11" s="18" t="n"/>
      <c r="AS11" s="19">
        <f>TRIM(IFERROR(TRIM(INDEX($A11:$AQ11,MATCH(Lists!$K$2,$A$1:$AQ$1,0))&amp;""),"")&amp;" "&amp;IFERROR(TRIM(INDEX($A11:$AQ11,MATCH(Lists!$K$3,$A$1:$AQ$1,0))&amp;""),""))</f>
        <v/>
      </c>
      <c r="AT11" s="20">
        <f>IF(AS11="","",IFERROR(IF(TRIM(INDEX($A11:$AQ11,MATCH(Lists!$K$4,$A$1:$AQ$1,0))&amp;"")="","",IF(ISNUMBER(INDEX($A11:$AQ11,MATCH(Lists!$K$4,$A$1:$AQ$1,0))),INT(INDEX($A11:$AQ11,MATCH(Lists!$K$4,$A$1:$AQ$1,0))),DATE(VALUE(LEFT(INDEX($A11:$AQ11,MATCH(Lists!$K$4,$A$1:$AQ$1,0)),4)),VALUE(MID(INDEX($A11:$AQ11,MATCH(Lists!$K$4,$A$1:$AQ$1,0)),6,2)),VALUE(MID(INDEX($A11:$AQ11,MATCH(Lists!$K$4,$A$1:$AQ$1,0)),9,2))))),""))</f>
        <v/>
      </c>
      <c r="AU11" s="19">
        <f>IF(AS11="","",IFERROR(TRIM(INDEX($A11:$AQ11,MATCH(Lists!$K$6,$A$1:$AQ$1,0))&amp;""),""))</f>
        <v/>
      </c>
      <c r="AV11" s="19">
        <f>IF(AS11="","",IFERROR(TRIM(INDEX($A11:$AQ11,MATCH(Lists!$K$5,$A$1:$AQ$1,0))&amp;""),""))</f>
        <v/>
      </c>
      <c r="AW11" s="19">
        <f>IF(AS11="","",IF(OR(AND(IFERROR(TRIM(INDEX($A11:$AQ11,MATCH(Lists!$K$9,$A$1:$AQ$1,0))&amp;""),"")&lt;&gt;"",ISERROR(MATCH(LOWER(IFERROR(TRIM(INDEX($A11:$AQ11,MATCH(Lists!$K$9,$A$1:$AQ$1,0))&amp;""),"")),Lists!$M$2:$M$7,0))),AND(IFERROR(TRIM(INDEX($A11:$AQ11,MATCH(Lists!$K$10,$A$1:$AQ$1,0))&amp;""),"")&lt;&gt;"",ISERROR(MATCH(LOWER(IFERROR(TRIM(INDEX($A11:$AQ11,MATCH(Lists!$K$10,$A$1:$AQ$1,0))&amp;""),"")),Lists!$M$2:$M$7,0)))),"Yes","No"))</f>
        <v/>
      </c>
      <c r="AX11" s="19">
        <f>IF(AS11="","",IF(IFERROR(TRIM(INDEX($A11:$AQ11,MATCH(Lists!$K$11,$A$1:$AQ$1,0))&amp;""),"")&lt;&gt;"","Yes","No"))</f>
        <v/>
      </c>
      <c r="AY11" s="19">
        <f>TRIM(IFERROR(TRIM(INDEX($A11:$AQ11,MATCH(Lists!$K$13,$A$1:$AQ$1,0))&amp;""),"")&amp;" "&amp;IFERROR(TRIM(INDEX($A11:$AQ11,MATCH(Lists!$K$14,$A$1:$AQ$1,0))&amp;""),""))</f>
        <v/>
      </c>
      <c r="AZ11" s="20">
        <f>IF(AY11="","",IFERROR(IF(TRIM(INDEX($A11:$AQ11,MATCH(Lists!$K$15,$A$1:$AQ$1,0))&amp;"")="","",IF(ISNUMBER(INDEX($A11:$AQ11,MATCH(Lists!$K$15,$A$1:$AQ$1,0))),INT(INDEX($A11:$AQ11,MATCH(Lists!$K$15,$A$1:$AQ$1,0))),DATE(VALUE(LEFT(INDEX($A11:$AQ11,MATCH(Lists!$K$15,$A$1:$AQ$1,0)),4)),VALUE(MID(INDEX($A11:$AQ11,MATCH(Lists!$K$15,$A$1:$AQ$1,0)),6,2)),VALUE(MID(INDEX($A11:$AQ11,MATCH(Lists!$K$15,$A$1:$AQ$1,0)),9,2))))),""))</f>
        <v/>
      </c>
      <c r="BA11" s="19">
        <f>IF(AY11="","",IFERROR(TRIM(INDEX($A11:$AQ11,MATCH(Lists!$K$17,$A$1:$AQ$1,0))&amp;""),""))</f>
        <v/>
      </c>
      <c r="BB11" s="19">
        <f>IF(AY11="","",IFERROR(TRIM(INDEX($A11:$AQ11,MATCH(Lists!$K$16,$A$1:$AQ$1,0))&amp;""),""))</f>
        <v/>
      </c>
      <c r="BC11" s="19">
        <f>IF(AY11="","",IF(OR(AND(IFERROR(TRIM(INDEX($A11:$AQ11,MATCH(Lists!$K$18,$A$1:$AQ$1,0))&amp;""),"")&lt;&gt;"",ISERROR(MATCH(LOWER(IFERROR(TRIM(INDEX($A11:$AQ11,MATCH(Lists!$K$18,$A$1:$AQ$1,0))&amp;""),"")),Lists!$M$2:$M$7,0))),AND(IFERROR(TRIM(INDEX($A11:$AQ11,MATCH(Lists!$K$19,$A$1:$AQ$1,0))&amp;""),"")&lt;&gt;"",ISERROR(MATCH(LOWER(IFERROR(TRIM(INDEX($A11:$AQ11,MATCH(Lists!$K$19,$A$1:$AQ$1,0))&amp;""),"")),Lists!$M$2:$M$7,0)))),"Yes","No"))</f>
        <v/>
      </c>
      <c r="BD11" s="19">
        <f>IF(AY11="","",IF(IFERROR(TRIM(INDEX($A11:$AQ11,MATCH(Lists!$K$20,$A$1:$AQ$1,0))&amp;""),"")&lt;&gt;"","Yes","No"))</f>
        <v/>
      </c>
      <c r="BE11" s="19">
        <f>IF(AS11="","",IFERROR(TRIM(INDEX($A11:$AQ11,MATCH(Lists!$K$7,$A$1:$AQ$1,0))&amp;""),""))</f>
        <v/>
      </c>
      <c r="BF11" s="19">
        <f>IF(AS11="","",IFERROR(TRIM(INDEX($A11:$AQ11,MATCH(Lists!$K$8,$A$1:$AQ$1,0))&amp;""),""))</f>
        <v/>
      </c>
      <c r="BG11" s="19">
        <f>IF(AS11="","",IFERROR(TRIM(INDEX($A11:$AQ11,MATCH(Lists!$K$12,$A$1:$AQ$1,0))&amp;""),""))</f>
        <v/>
      </c>
      <c r="BH11" s="19">
        <f>IF(AS11="","",IFERROR(TRIM(INDEX($A11:$AQ11,MATCH(Lists!$K$22,$A$1:$AQ$1,0))&amp;""),""))</f>
        <v/>
      </c>
      <c r="BI11" s="21">
        <f>IF(OR(BH11="Paid",BH11="Partially refunded"),IFERROR(VALUE(IFERROR(TRIM(INDEX($A11:$AQ11,MATCH(Lists!$K$23,$A$1:$AQ$1,0))&amp;""),"")),0)-IFERROR(VALUE(IFERROR(TRIM(INDEX($A11:$AQ11,MATCH(Lists!$K$24,$A$1:$AQ$1,0))&amp;""),"")),0),0)</f>
        <v/>
      </c>
      <c r="BJ11" s="21">
        <f>IF(AS11="","",IFERROR(IF(TRIM(INDEX($A11:$AQ11,MATCH(Lists!$K$21,$A$1:$AQ$1,0))&amp;"")="","",VALUE(TRIM(INDEX($A11:$AQ11,MATCH(Lists!$K$21,$A$1:$AQ$1,0))&amp;""))),""))</f>
        <v/>
      </c>
      <c r="BK11" s="19">
        <f>IF(AS11="",0,1)</f>
        <v/>
      </c>
    </row>
    <row r="12">
      <c r="AR12" s="18" t="n"/>
      <c r="AS12" s="19">
        <f>TRIM(IFERROR(TRIM(INDEX($A12:$AQ12,MATCH(Lists!$K$2,$A$1:$AQ$1,0))&amp;""),"")&amp;" "&amp;IFERROR(TRIM(INDEX($A12:$AQ12,MATCH(Lists!$K$3,$A$1:$AQ$1,0))&amp;""),""))</f>
        <v/>
      </c>
      <c r="AT12" s="20">
        <f>IF(AS12="","",IFERROR(IF(TRIM(INDEX($A12:$AQ12,MATCH(Lists!$K$4,$A$1:$AQ$1,0))&amp;"")="","",IF(ISNUMBER(INDEX($A12:$AQ12,MATCH(Lists!$K$4,$A$1:$AQ$1,0))),INT(INDEX($A12:$AQ12,MATCH(Lists!$K$4,$A$1:$AQ$1,0))),DATE(VALUE(LEFT(INDEX($A12:$AQ12,MATCH(Lists!$K$4,$A$1:$AQ$1,0)),4)),VALUE(MID(INDEX($A12:$AQ12,MATCH(Lists!$K$4,$A$1:$AQ$1,0)),6,2)),VALUE(MID(INDEX($A12:$AQ12,MATCH(Lists!$K$4,$A$1:$AQ$1,0)),9,2))))),""))</f>
        <v/>
      </c>
      <c r="AU12" s="19">
        <f>IF(AS12="","",IFERROR(TRIM(INDEX($A12:$AQ12,MATCH(Lists!$K$6,$A$1:$AQ$1,0))&amp;""),""))</f>
        <v/>
      </c>
      <c r="AV12" s="19">
        <f>IF(AS12="","",IFERROR(TRIM(INDEX($A12:$AQ12,MATCH(Lists!$K$5,$A$1:$AQ$1,0))&amp;""),""))</f>
        <v/>
      </c>
      <c r="AW12" s="19">
        <f>IF(AS12="","",IF(OR(AND(IFERROR(TRIM(INDEX($A12:$AQ12,MATCH(Lists!$K$9,$A$1:$AQ$1,0))&amp;""),"")&lt;&gt;"",ISERROR(MATCH(LOWER(IFERROR(TRIM(INDEX($A12:$AQ12,MATCH(Lists!$K$9,$A$1:$AQ$1,0))&amp;""),"")),Lists!$M$2:$M$7,0))),AND(IFERROR(TRIM(INDEX($A12:$AQ12,MATCH(Lists!$K$10,$A$1:$AQ$1,0))&amp;""),"")&lt;&gt;"",ISERROR(MATCH(LOWER(IFERROR(TRIM(INDEX($A12:$AQ12,MATCH(Lists!$K$10,$A$1:$AQ$1,0))&amp;""),"")),Lists!$M$2:$M$7,0)))),"Yes","No"))</f>
        <v/>
      </c>
      <c r="AX12" s="19">
        <f>IF(AS12="","",IF(IFERROR(TRIM(INDEX($A12:$AQ12,MATCH(Lists!$K$11,$A$1:$AQ$1,0))&amp;""),"")&lt;&gt;"","Yes","No"))</f>
        <v/>
      </c>
      <c r="AY12" s="19">
        <f>TRIM(IFERROR(TRIM(INDEX($A12:$AQ12,MATCH(Lists!$K$13,$A$1:$AQ$1,0))&amp;""),"")&amp;" "&amp;IFERROR(TRIM(INDEX($A12:$AQ12,MATCH(Lists!$K$14,$A$1:$AQ$1,0))&amp;""),""))</f>
        <v/>
      </c>
      <c r="AZ12" s="20">
        <f>IF(AY12="","",IFERROR(IF(TRIM(INDEX($A12:$AQ12,MATCH(Lists!$K$15,$A$1:$AQ$1,0))&amp;"")="","",IF(ISNUMBER(INDEX($A12:$AQ12,MATCH(Lists!$K$15,$A$1:$AQ$1,0))),INT(INDEX($A12:$AQ12,MATCH(Lists!$K$15,$A$1:$AQ$1,0))),DATE(VALUE(LEFT(INDEX($A12:$AQ12,MATCH(Lists!$K$15,$A$1:$AQ$1,0)),4)),VALUE(MID(INDEX($A12:$AQ12,MATCH(Lists!$K$15,$A$1:$AQ$1,0)),6,2)),VALUE(MID(INDEX($A12:$AQ12,MATCH(Lists!$K$15,$A$1:$AQ$1,0)),9,2))))),""))</f>
        <v/>
      </c>
      <c r="BA12" s="19">
        <f>IF(AY12="","",IFERROR(TRIM(INDEX($A12:$AQ12,MATCH(Lists!$K$17,$A$1:$AQ$1,0))&amp;""),""))</f>
        <v/>
      </c>
      <c r="BB12" s="19">
        <f>IF(AY12="","",IFERROR(TRIM(INDEX($A12:$AQ12,MATCH(Lists!$K$16,$A$1:$AQ$1,0))&amp;""),""))</f>
        <v/>
      </c>
      <c r="BC12" s="19">
        <f>IF(AY12="","",IF(OR(AND(IFERROR(TRIM(INDEX($A12:$AQ12,MATCH(Lists!$K$18,$A$1:$AQ$1,0))&amp;""),"")&lt;&gt;"",ISERROR(MATCH(LOWER(IFERROR(TRIM(INDEX($A12:$AQ12,MATCH(Lists!$K$18,$A$1:$AQ$1,0))&amp;""),"")),Lists!$M$2:$M$7,0))),AND(IFERROR(TRIM(INDEX($A12:$AQ12,MATCH(Lists!$K$19,$A$1:$AQ$1,0))&amp;""),"")&lt;&gt;"",ISERROR(MATCH(LOWER(IFERROR(TRIM(INDEX($A12:$AQ12,MATCH(Lists!$K$19,$A$1:$AQ$1,0))&amp;""),"")),Lists!$M$2:$M$7,0)))),"Yes","No"))</f>
        <v/>
      </c>
      <c r="BD12" s="19">
        <f>IF(AY12="","",IF(IFERROR(TRIM(INDEX($A12:$AQ12,MATCH(Lists!$K$20,$A$1:$AQ$1,0))&amp;""),"")&lt;&gt;"","Yes","No"))</f>
        <v/>
      </c>
      <c r="BE12" s="19">
        <f>IF(AS12="","",IFERROR(TRIM(INDEX($A12:$AQ12,MATCH(Lists!$K$7,$A$1:$AQ$1,0))&amp;""),""))</f>
        <v/>
      </c>
      <c r="BF12" s="19">
        <f>IF(AS12="","",IFERROR(TRIM(INDEX($A12:$AQ12,MATCH(Lists!$K$8,$A$1:$AQ$1,0))&amp;""),""))</f>
        <v/>
      </c>
      <c r="BG12" s="19">
        <f>IF(AS12="","",IFERROR(TRIM(INDEX($A12:$AQ12,MATCH(Lists!$K$12,$A$1:$AQ$1,0))&amp;""),""))</f>
        <v/>
      </c>
      <c r="BH12" s="19">
        <f>IF(AS12="","",IFERROR(TRIM(INDEX($A12:$AQ12,MATCH(Lists!$K$22,$A$1:$AQ$1,0))&amp;""),""))</f>
        <v/>
      </c>
      <c r="BI12" s="21">
        <f>IF(OR(BH12="Paid",BH12="Partially refunded"),IFERROR(VALUE(IFERROR(TRIM(INDEX($A12:$AQ12,MATCH(Lists!$K$23,$A$1:$AQ$1,0))&amp;""),"")),0)-IFERROR(VALUE(IFERROR(TRIM(INDEX($A12:$AQ12,MATCH(Lists!$K$24,$A$1:$AQ$1,0))&amp;""),"")),0),0)</f>
        <v/>
      </c>
      <c r="BJ12" s="21">
        <f>IF(AS12="","",IFERROR(IF(TRIM(INDEX($A12:$AQ12,MATCH(Lists!$K$21,$A$1:$AQ$1,0))&amp;"")="","",VALUE(TRIM(INDEX($A12:$AQ12,MATCH(Lists!$K$21,$A$1:$AQ$1,0))&amp;""))),""))</f>
        <v/>
      </c>
      <c r="BK12" s="19">
        <f>IF(AS12="",0,1)</f>
        <v/>
      </c>
    </row>
    <row r="13">
      <c r="AR13" s="18" t="n"/>
      <c r="AS13" s="19">
        <f>TRIM(IFERROR(TRIM(INDEX($A13:$AQ13,MATCH(Lists!$K$2,$A$1:$AQ$1,0))&amp;""),"")&amp;" "&amp;IFERROR(TRIM(INDEX($A13:$AQ13,MATCH(Lists!$K$3,$A$1:$AQ$1,0))&amp;""),""))</f>
        <v/>
      </c>
      <c r="AT13" s="20">
        <f>IF(AS13="","",IFERROR(IF(TRIM(INDEX($A13:$AQ13,MATCH(Lists!$K$4,$A$1:$AQ$1,0))&amp;"")="","",IF(ISNUMBER(INDEX($A13:$AQ13,MATCH(Lists!$K$4,$A$1:$AQ$1,0))),INT(INDEX($A13:$AQ13,MATCH(Lists!$K$4,$A$1:$AQ$1,0))),DATE(VALUE(LEFT(INDEX($A13:$AQ13,MATCH(Lists!$K$4,$A$1:$AQ$1,0)),4)),VALUE(MID(INDEX($A13:$AQ13,MATCH(Lists!$K$4,$A$1:$AQ$1,0)),6,2)),VALUE(MID(INDEX($A13:$AQ13,MATCH(Lists!$K$4,$A$1:$AQ$1,0)),9,2))))),""))</f>
        <v/>
      </c>
      <c r="AU13" s="19">
        <f>IF(AS13="","",IFERROR(TRIM(INDEX($A13:$AQ13,MATCH(Lists!$K$6,$A$1:$AQ$1,0))&amp;""),""))</f>
        <v/>
      </c>
      <c r="AV13" s="19">
        <f>IF(AS13="","",IFERROR(TRIM(INDEX($A13:$AQ13,MATCH(Lists!$K$5,$A$1:$AQ$1,0))&amp;""),""))</f>
        <v/>
      </c>
      <c r="AW13" s="19">
        <f>IF(AS13="","",IF(OR(AND(IFERROR(TRIM(INDEX($A13:$AQ13,MATCH(Lists!$K$9,$A$1:$AQ$1,0))&amp;""),"")&lt;&gt;"",ISERROR(MATCH(LOWER(IFERROR(TRIM(INDEX($A13:$AQ13,MATCH(Lists!$K$9,$A$1:$AQ$1,0))&amp;""),"")),Lists!$M$2:$M$7,0))),AND(IFERROR(TRIM(INDEX($A13:$AQ13,MATCH(Lists!$K$10,$A$1:$AQ$1,0))&amp;""),"")&lt;&gt;"",ISERROR(MATCH(LOWER(IFERROR(TRIM(INDEX($A13:$AQ13,MATCH(Lists!$K$10,$A$1:$AQ$1,0))&amp;""),"")),Lists!$M$2:$M$7,0)))),"Yes","No"))</f>
        <v/>
      </c>
      <c r="AX13" s="19">
        <f>IF(AS13="","",IF(IFERROR(TRIM(INDEX($A13:$AQ13,MATCH(Lists!$K$11,$A$1:$AQ$1,0))&amp;""),"")&lt;&gt;"","Yes","No"))</f>
        <v/>
      </c>
      <c r="AY13" s="19">
        <f>TRIM(IFERROR(TRIM(INDEX($A13:$AQ13,MATCH(Lists!$K$13,$A$1:$AQ$1,0))&amp;""),"")&amp;" "&amp;IFERROR(TRIM(INDEX($A13:$AQ13,MATCH(Lists!$K$14,$A$1:$AQ$1,0))&amp;""),""))</f>
        <v/>
      </c>
      <c r="AZ13" s="20">
        <f>IF(AY13="","",IFERROR(IF(TRIM(INDEX($A13:$AQ13,MATCH(Lists!$K$15,$A$1:$AQ$1,0))&amp;"")="","",IF(ISNUMBER(INDEX($A13:$AQ13,MATCH(Lists!$K$15,$A$1:$AQ$1,0))),INT(INDEX($A13:$AQ13,MATCH(Lists!$K$15,$A$1:$AQ$1,0))),DATE(VALUE(LEFT(INDEX($A13:$AQ13,MATCH(Lists!$K$15,$A$1:$AQ$1,0)),4)),VALUE(MID(INDEX($A13:$AQ13,MATCH(Lists!$K$15,$A$1:$AQ$1,0)),6,2)),VALUE(MID(INDEX($A13:$AQ13,MATCH(Lists!$K$15,$A$1:$AQ$1,0)),9,2))))),""))</f>
        <v/>
      </c>
      <c r="BA13" s="19">
        <f>IF(AY13="","",IFERROR(TRIM(INDEX($A13:$AQ13,MATCH(Lists!$K$17,$A$1:$AQ$1,0))&amp;""),""))</f>
        <v/>
      </c>
      <c r="BB13" s="19">
        <f>IF(AY13="","",IFERROR(TRIM(INDEX($A13:$AQ13,MATCH(Lists!$K$16,$A$1:$AQ$1,0))&amp;""),""))</f>
        <v/>
      </c>
      <c r="BC13" s="19">
        <f>IF(AY13="","",IF(OR(AND(IFERROR(TRIM(INDEX($A13:$AQ13,MATCH(Lists!$K$18,$A$1:$AQ$1,0))&amp;""),"")&lt;&gt;"",ISERROR(MATCH(LOWER(IFERROR(TRIM(INDEX($A13:$AQ13,MATCH(Lists!$K$18,$A$1:$AQ$1,0))&amp;""),"")),Lists!$M$2:$M$7,0))),AND(IFERROR(TRIM(INDEX($A13:$AQ13,MATCH(Lists!$K$19,$A$1:$AQ$1,0))&amp;""),"")&lt;&gt;"",ISERROR(MATCH(LOWER(IFERROR(TRIM(INDEX($A13:$AQ13,MATCH(Lists!$K$19,$A$1:$AQ$1,0))&amp;""),"")),Lists!$M$2:$M$7,0)))),"Yes","No"))</f>
        <v/>
      </c>
      <c r="BD13" s="19">
        <f>IF(AY13="","",IF(IFERROR(TRIM(INDEX($A13:$AQ13,MATCH(Lists!$K$20,$A$1:$AQ$1,0))&amp;""),"")&lt;&gt;"","Yes","No"))</f>
        <v/>
      </c>
      <c r="BE13" s="19">
        <f>IF(AS13="","",IFERROR(TRIM(INDEX($A13:$AQ13,MATCH(Lists!$K$7,$A$1:$AQ$1,0))&amp;""),""))</f>
        <v/>
      </c>
      <c r="BF13" s="19">
        <f>IF(AS13="","",IFERROR(TRIM(INDEX($A13:$AQ13,MATCH(Lists!$K$8,$A$1:$AQ$1,0))&amp;""),""))</f>
        <v/>
      </c>
      <c r="BG13" s="19">
        <f>IF(AS13="","",IFERROR(TRIM(INDEX($A13:$AQ13,MATCH(Lists!$K$12,$A$1:$AQ$1,0))&amp;""),""))</f>
        <v/>
      </c>
      <c r="BH13" s="19">
        <f>IF(AS13="","",IFERROR(TRIM(INDEX($A13:$AQ13,MATCH(Lists!$K$22,$A$1:$AQ$1,0))&amp;""),""))</f>
        <v/>
      </c>
      <c r="BI13" s="21">
        <f>IF(OR(BH13="Paid",BH13="Partially refunded"),IFERROR(VALUE(IFERROR(TRIM(INDEX($A13:$AQ13,MATCH(Lists!$K$23,$A$1:$AQ$1,0))&amp;""),"")),0)-IFERROR(VALUE(IFERROR(TRIM(INDEX($A13:$AQ13,MATCH(Lists!$K$24,$A$1:$AQ$1,0))&amp;""),"")),0),0)</f>
        <v/>
      </c>
      <c r="BJ13" s="21">
        <f>IF(AS13="","",IFERROR(IF(TRIM(INDEX($A13:$AQ13,MATCH(Lists!$K$21,$A$1:$AQ$1,0))&amp;"")="","",VALUE(TRIM(INDEX($A13:$AQ13,MATCH(Lists!$K$21,$A$1:$AQ$1,0))&amp;""))),""))</f>
        <v/>
      </c>
      <c r="BK13" s="19">
        <f>IF(AS13="",0,1)</f>
        <v/>
      </c>
    </row>
    <row r="14">
      <c r="AR14" s="18" t="n"/>
      <c r="AS14" s="19">
        <f>TRIM(IFERROR(TRIM(INDEX($A14:$AQ14,MATCH(Lists!$K$2,$A$1:$AQ$1,0))&amp;""),"")&amp;" "&amp;IFERROR(TRIM(INDEX($A14:$AQ14,MATCH(Lists!$K$3,$A$1:$AQ$1,0))&amp;""),""))</f>
        <v/>
      </c>
      <c r="AT14" s="20">
        <f>IF(AS14="","",IFERROR(IF(TRIM(INDEX($A14:$AQ14,MATCH(Lists!$K$4,$A$1:$AQ$1,0))&amp;"")="","",IF(ISNUMBER(INDEX($A14:$AQ14,MATCH(Lists!$K$4,$A$1:$AQ$1,0))),INT(INDEX($A14:$AQ14,MATCH(Lists!$K$4,$A$1:$AQ$1,0))),DATE(VALUE(LEFT(INDEX($A14:$AQ14,MATCH(Lists!$K$4,$A$1:$AQ$1,0)),4)),VALUE(MID(INDEX($A14:$AQ14,MATCH(Lists!$K$4,$A$1:$AQ$1,0)),6,2)),VALUE(MID(INDEX($A14:$AQ14,MATCH(Lists!$K$4,$A$1:$AQ$1,0)),9,2))))),""))</f>
        <v/>
      </c>
      <c r="AU14" s="19">
        <f>IF(AS14="","",IFERROR(TRIM(INDEX($A14:$AQ14,MATCH(Lists!$K$6,$A$1:$AQ$1,0))&amp;""),""))</f>
        <v/>
      </c>
      <c r="AV14" s="19">
        <f>IF(AS14="","",IFERROR(TRIM(INDEX($A14:$AQ14,MATCH(Lists!$K$5,$A$1:$AQ$1,0))&amp;""),""))</f>
        <v/>
      </c>
      <c r="AW14" s="19">
        <f>IF(AS14="","",IF(OR(AND(IFERROR(TRIM(INDEX($A14:$AQ14,MATCH(Lists!$K$9,$A$1:$AQ$1,0))&amp;""),"")&lt;&gt;"",ISERROR(MATCH(LOWER(IFERROR(TRIM(INDEX($A14:$AQ14,MATCH(Lists!$K$9,$A$1:$AQ$1,0))&amp;""),"")),Lists!$M$2:$M$7,0))),AND(IFERROR(TRIM(INDEX($A14:$AQ14,MATCH(Lists!$K$10,$A$1:$AQ$1,0))&amp;""),"")&lt;&gt;"",ISERROR(MATCH(LOWER(IFERROR(TRIM(INDEX($A14:$AQ14,MATCH(Lists!$K$10,$A$1:$AQ$1,0))&amp;""),"")),Lists!$M$2:$M$7,0)))),"Yes","No"))</f>
        <v/>
      </c>
      <c r="AX14" s="19">
        <f>IF(AS14="","",IF(IFERROR(TRIM(INDEX($A14:$AQ14,MATCH(Lists!$K$11,$A$1:$AQ$1,0))&amp;""),"")&lt;&gt;"","Yes","No"))</f>
        <v/>
      </c>
      <c r="AY14" s="19">
        <f>TRIM(IFERROR(TRIM(INDEX($A14:$AQ14,MATCH(Lists!$K$13,$A$1:$AQ$1,0))&amp;""),"")&amp;" "&amp;IFERROR(TRIM(INDEX($A14:$AQ14,MATCH(Lists!$K$14,$A$1:$AQ$1,0))&amp;""),""))</f>
        <v/>
      </c>
      <c r="AZ14" s="20">
        <f>IF(AY14="","",IFERROR(IF(TRIM(INDEX($A14:$AQ14,MATCH(Lists!$K$15,$A$1:$AQ$1,0))&amp;"")="","",IF(ISNUMBER(INDEX($A14:$AQ14,MATCH(Lists!$K$15,$A$1:$AQ$1,0))),INT(INDEX($A14:$AQ14,MATCH(Lists!$K$15,$A$1:$AQ$1,0))),DATE(VALUE(LEFT(INDEX($A14:$AQ14,MATCH(Lists!$K$15,$A$1:$AQ$1,0)),4)),VALUE(MID(INDEX($A14:$AQ14,MATCH(Lists!$K$15,$A$1:$AQ$1,0)),6,2)),VALUE(MID(INDEX($A14:$AQ14,MATCH(Lists!$K$15,$A$1:$AQ$1,0)),9,2))))),""))</f>
        <v/>
      </c>
      <c r="BA14" s="19">
        <f>IF(AY14="","",IFERROR(TRIM(INDEX($A14:$AQ14,MATCH(Lists!$K$17,$A$1:$AQ$1,0))&amp;""),""))</f>
        <v/>
      </c>
      <c r="BB14" s="19">
        <f>IF(AY14="","",IFERROR(TRIM(INDEX($A14:$AQ14,MATCH(Lists!$K$16,$A$1:$AQ$1,0))&amp;""),""))</f>
        <v/>
      </c>
      <c r="BC14" s="19">
        <f>IF(AY14="","",IF(OR(AND(IFERROR(TRIM(INDEX($A14:$AQ14,MATCH(Lists!$K$18,$A$1:$AQ$1,0))&amp;""),"")&lt;&gt;"",ISERROR(MATCH(LOWER(IFERROR(TRIM(INDEX($A14:$AQ14,MATCH(Lists!$K$18,$A$1:$AQ$1,0))&amp;""),"")),Lists!$M$2:$M$7,0))),AND(IFERROR(TRIM(INDEX($A14:$AQ14,MATCH(Lists!$K$19,$A$1:$AQ$1,0))&amp;""),"")&lt;&gt;"",ISERROR(MATCH(LOWER(IFERROR(TRIM(INDEX($A14:$AQ14,MATCH(Lists!$K$19,$A$1:$AQ$1,0))&amp;""),"")),Lists!$M$2:$M$7,0)))),"Yes","No"))</f>
        <v/>
      </c>
      <c r="BD14" s="19">
        <f>IF(AY14="","",IF(IFERROR(TRIM(INDEX($A14:$AQ14,MATCH(Lists!$K$20,$A$1:$AQ$1,0))&amp;""),"")&lt;&gt;"","Yes","No"))</f>
        <v/>
      </c>
      <c r="BE14" s="19">
        <f>IF(AS14="","",IFERROR(TRIM(INDEX($A14:$AQ14,MATCH(Lists!$K$7,$A$1:$AQ$1,0))&amp;""),""))</f>
        <v/>
      </c>
      <c r="BF14" s="19">
        <f>IF(AS14="","",IFERROR(TRIM(INDEX($A14:$AQ14,MATCH(Lists!$K$8,$A$1:$AQ$1,0))&amp;""),""))</f>
        <v/>
      </c>
      <c r="BG14" s="19">
        <f>IF(AS14="","",IFERROR(TRIM(INDEX($A14:$AQ14,MATCH(Lists!$K$12,$A$1:$AQ$1,0))&amp;""),""))</f>
        <v/>
      </c>
      <c r="BH14" s="19">
        <f>IF(AS14="","",IFERROR(TRIM(INDEX($A14:$AQ14,MATCH(Lists!$K$22,$A$1:$AQ$1,0))&amp;""),""))</f>
        <v/>
      </c>
      <c r="BI14" s="21">
        <f>IF(OR(BH14="Paid",BH14="Partially refunded"),IFERROR(VALUE(IFERROR(TRIM(INDEX($A14:$AQ14,MATCH(Lists!$K$23,$A$1:$AQ$1,0))&amp;""),"")),0)-IFERROR(VALUE(IFERROR(TRIM(INDEX($A14:$AQ14,MATCH(Lists!$K$24,$A$1:$AQ$1,0))&amp;""),"")),0),0)</f>
        <v/>
      </c>
      <c r="BJ14" s="21">
        <f>IF(AS14="","",IFERROR(IF(TRIM(INDEX($A14:$AQ14,MATCH(Lists!$K$21,$A$1:$AQ$1,0))&amp;"")="","",VALUE(TRIM(INDEX($A14:$AQ14,MATCH(Lists!$K$21,$A$1:$AQ$1,0))&amp;""))),""))</f>
        <v/>
      </c>
      <c r="BK14" s="19">
        <f>IF(AS14="",0,1)</f>
        <v/>
      </c>
    </row>
    <row r="15">
      <c r="AR15" s="18" t="n"/>
      <c r="AS15" s="19">
        <f>TRIM(IFERROR(TRIM(INDEX($A15:$AQ15,MATCH(Lists!$K$2,$A$1:$AQ$1,0))&amp;""),"")&amp;" "&amp;IFERROR(TRIM(INDEX($A15:$AQ15,MATCH(Lists!$K$3,$A$1:$AQ$1,0))&amp;""),""))</f>
        <v/>
      </c>
      <c r="AT15" s="20">
        <f>IF(AS15="","",IFERROR(IF(TRIM(INDEX($A15:$AQ15,MATCH(Lists!$K$4,$A$1:$AQ$1,0))&amp;"")="","",IF(ISNUMBER(INDEX($A15:$AQ15,MATCH(Lists!$K$4,$A$1:$AQ$1,0))),INT(INDEX($A15:$AQ15,MATCH(Lists!$K$4,$A$1:$AQ$1,0))),DATE(VALUE(LEFT(INDEX($A15:$AQ15,MATCH(Lists!$K$4,$A$1:$AQ$1,0)),4)),VALUE(MID(INDEX($A15:$AQ15,MATCH(Lists!$K$4,$A$1:$AQ$1,0)),6,2)),VALUE(MID(INDEX($A15:$AQ15,MATCH(Lists!$K$4,$A$1:$AQ$1,0)),9,2))))),""))</f>
        <v/>
      </c>
      <c r="AU15" s="19">
        <f>IF(AS15="","",IFERROR(TRIM(INDEX($A15:$AQ15,MATCH(Lists!$K$6,$A$1:$AQ$1,0))&amp;""),""))</f>
        <v/>
      </c>
      <c r="AV15" s="19">
        <f>IF(AS15="","",IFERROR(TRIM(INDEX($A15:$AQ15,MATCH(Lists!$K$5,$A$1:$AQ$1,0))&amp;""),""))</f>
        <v/>
      </c>
      <c r="AW15" s="19">
        <f>IF(AS15="","",IF(OR(AND(IFERROR(TRIM(INDEX($A15:$AQ15,MATCH(Lists!$K$9,$A$1:$AQ$1,0))&amp;""),"")&lt;&gt;"",ISERROR(MATCH(LOWER(IFERROR(TRIM(INDEX($A15:$AQ15,MATCH(Lists!$K$9,$A$1:$AQ$1,0))&amp;""),"")),Lists!$M$2:$M$7,0))),AND(IFERROR(TRIM(INDEX($A15:$AQ15,MATCH(Lists!$K$10,$A$1:$AQ$1,0))&amp;""),"")&lt;&gt;"",ISERROR(MATCH(LOWER(IFERROR(TRIM(INDEX($A15:$AQ15,MATCH(Lists!$K$10,$A$1:$AQ$1,0))&amp;""),"")),Lists!$M$2:$M$7,0)))),"Yes","No"))</f>
        <v/>
      </c>
      <c r="AX15" s="19">
        <f>IF(AS15="","",IF(IFERROR(TRIM(INDEX($A15:$AQ15,MATCH(Lists!$K$11,$A$1:$AQ$1,0))&amp;""),"")&lt;&gt;"","Yes","No"))</f>
        <v/>
      </c>
      <c r="AY15" s="19">
        <f>TRIM(IFERROR(TRIM(INDEX($A15:$AQ15,MATCH(Lists!$K$13,$A$1:$AQ$1,0))&amp;""),"")&amp;" "&amp;IFERROR(TRIM(INDEX($A15:$AQ15,MATCH(Lists!$K$14,$A$1:$AQ$1,0))&amp;""),""))</f>
        <v/>
      </c>
      <c r="AZ15" s="20">
        <f>IF(AY15="","",IFERROR(IF(TRIM(INDEX($A15:$AQ15,MATCH(Lists!$K$15,$A$1:$AQ$1,0))&amp;"")="","",IF(ISNUMBER(INDEX($A15:$AQ15,MATCH(Lists!$K$15,$A$1:$AQ$1,0))),INT(INDEX($A15:$AQ15,MATCH(Lists!$K$15,$A$1:$AQ$1,0))),DATE(VALUE(LEFT(INDEX($A15:$AQ15,MATCH(Lists!$K$15,$A$1:$AQ$1,0)),4)),VALUE(MID(INDEX($A15:$AQ15,MATCH(Lists!$K$15,$A$1:$AQ$1,0)),6,2)),VALUE(MID(INDEX($A15:$AQ15,MATCH(Lists!$K$15,$A$1:$AQ$1,0)),9,2))))),""))</f>
        <v/>
      </c>
      <c r="BA15" s="19">
        <f>IF(AY15="","",IFERROR(TRIM(INDEX($A15:$AQ15,MATCH(Lists!$K$17,$A$1:$AQ$1,0))&amp;""),""))</f>
        <v/>
      </c>
      <c r="BB15" s="19">
        <f>IF(AY15="","",IFERROR(TRIM(INDEX($A15:$AQ15,MATCH(Lists!$K$16,$A$1:$AQ$1,0))&amp;""),""))</f>
        <v/>
      </c>
      <c r="BC15" s="19">
        <f>IF(AY15="","",IF(OR(AND(IFERROR(TRIM(INDEX($A15:$AQ15,MATCH(Lists!$K$18,$A$1:$AQ$1,0))&amp;""),"")&lt;&gt;"",ISERROR(MATCH(LOWER(IFERROR(TRIM(INDEX($A15:$AQ15,MATCH(Lists!$K$18,$A$1:$AQ$1,0))&amp;""),"")),Lists!$M$2:$M$7,0))),AND(IFERROR(TRIM(INDEX($A15:$AQ15,MATCH(Lists!$K$19,$A$1:$AQ$1,0))&amp;""),"")&lt;&gt;"",ISERROR(MATCH(LOWER(IFERROR(TRIM(INDEX($A15:$AQ15,MATCH(Lists!$K$19,$A$1:$AQ$1,0))&amp;""),"")),Lists!$M$2:$M$7,0)))),"Yes","No"))</f>
        <v/>
      </c>
      <c r="BD15" s="19">
        <f>IF(AY15="","",IF(IFERROR(TRIM(INDEX($A15:$AQ15,MATCH(Lists!$K$20,$A$1:$AQ$1,0))&amp;""),"")&lt;&gt;"","Yes","No"))</f>
        <v/>
      </c>
      <c r="BE15" s="19">
        <f>IF(AS15="","",IFERROR(TRIM(INDEX($A15:$AQ15,MATCH(Lists!$K$7,$A$1:$AQ$1,0))&amp;""),""))</f>
        <v/>
      </c>
      <c r="BF15" s="19">
        <f>IF(AS15="","",IFERROR(TRIM(INDEX($A15:$AQ15,MATCH(Lists!$K$8,$A$1:$AQ$1,0))&amp;""),""))</f>
        <v/>
      </c>
      <c r="BG15" s="19">
        <f>IF(AS15="","",IFERROR(TRIM(INDEX($A15:$AQ15,MATCH(Lists!$K$12,$A$1:$AQ$1,0))&amp;""),""))</f>
        <v/>
      </c>
      <c r="BH15" s="19">
        <f>IF(AS15="","",IFERROR(TRIM(INDEX($A15:$AQ15,MATCH(Lists!$K$22,$A$1:$AQ$1,0))&amp;""),""))</f>
        <v/>
      </c>
      <c r="BI15" s="21">
        <f>IF(OR(BH15="Paid",BH15="Partially refunded"),IFERROR(VALUE(IFERROR(TRIM(INDEX($A15:$AQ15,MATCH(Lists!$K$23,$A$1:$AQ$1,0))&amp;""),"")),0)-IFERROR(VALUE(IFERROR(TRIM(INDEX($A15:$AQ15,MATCH(Lists!$K$24,$A$1:$AQ$1,0))&amp;""),"")),0),0)</f>
        <v/>
      </c>
      <c r="BJ15" s="21">
        <f>IF(AS15="","",IFERROR(IF(TRIM(INDEX($A15:$AQ15,MATCH(Lists!$K$21,$A$1:$AQ$1,0))&amp;"")="","",VALUE(TRIM(INDEX($A15:$AQ15,MATCH(Lists!$K$21,$A$1:$AQ$1,0))&amp;""))),""))</f>
        <v/>
      </c>
      <c r="BK15" s="19">
        <f>IF(AS15="",0,1)</f>
        <v/>
      </c>
    </row>
    <row r="16">
      <c r="AR16" s="18" t="n"/>
      <c r="AS16" s="19">
        <f>TRIM(IFERROR(TRIM(INDEX($A16:$AQ16,MATCH(Lists!$K$2,$A$1:$AQ$1,0))&amp;""),"")&amp;" "&amp;IFERROR(TRIM(INDEX($A16:$AQ16,MATCH(Lists!$K$3,$A$1:$AQ$1,0))&amp;""),""))</f>
        <v/>
      </c>
      <c r="AT16" s="20">
        <f>IF(AS16="","",IFERROR(IF(TRIM(INDEX($A16:$AQ16,MATCH(Lists!$K$4,$A$1:$AQ$1,0))&amp;"")="","",IF(ISNUMBER(INDEX($A16:$AQ16,MATCH(Lists!$K$4,$A$1:$AQ$1,0))),INT(INDEX($A16:$AQ16,MATCH(Lists!$K$4,$A$1:$AQ$1,0))),DATE(VALUE(LEFT(INDEX($A16:$AQ16,MATCH(Lists!$K$4,$A$1:$AQ$1,0)),4)),VALUE(MID(INDEX($A16:$AQ16,MATCH(Lists!$K$4,$A$1:$AQ$1,0)),6,2)),VALUE(MID(INDEX($A16:$AQ16,MATCH(Lists!$K$4,$A$1:$AQ$1,0)),9,2))))),""))</f>
        <v/>
      </c>
      <c r="AU16" s="19">
        <f>IF(AS16="","",IFERROR(TRIM(INDEX($A16:$AQ16,MATCH(Lists!$K$6,$A$1:$AQ$1,0))&amp;""),""))</f>
        <v/>
      </c>
      <c r="AV16" s="19">
        <f>IF(AS16="","",IFERROR(TRIM(INDEX($A16:$AQ16,MATCH(Lists!$K$5,$A$1:$AQ$1,0))&amp;""),""))</f>
        <v/>
      </c>
      <c r="AW16" s="19">
        <f>IF(AS16="","",IF(OR(AND(IFERROR(TRIM(INDEX($A16:$AQ16,MATCH(Lists!$K$9,$A$1:$AQ$1,0))&amp;""),"")&lt;&gt;"",ISERROR(MATCH(LOWER(IFERROR(TRIM(INDEX($A16:$AQ16,MATCH(Lists!$K$9,$A$1:$AQ$1,0))&amp;""),"")),Lists!$M$2:$M$7,0))),AND(IFERROR(TRIM(INDEX($A16:$AQ16,MATCH(Lists!$K$10,$A$1:$AQ$1,0))&amp;""),"")&lt;&gt;"",ISERROR(MATCH(LOWER(IFERROR(TRIM(INDEX($A16:$AQ16,MATCH(Lists!$K$10,$A$1:$AQ$1,0))&amp;""),"")),Lists!$M$2:$M$7,0)))),"Yes","No"))</f>
        <v/>
      </c>
      <c r="AX16" s="19">
        <f>IF(AS16="","",IF(IFERROR(TRIM(INDEX($A16:$AQ16,MATCH(Lists!$K$11,$A$1:$AQ$1,0))&amp;""),"")&lt;&gt;"","Yes","No"))</f>
        <v/>
      </c>
      <c r="AY16" s="19">
        <f>TRIM(IFERROR(TRIM(INDEX($A16:$AQ16,MATCH(Lists!$K$13,$A$1:$AQ$1,0))&amp;""),"")&amp;" "&amp;IFERROR(TRIM(INDEX($A16:$AQ16,MATCH(Lists!$K$14,$A$1:$AQ$1,0))&amp;""),""))</f>
        <v/>
      </c>
      <c r="AZ16" s="20">
        <f>IF(AY16="","",IFERROR(IF(TRIM(INDEX($A16:$AQ16,MATCH(Lists!$K$15,$A$1:$AQ$1,0))&amp;"")="","",IF(ISNUMBER(INDEX($A16:$AQ16,MATCH(Lists!$K$15,$A$1:$AQ$1,0))),INT(INDEX($A16:$AQ16,MATCH(Lists!$K$15,$A$1:$AQ$1,0))),DATE(VALUE(LEFT(INDEX($A16:$AQ16,MATCH(Lists!$K$15,$A$1:$AQ$1,0)),4)),VALUE(MID(INDEX($A16:$AQ16,MATCH(Lists!$K$15,$A$1:$AQ$1,0)),6,2)),VALUE(MID(INDEX($A16:$AQ16,MATCH(Lists!$K$15,$A$1:$AQ$1,0)),9,2))))),""))</f>
        <v/>
      </c>
      <c r="BA16" s="19">
        <f>IF(AY16="","",IFERROR(TRIM(INDEX($A16:$AQ16,MATCH(Lists!$K$17,$A$1:$AQ$1,0))&amp;""),""))</f>
        <v/>
      </c>
      <c r="BB16" s="19">
        <f>IF(AY16="","",IFERROR(TRIM(INDEX($A16:$AQ16,MATCH(Lists!$K$16,$A$1:$AQ$1,0))&amp;""),""))</f>
        <v/>
      </c>
      <c r="BC16" s="19">
        <f>IF(AY16="","",IF(OR(AND(IFERROR(TRIM(INDEX($A16:$AQ16,MATCH(Lists!$K$18,$A$1:$AQ$1,0))&amp;""),"")&lt;&gt;"",ISERROR(MATCH(LOWER(IFERROR(TRIM(INDEX($A16:$AQ16,MATCH(Lists!$K$18,$A$1:$AQ$1,0))&amp;""),"")),Lists!$M$2:$M$7,0))),AND(IFERROR(TRIM(INDEX($A16:$AQ16,MATCH(Lists!$K$19,$A$1:$AQ$1,0))&amp;""),"")&lt;&gt;"",ISERROR(MATCH(LOWER(IFERROR(TRIM(INDEX($A16:$AQ16,MATCH(Lists!$K$19,$A$1:$AQ$1,0))&amp;""),"")),Lists!$M$2:$M$7,0)))),"Yes","No"))</f>
        <v/>
      </c>
      <c r="BD16" s="19">
        <f>IF(AY16="","",IF(IFERROR(TRIM(INDEX($A16:$AQ16,MATCH(Lists!$K$20,$A$1:$AQ$1,0))&amp;""),"")&lt;&gt;"","Yes","No"))</f>
        <v/>
      </c>
      <c r="BE16" s="19">
        <f>IF(AS16="","",IFERROR(TRIM(INDEX($A16:$AQ16,MATCH(Lists!$K$7,$A$1:$AQ$1,0))&amp;""),""))</f>
        <v/>
      </c>
      <c r="BF16" s="19">
        <f>IF(AS16="","",IFERROR(TRIM(INDEX($A16:$AQ16,MATCH(Lists!$K$8,$A$1:$AQ$1,0))&amp;""),""))</f>
        <v/>
      </c>
      <c r="BG16" s="19">
        <f>IF(AS16="","",IFERROR(TRIM(INDEX($A16:$AQ16,MATCH(Lists!$K$12,$A$1:$AQ$1,0))&amp;""),""))</f>
        <v/>
      </c>
      <c r="BH16" s="19">
        <f>IF(AS16="","",IFERROR(TRIM(INDEX($A16:$AQ16,MATCH(Lists!$K$22,$A$1:$AQ$1,0))&amp;""),""))</f>
        <v/>
      </c>
      <c r="BI16" s="21">
        <f>IF(OR(BH16="Paid",BH16="Partially refunded"),IFERROR(VALUE(IFERROR(TRIM(INDEX($A16:$AQ16,MATCH(Lists!$K$23,$A$1:$AQ$1,0))&amp;""),"")),0)-IFERROR(VALUE(IFERROR(TRIM(INDEX($A16:$AQ16,MATCH(Lists!$K$24,$A$1:$AQ$1,0))&amp;""),"")),0),0)</f>
        <v/>
      </c>
      <c r="BJ16" s="21">
        <f>IF(AS16="","",IFERROR(IF(TRIM(INDEX($A16:$AQ16,MATCH(Lists!$K$21,$A$1:$AQ$1,0))&amp;"")="","",VALUE(TRIM(INDEX($A16:$AQ16,MATCH(Lists!$K$21,$A$1:$AQ$1,0))&amp;""))),""))</f>
        <v/>
      </c>
      <c r="BK16" s="19">
        <f>IF(AS16="",0,1)</f>
        <v/>
      </c>
    </row>
    <row r="17">
      <c r="AR17" s="18" t="n"/>
      <c r="AS17" s="19">
        <f>TRIM(IFERROR(TRIM(INDEX($A17:$AQ17,MATCH(Lists!$K$2,$A$1:$AQ$1,0))&amp;""),"")&amp;" "&amp;IFERROR(TRIM(INDEX($A17:$AQ17,MATCH(Lists!$K$3,$A$1:$AQ$1,0))&amp;""),""))</f>
        <v/>
      </c>
      <c r="AT17" s="20">
        <f>IF(AS17="","",IFERROR(IF(TRIM(INDEX($A17:$AQ17,MATCH(Lists!$K$4,$A$1:$AQ$1,0))&amp;"")="","",IF(ISNUMBER(INDEX($A17:$AQ17,MATCH(Lists!$K$4,$A$1:$AQ$1,0))),INT(INDEX($A17:$AQ17,MATCH(Lists!$K$4,$A$1:$AQ$1,0))),DATE(VALUE(LEFT(INDEX($A17:$AQ17,MATCH(Lists!$K$4,$A$1:$AQ$1,0)),4)),VALUE(MID(INDEX($A17:$AQ17,MATCH(Lists!$K$4,$A$1:$AQ$1,0)),6,2)),VALUE(MID(INDEX($A17:$AQ17,MATCH(Lists!$K$4,$A$1:$AQ$1,0)),9,2))))),""))</f>
        <v/>
      </c>
      <c r="AU17" s="19">
        <f>IF(AS17="","",IFERROR(TRIM(INDEX($A17:$AQ17,MATCH(Lists!$K$6,$A$1:$AQ$1,0))&amp;""),""))</f>
        <v/>
      </c>
      <c r="AV17" s="19">
        <f>IF(AS17="","",IFERROR(TRIM(INDEX($A17:$AQ17,MATCH(Lists!$K$5,$A$1:$AQ$1,0))&amp;""),""))</f>
        <v/>
      </c>
      <c r="AW17" s="19">
        <f>IF(AS17="","",IF(OR(AND(IFERROR(TRIM(INDEX($A17:$AQ17,MATCH(Lists!$K$9,$A$1:$AQ$1,0))&amp;""),"")&lt;&gt;"",ISERROR(MATCH(LOWER(IFERROR(TRIM(INDEX($A17:$AQ17,MATCH(Lists!$K$9,$A$1:$AQ$1,0))&amp;""),"")),Lists!$M$2:$M$7,0))),AND(IFERROR(TRIM(INDEX($A17:$AQ17,MATCH(Lists!$K$10,$A$1:$AQ$1,0))&amp;""),"")&lt;&gt;"",ISERROR(MATCH(LOWER(IFERROR(TRIM(INDEX($A17:$AQ17,MATCH(Lists!$K$10,$A$1:$AQ$1,0))&amp;""),"")),Lists!$M$2:$M$7,0)))),"Yes","No"))</f>
        <v/>
      </c>
      <c r="AX17" s="19">
        <f>IF(AS17="","",IF(IFERROR(TRIM(INDEX($A17:$AQ17,MATCH(Lists!$K$11,$A$1:$AQ$1,0))&amp;""),"")&lt;&gt;"","Yes","No"))</f>
        <v/>
      </c>
      <c r="AY17" s="19">
        <f>TRIM(IFERROR(TRIM(INDEX($A17:$AQ17,MATCH(Lists!$K$13,$A$1:$AQ$1,0))&amp;""),"")&amp;" "&amp;IFERROR(TRIM(INDEX($A17:$AQ17,MATCH(Lists!$K$14,$A$1:$AQ$1,0))&amp;""),""))</f>
        <v/>
      </c>
      <c r="AZ17" s="20">
        <f>IF(AY17="","",IFERROR(IF(TRIM(INDEX($A17:$AQ17,MATCH(Lists!$K$15,$A$1:$AQ$1,0))&amp;"")="","",IF(ISNUMBER(INDEX($A17:$AQ17,MATCH(Lists!$K$15,$A$1:$AQ$1,0))),INT(INDEX($A17:$AQ17,MATCH(Lists!$K$15,$A$1:$AQ$1,0))),DATE(VALUE(LEFT(INDEX($A17:$AQ17,MATCH(Lists!$K$15,$A$1:$AQ$1,0)),4)),VALUE(MID(INDEX($A17:$AQ17,MATCH(Lists!$K$15,$A$1:$AQ$1,0)),6,2)),VALUE(MID(INDEX($A17:$AQ17,MATCH(Lists!$K$15,$A$1:$AQ$1,0)),9,2))))),""))</f>
        <v/>
      </c>
      <c r="BA17" s="19">
        <f>IF(AY17="","",IFERROR(TRIM(INDEX($A17:$AQ17,MATCH(Lists!$K$17,$A$1:$AQ$1,0))&amp;""),""))</f>
        <v/>
      </c>
      <c r="BB17" s="19">
        <f>IF(AY17="","",IFERROR(TRIM(INDEX($A17:$AQ17,MATCH(Lists!$K$16,$A$1:$AQ$1,0))&amp;""),""))</f>
        <v/>
      </c>
      <c r="BC17" s="19">
        <f>IF(AY17="","",IF(OR(AND(IFERROR(TRIM(INDEX($A17:$AQ17,MATCH(Lists!$K$18,$A$1:$AQ$1,0))&amp;""),"")&lt;&gt;"",ISERROR(MATCH(LOWER(IFERROR(TRIM(INDEX($A17:$AQ17,MATCH(Lists!$K$18,$A$1:$AQ$1,0))&amp;""),"")),Lists!$M$2:$M$7,0))),AND(IFERROR(TRIM(INDEX($A17:$AQ17,MATCH(Lists!$K$19,$A$1:$AQ$1,0))&amp;""),"")&lt;&gt;"",ISERROR(MATCH(LOWER(IFERROR(TRIM(INDEX($A17:$AQ17,MATCH(Lists!$K$19,$A$1:$AQ$1,0))&amp;""),"")),Lists!$M$2:$M$7,0)))),"Yes","No"))</f>
        <v/>
      </c>
      <c r="BD17" s="19">
        <f>IF(AY17="","",IF(IFERROR(TRIM(INDEX($A17:$AQ17,MATCH(Lists!$K$20,$A$1:$AQ$1,0))&amp;""),"")&lt;&gt;"","Yes","No"))</f>
        <v/>
      </c>
      <c r="BE17" s="19">
        <f>IF(AS17="","",IFERROR(TRIM(INDEX($A17:$AQ17,MATCH(Lists!$K$7,$A$1:$AQ$1,0))&amp;""),""))</f>
        <v/>
      </c>
      <c r="BF17" s="19">
        <f>IF(AS17="","",IFERROR(TRIM(INDEX($A17:$AQ17,MATCH(Lists!$K$8,$A$1:$AQ$1,0))&amp;""),""))</f>
        <v/>
      </c>
      <c r="BG17" s="19">
        <f>IF(AS17="","",IFERROR(TRIM(INDEX($A17:$AQ17,MATCH(Lists!$K$12,$A$1:$AQ$1,0))&amp;""),""))</f>
        <v/>
      </c>
      <c r="BH17" s="19">
        <f>IF(AS17="","",IFERROR(TRIM(INDEX($A17:$AQ17,MATCH(Lists!$K$22,$A$1:$AQ$1,0))&amp;""),""))</f>
        <v/>
      </c>
      <c r="BI17" s="21">
        <f>IF(OR(BH17="Paid",BH17="Partially refunded"),IFERROR(VALUE(IFERROR(TRIM(INDEX($A17:$AQ17,MATCH(Lists!$K$23,$A$1:$AQ$1,0))&amp;""),"")),0)-IFERROR(VALUE(IFERROR(TRIM(INDEX($A17:$AQ17,MATCH(Lists!$K$24,$A$1:$AQ$1,0))&amp;""),"")),0),0)</f>
        <v/>
      </c>
      <c r="BJ17" s="21">
        <f>IF(AS17="","",IFERROR(IF(TRIM(INDEX($A17:$AQ17,MATCH(Lists!$K$21,$A$1:$AQ$1,0))&amp;"")="","",VALUE(TRIM(INDEX($A17:$AQ17,MATCH(Lists!$K$21,$A$1:$AQ$1,0))&amp;""))),""))</f>
        <v/>
      </c>
      <c r="BK17" s="19">
        <f>IF(AS17="",0,1)</f>
        <v/>
      </c>
    </row>
    <row r="18">
      <c r="AR18" s="18" t="n"/>
      <c r="AS18" s="19">
        <f>TRIM(IFERROR(TRIM(INDEX($A18:$AQ18,MATCH(Lists!$K$2,$A$1:$AQ$1,0))&amp;""),"")&amp;" "&amp;IFERROR(TRIM(INDEX($A18:$AQ18,MATCH(Lists!$K$3,$A$1:$AQ$1,0))&amp;""),""))</f>
        <v/>
      </c>
      <c r="AT18" s="20">
        <f>IF(AS18="","",IFERROR(IF(TRIM(INDEX($A18:$AQ18,MATCH(Lists!$K$4,$A$1:$AQ$1,0))&amp;"")="","",IF(ISNUMBER(INDEX($A18:$AQ18,MATCH(Lists!$K$4,$A$1:$AQ$1,0))),INT(INDEX($A18:$AQ18,MATCH(Lists!$K$4,$A$1:$AQ$1,0))),DATE(VALUE(LEFT(INDEX($A18:$AQ18,MATCH(Lists!$K$4,$A$1:$AQ$1,0)),4)),VALUE(MID(INDEX($A18:$AQ18,MATCH(Lists!$K$4,$A$1:$AQ$1,0)),6,2)),VALUE(MID(INDEX($A18:$AQ18,MATCH(Lists!$K$4,$A$1:$AQ$1,0)),9,2))))),""))</f>
        <v/>
      </c>
      <c r="AU18" s="19">
        <f>IF(AS18="","",IFERROR(TRIM(INDEX($A18:$AQ18,MATCH(Lists!$K$6,$A$1:$AQ$1,0))&amp;""),""))</f>
        <v/>
      </c>
      <c r="AV18" s="19">
        <f>IF(AS18="","",IFERROR(TRIM(INDEX($A18:$AQ18,MATCH(Lists!$K$5,$A$1:$AQ$1,0))&amp;""),""))</f>
        <v/>
      </c>
      <c r="AW18" s="19">
        <f>IF(AS18="","",IF(OR(AND(IFERROR(TRIM(INDEX($A18:$AQ18,MATCH(Lists!$K$9,$A$1:$AQ$1,0))&amp;""),"")&lt;&gt;"",ISERROR(MATCH(LOWER(IFERROR(TRIM(INDEX($A18:$AQ18,MATCH(Lists!$K$9,$A$1:$AQ$1,0))&amp;""),"")),Lists!$M$2:$M$7,0))),AND(IFERROR(TRIM(INDEX($A18:$AQ18,MATCH(Lists!$K$10,$A$1:$AQ$1,0))&amp;""),"")&lt;&gt;"",ISERROR(MATCH(LOWER(IFERROR(TRIM(INDEX($A18:$AQ18,MATCH(Lists!$K$10,$A$1:$AQ$1,0))&amp;""),"")),Lists!$M$2:$M$7,0)))),"Yes","No"))</f>
        <v/>
      </c>
      <c r="AX18" s="19">
        <f>IF(AS18="","",IF(IFERROR(TRIM(INDEX($A18:$AQ18,MATCH(Lists!$K$11,$A$1:$AQ$1,0))&amp;""),"")&lt;&gt;"","Yes","No"))</f>
        <v/>
      </c>
      <c r="AY18" s="19">
        <f>TRIM(IFERROR(TRIM(INDEX($A18:$AQ18,MATCH(Lists!$K$13,$A$1:$AQ$1,0))&amp;""),"")&amp;" "&amp;IFERROR(TRIM(INDEX($A18:$AQ18,MATCH(Lists!$K$14,$A$1:$AQ$1,0))&amp;""),""))</f>
        <v/>
      </c>
      <c r="AZ18" s="20">
        <f>IF(AY18="","",IFERROR(IF(TRIM(INDEX($A18:$AQ18,MATCH(Lists!$K$15,$A$1:$AQ$1,0))&amp;"")="","",IF(ISNUMBER(INDEX($A18:$AQ18,MATCH(Lists!$K$15,$A$1:$AQ$1,0))),INT(INDEX($A18:$AQ18,MATCH(Lists!$K$15,$A$1:$AQ$1,0))),DATE(VALUE(LEFT(INDEX($A18:$AQ18,MATCH(Lists!$K$15,$A$1:$AQ$1,0)),4)),VALUE(MID(INDEX($A18:$AQ18,MATCH(Lists!$K$15,$A$1:$AQ$1,0)),6,2)),VALUE(MID(INDEX($A18:$AQ18,MATCH(Lists!$K$15,$A$1:$AQ$1,0)),9,2))))),""))</f>
        <v/>
      </c>
      <c r="BA18" s="19">
        <f>IF(AY18="","",IFERROR(TRIM(INDEX($A18:$AQ18,MATCH(Lists!$K$17,$A$1:$AQ$1,0))&amp;""),""))</f>
        <v/>
      </c>
      <c r="BB18" s="19">
        <f>IF(AY18="","",IFERROR(TRIM(INDEX($A18:$AQ18,MATCH(Lists!$K$16,$A$1:$AQ$1,0))&amp;""),""))</f>
        <v/>
      </c>
      <c r="BC18" s="19">
        <f>IF(AY18="","",IF(OR(AND(IFERROR(TRIM(INDEX($A18:$AQ18,MATCH(Lists!$K$18,$A$1:$AQ$1,0))&amp;""),"")&lt;&gt;"",ISERROR(MATCH(LOWER(IFERROR(TRIM(INDEX($A18:$AQ18,MATCH(Lists!$K$18,$A$1:$AQ$1,0))&amp;""),"")),Lists!$M$2:$M$7,0))),AND(IFERROR(TRIM(INDEX($A18:$AQ18,MATCH(Lists!$K$19,$A$1:$AQ$1,0))&amp;""),"")&lt;&gt;"",ISERROR(MATCH(LOWER(IFERROR(TRIM(INDEX($A18:$AQ18,MATCH(Lists!$K$19,$A$1:$AQ$1,0))&amp;""),"")),Lists!$M$2:$M$7,0)))),"Yes","No"))</f>
        <v/>
      </c>
      <c r="BD18" s="19">
        <f>IF(AY18="","",IF(IFERROR(TRIM(INDEX($A18:$AQ18,MATCH(Lists!$K$20,$A$1:$AQ$1,0))&amp;""),"")&lt;&gt;"","Yes","No"))</f>
        <v/>
      </c>
      <c r="BE18" s="19">
        <f>IF(AS18="","",IFERROR(TRIM(INDEX($A18:$AQ18,MATCH(Lists!$K$7,$A$1:$AQ$1,0))&amp;""),""))</f>
        <v/>
      </c>
      <c r="BF18" s="19">
        <f>IF(AS18="","",IFERROR(TRIM(INDEX($A18:$AQ18,MATCH(Lists!$K$8,$A$1:$AQ$1,0))&amp;""),""))</f>
        <v/>
      </c>
      <c r="BG18" s="19">
        <f>IF(AS18="","",IFERROR(TRIM(INDEX($A18:$AQ18,MATCH(Lists!$K$12,$A$1:$AQ$1,0))&amp;""),""))</f>
        <v/>
      </c>
      <c r="BH18" s="19">
        <f>IF(AS18="","",IFERROR(TRIM(INDEX($A18:$AQ18,MATCH(Lists!$K$22,$A$1:$AQ$1,0))&amp;""),""))</f>
        <v/>
      </c>
      <c r="BI18" s="21">
        <f>IF(OR(BH18="Paid",BH18="Partially refunded"),IFERROR(VALUE(IFERROR(TRIM(INDEX($A18:$AQ18,MATCH(Lists!$K$23,$A$1:$AQ$1,0))&amp;""),"")),0)-IFERROR(VALUE(IFERROR(TRIM(INDEX($A18:$AQ18,MATCH(Lists!$K$24,$A$1:$AQ$1,0))&amp;""),"")),0),0)</f>
        <v/>
      </c>
      <c r="BJ18" s="21">
        <f>IF(AS18="","",IFERROR(IF(TRIM(INDEX($A18:$AQ18,MATCH(Lists!$K$21,$A$1:$AQ$1,0))&amp;"")="","",VALUE(TRIM(INDEX($A18:$AQ18,MATCH(Lists!$K$21,$A$1:$AQ$1,0))&amp;""))),""))</f>
        <v/>
      </c>
      <c r="BK18" s="19">
        <f>IF(AS18="",0,1)</f>
        <v/>
      </c>
    </row>
    <row r="19">
      <c r="AR19" s="18" t="n"/>
      <c r="AS19" s="19">
        <f>TRIM(IFERROR(TRIM(INDEX($A19:$AQ19,MATCH(Lists!$K$2,$A$1:$AQ$1,0))&amp;""),"")&amp;" "&amp;IFERROR(TRIM(INDEX($A19:$AQ19,MATCH(Lists!$K$3,$A$1:$AQ$1,0))&amp;""),""))</f>
        <v/>
      </c>
      <c r="AT19" s="20">
        <f>IF(AS19="","",IFERROR(IF(TRIM(INDEX($A19:$AQ19,MATCH(Lists!$K$4,$A$1:$AQ$1,0))&amp;"")="","",IF(ISNUMBER(INDEX($A19:$AQ19,MATCH(Lists!$K$4,$A$1:$AQ$1,0))),INT(INDEX($A19:$AQ19,MATCH(Lists!$K$4,$A$1:$AQ$1,0))),DATE(VALUE(LEFT(INDEX($A19:$AQ19,MATCH(Lists!$K$4,$A$1:$AQ$1,0)),4)),VALUE(MID(INDEX($A19:$AQ19,MATCH(Lists!$K$4,$A$1:$AQ$1,0)),6,2)),VALUE(MID(INDEX($A19:$AQ19,MATCH(Lists!$K$4,$A$1:$AQ$1,0)),9,2))))),""))</f>
        <v/>
      </c>
      <c r="AU19" s="19">
        <f>IF(AS19="","",IFERROR(TRIM(INDEX($A19:$AQ19,MATCH(Lists!$K$6,$A$1:$AQ$1,0))&amp;""),""))</f>
        <v/>
      </c>
      <c r="AV19" s="19">
        <f>IF(AS19="","",IFERROR(TRIM(INDEX($A19:$AQ19,MATCH(Lists!$K$5,$A$1:$AQ$1,0))&amp;""),""))</f>
        <v/>
      </c>
      <c r="AW19" s="19">
        <f>IF(AS19="","",IF(OR(AND(IFERROR(TRIM(INDEX($A19:$AQ19,MATCH(Lists!$K$9,$A$1:$AQ$1,0))&amp;""),"")&lt;&gt;"",ISERROR(MATCH(LOWER(IFERROR(TRIM(INDEX($A19:$AQ19,MATCH(Lists!$K$9,$A$1:$AQ$1,0))&amp;""),"")),Lists!$M$2:$M$7,0))),AND(IFERROR(TRIM(INDEX($A19:$AQ19,MATCH(Lists!$K$10,$A$1:$AQ$1,0))&amp;""),"")&lt;&gt;"",ISERROR(MATCH(LOWER(IFERROR(TRIM(INDEX($A19:$AQ19,MATCH(Lists!$K$10,$A$1:$AQ$1,0))&amp;""),"")),Lists!$M$2:$M$7,0)))),"Yes","No"))</f>
        <v/>
      </c>
      <c r="AX19" s="19">
        <f>IF(AS19="","",IF(IFERROR(TRIM(INDEX($A19:$AQ19,MATCH(Lists!$K$11,$A$1:$AQ$1,0))&amp;""),"")&lt;&gt;"","Yes","No"))</f>
        <v/>
      </c>
      <c r="AY19" s="19">
        <f>TRIM(IFERROR(TRIM(INDEX($A19:$AQ19,MATCH(Lists!$K$13,$A$1:$AQ$1,0))&amp;""),"")&amp;" "&amp;IFERROR(TRIM(INDEX($A19:$AQ19,MATCH(Lists!$K$14,$A$1:$AQ$1,0))&amp;""),""))</f>
        <v/>
      </c>
      <c r="AZ19" s="20">
        <f>IF(AY19="","",IFERROR(IF(TRIM(INDEX($A19:$AQ19,MATCH(Lists!$K$15,$A$1:$AQ$1,0))&amp;"")="","",IF(ISNUMBER(INDEX($A19:$AQ19,MATCH(Lists!$K$15,$A$1:$AQ$1,0))),INT(INDEX($A19:$AQ19,MATCH(Lists!$K$15,$A$1:$AQ$1,0))),DATE(VALUE(LEFT(INDEX($A19:$AQ19,MATCH(Lists!$K$15,$A$1:$AQ$1,0)),4)),VALUE(MID(INDEX($A19:$AQ19,MATCH(Lists!$K$15,$A$1:$AQ$1,0)),6,2)),VALUE(MID(INDEX($A19:$AQ19,MATCH(Lists!$K$15,$A$1:$AQ$1,0)),9,2))))),""))</f>
        <v/>
      </c>
      <c r="BA19" s="19">
        <f>IF(AY19="","",IFERROR(TRIM(INDEX($A19:$AQ19,MATCH(Lists!$K$17,$A$1:$AQ$1,0))&amp;""),""))</f>
        <v/>
      </c>
      <c r="BB19" s="19">
        <f>IF(AY19="","",IFERROR(TRIM(INDEX($A19:$AQ19,MATCH(Lists!$K$16,$A$1:$AQ$1,0))&amp;""),""))</f>
        <v/>
      </c>
      <c r="BC19" s="19">
        <f>IF(AY19="","",IF(OR(AND(IFERROR(TRIM(INDEX($A19:$AQ19,MATCH(Lists!$K$18,$A$1:$AQ$1,0))&amp;""),"")&lt;&gt;"",ISERROR(MATCH(LOWER(IFERROR(TRIM(INDEX($A19:$AQ19,MATCH(Lists!$K$18,$A$1:$AQ$1,0))&amp;""),"")),Lists!$M$2:$M$7,0))),AND(IFERROR(TRIM(INDEX($A19:$AQ19,MATCH(Lists!$K$19,$A$1:$AQ$1,0))&amp;""),"")&lt;&gt;"",ISERROR(MATCH(LOWER(IFERROR(TRIM(INDEX($A19:$AQ19,MATCH(Lists!$K$19,$A$1:$AQ$1,0))&amp;""),"")),Lists!$M$2:$M$7,0)))),"Yes","No"))</f>
        <v/>
      </c>
      <c r="BD19" s="19">
        <f>IF(AY19="","",IF(IFERROR(TRIM(INDEX($A19:$AQ19,MATCH(Lists!$K$20,$A$1:$AQ$1,0))&amp;""),"")&lt;&gt;"","Yes","No"))</f>
        <v/>
      </c>
      <c r="BE19" s="19">
        <f>IF(AS19="","",IFERROR(TRIM(INDEX($A19:$AQ19,MATCH(Lists!$K$7,$A$1:$AQ$1,0))&amp;""),""))</f>
        <v/>
      </c>
      <c r="BF19" s="19">
        <f>IF(AS19="","",IFERROR(TRIM(INDEX($A19:$AQ19,MATCH(Lists!$K$8,$A$1:$AQ$1,0))&amp;""),""))</f>
        <v/>
      </c>
      <c r="BG19" s="19">
        <f>IF(AS19="","",IFERROR(TRIM(INDEX($A19:$AQ19,MATCH(Lists!$K$12,$A$1:$AQ$1,0))&amp;""),""))</f>
        <v/>
      </c>
      <c r="BH19" s="19">
        <f>IF(AS19="","",IFERROR(TRIM(INDEX($A19:$AQ19,MATCH(Lists!$K$22,$A$1:$AQ$1,0))&amp;""),""))</f>
        <v/>
      </c>
      <c r="BI19" s="21">
        <f>IF(OR(BH19="Paid",BH19="Partially refunded"),IFERROR(VALUE(IFERROR(TRIM(INDEX($A19:$AQ19,MATCH(Lists!$K$23,$A$1:$AQ$1,0))&amp;""),"")),0)-IFERROR(VALUE(IFERROR(TRIM(INDEX($A19:$AQ19,MATCH(Lists!$K$24,$A$1:$AQ$1,0))&amp;""),"")),0),0)</f>
        <v/>
      </c>
      <c r="BJ19" s="21">
        <f>IF(AS19="","",IFERROR(IF(TRIM(INDEX($A19:$AQ19,MATCH(Lists!$K$21,$A$1:$AQ$1,0))&amp;"")="","",VALUE(TRIM(INDEX($A19:$AQ19,MATCH(Lists!$K$21,$A$1:$AQ$1,0))&amp;""))),""))</f>
        <v/>
      </c>
      <c r="BK19" s="19">
        <f>IF(AS19="",0,1)</f>
        <v/>
      </c>
    </row>
    <row r="20">
      <c r="AR20" s="18" t="n"/>
      <c r="AS20" s="19">
        <f>TRIM(IFERROR(TRIM(INDEX($A20:$AQ20,MATCH(Lists!$K$2,$A$1:$AQ$1,0))&amp;""),"")&amp;" "&amp;IFERROR(TRIM(INDEX($A20:$AQ20,MATCH(Lists!$K$3,$A$1:$AQ$1,0))&amp;""),""))</f>
        <v/>
      </c>
      <c r="AT20" s="20">
        <f>IF(AS20="","",IFERROR(IF(TRIM(INDEX($A20:$AQ20,MATCH(Lists!$K$4,$A$1:$AQ$1,0))&amp;"")="","",IF(ISNUMBER(INDEX($A20:$AQ20,MATCH(Lists!$K$4,$A$1:$AQ$1,0))),INT(INDEX($A20:$AQ20,MATCH(Lists!$K$4,$A$1:$AQ$1,0))),DATE(VALUE(LEFT(INDEX($A20:$AQ20,MATCH(Lists!$K$4,$A$1:$AQ$1,0)),4)),VALUE(MID(INDEX($A20:$AQ20,MATCH(Lists!$K$4,$A$1:$AQ$1,0)),6,2)),VALUE(MID(INDEX($A20:$AQ20,MATCH(Lists!$K$4,$A$1:$AQ$1,0)),9,2))))),""))</f>
        <v/>
      </c>
      <c r="AU20" s="19">
        <f>IF(AS20="","",IFERROR(TRIM(INDEX($A20:$AQ20,MATCH(Lists!$K$6,$A$1:$AQ$1,0))&amp;""),""))</f>
        <v/>
      </c>
      <c r="AV20" s="19">
        <f>IF(AS20="","",IFERROR(TRIM(INDEX($A20:$AQ20,MATCH(Lists!$K$5,$A$1:$AQ$1,0))&amp;""),""))</f>
        <v/>
      </c>
      <c r="AW20" s="19">
        <f>IF(AS20="","",IF(OR(AND(IFERROR(TRIM(INDEX($A20:$AQ20,MATCH(Lists!$K$9,$A$1:$AQ$1,0))&amp;""),"")&lt;&gt;"",ISERROR(MATCH(LOWER(IFERROR(TRIM(INDEX($A20:$AQ20,MATCH(Lists!$K$9,$A$1:$AQ$1,0))&amp;""),"")),Lists!$M$2:$M$7,0))),AND(IFERROR(TRIM(INDEX($A20:$AQ20,MATCH(Lists!$K$10,$A$1:$AQ$1,0))&amp;""),"")&lt;&gt;"",ISERROR(MATCH(LOWER(IFERROR(TRIM(INDEX($A20:$AQ20,MATCH(Lists!$K$10,$A$1:$AQ$1,0))&amp;""),"")),Lists!$M$2:$M$7,0)))),"Yes","No"))</f>
        <v/>
      </c>
      <c r="AX20" s="19">
        <f>IF(AS20="","",IF(IFERROR(TRIM(INDEX($A20:$AQ20,MATCH(Lists!$K$11,$A$1:$AQ$1,0))&amp;""),"")&lt;&gt;"","Yes","No"))</f>
        <v/>
      </c>
      <c r="AY20" s="19">
        <f>TRIM(IFERROR(TRIM(INDEX($A20:$AQ20,MATCH(Lists!$K$13,$A$1:$AQ$1,0))&amp;""),"")&amp;" "&amp;IFERROR(TRIM(INDEX($A20:$AQ20,MATCH(Lists!$K$14,$A$1:$AQ$1,0))&amp;""),""))</f>
        <v/>
      </c>
      <c r="AZ20" s="20">
        <f>IF(AY20="","",IFERROR(IF(TRIM(INDEX($A20:$AQ20,MATCH(Lists!$K$15,$A$1:$AQ$1,0))&amp;"")="","",IF(ISNUMBER(INDEX($A20:$AQ20,MATCH(Lists!$K$15,$A$1:$AQ$1,0))),INT(INDEX($A20:$AQ20,MATCH(Lists!$K$15,$A$1:$AQ$1,0))),DATE(VALUE(LEFT(INDEX($A20:$AQ20,MATCH(Lists!$K$15,$A$1:$AQ$1,0)),4)),VALUE(MID(INDEX($A20:$AQ20,MATCH(Lists!$K$15,$A$1:$AQ$1,0)),6,2)),VALUE(MID(INDEX($A20:$AQ20,MATCH(Lists!$K$15,$A$1:$AQ$1,0)),9,2))))),""))</f>
        <v/>
      </c>
      <c r="BA20" s="19">
        <f>IF(AY20="","",IFERROR(TRIM(INDEX($A20:$AQ20,MATCH(Lists!$K$17,$A$1:$AQ$1,0))&amp;""),""))</f>
        <v/>
      </c>
      <c r="BB20" s="19">
        <f>IF(AY20="","",IFERROR(TRIM(INDEX($A20:$AQ20,MATCH(Lists!$K$16,$A$1:$AQ$1,0))&amp;""),""))</f>
        <v/>
      </c>
      <c r="BC20" s="19">
        <f>IF(AY20="","",IF(OR(AND(IFERROR(TRIM(INDEX($A20:$AQ20,MATCH(Lists!$K$18,$A$1:$AQ$1,0))&amp;""),"")&lt;&gt;"",ISERROR(MATCH(LOWER(IFERROR(TRIM(INDEX($A20:$AQ20,MATCH(Lists!$K$18,$A$1:$AQ$1,0))&amp;""),"")),Lists!$M$2:$M$7,0))),AND(IFERROR(TRIM(INDEX($A20:$AQ20,MATCH(Lists!$K$19,$A$1:$AQ$1,0))&amp;""),"")&lt;&gt;"",ISERROR(MATCH(LOWER(IFERROR(TRIM(INDEX($A20:$AQ20,MATCH(Lists!$K$19,$A$1:$AQ$1,0))&amp;""),"")),Lists!$M$2:$M$7,0)))),"Yes","No"))</f>
        <v/>
      </c>
      <c r="BD20" s="19">
        <f>IF(AY20="","",IF(IFERROR(TRIM(INDEX($A20:$AQ20,MATCH(Lists!$K$20,$A$1:$AQ$1,0))&amp;""),"")&lt;&gt;"","Yes","No"))</f>
        <v/>
      </c>
      <c r="BE20" s="19">
        <f>IF(AS20="","",IFERROR(TRIM(INDEX($A20:$AQ20,MATCH(Lists!$K$7,$A$1:$AQ$1,0))&amp;""),""))</f>
        <v/>
      </c>
      <c r="BF20" s="19">
        <f>IF(AS20="","",IFERROR(TRIM(INDEX($A20:$AQ20,MATCH(Lists!$K$8,$A$1:$AQ$1,0))&amp;""),""))</f>
        <v/>
      </c>
      <c r="BG20" s="19">
        <f>IF(AS20="","",IFERROR(TRIM(INDEX($A20:$AQ20,MATCH(Lists!$K$12,$A$1:$AQ$1,0))&amp;""),""))</f>
        <v/>
      </c>
      <c r="BH20" s="19">
        <f>IF(AS20="","",IFERROR(TRIM(INDEX($A20:$AQ20,MATCH(Lists!$K$22,$A$1:$AQ$1,0))&amp;""),""))</f>
        <v/>
      </c>
      <c r="BI20" s="21">
        <f>IF(OR(BH20="Paid",BH20="Partially refunded"),IFERROR(VALUE(IFERROR(TRIM(INDEX($A20:$AQ20,MATCH(Lists!$K$23,$A$1:$AQ$1,0))&amp;""),"")),0)-IFERROR(VALUE(IFERROR(TRIM(INDEX($A20:$AQ20,MATCH(Lists!$K$24,$A$1:$AQ$1,0))&amp;""),"")),0),0)</f>
        <v/>
      </c>
      <c r="BJ20" s="21">
        <f>IF(AS20="","",IFERROR(IF(TRIM(INDEX($A20:$AQ20,MATCH(Lists!$K$21,$A$1:$AQ$1,0))&amp;"")="","",VALUE(TRIM(INDEX($A20:$AQ20,MATCH(Lists!$K$21,$A$1:$AQ$1,0))&amp;""))),""))</f>
        <v/>
      </c>
      <c r="BK20" s="19">
        <f>IF(AS20="",0,1)</f>
        <v/>
      </c>
    </row>
    <row r="21">
      <c r="AR21" s="18" t="n"/>
      <c r="AS21" s="19">
        <f>TRIM(IFERROR(TRIM(INDEX($A21:$AQ21,MATCH(Lists!$K$2,$A$1:$AQ$1,0))&amp;""),"")&amp;" "&amp;IFERROR(TRIM(INDEX($A21:$AQ21,MATCH(Lists!$K$3,$A$1:$AQ$1,0))&amp;""),""))</f>
        <v/>
      </c>
      <c r="AT21" s="20">
        <f>IF(AS21="","",IFERROR(IF(TRIM(INDEX($A21:$AQ21,MATCH(Lists!$K$4,$A$1:$AQ$1,0))&amp;"")="","",IF(ISNUMBER(INDEX($A21:$AQ21,MATCH(Lists!$K$4,$A$1:$AQ$1,0))),INT(INDEX($A21:$AQ21,MATCH(Lists!$K$4,$A$1:$AQ$1,0))),DATE(VALUE(LEFT(INDEX($A21:$AQ21,MATCH(Lists!$K$4,$A$1:$AQ$1,0)),4)),VALUE(MID(INDEX($A21:$AQ21,MATCH(Lists!$K$4,$A$1:$AQ$1,0)),6,2)),VALUE(MID(INDEX($A21:$AQ21,MATCH(Lists!$K$4,$A$1:$AQ$1,0)),9,2))))),""))</f>
        <v/>
      </c>
      <c r="AU21" s="19">
        <f>IF(AS21="","",IFERROR(TRIM(INDEX($A21:$AQ21,MATCH(Lists!$K$6,$A$1:$AQ$1,0))&amp;""),""))</f>
        <v/>
      </c>
      <c r="AV21" s="19">
        <f>IF(AS21="","",IFERROR(TRIM(INDEX($A21:$AQ21,MATCH(Lists!$K$5,$A$1:$AQ$1,0))&amp;""),""))</f>
        <v/>
      </c>
      <c r="AW21" s="19">
        <f>IF(AS21="","",IF(OR(AND(IFERROR(TRIM(INDEX($A21:$AQ21,MATCH(Lists!$K$9,$A$1:$AQ$1,0))&amp;""),"")&lt;&gt;"",ISERROR(MATCH(LOWER(IFERROR(TRIM(INDEX($A21:$AQ21,MATCH(Lists!$K$9,$A$1:$AQ$1,0))&amp;""),"")),Lists!$M$2:$M$7,0))),AND(IFERROR(TRIM(INDEX($A21:$AQ21,MATCH(Lists!$K$10,$A$1:$AQ$1,0))&amp;""),"")&lt;&gt;"",ISERROR(MATCH(LOWER(IFERROR(TRIM(INDEX($A21:$AQ21,MATCH(Lists!$K$10,$A$1:$AQ$1,0))&amp;""),"")),Lists!$M$2:$M$7,0)))),"Yes","No"))</f>
        <v/>
      </c>
      <c r="AX21" s="19">
        <f>IF(AS21="","",IF(IFERROR(TRIM(INDEX($A21:$AQ21,MATCH(Lists!$K$11,$A$1:$AQ$1,0))&amp;""),"")&lt;&gt;"","Yes","No"))</f>
        <v/>
      </c>
      <c r="AY21" s="19">
        <f>TRIM(IFERROR(TRIM(INDEX($A21:$AQ21,MATCH(Lists!$K$13,$A$1:$AQ$1,0))&amp;""),"")&amp;" "&amp;IFERROR(TRIM(INDEX($A21:$AQ21,MATCH(Lists!$K$14,$A$1:$AQ$1,0))&amp;""),""))</f>
        <v/>
      </c>
      <c r="AZ21" s="20">
        <f>IF(AY21="","",IFERROR(IF(TRIM(INDEX($A21:$AQ21,MATCH(Lists!$K$15,$A$1:$AQ$1,0))&amp;"")="","",IF(ISNUMBER(INDEX($A21:$AQ21,MATCH(Lists!$K$15,$A$1:$AQ$1,0))),INT(INDEX($A21:$AQ21,MATCH(Lists!$K$15,$A$1:$AQ$1,0))),DATE(VALUE(LEFT(INDEX($A21:$AQ21,MATCH(Lists!$K$15,$A$1:$AQ$1,0)),4)),VALUE(MID(INDEX($A21:$AQ21,MATCH(Lists!$K$15,$A$1:$AQ$1,0)),6,2)),VALUE(MID(INDEX($A21:$AQ21,MATCH(Lists!$K$15,$A$1:$AQ$1,0)),9,2))))),""))</f>
        <v/>
      </c>
      <c r="BA21" s="19">
        <f>IF(AY21="","",IFERROR(TRIM(INDEX($A21:$AQ21,MATCH(Lists!$K$17,$A$1:$AQ$1,0))&amp;""),""))</f>
        <v/>
      </c>
      <c r="BB21" s="19">
        <f>IF(AY21="","",IFERROR(TRIM(INDEX($A21:$AQ21,MATCH(Lists!$K$16,$A$1:$AQ$1,0))&amp;""),""))</f>
        <v/>
      </c>
      <c r="BC21" s="19">
        <f>IF(AY21="","",IF(OR(AND(IFERROR(TRIM(INDEX($A21:$AQ21,MATCH(Lists!$K$18,$A$1:$AQ$1,0))&amp;""),"")&lt;&gt;"",ISERROR(MATCH(LOWER(IFERROR(TRIM(INDEX($A21:$AQ21,MATCH(Lists!$K$18,$A$1:$AQ$1,0))&amp;""),"")),Lists!$M$2:$M$7,0))),AND(IFERROR(TRIM(INDEX($A21:$AQ21,MATCH(Lists!$K$19,$A$1:$AQ$1,0))&amp;""),"")&lt;&gt;"",ISERROR(MATCH(LOWER(IFERROR(TRIM(INDEX($A21:$AQ21,MATCH(Lists!$K$19,$A$1:$AQ$1,0))&amp;""),"")),Lists!$M$2:$M$7,0)))),"Yes","No"))</f>
        <v/>
      </c>
      <c r="BD21" s="19">
        <f>IF(AY21="","",IF(IFERROR(TRIM(INDEX($A21:$AQ21,MATCH(Lists!$K$20,$A$1:$AQ$1,0))&amp;""),"")&lt;&gt;"","Yes","No"))</f>
        <v/>
      </c>
      <c r="BE21" s="19">
        <f>IF(AS21="","",IFERROR(TRIM(INDEX($A21:$AQ21,MATCH(Lists!$K$7,$A$1:$AQ$1,0))&amp;""),""))</f>
        <v/>
      </c>
      <c r="BF21" s="19">
        <f>IF(AS21="","",IFERROR(TRIM(INDEX($A21:$AQ21,MATCH(Lists!$K$8,$A$1:$AQ$1,0))&amp;""),""))</f>
        <v/>
      </c>
      <c r="BG21" s="19">
        <f>IF(AS21="","",IFERROR(TRIM(INDEX($A21:$AQ21,MATCH(Lists!$K$12,$A$1:$AQ$1,0))&amp;""),""))</f>
        <v/>
      </c>
      <c r="BH21" s="19">
        <f>IF(AS21="","",IFERROR(TRIM(INDEX($A21:$AQ21,MATCH(Lists!$K$22,$A$1:$AQ$1,0))&amp;""),""))</f>
        <v/>
      </c>
      <c r="BI21" s="21">
        <f>IF(OR(BH21="Paid",BH21="Partially refunded"),IFERROR(VALUE(IFERROR(TRIM(INDEX($A21:$AQ21,MATCH(Lists!$K$23,$A$1:$AQ$1,0))&amp;""),"")),0)-IFERROR(VALUE(IFERROR(TRIM(INDEX($A21:$AQ21,MATCH(Lists!$K$24,$A$1:$AQ$1,0))&amp;""),"")),0),0)</f>
        <v/>
      </c>
      <c r="BJ21" s="21">
        <f>IF(AS21="","",IFERROR(IF(TRIM(INDEX($A21:$AQ21,MATCH(Lists!$K$21,$A$1:$AQ$1,0))&amp;"")="","",VALUE(TRIM(INDEX($A21:$AQ21,MATCH(Lists!$K$21,$A$1:$AQ$1,0))&amp;""))),""))</f>
        <v/>
      </c>
      <c r="BK21" s="19">
        <f>IF(AS21="",0,1)</f>
        <v/>
      </c>
    </row>
    <row r="22">
      <c r="AR22" s="18" t="n"/>
      <c r="AS22" s="19">
        <f>TRIM(IFERROR(TRIM(INDEX($A22:$AQ22,MATCH(Lists!$K$2,$A$1:$AQ$1,0))&amp;""),"")&amp;" "&amp;IFERROR(TRIM(INDEX($A22:$AQ22,MATCH(Lists!$K$3,$A$1:$AQ$1,0))&amp;""),""))</f>
        <v/>
      </c>
      <c r="AT22" s="20">
        <f>IF(AS22="","",IFERROR(IF(TRIM(INDEX($A22:$AQ22,MATCH(Lists!$K$4,$A$1:$AQ$1,0))&amp;"")="","",IF(ISNUMBER(INDEX($A22:$AQ22,MATCH(Lists!$K$4,$A$1:$AQ$1,0))),INT(INDEX($A22:$AQ22,MATCH(Lists!$K$4,$A$1:$AQ$1,0))),DATE(VALUE(LEFT(INDEX($A22:$AQ22,MATCH(Lists!$K$4,$A$1:$AQ$1,0)),4)),VALUE(MID(INDEX($A22:$AQ22,MATCH(Lists!$K$4,$A$1:$AQ$1,0)),6,2)),VALUE(MID(INDEX($A22:$AQ22,MATCH(Lists!$K$4,$A$1:$AQ$1,0)),9,2))))),""))</f>
        <v/>
      </c>
      <c r="AU22" s="19">
        <f>IF(AS22="","",IFERROR(TRIM(INDEX($A22:$AQ22,MATCH(Lists!$K$6,$A$1:$AQ$1,0))&amp;""),""))</f>
        <v/>
      </c>
      <c r="AV22" s="19">
        <f>IF(AS22="","",IFERROR(TRIM(INDEX($A22:$AQ22,MATCH(Lists!$K$5,$A$1:$AQ$1,0))&amp;""),""))</f>
        <v/>
      </c>
      <c r="AW22" s="19">
        <f>IF(AS22="","",IF(OR(AND(IFERROR(TRIM(INDEX($A22:$AQ22,MATCH(Lists!$K$9,$A$1:$AQ$1,0))&amp;""),"")&lt;&gt;"",ISERROR(MATCH(LOWER(IFERROR(TRIM(INDEX($A22:$AQ22,MATCH(Lists!$K$9,$A$1:$AQ$1,0))&amp;""),"")),Lists!$M$2:$M$7,0))),AND(IFERROR(TRIM(INDEX($A22:$AQ22,MATCH(Lists!$K$10,$A$1:$AQ$1,0))&amp;""),"")&lt;&gt;"",ISERROR(MATCH(LOWER(IFERROR(TRIM(INDEX($A22:$AQ22,MATCH(Lists!$K$10,$A$1:$AQ$1,0))&amp;""),"")),Lists!$M$2:$M$7,0)))),"Yes","No"))</f>
        <v/>
      </c>
      <c r="AX22" s="19">
        <f>IF(AS22="","",IF(IFERROR(TRIM(INDEX($A22:$AQ22,MATCH(Lists!$K$11,$A$1:$AQ$1,0))&amp;""),"")&lt;&gt;"","Yes","No"))</f>
        <v/>
      </c>
      <c r="AY22" s="19">
        <f>TRIM(IFERROR(TRIM(INDEX($A22:$AQ22,MATCH(Lists!$K$13,$A$1:$AQ$1,0))&amp;""),"")&amp;" "&amp;IFERROR(TRIM(INDEX($A22:$AQ22,MATCH(Lists!$K$14,$A$1:$AQ$1,0))&amp;""),""))</f>
        <v/>
      </c>
      <c r="AZ22" s="20">
        <f>IF(AY22="","",IFERROR(IF(TRIM(INDEX($A22:$AQ22,MATCH(Lists!$K$15,$A$1:$AQ$1,0))&amp;"")="","",IF(ISNUMBER(INDEX($A22:$AQ22,MATCH(Lists!$K$15,$A$1:$AQ$1,0))),INT(INDEX($A22:$AQ22,MATCH(Lists!$K$15,$A$1:$AQ$1,0))),DATE(VALUE(LEFT(INDEX($A22:$AQ22,MATCH(Lists!$K$15,$A$1:$AQ$1,0)),4)),VALUE(MID(INDEX($A22:$AQ22,MATCH(Lists!$K$15,$A$1:$AQ$1,0)),6,2)),VALUE(MID(INDEX($A22:$AQ22,MATCH(Lists!$K$15,$A$1:$AQ$1,0)),9,2))))),""))</f>
        <v/>
      </c>
      <c r="BA22" s="19">
        <f>IF(AY22="","",IFERROR(TRIM(INDEX($A22:$AQ22,MATCH(Lists!$K$17,$A$1:$AQ$1,0))&amp;""),""))</f>
        <v/>
      </c>
      <c r="BB22" s="19">
        <f>IF(AY22="","",IFERROR(TRIM(INDEX($A22:$AQ22,MATCH(Lists!$K$16,$A$1:$AQ$1,0))&amp;""),""))</f>
        <v/>
      </c>
      <c r="BC22" s="19">
        <f>IF(AY22="","",IF(OR(AND(IFERROR(TRIM(INDEX($A22:$AQ22,MATCH(Lists!$K$18,$A$1:$AQ$1,0))&amp;""),"")&lt;&gt;"",ISERROR(MATCH(LOWER(IFERROR(TRIM(INDEX($A22:$AQ22,MATCH(Lists!$K$18,$A$1:$AQ$1,0))&amp;""),"")),Lists!$M$2:$M$7,0))),AND(IFERROR(TRIM(INDEX($A22:$AQ22,MATCH(Lists!$K$19,$A$1:$AQ$1,0))&amp;""),"")&lt;&gt;"",ISERROR(MATCH(LOWER(IFERROR(TRIM(INDEX($A22:$AQ22,MATCH(Lists!$K$19,$A$1:$AQ$1,0))&amp;""),"")),Lists!$M$2:$M$7,0)))),"Yes","No"))</f>
        <v/>
      </c>
      <c r="BD22" s="19">
        <f>IF(AY22="","",IF(IFERROR(TRIM(INDEX($A22:$AQ22,MATCH(Lists!$K$20,$A$1:$AQ$1,0))&amp;""),"")&lt;&gt;"","Yes","No"))</f>
        <v/>
      </c>
      <c r="BE22" s="19">
        <f>IF(AS22="","",IFERROR(TRIM(INDEX($A22:$AQ22,MATCH(Lists!$K$7,$A$1:$AQ$1,0))&amp;""),""))</f>
        <v/>
      </c>
      <c r="BF22" s="19">
        <f>IF(AS22="","",IFERROR(TRIM(INDEX($A22:$AQ22,MATCH(Lists!$K$8,$A$1:$AQ$1,0))&amp;""),""))</f>
        <v/>
      </c>
      <c r="BG22" s="19">
        <f>IF(AS22="","",IFERROR(TRIM(INDEX($A22:$AQ22,MATCH(Lists!$K$12,$A$1:$AQ$1,0))&amp;""),""))</f>
        <v/>
      </c>
      <c r="BH22" s="19">
        <f>IF(AS22="","",IFERROR(TRIM(INDEX($A22:$AQ22,MATCH(Lists!$K$22,$A$1:$AQ$1,0))&amp;""),""))</f>
        <v/>
      </c>
      <c r="BI22" s="21">
        <f>IF(OR(BH22="Paid",BH22="Partially refunded"),IFERROR(VALUE(IFERROR(TRIM(INDEX($A22:$AQ22,MATCH(Lists!$K$23,$A$1:$AQ$1,0))&amp;""),"")),0)-IFERROR(VALUE(IFERROR(TRIM(INDEX($A22:$AQ22,MATCH(Lists!$K$24,$A$1:$AQ$1,0))&amp;""),"")),0),0)</f>
        <v/>
      </c>
      <c r="BJ22" s="21">
        <f>IF(AS22="","",IFERROR(IF(TRIM(INDEX($A22:$AQ22,MATCH(Lists!$K$21,$A$1:$AQ$1,0))&amp;"")="","",VALUE(TRIM(INDEX($A22:$AQ22,MATCH(Lists!$K$21,$A$1:$AQ$1,0))&amp;""))),""))</f>
        <v/>
      </c>
      <c r="BK22" s="19">
        <f>IF(AS22="",0,1)</f>
        <v/>
      </c>
    </row>
    <row r="23">
      <c r="AR23" s="18" t="n"/>
      <c r="AS23" s="19">
        <f>TRIM(IFERROR(TRIM(INDEX($A23:$AQ23,MATCH(Lists!$K$2,$A$1:$AQ$1,0))&amp;""),"")&amp;" "&amp;IFERROR(TRIM(INDEX($A23:$AQ23,MATCH(Lists!$K$3,$A$1:$AQ$1,0))&amp;""),""))</f>
        <v/>
      </c>
      <c r="AT23" s="20">
        <f>IF(AS23="","",IFERROR(IF(TRIM(INDEX($A23:$AQ23,MATCH(Lists!$K$4,$A$1:$AQ$1,0))&amp;"")="","",IF(ISNUMBER(INDEX($A23:$AQ23,MATCH(Lists!$K$4,$A$1:$AQ$1,0))),INT(INDEX($A23:$AQ23,MATCH(Lists!$K$4,$A$1:$AQ$1,0))),DATE(VALUE(LEFT(INDEX($A23:$AQ23,MATCH(Lists!$K$4,$A$1:$AQ$1,0)),4)),VALUE(MID(INDEX($A23:$AQ23,MATCH(Lists!$K$4,$A$1:$AQ$1,0)),6,2)),VALUE(MID(INDEX($A23:$AQ23,MATCH(Lists!$K$4,$A$1:$AQ$1,0)),9,2))))),""))</f>
        <v/>
      </c>
      <c r="AU23" s="19">
        <f>IF(AS23="","",IFERROR(TRIM(INDEX($A23:$AQ23,MATCH(Lists!$K$6,$A$1:$AQ$1,0))&amp;""),""))</f>
        <v/>
      </c>
      <c r="AV23" s="19">
        <f>IF(AS23="","",IFERROR(TRIM(INDEX($A23:$AQ23,MATCH(Lists!$K$5,$A$1:$AQ$1,0))&amp;""),""))</f>
        <v/>
      </c>
      <c r="AW23" s="19">
        <f>IF(AS23="","",IF(OR(AND(IFERROR(TRIM(INDEX($A23:$AQ23,MATCH(Lists!$K$9,$A$1:$AQ$1,0))&amp;""),"")&lt;&gt;"",ISERROR(MATCH(LOWER(IFERROR(TRIM(INDEX($A23:$AQ23,MATCH(Lists!$K$9,$A$1:$AQ$1,0))&amp;""),"")),Lists!$M$2:$M$7,0))),AND(IFERROR(TRIM(INDEX($A23:$AQ23,MATCH(Lists!$K$10,$A$1:$AQ$1,0))&amp;""),"")&lt;&gt;"",ISERROR(MATCH(LOWER(IFERROR(TRIM(INDEX($A23:$AQ23,MATCH(Lists!$K$10,$A$1:$AQ$1,0))&amp;""),"")),Lists!$M$2:$M$7,0)))),"Yes","No"))</f>
        <v/>
      </c>
      <c r="AX23" s="19">
        <f>IF(AS23="","",IF(IFERROR(TRIM(INDEX($A23:$AQ23,MATCH(Lists!$K$11,$A$1:$AQ$1,0))&amp;""),"")&lt;&gt;"","Yes","No"))</f>
        <v/>
      </c>
      <c r="AY23" s="19">
        <f>TRIM(IFERROR(TRIM(INDEX($A23:$AQ23,MATCH(Lists!$K$13,$A$1:$AQ$1,0))&amp;""),"")&amp;" "&amp;IFERROR(TRIM(INDEX($A23:$AQ23,MATCH(Lists!$K$14,$A$1:$AQ$1,0))&amp;""),""))</f>
        <v/>
      </c>
      <c r="AZ23" s="20">
        <f>IF(AY23="","",IFERROR(IF(TRIM(INDEX($A23:$AQ23,MATCH(Lists!$K$15,$A$1:$AQ$1,0))&amp;"")="","",IF(ISNUMBER(INDEX($A23:$AQ23,MATCH(Lists!$K$15,$A$1:$AQ$1,0))),INT(INDEX($A23:$AQ23,MATCH(Lists!$K$15,$A$1:$AQ$1,0))),DATE(VALUE(LEFT(INDEX($A23:$AQ23,MATCH(Lists!$K$15,$A$1:$AQ$1,0)),4)),VALUE(MID(INDEX($A23:$AQ23,MATCH(Lists!$K$15,$A$1:$AQ$1,0)),6,2)),VALUE(MID(INDEX($A23:$AQ23,MATCH(Lists!$K$15,$A$1:$AQ$1,0)),9,2))))),""))</f>
        <v/>
      </c>
      <c r="BA23" s="19">
        <f>IF(AY23="","",IFERROR(TRIM(INDEX($A23:$AQ23,MATCH(Lists!$K$17,$A$1:$AQ$1,0))&amp;""),""))</f>
        <v/>
      </c>
      <c r="BB23" s="19">
        <f>IF(AY23="","",IFERROR(TRIM(INDEX($A23:$AQ23,MATCH(Lists!$K$16,$A$1:$AQ$1,0))&amp;""),""))</f>
        <v/>
      </c>
      <c r="BC23" s="19">
        <f>IF(AY23="","",IF(OR(AND(IFERROR(TRIM(INDEX($A23:$AQ23,MATCH(Lists!$K$18,$A$1:$AQ$1,0))&amp;""),"")&lt;&gt;"",ISERROR(MATCH(LOWER(IFERROR(TRIM(INDEX($A23:$AQ23,MATCH(Lists!$K$18,$A$1:$AQ$1,0))&amp;""),"")),Lists!$M$2:$M$7,0))),AND(IFERROR(TRIM(INDEX($A23:$AQ23,MATCH(Lists!$K$19,$A$1:$AQ$1,0))&amp;""),"")&lt;&gt;"",ISERROR(MATCH(LOWER(IFERROR(TRIM(INDEX($A23:$AQ23,MATCH(Lists!$K$19,$A$1:$AQ$1,0))&amp;""),"")),Lists!$M$2:$M$7,0)))),"Yes","No"))</f>
        <v/>
      </c>
      <c r="BD23" s="19">
        <f>IF(AY23="","",IF(IFERROR(TRIM(INDEX($A23:$AQ23,MATCH(Lists!$K$20,$A$1:$AQ$1,0))&amp;""),"")&lt;&gt;"","Yes","No"))</f>
        <v/>
      </c>
      <c r="BE23" s="19">
        <f>IF(AS23="","",IFERROR(TRIM(INDEX($A23:$AQ23,MATCH(Lists!$K$7,$A$1:$AQ$1,0))&amp;""),""))</f>
        <v/>
      </c>
      <c r="BF23" s="19">
        <f>IF(AS23="","",IFERROR(TRIM(INDEX($A23:$AQ23,MATCH(Lists!$K$8,$A$1:$AQ$1,0))&amp;""),""))</f>
        <v/>
      </c>
      <c r="BG23" s="19">
        <f>IF(AS23="","",IFERROR(TRIM(INDEX($A23:$AQ23,MATCH(Lists!$K$12,$A$1:$AQ$1,0))&amp;""),""))</f>
        <v/>
      </c>
      <c r="BH23" s="19">
        <f>IF(AS23="","",IFERROR(TRIM(INDEX($A23:$AQ23,MATCH(Lists!$K$22,$A$1:$AQ$1,0))&amp;""),""))</f>
        <v/>
      </c>
      <c r="BI23" s="21">
        <f>IF(OR(BH23="Paid",BH23="Partially refunded"),IFERROR(VALUE(IFERROR(TRIM(INDEX($A23:$AQ23,MATCH(Lists!$K$23,$A$1:$AQ$1,0))&amp;""),"")),0)-IFERROR(VALUE(IFERROR(TRIM(INDEX($A23:$AQ23,MATCH(Lists!$K$24,$A$1:$AQ$1,0))&amp;""),"")),0),0)</f>
        <v/>
      </c>
      <c r="BJ23" s="21">
        <f>IF(AS23="","",IFERROR(IF(TRIM(INDEX($A23:$AQ23,MATCH(Lists!$K$21,$A$1:$AQ$1,0))&amp;"")="","",VALUE(TRIM(INDEX($A23:$AQ23,MATCH(Lists!$K$21,$A$1:$AQ$1,0))&amp;""))),""))</f>
        <v/>
      </c>
      <c r="BK23" s="19">
        <f>IF(AS23="",0,1)</f>
        <v/>
      </c>
    </row>
    <row r="24">
      <c r="AR24" s="18" t="n"/>
      <c r="AS24" s="19">
        <f>TRIM(IFERROR(TRIM(INDEX($A24:$AQ24,MATCH(Lists!$K$2,$A$1:$AQ$1,0))&amp;""),"")&amp;" "&amp;IFERROR(TRIM(INDEX($A24:$AQ24,MATCH(Lists!$K$3,$A$1:$AQ$1,0))&amp;""),""))</f>
        <v/>
      </c>
      <c r="AT24" s="20">
        <f>IF(AS24="","",IFERROR(IF(TRIM(INDEX($A24:$AQ24,MATCH(Lists!$K$4,$A$1:$AQ$1,0))&amp;"")="","",IF(ISNUMBER(INDEX($A24:$AQ24,MATCH(Lists!$K$4,$A$1:$AQ$1,0))),INT(INDEX($A24:$AQ24,MATCH(Lists!$K$4,$A$1:$AQ$1,0))),DATE(VALUE(LEFT(INDEX($A24:$AQ24,MATCH(Lists!$K$4,$A$1:$AQ$1,0)),4)),VALUE(MID(INDEX($A24:$AQ24,MATCH(Lists!$K$4,$A$1:$AQ$1,0)),6,2)),VALUE(MID(INDEX($A24:$AQ24,MATCH(Lists!$K$4,$A$1:$AQ$1,0)),9,2))))),""))</f>
        <v/>
      </c>
      <c r="AU24" s="19">
        <f>IF(AS24="","",IFERROR(TRIM(INDEX($A24:$AQ24,MATCH(Lists!$K$6,$A$1:$AQ$1,0))&amp;""),""))</f>
        <v/>
      </c>
      <c r="AV24" s="19">
        <f>IF(AS24="","",IFERROR(TRIM(INDEX($A24:$AQ24,MATCH(Lists!$K$5,$A$1:$AQ$1,0))&amp;""),""))</f>
        <v/>
      </c>
      <c r="AW24" s="19">
        <f>IF(AS24="","",IF(OR(AND(IFERROR(TRIM(INDEX($A24:$AQ24,MATCH(Lists!$K$9,$A$1:$AQ$1,0))&amp;""),"")&lt;&gt;"",ISERROR(MATCH(LOWER(IFERROR(TRIM(INDEX($A24:$AQ24,MATCH(Lists!$K$9,$A$1:$AQ$1,0))&amp;""),"")),Lists!$M$2:$M$7,0))),AND(IFERROR(TRIM(INDEX($A24:$AQ24,MATCH(Lists!$K$10,$A$1:$AQ$1,0))&amp;""),"")&lt;&gt;"",ISERROR(MATCH(LOWER(IFERROR(TRIM(INDEX($A24:$AQ24,MATCH(Lists!$K$10,$A$1:$AQ$1,0))&amp;""),"")),Lists!$M$2:$M$7,0)))),"Yes","No"))</f>
        <v/>
      </c>
      <c r="AX24" s="19">
        <f>IF(AS24="","",IF(IFERROR(TRIM(INDEX($A24:$AQ24,MATCH(Lists!$K$11,$A$1:$AQ$1,0))&amp;""),"")&lt;&gt;"","Yes","No"))</f>
        <v/>
      </c>
      <c r="AY24" s="19">
        <f>TRIM(IFERROR(TRIM(INDEX($A24:$AQ24,MATCH(Lists!$K$13,$A$1:$AQ$1,0))&amp;""),"")&amp;" "&amp;IFERROR(TRIM(INDEX($A24:$AQ24,MATCH(Lists!$K$14,$A$1:$AQ$1,0))&amp;""),""))</f>
        <v/>
      </c>
      <c r="AZ24" s="20">
        <f>IF(AY24="","",IFERROR(IF(TRIM(INDEX($A24:$AQ24,MATCH(Lists!$K$15,$A$1:$AQ$1,0))&amp;"")="","",IF(ISNUMBER(INDEX($A24:$AQ24,MATCH(Lists!$K$15,$A$1:$AQ$1,0))),INT(INDEX($A24:$AQ24,MATCH(Lists!$K$15,$A$1:$AQ$1,0))),DATE(VALUE(LEFT(INDEX($A24:$AQ24,MATCH(Lists!$K$15,$A$1:$AQ$1,0)),4)),VALUE(MID(INDEX($A24:$AQ24,MATCH(Lists!$K$15,$A$1:$AQ$1,0)),6,2)),VALUE(MID(INDEX($A24:$AQ24,MATCH(Lists!$K$15,$A$1:$AQ$1,0)),9,2))))),""))</f>
        <v/>
      </c>
      <c r="BA24" s="19">
        <f>IF(AY24="","",IFERROR(TRIM(INDEX($A24:$AQ24,MATCH(Lists!$K$17,$A$1:$AQ$1,0))&amp;""),""))</f>
        <v/>
      </c>
      <c r="BB24" s="19">
        <f>IF(AY24="","",IFERROR(TRIM(INDEX($A24:$AQ24,MATCH(Lists!$K$16,$A$1:$AQ$1,0))&amp;""),""))</f>
        <v/>
      </c>
      <c r="BC24" s="19">
        <f>IF(AY24="","",IF(OR(AND(IFERROR(TRIM(INDEX($A24:$AQ24,MATCH(Lists!$K$18,$A$1:$AQ$1,0))&amp;""),"")&lt;&gt;"",ISERROR(MATCH(LOWER(IFERROR(TRIM(INDEX($A24:$AQ24,MATCH(Lists!$K$18,$A$1:$AQ$1,0))&amp;""),"")),Lists!$M$2:$M$7,0))),AND(IFERROR(TRIM(INDEX($A24:$AQ24,MATCH(Lists!$K$19,$A$1:$AQ$1,0))&amp;""),"")&lt;&gt;"",ISERROR(MATCH(LOWER(IFERROR(TRIM(INDEX($A24:$AQ24,MATCH(Lists!$K$19,$A$1:$AQ$1,0))&amp;""),"")),Lists!$M$2:$M$7,0)))),"Yes","No"))</f>
        <v/>
      </c>
      <c r="BD24" s="19">
        <f>IF(AY24="","",IF(IFERROR(TRIM(INDEX($A24:$AQ24,MATCH(Lists!$K$20,$A$1:$AQ$1,0))&amp;""),"")&lt;&gt;"","Yes","No"))</f>
        <v/>
      </c>
      <c r="BE24" s="19">
        <f>IF(AS24="","",IFERROR(TRIM(INDEX($A24:$AQ24,MATCH(Lists!$K$7,$A$1:$AQ$1,0))&amp;""),""))</f>
        <v/>
      </c>
      <c r="BF24" s="19">
        <f>IF(AS24="","",IFERROR(TRIM(INDEX($A24:$AQ24,MATCH(Lists!$K$8,$A$1:$AQ$1,0))&amp;""),""))</f>
        <v/>
      </c>
      <c r="BG24" s="19">
        <f>IF(AS24="","",IFERROR(TRIM(INDEX($A24:$AQ24,MATCH(Lists!$K$12,$A$1:$AQ$1,0))&amp;""),""))</f>
        <v/>
      </c>
      <c r="BH24" s="19">
        <f>IF(AS24="","",IFERROR(TRIM(INDEX($A24:$AQ24,MATCH(Lists!$K$22,$A$1:$AQ$1,0))&amp;""),""))</f>
        <v/>
      </c>
      <c r="BI24" s="21">
        <f>IF(OR(BH24="Paid",BH24="Partially refunded"),IFERROR(VALUE(IFERROR(TRIM(INDEX($A24:$AQ24,MATCH(Lists!$K$23,$A$1:$AQ$1,0))&amp;""),"")),0)-IFERROR(VALUE(IFERROR(TRIM(INDEX($A24:$AQ24,MATCH(Lists!$K$24,$A$1:$AQ$1,0))&amp;""),"")),0),0)</f>
        <v/>
      </c>
      <c r="BJ24" s="21">
        <f>IF(AS24="","",IFERROR(IF(TRIM(INDEX($A24:$AQ24,MATCH(Lists!$K$21,$A$1:$AQ$1,0))&amp;"")="","",VALUE(TRIM(INDEX($A24:$AQ24,MATCH(Lists!$K$21,$A$1:$AQ$1,0))&amp;""))),""))</f>
        <v/>
      </c>
      <c r="BK24" s="19">
        <f>IF(AS24="",0,1)</f>
        <v/>
      </c>
    </row>
    <row r="25">
      <c r="AR25" s="18" t="n"/>
      <c r="AS25" s="19">
        <f>TRIM(IFERROR(TRIM(INDEX($A25:$AQ25,MATCH(Lists!$K$2,$A$1:$AQ$1,0))&amp;""),"")&amp;" "&amp;IFERROR(TRIM(INDEX($A25:$AQ25,MATCH(Lists!$K$3,$A$1:$AQ$1,0))&amp;""),""))</f>
        <v/>
      </c>
      <c r="AT25" s="20">
        <f>IF(AS25="","",IFERROR(IF(TRIM(INDEX($A25:$AQ25,MATCH(Lists!$K$4,$A$1:$AQ$1,0))&amp;"")="","",IF(ISNUMBER(INDEX($A25:$AQ25,MATCH(Lists!$K$4,$A$1:$AQ$1,0))),INT(INDEX($A25:$AQ25,MATCH(Lists!$K$4,$A$1:$AQ$1,0))),DATE(VALUE(LEFT(INDEX($A25:$AQ25,MATCH(Lists!$K$4,$A$1:$AQ$1,0)),4)),VALUE(MID(INDEX($A25:$AQ25,MATCH(Lists!$K$4,$A$1:$AQ$1,0)),6,2)),VALUE(MID(INDEX($A25:$AQ25,MATCH(Lists!$K$4,$A$1:$AQ$1,0)),9,2))))),""))</f>
        <v/>
      </c>
      <c r="AU25" s="19">
        <f>IF(AS25="","",IFERROR(TRIM(INDEX($A25:$AQ25,MATCH(Lists!$K$6,$A$1:$AQ$1,0))&amp;""),""))</f>
        <v/>
      </c>
      <c r="AV25" s="19">
        <f>IF(AS25="","",IFERROR(TRIM(INDEX($A25:$AQ25,MATCH(Lists!$K$5,$A$1:$AQ$1,0))&amp;""),""))</f>
        <v/>
      </c>
      <c r="AW25" s="19">
        <f>IF(AS25="","",IF(OR(AND(IFERROR(TRIM(INDEX($A25:$AQ25,MATCH(Lists!$K$9,$A$1:$AQ$1,0))&amp;""),"")&lt;&gt;"",ISERROR(MATCH(LOWER(IFERROR(TRIM(INDEX($A25:$AQ25,MATCH(Lists!$K$9,$A$1:$AQ$1,0))&amp;""),"")),Lists!$M$2:$M$7,0))),AND(IFERROR(TRIM(INDEX($A25:$AQ25,MATCH(Lists!$K$10,$A$1:$AQ$1,0))&amp;""),"")&lt;&gt;"",ISERROR(MATCH(LOWER(IFERROR(TRIM(INDEX($A25:$AQ25,MATCH(Lists!$K$10,$A$1:$AQ$1,0))&amp;""),"")),Lists!$M$2:$M$7,0)))),"Yes","No"))</f>
        <v/>
      </c>
      <c r="AX25" s="19">
        <f>IF(AS25="","",IF(IFERROR(TRIM(INDEX($A25:$AQ25,MATCH(Lists!$K$11,$A$1:$AQ$1,0))&amp;""),"")&lt;&gt;"","Yes","No"))</f>
        <v/>
      </c>
      <c r="AY25" s="19">
        <f>TRIM(IFERROR(TRIM(INDEX($A25:$AQ25,MATCH(Lists!$K$13,$A$1:$AQ$1,0))&amp;""),"")&amp;" "&amp;IFERROR(TRIM(INDEX($A25:$AQ25,MATCH(Lists!$K$14,$A$1:$AQ$1,0))&amp;""),""))</f>
        <v/>
      </c>
      <c r="AZ25" s="20">
        <f>IF(AY25="","",IFERROR(IF(TRIM(INDEX($A25:$AQ25,MATCH(Lists!$K$15,$A$1:$AQ$1,0))&amp;"")="","",IF(ISNUMBER(INDEX($A25:$AQ25,MATCH(Lists!$K$15,$A$1:$AQ$1,0))),INT(INDEX($A25:$AQ25,MATCH(Lists!$K$15,$A$1:$AQ$1,0))),DATE(VALUE(LEFT(INDEX($A25:$AQ25,MATCH(Lists!$K$15,$A$1:$AQ$1,0)),4)),VALUE(MID(INDEX($A25:$AQ25,MATCH(Lists!$K$15,$A$1:$AQ$1,0)),6,2)),VALUE(MID(INDEX($A25:$AQ25,MATCH(Lists!$K$15,$A$1:$AQ$1,0)),9,2))))),""))</f>
        <v/>
      </c>
      <c r="BA25" s="19">
        <f>IF(AY25="","",IFERROR(TRIM(INDEX($A25:$AQ25,MATCH(Lists!$K$17,$A$1:$AQ$1,0))&amp;""),""))</f>
        <v/>
      </c>
      <c r="BB25" s="19">
        <f>IF(AY25="","",IFERROR(TRIM(INDEX($A25:$AQ25,MATCH(Lists!$K$16,$A$1:$AQ$1,0))&amp;""),""))</f>
        <v/>
      </c>
      <c r="BC25" s="19">
        <f>IF(AY25="","",IF(OR(AND(IFERROR(TRIM(INDEX($A25:$AQ25,MATCH(Lists!$K$18,$A$1:$AQ$1,0))&amp;""),"")&lt;&gt;"",ISERROR(MATCH(LOWER(IFERROR(TRIM(INDEX($A25:$AQ25,MATCH(Lists!$K$18,$A$1:$AQ$1,0))&amp;""),"")),Lists!$M$2:$M$7,0))),AND(IFERROR(TRIM(INDEX($A25:$AQ25,MATCH(Lists!$K$19,$A$1:$AQ$1,0))&amp;""),"")&lt;&gt;"",ISERROR(MATCH(LOWER(IFERROR(TRIM(INDEX($A25:$AQ25,MATCH(Lists!$K$19,$A$1:$AQ$1,0))&amp;""),"")),Lists!$M$2:$M$7,0)))),"Yes","No"))</f>
        <v/>
      </c>
      <c r="BD25" s="19">
        <f>IF(AY25="","",IF(IFERROR(TRIM(INDEX($A25:$AQ25,MATCH(Lists!$K$20,$A$1:$AQ$1,0))&amp;""),"")&lt;&gt;"","Yes","No"))</f>
        <v/>
      </c>
      <c r="BE25" s="19">
        <f>IF(AS25="","",IFERROR(TRIM(INDEX($A25:$AQ25,MATCH(Lists!$K$7,$A$1:$AQ$1,0))&amp;""),""))</f>
        <v/>
      </c>
      <c r="BF25" s="19">
        <f>IF(AS25="","",IFERROR(TRIM(INDEX($A25:$AQ25,MATCH(Lists!$K$8,$A$1:$AQ$1,0))&amp;""),""))</f>
        <v/>
      </c>
      <c r="BG25" s="19">
        <f>IF(AS25="","",IFERROR(TRIM(INDEX($A25:$AQ25,MATCH(Lists!$K$12,$A$1:$AQ$1,0))&amp;""),""))</f>
        <v/>
      </c>
      <c r="BH25" s="19">
        <f>IF(AS25="","",IFERROR(TRIM(INDEX($A25:$AQ25,MATCH(Lists!$K$22,$A$1:$AQ$1,0))&amp;""),""))</f>
        <v/>
      </c>
      <c r="BI25" s="21">
        <f>IF(OR(BH25="Paid",BH25="Partially refunded"),IFERROR(VALUE(IFERROR(TRIM(INDEX($A25:$AQ25,MATCH(Lists!$K$23,$A$1:$AQ$1,0))&amp;""),"")),0)-IFERROR(VALUE(IFERROR(TRIM(INDEX($A25:$AQ25,MATCH(Lists!$K$24,$A$1:$AQ$1,0))&amp;""),"")),0),0)</f>
        <v/>
      </c>
      <c r="BJ25" s="21">
        <f>IF(AS25="","",IFERROR(IF(TRIM(INDEX($A25:$AQ25,MATCH(Lists!$K$21,$A$1:$AQ$1,0))&amp;"")="","",VALUE(TRIM(INDEX($A25:$AQ25,MATCH(Lists!$K$21,$A$1:$AQ$1,0))&amp;""))),""))</f>
        <v/>
      </c>
      <c r="BK25" s="19">
        <f>IF(AS25="",0,1)</f>
        <v/>
      </c>
    </row>
    <row r="26">
      <c r="AR26" s="18" t="n"/>
      <c r="AS26" s="19">
        <f>TRIM(IFERROR(TRIM(INDEX($A26:$AQ26,MATCH(Lists!$K$2,$A$1:$AQ$1,0))&amp;""),"")&amp;" "&amp;IFERROR(TRIM(INDEX($A26:$AQ26,MATCH(Lists!$K$3,$A$1:$AQ$1,0))&amp;""),""))</f>
        <v/>
      </c>
      <c r="AT26" s="20">
        <f>IF(AS26="","",IFERROR(IF(TRIM(INDEX($A26:$AQ26,MATCH(Lists!$K$4,$A$1:$AQ$1,0))&amp;"")="","",IF(ISNUMBER(INDEX($A26:$AQ26,MATCH(Lists!$K$4,$A$1:$AQ$1,0))),INT(INDEX($A26:$AQ26,MATCH(Lists!$K$4,$A$1:$AQ$1,0))),DATE(VALUE(LEFT(INDEX($A26:$AQ26,MATCH(Lists!$K$4,$A$1:$AQ$1,0)),4)),VALUE(MID(INDEX($A26:$AQ26,MATCH(Lists!$K$4,$A$1:$AQ$1,0)),6,2)),VALUE(MID(INDEX($A26:$AQ26,MATCH(Lists!$K$4,$A$1:$AQ$1,0)),9,2))))),""))</f>
        <v/>
      </c>
      <c r="AU26" s="19">
        <f>IF(AS26="","",IFERROR(TRIM(INDEX($A26:$AQ26,MATCH(Lists!$K$6,$A$1:$AQ$1,0))&amp;""),""))</f>
        <v/>
      </c>
      <c r="AV26" s="19">
        <f>IF(AS26="","",IFERROR(TRIM(INDEX($A26:$AQ26,MATCH(Lists!$K$5,$A$1:$AQ$1,0))&amp;""),""))</f>
        <v/>
      </c>
      <c r="AW26" s="19">
        <f>IF(AS26="","",IF(OR(AND(IFERROR(TRIM(INDEX($A26:$AQ26,MATCH(Lists!$K$9,$A$1:$AQ$1,0))&amp;""),"")&lt;&gt;"",ISERROR(MATCH(LOWER(IFERROR(TRIM(INDEX($A26:$AQ26,MATCH(Lists!$K$9,$A$1:$AQ$1,0))&amp;""),"")),Lists!$M$2:$M$7,0))),AND(IFERROR(TRIM(INDEX($A26:$AQ26,MATCH(Lists!$K$10,$A$1:$AQ$1,0))&amp;""),"")&lt;&gt;"",ISERROR(MATCH(LOWER(IFERROR(TRIM(INDEX($A26:$AQ26,MATCH(Lists!$K$10,$A$1:$AQ$1,0))&amp;""),"")),Lists!$M$2:$M$7,0)))),"Yes","No"))</f>
        <v/>
      </c>
      <c r="AX26" s="19">
        <f>IF(AS26="","",IF(IFERROR(TRIM(INDEX($A26:$AQ26,MATCH(Lists!$K$11,$A$1:$AQ$1,0))&amp;""),"")&lt;&gt;"","Yes","No"))</f>
        <v/>
      </c>
      <c r="AY26" s="19">
        <f>TRIM(IFERROR(TRIM(INDEX($A26:$AQ26,MATCH(Lists!$K$13,$A$1:$AQ$1,0))&amp;""),"")&amp;" "&amp;IFERROR(TRIM(INDEX($A26:$AQ26,MATCH(Lists!$K$14,$A$1:$AQ$1,0))&amp;""),""))</f>
        <v/>
      </c>
      <c r="AZ26" s="20">
        <f>IF(AY26="","",IFERROR(IF(TRIM(INDEX($A26:$AQ26,MATCH(Lists!$K$15,$A$1:$AQ$1,0))&amp;"")="","",IF(ISNUMBER(INDEX($A26:$AQ26,MATCH(Lists!$K$15,$A$1:$AQ$1,0))),INT(INDEX($A26:$AQ26,MATCH(Lists!$K$15,$A$1:$AQ$1,0))),DATE(VALUE(LEFT(INDEX($A26:$AQ26,MATCH(Lists!$K$15,$A$1:$AQ$1,0)),4)),VALUE(MID(INDEX($A26:$AQ26,MATCH(Lists!$K$15,$A$1:$AQ$1,0)),6,2)),VALUE(MID(INDEX($A26:$AQ26,MATCH(Lists!$K$15,$A$1:$AQ$1,0)),9,2))))),""))</f>
        <v/>
      </c>
      <c r="BA26" s="19">
        <f>IF(AY26="","",IFERROR(TRIM(INDEX($A26:$AQ26,MATCH(Lists!$K$17,$A$1:$AQ$1,0))&amp;""),""))</f>
        <v/>
      </c>
      <c r="BB26" s="19">
        <f>IF(AY26="","",IFERROR(TRIM(INDEX($A26:$AQ26,MATCH(Lists!$K$16,$A$1:$AQ$1,0))&amp;""),""))</f>
        <v/>
      </c>
      <c r="BC26" s="19">
        <f>IF(AY26="","",IF(OR(AND(IFERROR(TRIM(INDEX($A26:$AQ26,MATCH(Lists!$K$18,$A$1:$AQ$1,0))&amp;""),"")&lt;&gt;"",ISERROR(MATCH(LOWER(IFERROR(TRIM(INDEX($A26:$AQ26,MATCH(Lists!$K$18,$A$1:$AQ$1,0))&amp;""),"")),Lists!$M$2:$M$7,0))),AND(IFERROR(TRIM(INDEX($A26:$AQ26,MATCH(Lists!$K$19,$A$1:$AQ$1,0))&amp;""),"")&lt;&gt;"",ISERROR(MATCH(LOWER(IFERROR(TRIM(INDEX($A26:$AQ26,MATCH(Lists!$K$19,$A$1:$AQ$1,0))&amp;""),"")),Lists!$M$2:$M$7,0)))),"Yes","No"))</f>
        <v/>
      </c>
      <c r="BD26" s="19">
        <f>IF(AY26="","",IF(IFERROR(TRIM(INDEX($A26:$AQ26,MATCH(Lists!$K$20,$A$1:$AQ$1,0))&amp;""),"")&lt;&gt;"","Yes","No"))</f>
        <v/>
      </c>
      <c r="BE26" s="19">
        <f>IF(AS26="","",IFERROR(TRIM(INDEX($A26:$AQ26,MATCH(Lists!$K$7,$A$1:$AQ$1,0))&amp;""),""))</f>
        <v/>
      </c>
      <c r="BF26" s="19">
        <f>IF(AS26="","",IFERROR(TRIM(INDEX($A26:$AQ26,MATCH(Lists!$K$8,$A$1:$AQ$1,0))&amp;""),""))</f>
        <v/>
      </c>
      <c r="BG26" s="19">
        <f>IF(AS26="","",IFERROR(TRIM(INDEX($A26:$AQ26,MATCH(Lists!$K$12,$A$1:$AQ$1,0))&amp;""),""))</f>
        <v/>
      </c>
      <c r="BH26" s="19">
        <f>IF(AS26="","",IFERROR(TRIM(INDEX($A26:$AQ26,MATCH(Lists!$K$22,$A$1:$AQ$1,0))&amp;""),""))</f>
        <v/>
      </c>
      <c r="BI26" s="21">
        <f>IF(OR(BH26="Paid",BH26="Partially refunded"),IFERROR(VALUE(IFERROR(TRIM(INDEX($A26:$AQ26,MATCH(Lists!$K$23,$A$1:$AQ$1,0))&amp;""),"")),0)-IFERROR(VALUE(IFERROR(TRIM(INDEX($A26:$AQ26,MATCH(Lists!$K$24,$A$1:$AQ$1,0))&amp;""),"")),0),0)</f>
        <v/>
      </c>
      <c r="BJ26" s="21">
        <f>IF(AS26="","",IFERROR(IF(TRIM(INDEX($A26:$AQ26,MATCH(Lists!$K$21,$A$1:$AQ$1,0))&amp;"")="","",VALUE(TRIM(INDEX($A26:$AQ26,MATCH(Lists!$K$21,$A$1:$AQ$1,0))&amp;""))),""))</f>
        <v/>
      </c>
      <c r="BK26" s="19">
        <f>IF(AS26="",0,1)</f>
        <v/>
      </c>
    </row>
    <row r="27">
      <c r="AR27" s="18" t="n"/>
      <c r="AS27" s="19">
        <f>TRIM(IFERROR(TRIM(INDEX($A27:$AQ27,MATCH(Lists!$K$2,$A$1:$AQ$1,0))&amp;""),"")&amp;" "&amp;IFERROR(TRIM(INDEX($A27:$AQ27,MATCH(Lists!$K$3,$A$1:$AQ$1,0))&amp;""),""))</f>
        <v/>
      </c>
      <c r="AT27" s="20">
        <f>IF(AS27="","",IFERROR(IF(TRIM(INDEX($A27:$AQ27,MATCH(Lists!$K$4,$A$1:$AQ$1,0))&amp;"")="","",IF(ISNUMBER(INDEX($A27:$AQ27,MATCH(Lists!$K$4,$A$1:$AQ$1,0))),INT(INDEX($A27:$AQ27,MATCH(Lists!$K$4,$A$1:$AQ$1,0))),DATE(VALUE(LEFT(INDEX($A27:$AQ27,MATCH(Lists!$K$4,$A$1:$AQ$1,0)),4)),VALUE(MID(INDEX($A27:$AQ27,MATCH(Lists!$K$4,$A$1:$AQ$1,0)),6,2)),VALUE(MID(INDEX($A27:$AQ27,MATCH(Lists!$K$4,$A$1:$AQ$1,0)),9,2))))),""))</f>
        <v/>
      </c>
      <c r="AU27" s="19">
        <f>IF(AS27="","",IFERROR(TRIM(INDEX($A27:$AQ27,MATCH(Lists!$K$6,$A$1:$AQ$1,0))&amp;""),""))</f>
        <v/>
      </c>
      <c r="AV27" s="19">
        <f>IF(AS27="","",IFERROR(TRIM(INDEX($A27:$AQ27,MATCH(Lists!$K$5,$A$1:$AQ$1,0))&amp;""),""))</f>
        <v/>
      </c>
      <c r="AW27" s="19">
        <f>IF(AS27="","",IF(OR(AND(IFERROR(TRIM(INDEX($A27:$AQ27,MATCH(Lists!$K$9,$A$1:$AQ$1,0))&amp;""),"")&lt;&gt;"",ISERROR(MATCH(LOWER(IFERROR(TRIM(INDEX($A27:$AQ27,MATCH(Lists!$K$9,$A$1:$AQ$1,0))&amp;""),"")),Lists!$M$2:$M$7,0))),AND(IFERROR(TRIM(INDEX($A27:$AQ27,MATCH(Lists!$K$10,$A$1:$AQ$1,0))&amp;""),"")&lt;&gt;"",ISERROR(MATCH(LOWER(IFERROR(TRIM(INDEX($A27:$AQ27,MATCH(Lists!$K$10,$A$1:$AQ$1,0))&amp;""),"")),Lists!$M$2:$M$7,0)))),"Yes","No"))</f>
        <v/>
      </c>
      <c r="AX27" s="19">
        <f>IF(AS27="","",IF(IFERROR(TRIM(INDEX($A27:$AQ27,MATCH(Lists!$K$11,$A$1:$AQ$1,0))&amp;""),"")&lt;&gt;"","Yes","No"))</f>
        <v/>
      </c>
      <c r="AY27" s="19">
        <f>TRIM(IFERROR(TRIM(INDEX($A27:$AQ27,MATCH(Lists!$K$13,$A$1:$AQ$1,0))&amp;""),"")&amp;" "&amp;IFERROR(TRIM(INDEX($A27:$AQ27,MATCH(Lists!$K$14,$A$1:$AQ$1,0))&amp;""),""))</f>
        <v/>
      </c>
      <c r="AZ27" s="20">
        <f>IF(AY27="","",IFERROR(IF(TRIM(INDEX($A27:$AQ27,MATCH(Lists!$K$15,$A$1:$AQ$1,0))&amp;"")="","",IF(ISNUMBER(INDEX($A27:$AQ27,MATCH(Lists!$K$15,$A$1:$AQ$1,0))),INT(INDEX($A27:$AQ27,MATCH(Lists!$K$15,$A$1:$AQ$1,0))),DATE(VALUE(LEFT(INDEX($A27:$AQ27,MATCH(Lists!$K$15,$A$1:$AQ$1,0)),4)),VALUE(MID(INDEX($A27:$AQ27,MATCH(Lists!$K$15,$A$1:$AQ$1,0)),6,2)),VALUE(MID(INDEX($A27:$AQ27,MATCH(Lists!$K$15,$A$1:$AQ$1,0)),9,2))))),""))</f>
        <v/>
      </c>
      <c r="BA27" s="19">
        <f>IF(AY27="","",IFERROR(TRIM(INDEX($A27:$AQ27,MATCH(Lists!$K$17,$A$1:$AQ$1,0))&amp;""),""))</f>
        <v/>
      </c>
      <c r="BB27" s="19">
        <f>IF(AY27="","",IFERROR(TRIM(INDEX($A27:$AQ27,MATCH(Lists!$K$16,$A$1:$AQ$1,0))&amp;""),""))</f>
        <v/>
      </c>
      <c r="BC27" s="19">
        <f>IF(AY27="","",IF(OR(AND(IFERROR(TRIM(INDEX($A27:$AQ27,MATCH(Lists!$K$18,$A$1:$AQ$1,0))&amp;""),"")&lt;&gt;"",ISERROR(MATCH(LOWER(IFERROR(TRIM(INDEX($A27:$AQ27,MATCH(Lists!$K$18,$A$1:$AQ$1,0))&amp;""),"")),Lists!$M$2:$M$7,0))),AND(IFERROR(TRIM(INDEX($A27:$AQ27,MATCH(Lists!$K$19,$A$1:$AQ$1,0))&amp;""),"")&lt;&gt;"",ISERROR(MATCH(LOWER(IFERROR(TRIM(INDEX($A27:$AQ27,MATCH(Lists!$K$19,$A$1:$AQ$1,0))&amp;""),"")),Lists!$M$2:$M$7,0)))),"Yes","No"))</f>
        <v/>
      </c>
      <c r="BD27" s="19">
        <f>IF(AY27="","",IF(IFERROR(TRIM(INDEX($A27:$AQ27,MATCH(Lists!$K$20,$A$1:$AQ$1,0))&amp;""),"")&lt;&gt;"","Yes","No"))</f>
        <v/>
      </c>
      <c r="BE27" s="19">
        <f>IF(AS27="","",IFERROR(TRIM(INDEX($A27:$AQ27,MATCH(Lists!$K$7,$A$1:$AQ$1,0))&amp;""),""))</f>
        <v/>
      </c>
      <c r="BF27" s="19">
        <f>IF(AS27="","",IFERROR(TRIM(INDEX($A27:$AQ27,MATCH(Lists!$K$8,$A$1:$AQ$1,0))&amp;""),""))</f>
        <v/>
      </c>
      <c r="BG27" s="19">
        <f>IF(AS27="","",IFERROR(TRIM(INDEX($A27:$AQ27,MATCH(Lists!$K$12,$A$1:$AQ$1,0))&amp;""),""))</f>
        <v/>
      </c>
      <c r="BH27" s="19">
        <f>IF(AS27="","",IFERROR(TRIM(INDEX($A27:$AQ27,MATCH(Lists!$K$22,$A$1:$AQ$1,0))&amp;""),""))</f>
        <v/>
      </c>
      <c r="BI27" s="21">
        <f>IF(OR(BH27="Paid",BH27="Partially refunded"),IFERROR(VALUE(IFERROR(TRIM(INDEX($A27:$AQ27,MATCH(Lists!$K$23,$A$1:$AQ$1,0))&amp;""),"")),0)-IFERROR(VALUE(IFERROR(TRIM(INDEX($A27:$AQ27,MATCH(Lists!$K$24,$A$1:$AQ$1,0))&amp;""),"")),0),0)</f>
        <v/>
      </c>
      <c r="BJ27" s="21">
        <f>IF(AS27="","",IFERROR(IF(TRIM(INDEX($A27:$AQ27,MATCH(Lists!$K$21,$A$1:$AQ$1,0))&amp;"")="","",VALUE(TRIM(INDEX($A27:$AQ27,MATCH(Lists!$K$21,$A$1:$AQ$1,0))&amp;""))),""))</f>
        <v/>
      </c>
      <c r="BK27" s="19">
        <f>IF(AS27="",0,1)</f>
        <v/>
      </c>
    </row>
    <row r="28">
      <c r="AR28" s="18" t="n"/>
      <c r="AS28" s="19">
        <f>TRIM(IFERROR(TRIM(INDEX($A28:$AQ28,MATCH(Lists!$K$2,$A$1:$AQ$1,0))&amp;""),"")&amp;" "&amp;IFERROR(TRIM(INDEX($A28:$AQ28,MATCH(Lists!$K$3,$A$1:$AQ$1,0))&amp;""),""))</f>
        <v/>
      </c>
      <c r="AT28" s="20">
        <f>IF(AS28="","",IFERROR(IF(TRIM(INDEX($A28:$AQ28,MATCH(Lists!$K$4,$A$1:$AQ$1,0))&amp;"")="","",IF(ISNUMBER(INDEX($A28:$AQ28,MATCH(Lists!$K$4,$A$1:$AQ$1,0))),INT(INDEX($A28:$AQ28,MATCH(Lists!$K$4,$A$1:$AQ$1,0))),DATE(VALUE(LEFT(INDEX($A28:$AQ28,MATCH(Lists!$K$4,$A$1:$AQ$1,0)),4)),VALUE(MID(INDEX($A28:$AQ28,MATCH(Lists!$K$4,$A$1:$AQ$1,0)),6,2)),VALUE(MID(INDEX($A28:$AQ28,MATCH(Lists!$K$4,$A$1:$AQ$1,0)),9,2))))),""))</f>
        <v/>
      </c>
      <c r="AU28" s="19">
        <f>IF(AS28="","",IFERROR(TRIM(INDEX($A28:$AQ28,MATCH(Lists!$K$6,$A$1:$AQ$1,0))&amp;""),""))</f>
        <v/>
      </c>
      <c r="AV28" s="19">
        <f>IF(AS28="","",IFERROR(TRIM(INDEX($A28:$AQ28,MATCH(Lists!$K$5,$A$1:$AQ$1,0))&amp;""),""))</f>
        <v/>
      </c>
      <c r="AW28" s="19">
        <f>IF(AS28="","",IF(OR(AND(IFERROR(TRIM(INDEX($A28:$AQ28,MATCH(Lists!$K$9,$A$1:$AQ$1,0))&amp;""),"")&lt;&gt;"",ISERROR(MATCH(LOWER(IFERROR(TRIM(INDEX($A28:$AQ28,MATCH(Lists!$K$9,$A$1:$AQ$1,0))&amp;""),"")),Lists!$M$2:$M$7,0))),AND(IFERROR(TRIM(INDEX($A28:$AQ28,MATCH(Lists!$K$10,$A$1:$AQ$1,0))&amp;""),"")&lt;&gt;"",ISERROR(MATCH(LOWER(IFERROR(TRIM(INDEX($A28:$AQ28,MATCH(Lists!$K$10,$A$1:$AQ$1,0))&amp;""),"")),Lists!$M$2:$M$7,0)))),"Yes","No"))</f>
        <v/>
      </c>
      <c r="AX28" s="19">
        <f>IF(AS28="","",IF(IFERROR(TRIM(INDEX($A28:$AQ28,MATCH(Lists!$K$11,$A$1:$AQ$1,0))&amp;""),"")&lt;&gt;"","Yes","No"))</f>
        <v/>
      </c>
      <c r="AY28" s="19">
        <f>TRIM(IFERROR(TRIM(INDEX($A28:$AQ28,MATCH(Lists!$K$13,$A$1:$AQ$1,0))&amp;""),"")&amp;" "&amp;IFERROR(TRIM(INDEX($A28:$AQ28,MATCH(Lists!$K$14,$A$1:$AQ$1,0))&amp;""),""))</f>
        <v/>
      </c>
      <c r="AZ28" s="20">
        <f>IF(AY28="","",IFERROR(IF(TRIM(INDEX($A28:$AQ28,MATCH(Lists!$K$15,$A$1:$AQ$1,0))&amp;"")="","",IF(ISNUMBER(INDEX($A28:$AQ28,MATCH(Lists!$K$15,$A$1:$AQ$1,0))),INT(INDEX($A28:$AQ28,MATCH(Lists!$K$15,$A$1:$AQ$1,0))),DATE(VALUE(LEFT(INDEX($A28:$AQ28,MATCH(Lists!$K$15,$A$1:$AQ$1,0)),4)),VALUE(MID(INDEX($A28:$AQ28,MATCH(Lists!$K$15,$A$1:$AQ$1,0)),6,2)),VALUE(MID(INDEX($A28:$AQ28,MATCH(Lists!$K$15,$A$1:$AQ$1,0)),9,2))))),""))</f>
        <v/>
      </c>
      <c r="BA28" s="19">
        <f>IF(AY28="","",IFERROR(TRIM(INDEX($A28:$AQ28,MATCH(Lists!$K$17,$A$1:$AQ$1,0))&amp;""),""))</f>
        <v/>
      </c>
      <c r="BB28" s="19">
        <f>IF(AY28="","",IFERROR(TRIM(INDEX($A28:$AQ28,MATCH(Lists!$K$16,$A$1:$AQ$1,0))&amp;""),""))</f>
        <v/>
      </c>
      <c r="BC28" s="19">
        <f>IF(AY28="","",IF(OR(AND(IFERROR(TRIM(INDEX($A28:$AQ28,MATCH(Lists!$K$18,$A$1:$AQ$1,0))&amp;""),"")&lt;&gt;"",ISERROR(MATCH(LOWER(IFERROR(TRIM(INDEX($A28:$AQ28,MATCH(Lists!$K$18,$A$1:$AQ$1,0))&amp;""),"")),Lists!$M$2:$M$7,0))),AND(IFERROR(TRIM(INDEX($A28:$AQ28,MATCH(Lists!$K$19,$A$1:$AQ$1,0))&amp;""),"")&lt;&gt;"",ISERROR(MATCH(LOWER(IFERROR(TRIM(INDEX($A28:$AQ28,MATCH(Lists!$K$19,$A$1:$AQ$1,0))&amp;""),"")),Lists!$M$2:$M$7,0)))),"Yes","No"))</f>
        <v/>
      </c>
      <c r="BD28" s="19">
        <f>IF(AY28="","",IF(IFERROR(TRIM(INDEX($A28:$AQ28,MATCH(Lists!$K$20,$A$1:$AQ$1,0))&amp;""),"")&lt;&gt;"","Yes","No"))</f>
        <v/>
      </c>
      <c r="BE28" s="19">
        <f>IF(AS28="","",IFERROR(TRIM(INDEX($A28:$AQ28,MATCH(Lists!$K$7,$A$1:$AQ$1,0))&amp;""),""))</f>
        <v/>
      </c>
      <c r="BF28" s="19">
        <f>IF(AS28="","",IFERROR(TRIM(INDEX($A28:$AQ28,MATCH(Lists!$K$8,$A$1:$AQ$1,0))&amp;""),""))</f>
        <v/>
      </c>
      <c r="BG28" s="19">
        <f>IF(AS28="","",IFERROR(TRIM(INDEX($A28:$AQ28,MATCH(Lists!$K$12,$A$1:$AQ$1,0))&amp;""),""))</f>
        <v/>
      </c>
      <c r="BH28" s="19">
        <f>IF(AS28="","",IFERROR(TRIM(INDEX($A28:$AQ28,MATCH(Lists!$K$22,$A$1:$AQ$1,0))&amp;""),""))</f>
        <v/>
      </c>
      <c r="BI28" s="21">
        <f>IF(OR(BH28="Paid",BH28="Partially refunded"),IFERROR(VALUE(IFERROR(TRIM(INDEX($A28:$AQ28,MATCH(Lists!$K$23,$A$1:$AQ$1,0))&amp;""),"")),0)-IFERROR(VALUE(IFERROR(TRIM(INDEX($A28:$AQ28,MATCH(Lists!$K$24,$A$1:$AQ$1,0))&amp;""),"")),0),0)</f>
        <v/>
      </c>
      <c r="BJ28" s="21">
        <f>IF(AS28="","",IFERROR(IF(TRIM(INDEX($A28:$AQ28,MATCH(Lists!$K$21,$A$1:$AQ$1,0))&amp;"")="","",VALUE(TRIM(INDEX($A28:$AQ28,MATCH(Lists!$K$21,$A$1:$AQ$1,0))&amp;""))),""))</f>
        <v/>
      </c>
      <c r="BK28" s="19">
        <f>IF(AS28="",0,1)</f>
        <v/>
      </c>
    </row>
    <row r="29">
      <c r="AR29" s="18" t="n"/>
      <c r="AS29" s="19">
        <f>TRIM(IFERROR(TRIM(INDEX($A29:$AQ29,MATCH(Lists!$K$2,$A$1:$AQ$1,0))&amp;""),"")&amp;" "&amp;IFERROR(TRIM(INDEX($A29:$AQ29,MATCH(Lists!$K$3,$A$1:$AQ$1,0))&amp;""),""))</f>
        <v/>
      </c>
      <c r="AT29" s="20">
        <f>IF(AS29="","",IFERROR(IF(TRIM(INDEX($A29:$AQ29,MATCH(Lists!$K$4,$A$1:$AQ$1,0))&amp;"")="","",IF(ISNUMBER(INDEX($A29:$AQ29,MATCH(Lists!$K$4,$A$1:$AQ$1,0))),INT(INDEX($A29:$AQ29,MATCH(Lists!$K$4,$A$1:$AQ$1,0))),DATE(VALUE(LEFT(INDEX($A29:$AQ29,MATCH(Lists!$K$4,$A$1:$AQ$1,0)),4)),VALUE(MID(INDEX($A29:$AQ29,MATCH(Lists!$K$4,$A$1:$AQ$1,0)),6,2)),VALUE(MID(INDEX($A29:$AQ29,MATCH(Lists!$K$4,$A$1:$AQ$1,0)),9,2))))),""))</f>
        <v/>
      </c>
      <c r="AU29" s="19">
        <f>IF(AS29="","",IFERROR(TRIM(INDEX($A29:$AQ29,MATCH(Lists!$K$6,$A$1:$AQ$1,0))&amp;""),""))</f>
        <v/>
      </c>
      <c r="AV29" s="19">
        <f>IF(AS29="","",IFERROR(TRIM(INDEX($A29:$AQ29,MATCH(Lists!$K$5,$A$1:$AQ$1,0))&amp;""),""))</f>
        <v/>
      </c>
      <c r="AW29" s="19">
        <f>IF(AS29="","",IF(OR(AND(IFERROR(TRIM(INDEX($A29:$AQ29,MATCH(Lists!$K$9,$A$1:$AQ$1,0))&amp;""),"")&lt;&gt;"",ISERROR(MATCH(LOWER(IFERROR(TRIM(INDEX($A29:$AQ29,MATCH(Lists!$K$9,$A$1:$AQ$1,0))&amp;""),"")),Lists!$M$2:$M$7,0))),AND(IFERROR(TRIM(INDEX($A29:$AQ29,MATCH(Lists!$K$10,$A$1:$AQ$1,0))&amp;""),"")&lt;&gt;"",ISERROR(MATCH(LOWER(IFERROR(TRIM(INDEX($A29:$AQ29,MATCH(Lists!$K$10,$A$1:$AQ$1,0))&amp;""),"")),Lists!$M$2:$M$7,0)))),"Yes","No"))</f>
        <v/>
      </c>
      <c r="AX29" s="19">
        <f>IF(AS29="","",IF(IFERROR(TRIM(INDEX($A29:$AQ29,MATCH(Lists!$K$11,$A$1:$AQ$1,0))&amp;""),"")&lt;&gt;"","Yes","No"))</f>
        <v/>
      </c>
      <c r="AY29" s="19">
        <f>TRIM(IFERROR(TRIM(INDEX($A29:$AQ29,MATCH(Lists!$K$13,$A$1:$AQ$1,0))&amp;""),"")&amp;" "&amp;IFERROR(TRIM(INDEX($A29:$AQ29,MATCH(Lists!$K$14,$A$1:$AQ$1,0))&amp;""),""))</f>
        <v/>
      </c>
      <c r="AZ29" s="20">
        <f>IF(AY29="","",IFERROR(IF(TRIM(INDEX($A29:$AQ29,MATCH(Lists!$K$15,$A$1:$AQ$1,0))&amp;"")="","",IF(ISNUMBER(INDEX($A29:$AQ29,MATCH(Lists!$K$15,$A$1:$AQ$1,0))),INT(INDEX($A29:$AQ29,MATCH(Lists!$K$15,$A$1:$AQ$1,0))),DATE(VALUE(LEFT(INDEX($A29:$AQ29,MATCH(Lists!$K$15,$A$1:$AQ$1,0)),4)),VALUE(MID(INDEX($A29:$AQ29,MATCH(Lists!$K$15,$A$1:$AQ$1,0)),6,2)),VALUE(MID(INDEX($A29:$AQ29,MATCH(Lists!$K$15,$A$1:$AQ$1,0)),9,2))))),""))</f>
        <v/>
      </c>
      <c r="BA29" s="19">
        <f>IF(AY29="","",IFERROR(TRIM(INDEX($A29:$AQ29,MATCH(Lists!$K$17,$A$1:$AQ$1,0))&amp;""),""))</f>
        <v/>
      </c>
      <c r="BB29" s="19">
        <f>IF(AY29="","",IFERROR(TRIM(INDEX($A29:$AQ29,MATCH(Lists!$K$16,$A$1:$AQ$1,0))&amp;""),""))</f>
        <v/>
      </c>
      <c r="BC29" s="19">
        <f>IF(AY29="","",IF(OR(AND(IFERROR(TRIM(INDEX($A29:$AQ29,MATCH(Lists!$K$18,$A$1:$AQ$1,0))&amp;""),"")&lt;&gt;"",ISERROR(MATCH(LOWER(IFERROR(TRIM(INDEX($A29:$AQ29,MATCH(Lists!$K$18,$A$1:$AQ$1,0))&amp;""),"")),Lists!$M$2:$M$7,0))),AND(IFERROR(TRIM(INDEX($A29:$AQ29,MATCH(Lists!$K$19,$A$1:$AQ$1,0))&amp;""),"")&lt;&gt;"",ISERROR(MATCH(LOWER(IFERROR(TRIM(INDEX($A29:$AQ29,MATCH(Lists!$K$19,$A$1:$AQ$1,0))&amp;""),"")),Lists!$M$2:$M$7,0)))),"Yes","No"))</f>
        <v/>
      </c>
      <c r="BD29" s="19">
        <f>IF(AY29="","",IF(IFERROR(TRIM(INDEX($A29:$AQ29,MATCH(Lists!$K$20,$A$1:$AQ$1,0))&amp;""),"")&lt;&gt;"","Yes","No"))</f>
        <v/>
      </c>
      <c r="BE29" s="19">
        <f>IF(AS29="","",IFERROR(TRIM(INDEX($A29:$AQ29,MATCH(Lists!$K$7,$A$1:$AQ$1,0))&amp;""),""))</f>
        <v/>
      </c>
      <c r="BF29" s="19">
        <f>IF(AS29="","",IFERROR(TRIM(INDEX($A29:$AQ29,MATCH(Lists!$K$8,$A$1:$AQ$1,0))&amp;""),""))</f>
        <v/>
      </c>
      <c r="BG29" s="19">
        <f>IF(AS29="","",IFERROR(TRIM(INDEX($A29:$AQ29,MATCH(Lists!$K$12,$A$1:$AQ$1,0))&amp;""),""))</f>
        <v/>
      </c>
      <c r="BH29" s="19">
        <f>IF(AS29="","",IFERROR(TRIM(INDEX($A29:$AQ29,MATCH(Lists!$K$22,$A$1:$AQ$1,0))&amp;""),""))</f>
        <v/>
      </c>
      <c r="BI29" s="21">
        <f>IF(OR(BH29="Paid",BH29="Partially refunded"),IFERROR(VALUE(IFERROR(TRIM(INDEX($A29:$AQ29,MATCH(Lists!$K$23,$A$1:$AQ$1,0))&amp;""),"")),0)-IFERROR(VALUE(IFERROR(TRIM(INDEX($A29:$AQ29,MATCH(Lists!$K$24,$A$1:$AQ$1,0))&amp;""),"")),0),0)</f>
        <v/>
      </c>
      <c r="BJ29" s="21">
        <f>IF(AS29="","",IFERROR(IF(TRIM(INDEX($A29:$AQ29,MATCH(Lists!$K$21,$A$1:$AQ$1,0))&amp;"")="","",VALUE(TRIM(INDEX($A29:$AQ29,MATCH(Lists!$K$21,$A$1:$AQ$1,0))&amp;""))),""))</f>
        <v/>
      </c>
      <c r="BK29" s="19">
        <f>IF(AS29="",0,1)</f>
        <v/>
      </c>
    </row>
    <row r="30">
      <c r="AR30" s="18" t="n"/>
      <c r="AS30" s="19">
        <f>TRIM(IFERROR(TRIM(INDEX($A30:$AQ30,MATCH(Lists!$K$2,$A$1:$AQ$1,0))&amp;""),"")&amp;" "&amp;IFERROR(TRIM(INDEX($A30:$AQ30,MATCH(Lists!$K$3,$A$1:$AQ$1,0))&amp;""),""))</f>
        <v/>
      </c>
      <c r="AT30" s="20">
        <f>IF(AS30="","",IFERROR(IF(TRIM(INDEX($A30:$AQ30,MATCH(Lists!$K$4,$A$1:$AQ$1,0))&amp;"")="","",IF(ISNUMBER(INDEX($A30:$AQ30,MATCH(Lists!$K$4,$A$1:$AQ$1,0))),INT(INDEX($A30:$AQ30,MATCH(Lists!$K$4,$A$1:$AQ$1,0))),DATE(VALUE(LEFT(INDEX($A30:$AQ30,MATCH(Lists!$K$4,$A$1:$AQ$1,0)),4)),VALUE(MID(INDEX($A30:$AQ30,MATCH(Lists!$K$4,$A$1:$AQ$1,0)),6,2)),VALUE(MID(INDEX($A30:$AQ30,MATCH(Lists!$K$4,$A$1:$AQ$1,0)),9,2))))),""))</f>
        <v/>
      </c>
      <c r="AU30" s="19">
        <f>IF(AS30="","",IFERROR(TRIM(INDEX($A30:$AQ30,MATCH(Lists!$K$6,$A$1:$AQ$1,0))&amp;""),""))</f>
        <v/>
      </c>
      <c r="AV30" s="19">
        <f>IF(AS30="","",IFERROR(TRIM(INDEX($A30:$AQ30,MATCH(Lists!$K$5,$A$1:$AQ$1,0))&amp;""),""))</f>
        <v/>
      </c>
      <c r="AW30" s="19">
        <f>IF(AS30="","",IF(OR(AND(IFERROR(TRIM(INDEX($A30:$AQ30,MATCH(Lists!$K$9,$A$1:$AQ$1,0))&amp;""),"")&lt;&gt;"",ISERROR(MATCH(LOWER(IFERROR(TRIM(INDEX($A30:$AQ30,MATCH(Lists!$K$9,$A$1:$AQ$1,0))&amp;""),"")),Lists!$M$2:$M$7,0))),AND(IFERROR(TRIM(INDEX($A30:$AQ30,MATCH(Lists!$K$10,$A$1:$AQ$1,0))&amp;""),"")&lt;&gt;"",ISERROR(MATCH(LOWER(IFERROR(TRIM(INDEX($A30:$AQ30,MATCH(Lists!$K$10,$A$1:$AQ$1,0))&amp;""),"")),Lists!$M$2:$M$7,0)))),"Yes","No"))</f>
        <v/>
      </c>
      <c r="AX30" s="19">
        <f>IF(AS30="","",IF(IFERROR(TRIM(INDEX($A30:$AQ30,MATCH(Lists!$K$11,$A$1:$AQ$1,0))&amp;""),"")&lt;&gt;"","Yes","No"))</f>
        <v/>
      </c>
      <c r="AY30" s="19">
        <f>TRIM(IFERROR(TRIM(INDEX($A30:$AQ30,MATCH(Lists!$K$13,$A$1:$AQ$1,0))&amp;""),"")&amp;" "&amp;IFERROR(TRIM(INDEX($A30:$AQ30,MATCH(Lists!$K$14,$A$1:$AQ$1,0))&amp;""),""))</f>
        <v/>
      </c>
      <c r="AZ30" s="20">
        <f>IF(AY30="","",IFERROR(IF(TRIM(INDEX($A30:$AQ30,MATCH(Lists!$K$15,$A$1:$AQ$1,0))&amp;"")="","",IF(ISNUMBER(INDEX($A30:$AQ30,MATCH(Lists!$K$15,$A$1:$AQ$1,0))),INT(INDEX($A30:$AQ30,MATCH(Lists!$K$15,$A$1:$AQ$1,0))),DATE(VALUE(LEFT(INDEX($A30:$AQ30,MATCH(Lists!$K$15,$A$1:$AQ$1,0)),4)),VALUE(MID(INDEX($A30:$AQ30,MATCH(Lists!$K$15,$A$1:$AQ$1,0)),6,2)),VALUE(MID(INDEX($A30:$AQ30,MATCH(Lists!$K$15,$A$1:$AQ$1,0)),9,2))))),""))</f>
        <v/>
      </c>
      <c r="BA30" s="19">
        <f>IF(AY30="","",IFERROR(TRIM(INDEX($A30:$AQ30,MATCH(Lists!$K$17,$A$1:$AQ$1,0))&amp;""),""))</f>
        <v/>
      </c>
      <c r="BB30" s="19">
        <f>IF(AY30="","",IFERROR(TRIM(INDEX($A30:$AQ30,MATCH(Lists!$K$16,$A$1:$AQ$1,0))&amp;""),""))</f>
        <v/>
      </c>
      <c r="BC30" s="19">
        <f>IF(AY30="","",IF(OR(AND(IFERROR(TRIM(INDEX($A30:$AQ30,MATCH(Lists!$K$18,$A$1:$AQ$1,0))&amp;""),"")&lt;&gt;"",ISERROR(MATCH(LOWER(IFERROR(TRIM(INDEX($A30:$AQ30,MATCH(Lists!$K$18,$A$1:$AQ$1,0))&amp;""),"")),Lists!$M$2:$M$7,0))),AND(IFERROR(TRIM(INDEX($A30:$AQ30,MATCH(Lists!$K$19,$A$1:$AQ$1,0))&amp;""),"")&lt;&gt;"",ISERROR(MATCH(LOWER(IFERROR(TRIM(INDEX($A30:$AQ30,MATCH(Lists!$K$19,$A$1:$AQ$1,0))&amp;""),"")),Lists!$M$2:$M$7,0)))),"Yes","No"))</f>
        <v/>
      </c>
      <c r="BD30" s="19">
        <f>IF(AY30="","",IF(IFERROR(TRIM(INDEX($A30:$AQ30,MATCH(Lists!$K$20,$A$1:$AQ$1,0))&amp;""),"")&lt;&gt;"","Yes","No"))</f>
        <v/>
      </c>
      <c r="BE30" s="19">
        <f>IF(AS30="","",IFERROR(TRIM(INDEX($A30:$AQ30,MATCH(Lists!$K$7,$A$1:$AQ$1,0))&amp;""),""))</f>
        <v/>
      </c>
      <c r="BF30" s="19">
        <f>IF(AS30="","",IFERROR(TRIM(INDEX($A30:$AQ30,MATCH(Lists!$K$8,$A$1:$AQ$1,0))&amp;""),""))</f>
        <v/>
      </c>
      <c r="BG30" s="19">
        <f>IF(AS30="","",IFERROR(TRIM(INDEX($A30:$AQ30,MATCH(Lists!$K$12,$A$1:$AQ$1,0))&amp;""),""))</f>
        <v/>
      </c>
      <c r="BH30" s="19">
        <f>IF(AS30="","",IFERROR(TRIM(INDEX($A30:$AQ30,MATCH(Lists!$K$22,$A$1:$AQ$1,0))&amp;""),""))</f>
        <v/>
      </c>
      <c r="BI30" s="21">
        <f>IF(OR(BH30="Paid",BH30="Partially refunded"),IFERROR(VALUE(IFERROR(TRIM(INDEX($A30:$AQ30,MATCH(Lists!$K$23,$A$1:$AQ$1,0))&amp;""),"")),0)-IFERROR(VALUE(IFERROR(TRIM(INDEX($A30:$AQ30,MATCH(Lists!$K$24,$A$1:$AQ$1,0))&amp;""),"")),0),0)</f>
        <v/>
      </c>
      <c r="BJ30" s="21">
        <f>IF(AS30="","",IFERROR(IF(TRIM(INDEX($A30:$AQ30,MATCH(Lists!$K$21,$A$1:$AQ$1,0))&amp;"")="","",VALUE(TRIM(INDEX($A30:$AQ30,MATCH(Lists!$K$21,$A$1:$AQ$1,0))&amp;""))),""))</f>
        <v/>
      </c>
      <c r="BK30" s="19">
        <f>IF(AS30="",0,1)</f>
        <v/>
      </c>
    </row>
    <row r="31">
      <c r="AR31" s="18" t="n"/>
      <c r="AS31" s="19">
        <f>TRIM(IFERROR(TRIM(INDEX($A31:$AQ31,MATCH(Lists!$K$2,$A$1:$AQ$1,0))&amp;""),"")&amp;" "&amp;IFERROR(TRIM(INDEX($A31:$AQ31,MATCH(Lists!$K$3,$A$1:$AQ$1,0))&amp;""),""))</f>
        <v/>
      </c>
      <c r="AT31" s="20">
        <f>IF(AS31="","",IFERROR(IF(TRIM(INDEX($A31:$AQ31,MATCH(Lists!$K$4,$A$1:$AQ$1,0))&amp;"")="","",IF(ISNUMBER(INDEX($A31:$AQ31,MATCH(Lists!$K$4,$A$1:$AQ$1,0))),INT(INDEX($A31:$AQ31,MATCH(Lists!$K$4,$A$1:$AQ$1,0))),DATE(VALUE(LEFT(INDEX($A31:$AQ31,MATCH(Lists!$K$4,$A$1:$AQ$1,0)),4)),VALUE(MID(INDEX($A31:$AQ31,MATCH(Lists!$K$4,$A$1:$AQ$1,0)),6,2)),VALUE(MID(INDEX($A31:$AQ31,MATCH(Lists!$K$4,$A$1:$AQ$1,0)),9,2))))),""))</f>
        <v/>
      </c>
      <c r="AU31" s="19">
        <f>IF(AS31="","",IFERROR(TRIM(INDEX($A31:$AQ31,MATCH(Lists!$K$6,$A$1:$AQ$1,0))&amp;""),""))</f>
        <v/>
      </c>
      <c r="AV31" s="19">
        <f>IF(AS31="","",IFERROR(TRIM(INDEX($A31:$AQ31,MATCH(Lists!$K$5,$A$1:$AQ$1,0))&amp;""),""))</f>
        <v/>
      </c>
      <c r="AW31" s="19">
        <f>IF(AS31="","",IF(OR(AND(IFERROR(TRIM(INDEX($A31:$AQ31,MATCH(Lists!$K$9,$A$1:$AQ$1,0))&amp;""),"")&lt;&gt;"",ISERROR(MATCH(LOWER(IFERROR(TRIM(INDEX($A31:$AQ31,MATCH(Lists!$K$9,$A$1:$AQ$1,0))&amp;""),"")),Lists!$M$2:$M$7,0))),AND(IFERROR(TRIM(INDEX($A31:$AQ31,MATCH(Lists!$K$10,$A$1:$AQ$1,0))&amp;""),"")&lt;&gt;"",ISERROR(MATCH(LOWER(IFERROR(TRIM(INDEX($A31:$AQ31,MATCH(Lists!$K$10,$A$1:$AQ$1,0))&amp;""),"")),Lists!$M$2:$M$7,0)))),"Yes","No"))</f>
        <v/>
      </c>
      <c r="AX31" s="19">
        <f>IF(AS31="","",IF(IFERROR(TRIM(INDEX($A31:$AQ31,MATCH(Lists!$K$11,$A$1:$AQ$1,0))&amp;""),"")&lt;&gt;"","Yes","No"))</f>
        <v/>
      </c>
      <c r="AY31" s="19">
        <f>TRIM(IFERROR(TRIM(INDEX($A31:$AQ31,MATCH(Lists!$K$13,$A$1:$AQ$1,0))&amp;""),"")&amp;" "&amp;IFERROR(TRIM(INDEX($A31:$AQ31,MATCH(Lists!$K$14,$A$1:$AQ$1,0))&amp;""),""))</f>
        <v/>
      </c>
      <c r="AZ31" s="20">
        <f>IF(AY31="","",IFERROR(IF(TRIM(INDEX($A31:$AQ31,MATCH(Lists!$K$15,$A$1:$AQ$1,0))&amp;"")="","",IF(ISNUMBER(INDEX($A31:$AQ31,MATCH(Lists!$K$15,$A$1:$AQ$1,0))),INT(INDEX($A31:$AQ31,MATCH(Lists!$K$15,$A$1:$AQ$1,0))),DATE(VALUE(LEFT(INDEX($A31:$AQ31,MATCH(Lists!$K$15,$A$1:$AQ$1,0)),4)),VALUE(MID(INDEX($A31:$AQ31,MATCH(Lists!$K$15,$A$1:$AQ$1,0)),6,2)),VALUE(MID(INDEX($A31:$AQ31,MATCH(Lists!$K$15,$A$1:$AQ$1,0)),9,2))))),""))</f>
        <v/>
      </c>
      <c r="BA31" s="19">
        <f>IF(AY31="","",IFERROR(TRIM(INDEX($A31:$AQ31,MATCH(Lists!$K$17,$A$1:$AQ$1,0))&amp;""),""))</f>
        <v/>
      </c>
      <c r="BB31" s="19">
        <f>IF(AY31="","",IFERROR(TRIM(INDEX($A31:$AQ31,MATCH(Lists!$K$16,$A$1:$AQ$1,0))&amp;""),""))</f>
        <v/>
      </c>
      <c r="BC31" s="19">
        <f>IF(AY31="","",IF(OR(AND(IFERROR(TRIM(INDEX($A31:$AQ31,MATCH(Lists!$K$18,$A$1:$AQ$1,0))&amp;""),"")&lt;&gt;"",ISERROR(MATCH(LOWER(IFERROR(TRIM(INDEX($A31:$AQ31,MATCH(Lists!$K$18,$A$1:$AQ$1,0))&amp;""),"")),Lists!$M$2:$M$7,0))),AND(IFERROR(TRIM(INDEX($A31:$AQ31,MATCH(Lists!$K$19,$A$1:$AQ$1,0))&amp;""),"")&lt;&gt;"",ISERROR(MATCH(LOWER(IFERROR(TRIM(INDEX($A31:$AQ31,MATCH(Lists!$K$19,$A$1:$AQ$1,0))&amp;""),"")),Lists!$M$2:$M$7,0)))),"Yes","No"))</f>
        <v/>
      </c>
      <c r="BD31" s="19">
        <f>IF(AY31="","",IF(IFERROR(TRIM(INDEX($A31:$AQ31,MATCH(Lists!$K$20,$A$1:$AQ$1,0))&amp;""),"")&lt;&gt;"","Yes","No"))</f>
        <v/>
      </c>
      <c r="BE31" s="19">
        <f>IF(AS31="","",IFERROR(TRIM(INDEX($A31:$AQ31,MATCH(Lists!$K$7,$A$1:$AQ$1,0))&amp;""),""))</f>
        <v/>
      </c>
      <c r="BF31" s="19">
        <f>IF(AS31="","",IFERROR(TRIM(INDEX($A31:$AQ31,MATCH(Lists!$K$8,$A$1:$AQ$1,0))&amp;""),""))</f>
        <v/>
      </c>
      <c r="BG31" s="19">
        <f>IF(AS31="","",IFERROR(TRIM(INDEX($A31:$AQ31,MATCH(Lists!$K$12,$A$1:$AQ$1,0))&amp;""),""))</f>
        <v/>
      </c>
      <c r="BH31" s="19">
        <f>IF(AS31="","",IFERROR(TRIM(INDEX($A31:$AQ31,MATCH(Lists!$K$22,$A$1:$AQ$1,0))&amp;""),""))</f>
        <v/>
      </c>
      <c r="BI31" s="21">
        <f>IF(OR(BH31="Paid",BH31="Partially refunded"),IFERROR(VALUE(IFERROR(TRIM(INDEX($A31:$AQ31,MATCH(Lists!$K$23,$A$1:$AQ$1,0))&amp;""),"")),0)-IFERROR(VALUE(IFERROR(TRIM(INDEX($A31:$AQ31,MATCH(Lists!$K$24,$A$1:$AQ$1,0))&amp;""),"")),0),0)</f>
        <v/>
      </c>
      <c r="BJ31" s="21">
        <f>IF(AS31="","",IFERROR(IF(TRIM(INDEX($A31:$AQ31,MATCH(Lists!$K$21,$A$1:$AQ$1,0))&amp;"")="","",VALUE(TRIM(INDEX($A31:$AQ31,MATCH(Lists!$K$21,$A$1:$AQ$1,0))&amp;""))),""))</f>
        <v/>
      </c>
      <c r="BK31" s="19">
        <f>IF(AS31="",0,1)</f>
        <v/>
      </c>
    </row>
    <row r="32">
      <c r="AR32" s="18" t="n"/>
      <c r="AS32" s="19">
        <f>TRIM(IFERROR(TRIM(INDEX($A32:$AQ32,MATCH(Lists!$K$2,$A$1:$AQ$1,0))&amp;""),"")&amp;" "&amp;IFERROR(TRIM(INDEX($A32:$AQ32,MATCH(Lists!$K$3,$A$1:$AQ$1,0))&amp;""),""))</f>
        <v/>
      </c>
      <c r="AT32" s="20">
        <f>IF(AS32="","",IFERROR(IF(TRIM(INDEX($A32:$AQ32,MATCH(Lists!$K$4,$A$1:$AQ$1,0))&amp;"")="","",IF(ISNUMBER(INDEX($A32:$AQ32,MATCH(Lists!$K$4,$A$1:$AQ$1,0))),INT(INDEX($A32:$AQ32,MATCH(Lists!$K$4,$A$1:$AQ$1,0))),DATE(VALUE(LEFT(INDEX($A32:$AQ32,MATCH(Lists!$K$4,$A$1:$AQ$1,0)),4)),VALUE(MID(INDEX($A32:$AQ32,MATCH(Lists!$K$4,$A$1:$AQ$1,0)),6,2)),VALUE(MID(INDEX($A32:$AQ32,MATCH(Lists!$K$4,$A$1:$AQ$1,0)),9,2))))),""))</f>
        <v/>
      </c>
      <c r="AU32" s="19">
        <f>IF(AS32="","",IFERROR(TRIM(INDEX($A32:$AQ32,MATCH(Lists!$K$6,$A$1:$AQ$1,0))&amp;""),""))</f>
        <v/>
      </c>
      <c r="AV32" s="19">
        <f>IF(AS32="","",IFERROR(TRIM(INDEX($A32:$AQ32,MATCH(Lists!$K$5,$A$1:$AQ$1,0))&amp;""),""))</f>
        <v/>
      </c>
      <c r="AW32" s="19">
        <f>IF(AS32="","",IF(OR(AND(IFERROR(TRIM(INDEX($A32:$AQ32,MATCH(Lists!$K$9,$A$1:$AQ$1,0))&amp;""),"")&lt;&gt;"",ISERROR(MATCH(LOWER(IFERROR(TRIM(INDEX($A32:$AQ32,MATCH(Lists!$K$9,$A$1:$AQ$1,0))&amp;""),"")),Lists!$M$2:$M$7,0))),AND(IFERROR(TRIM(INDEX($A32:$AQ32,MATCH(Lists!$K$10,$A$1:$AQ$1,0))&amp;""),"")&lt;&gt;"",ISERROR(MATCH(LOWER(IFERROR(TRIM(INDEX($A32:$AQ32,MATCH(Lists!$K$10,$A$1:$AQ$1,0))&amp;""),"")),Lists!$M$2:$M$7,0)))),"Yes","No"))</f>
        <v/>
      </c>
      <c r="AX32" s="19">
        <f>IF(AS32="","",IF(IFERROR(TRIM(INDEX($A32:$AQ32,MATCH(Lists!$K$11,$A$1:$AQ$1,0))&amp;""),"")&lt;&gt;"","Yes","No"))</f>
        <v/>
      </c>
      <c r="AY32" s="19">
        <f>TRIM(IFERROR(TRIM(INDEX($A32:$AQ32,MATCH(Lists!$K$13,$A$1:$AQ$1,0))&amp;""),"")&amp;" "&amp;IFERROR(TRIM(INDEX($A32:$AQ32,MATCH(Lists!$K$14,$A$1:$AQ$1,0))&amp;""),""))</f>
        <v/>
      </c>
      <c r="AZ32" s="20">
        <f>IF(AY32="","",IFERROR(IF(TRIM(INDEX($A32:$AQ32,MATCH(Lists!$K$15,$A$1:$AQ$1,0))&amp;"")="","",IF(ISNUMBER(INDEX($A32:$AQ32,MATCH(Lists!$K$15,$A$1:$AQ$1,0))),INT(INDEX($A32:$AQ32,MATCH(Lists!$K$15,$A$1:$AQ$1,0))),DATE(VALUE(LEFT(INDEX($A32:$AQ32,MATCH(Lists!$K$15,$A$1:$AQ$1,0)),4)),VALUE(MID(INDEX($A32:$AQ32,MATCH(Lists!$K$15,$A$1:$AQ$1,0)),6,2)),VALUE(MID(INDEX($A32:$AQ32,MATCH(Lists!$K$15,$A$1:$AQ$1,0)),9,2))))),""))</f>
        <v/>
      </c>
      <c r="BA32" s="19">
        <f>IF(AY32="","",IFERROR(TRIM(INDEX($A32:$AQ32,MATCH(Lists!$K$17,$A$1:$AQ$1,0))&amp;""),""))</f>
        <v/>
      </c>
      <c r="BB32" s="19">
        <f>IF(AY32="","",IFERROR(TRIM(INDEX($A32:$AQ32,MATCH(Lists!$K$16,$A$1:$AQ$1,0))&amp;""),""))</f>
        <v/>
      </c>
      <c r="BC32" s="19">
        <f>IF(AY32="","",IF(OR(AND(IFERROR(TRIM(INDEX($A32:$AQ32,MATCH(Lists!$K$18,$A$1:$AQ$1,0))&amp;""),"")&lt;&gt;"",ISERROR(MATCH(LOWER(IFERROR(TRIM(INDEX($A32:$AQ32,MATCH(Lists!$K$18,$A$1:$AQ$1,0))&amp;""),"")),Lists!$M$2:$M$7,0))),AND(IFERROR(TRIM(INDEX($A32:$AQ32,MATCH(Lists!$K$19,$A$1:$AQ$1,0))&amp;""),"")&lt;&gt;"",ISERROR(MATCH(LOWER(IFERROR(TRIM(INDEX($A32:$AQ32,MATCH(Lists!$K$19,$A$1:$AQ$1,0))&amp;""),"")),Lists!$M$2:$M$7,0)))),"Yes","No"))</f>
        <v/>
      </c>
      <c r="BD32" s="19">
        <f>IF(AY32="","",IF(IFERROR(TRIM(INDEX($A32:$AQ32,MATCH(Lists!$K$20,$A$1:$AQ$1,0))&amp;""),"")&lt;&gt;"","Yes","No"))</f>
        <v/>
      </c>
      <c r="BE32" s="19">
        <f>IF(AS32="","",IFERROR(TRIM(INDEX($A32:$AQ32,MATCH(Lists!$K$7,$A$1:$AQ$1,0))&amp;""),""))</f>
        <v/>
      </c>
      <c r="BF32" s="19">
        <f>IF(AS32="","",IFERROR(TRIM(INDEX($A32:$AQ32,MATCH(Lists!$K$8,$A$1:$AQ$1,0))&amp;""),""))</f>
        <v/>
      </c>
      <c r="BG32" s="19">
        <f>IF(AS32="","",IFERROR(TRIM(INDEX($A32:$AQ32,MATCH(Lists!$K$12,$A$1:$AQ$1,0))&amp;""),""))</f>
        <v/>
      </c>
      <c r="BH32" s="19">
        <f>IF(AS32="","",IFERROR(TRIM(INDEX($A32:$AQ32,MATCH(Lists!$K$22,$A$1:$AQ$1,0))&amp;""),""))</f>
        <v/>
      </c>
      <c r="BI32" s="21">
        <f>IF(OR(BH32="Paid",BH32="Partially refunded"),IFERROR(VALUE(IFERROR(TRIM(INDEX($A32:$AQ32,MATCH(Lists!$K$23,$A$1:$AQ$1,0))&amp;""),"")),0)-IFERROR(VALUE(IFERROR(TRIM(INDEX($A32:$AQ32,MATCH(Lists!$K$24,$A$1:$AQ$1,0))&amp;""),"")),0),0)</f>
        <v/>
      </c>
      <c r="BJ32" s="21">
        <f>IF(AS32="","",IFERROR(IF(TRIM(INDEX($A32:$AQ32,MATCH(Lists!$K$21,$A$1:$AQ$1,0))&amp;"")="","",VALUE(TRIM(INDEX($A32:$AQ32,MATCH(Lists!$K$21,$A$1:$AQ$1,0))&amp;""))),""))</f>
        <v/>
      </c>
      <c r="BK32" s="19">
        <f>IF(AS32="",0,1)</f>
        <v/>
      </c>
    </row>
    <row r="33">
      <c r="AR33" s="18" t="n"/>
      <c r="AS33" s="19">
        <f>TRIM(IFERROR(TRIM(INDEX($A33:$AQ33,MATCH(Lists!$K$2,$A$1:$AQ$1,0))&amp;""),"")&amp;" "&amp;IFERROR(TRIM(INDEX($A33:$AQ33,MATCH(Lists!$K$3,$A$1:$AQ$1,0))&amp;""),""))</f>
        <v/>
      </c>
      <c r="AT33" s="20">
        <f>IF(AS33="","",IFERROR(IF(TRIM(INDEX($A33:$AQ33,MATCH(Lists!$K$4,$A$1:$AQ$1,0))&amp;"")="","",IF(ISNUMBER(INDEX($A33:$AQ33,MATCH(Lists!$K$4,$A$1:$AQ$1,0))),INT(INDEX($A33:$AQ33,MATCH(Lists!$K$4,$A$1:$AQ$1,0))),DATE(VALUE(LEFT(INDEX($A33:$AQ33,MATCH(Lists!$K$4,$A$1:$AQ$1,0)),4)),VALUE(MID(INDEX($A33:$AQ33,MATCH(Lists!$K$4,$A$1:$AQ$1,0)),6,2)),VALUE(MID(INDEX($A33:$AQ33,MATCH(Lists!$K$4,$A$1:$AQ$1,0)),9,2))))),""))</f>
        <v/>
      </c>
      <c r="AU33" s="19">
        <f>IF(AS33="","",IFERROR(TRIM(INDEX($A33:$AQ33,MATCH(Lists!$K$6,$A$1:$AQ$1,0))&amp;""),""))</f>
        <v/>
      </c>
      <c r="AV33" s="19">
        <f>IF(AS33="","",IFERROR(TRIM(INDEX($A33:$AQ33,MATCH(Lists!$K$5,$A$1:$AQ$1,0))&amp;""),""))</f>
        <v/>
      </c>
      <c r="AW33" s="19">
        <f>IF(AS33="","",IF(OR(AND(IFERROR(TRIM(INDEX($A33:$AQ33,MATCH(Lists!$K$9,$A$1:$AQ$1,0))&amp;""),"")&lt;&gt;"",ISERROR(MATCH(LOWER(IFERROR(TRIM(INDEX($A33:$AQ33,MATCH(Lists!$K$9,$A$1:$AQ$1,0))&amp;""),"")),Lists!$M$2:$M$7,0))),AND(IFERROR(TRIM(INDEX($A33:$AQ33,MATCH(Lists!$K$10,$A$1:$AQ$1,0))&amp;""),"")&lt;&gt;"",ISERROR(MATCH(LOWER(IFERROR(TRIM(INDEX($A33:$AQ33,MATCH(Lists!$K$10,$A$1:$AQ$1,0))&amp;""),"")),Lists!$M$2:$M$7,0)))),"Yes","No"))</f>
        <v/>
      </c>
      <c r="AX33" s="19">
        <f>IF(AS33="","",IF(IFERROR(TRIM(INDEX($A33:$AQ33,MATCH(Lists!$K$11,$A$1:$AQ$1,0))&amp;""),"")&lt;&gt;"","Yes","No"))</f>
        <v/>
      </c>
      <c r="AY33" s="19">
        <f>TRIM(IFERROR(TRIM(INDEX($A33:$AQ33,MATCH(Lists!$K$13,$A$1:$AQ$1,0))&amp;""),"")&amp;" "&amp;IFERROR(TRIM(INDEX($A33:$AQ33,MATCH(Lists!$K$14,$A$1:$AQ$1,0))&amp;""),""))</f>
        <v/>
      </c>
      <c r="AZ33" s="20">
        <f>IF(AY33="","",IFERROR(IF(TRIM(INDEX($A33:$AQ33,MATCH(Lists!$K$15,$A$1:$AQ$1,0))&amp;"")="","",IF(ISNUMBER(INDEX($A33:$AQ33,MATCH(Lists!$K$15,$A$1:$AQ$1,0))),INT(INDEX($A33:$AQ33,MATCH(Lists!$K$15,$A$1:$AQ$1,0))),DATE(VALUE(LEFT(INDEX($A33:$AQ33,MATCH(Lists!$K$15,$A$1:$AQ$1,0)),4)),VALUE(MID(INDEX($A33:$AQ33,MATCH(Lists!$K$15,$A$1:$AQ$1,0)),6,2)),VALUE(MID(INDEX($A33:$AQ33,MATCH(Lists!$K$15,$A$1:$AQ$1,0)),9,2))))),""))</f>
        <v/>
      </c>
      <c r="BA33" s="19">
        <f>IF(AY33="","",IFERROR(TRIM(INDEX($A33:$AQ33,MATCH(Lists!$K$17,$A$1:$AQ$1,0))&amp;""),""))</f>
        <v/>
      </c>
      <c r="BB33" s="19">
        <f>IF(AY33="","",IFERROR(TRIM(INDEX($A33:$AQ33,MATCH(Lists!$K$16,$A$1:$AQ$1,0))&amp;""),""))</f>
        <v/>
      </c>
      <c r="BC33" s="19">
        <f>IF(AY33="","",IF(OR(AND(IFERROR(TRIM(INDEX($A33:$AQ33,MATCH(Lists!$K$18,$A$1:$AQ$1,0))&amp;""),"")&lt;&gt;"",ISERROR(MATCH(LOWER(IFERROR(TRIM(INDEX($A33:$AQ33,MATCH(Lists!$K$18,$A$1:$AQ$1,0))&amp;""),"")),Lists!$M$2:$M$7,0))),AND(IFERROR(TRIM(INDEX($A33:$AQ33,MATCH(Lists!$K$19,$A$1:$AQ$1,0))&amp;""),"")&lt;&gt;"",ISERROR(MATCH(LOWER(IFERROR(TRIM(INDEX($A33:$AQ33,MATCH(Lists!$K$19,$A$1:$AQ$1,0))&amp;""),"")),Lists!$M$2:$M$7,0)))),"Yes","No"))</f>
        <v/>
      </c>
      <c r="BD33" s="19">
        <f>IF(AY33="","",IF(IFERROR(TRIM(INDEX($A33:$AQ33,MATCH(Lists!$K$20,$A$1:$AQ$1,0))&amp;""),"")&lt;&gt;"","Yes","No"))</f>
        <v/>
      </c>
      <c r="BE33" s="19">
        <f>IF(AS33="","",IFERROR(TRIM(INDEX($A33:$AQ33,MATCH(Lists!$K$7,$A$1:$AQ$1,0))&amp;""),""))</f>
        <v/>
      </c>
      <c r="BF33" s="19">
        <f>IF(AS33="","",IFERROR(TRIM(INDEX($A33:$AQ33,MATCH(Lists!$K$8,$A$1:$AQ$1,0))&amp;""),""))</f>
        <v/>
      </c>
      <c r="BG33" s="19">
        <f>IF(AS33="","",IFERROR(TRIM(INDEX($A33:$AQ33,MATCH(Lists!$K$12,$A$1:$AQ$1,0))&amp;""),""))</f>
        <v/>
      </c>
      <c r="BH33" s="19">
        <f>IF(AS33="","",IFERROR(TRIM(INDEX($A33:$AQ33,MATCH(Lists!$K$22,$A$1:$AQ$1,0))&amp;""),""))</f>
        <v/>
      </c>
      <c r="BI33" s="21">
        <f>IF(OR(BH33="Paid",BH33="Partially refunded"),IFERROR(VALUE(IFERROR(TRIM(INDEX($A33:$AQ33,MATCH(Lists!$K$23,$A$1:$AQ$1,0))&amp;""),"")),0)-IFERROR(VALUE(IFERROR(TRIM(INDEX($A33:$AQ33,MATCH(Lists!$K$24,$A$1:$AQ$1,0))&amp;""),"")),0),0)</f>
        <v/>
      </c>
      <c r="BJ33" s="21">
        <f>IF(AS33="","",IFERROR(IF(TRIM(INDEX($A33:$AQ33,MATCH(Lists!$K$21,$A$1:$AQ$1,0))&amp;"")="","",VALUE(TRIM(INDEX($A33:$AQ33,MATCH(Lists!$K$21,$A$1:$AQ$1,0))&amp;""))),""))</f>
        <v/>
      </c>
      <c r="BK33" s="19">
        <f>IF(AS33="",0,1)</f>
        <v/>
      </c>
    </row>
    <row r="34">
      <c r="AR34" s="18" t="n"/>
      <c r="AS34" s="19">
        <f>TRIM(IFERROR(TRIM(INDEX($A34:$AQ34,MATCH(Lists!$K$2,$A$1:$AQ$1,0))&amp;""),"")&amp;" "&amp;IFERROR(TRIM(INDEX($A34:$AQ34,MATCH(Lists!$K$3,$A$1:$AQ$1,0))&amp;""),""))</f>
        <v/>
      </c>
      <c r="AT34" s="20">
        <f>IF(AS34="","",IFERROR(IF(TRIM(INDEX($A34:$AQ34,MATCH(Lists!$K$4,$A$1:$AQ$1,0))&amp;"")="","",IF(ISNUMBER(INDEX($A34:$AQ34,MATCH(Lists!$K$4,$A$1:$AQ$1,0))),INT(INDEX($A34:$AQ34,MATCH(Lists!$K$4,$A$1:$AQ$1,0))),DATE(VALUE(LEFT(INDEX($A34:$AQ34,MATCH(Lists!$K$4,$A$1:$AQ$1,0)),4)),VALUE(MID(INDEX($A34:$AQ34,MATCH(Lists!$K$4,$A$1:$AQ$1,0)),6,2)),VALUE(MID(INDEX($A34:$AQ34,MATCH(Lists!$K$4,$A$1:$AQ$1,0)),9,2))))),""))</f>
        <v/>
      </c>
      <c r="AU34" s="19">
        <f>IF(AS34="","",IFERROR(TRIM(INDEX($A34:$AQ34,MATCH(Lists!$K$6,$A$1:$AQ$1,0))&amp;""),""))</f>
        <v/>
      </c>
      <c r="AV34" s="19">
        <f>IF(AS34="","",IFERROR(TRIM(INDEX($A34:$AQ34,MATCH(Lists!$K$5,$A$1:$AQ$1,0))&amp;""),""))</f>
        <v/>
      </c>
      <c r="AW34" s="19">
        <f>IF(AS34="","",IF(OR(AND(IFERROR(TRIM(INDEX($A34:$AQ34,MATCH(Lists!$K$9,$A$1:$AQ$1,0))&amp;""),"")&lt;&gt;"",ISERROR(MATCH(LOWER(IFERROR(TRIM(INDEX($A34:$AQ34,MATCH(Lists!$K$9,$A$1:$AQ$1,0))&amp;""),"")),Lists!$M$2:$M$7,0))),AND(IFERROR(TRIM(INDEX($A34:$AQ34,MATCH(Lists!$K$10,$A$1:$AQ$1,0))&amp;""),"")&lt;&gt;"",ISERROR(MATCH(LOWER(IFERROR(TRIM(INDEX($A34:$AQ34,MATCH(Lists!$K$10,$A$1:$AQ$1,0))&amp;""),"")),Lists!$M$2:$M$7,0)))),"Yes","No"))</f>
        <v/>
      </c>
      <c r="AX34" s="19">
        <f>IF(AS34="","",IF(IFERROR(TRIM(INDEX($A34:$AQ34,MATCH(Lists!$K$11,$A$1:$AQ$1,0))&amp;""),"")&lt;&gt;"","Yes","No"))</f>
        <v/>
      </c>
      <c r="AY34" s="19">
        <f>TRIM(IFERROR(TRIM(INDEX($A34:$AQ34,MATCH(Lists!$K$13,$A$1:$AQ$1,0))&amp;""),"")&amp;" "&amp;IFERROR(TRIM(INDEX($A34:$AQ34,MATCH(Lists!$K$14,$A$1:$AQ$1,0))&amp;""),""))</f>
        <v/>
      </c>
      <c r="AZ34" s="20">
        <f>IF(AY34="","",IFERROR(IF(TRIM(INDEX($A34:$AQ34,MATCH(Lists!$K$15,$A$1:$AQ$1,0))&amp;"")="","",IF(ISNUMBER(INDEX($A34:$AQ34,MATCH(Lists!$K$15,$A$1:$AQ$1,0))),INT(INDEX($A34:$AQ34,MATCH(Lists!$K$15,$A$1:$AQ$1,0))),DATE(VALUE(LEFT(INDEX($A34:$AQ34,MATCH(Lists!$K$15,$A$1:$AQ$1,0)),4)),VALUE(MID(INDEX($A34:$AQ34,MATCH(Lists!$K$15,$A$1:$AQ$1,0)),6,2)),VALUE(MID(INDEX($A34:$AQ34,MATCH(Lists!$K$15,$A$1:$AQ$1,0)),9,2))))),""))</f>
        <v/>
      </c>
      <c r="BA34" s="19">
        <f>IF(AY34="","",IFERROR(TRIM(INDEX($A34:$AQ34,MATCH(Lists!$K$17,$A$1:$AQ$1,0))&amp;""),""))</f>
        <v/>
      </c>
      <c r="BB34" s="19">
        <f>IF(AY34="","",IFERROR(TRIM(INDEX($A34:$AQ34,MATCH(Lists!$K$16,$A$1:$AQ$1,0))&amp;""),""))</f>
        <v/>
      </c>
      <c r="BC34" s="19">
        <f>IF(AY34="","",IF(OR(AND(IFERROR(TRIM(INDEX($A34:$AQ34,MATCH(Lists!$K$18,$A$1:$AQ$1,0))&amp;""),"")&lt;&gt;"",ISERROR(MATCH(LOWER(IFERROR(TRIM(INDEX($A34:$AQ34,MATCH(Lists!$K$18,$A$1:$AQ$1,0))&amp;""),"")),Lists!$M$2:$M$7,0))),AND(IFERROR(TRIM(INDEX($A34:$AQ34,MATCH(Lists!$K$19,$A$1:$AQ$1,0))&amp;""),"")&lt;&gt;"",ISERROR(MATCH(LOWER(IFERROR(TRIM(INDEX($A34:$AQ34,MATCH(Lists!$K$19,$A$1:$AQ$1,0))&amp;""),"")),Lists!$M$2:$M$7,0)))),"Yes","No"))</f>
        <v/>
      </c>
      <c r="BD34" s="19">
        <f>IF(AY34="","",IF(IFERROR(TRIM(INDEX($A34:$AQ34,MATCH(Lists!$K$20,$A$1:$AQ$1,0))&amp;""),"")&lt;&gt;"","Yes","No"))</f>
        <v/>
      </c>
      <c r="BE34" s="19">
        <f>IF(AS34="","",IFERROR(TRIM(INDEX($A34:$AQ34,MATCH(Lists!$K$7,$A$1:$AQ$1,0))&amp;""),""))</f>
        <v/>
      </c>
      <c r="BF34" s="19">
        <f>IF(AS34="","",IFERROR(TRIM(INDEX($A34:$AQ34,MATCH(Lists!$K$8,$A$1:$AQ$1,0))&amp;""),""))</f>
        <v/>
      </c>
      <c r="BG34" s="19">
        <f>IF(AS34="","",IFERROR(TRIM(INDEX($A34:$AQ34,MATCH(Lists!$K$12,$A$1:$AQ$1,0))&amp;""),""))</f>
        <v/>
      </c>
      <c r="BH34" s="19">
        <f>IF(AS34="","",IFERROR(TRIM(INDEX($A34:$AQ34,MATCH(Lists!$K$22,$A$1:$AQ$1,0))&amp;""),""))</f>
        <v/>
      </c>
      <c r="BI34" s="21">
        <f>IF(OR(BH34="Paid",BH34="Partially refunded"),IFERROR(VALUE(IFERROR(TRIM(INDEX($A34:$AQ34,MATCH(Lists!$K$23,$A$1:$AQ$1,0))&amp;""),"")),0)-IFERROR(VALUE(IFERROR(TRIM(INDEX($A34:$AQ34,MATCH(Lists!$K$24,$A$1:$AQ$1,0))&amp;""),"")),0),0)</f>
        <v/>
      </c>
      <c r="BJ34" s="21">
        <f>IF(AS34="","",IFERROR(IF(TRIM(INDEX($A34:$AQ34,MATCH(Lists!$K$21,$A$1:$AQ$1,0))&amp;"")="","",VALUE(TRIM(INDEX($A34:$AQ34,MATCH(Lists!$K$21,$A$1:$AQ$1,0))&amp;""))),""))</f>
        <v/>
      </c>
      <c r="BK34" s="19">
        <f>IF(AS34="",0,1)</f>
        <v/>
      </c>
    </row>
    <row r="35">
      <c r="AR35" s="18" t="n"/>
      <c r="AS35" s="19">
        <f>TRIM(IFERROR(TRIM(INDEX($A35:$AQ35,MATCH(Lists!$K$2,$A$1:$AQ$1,0))&amp;""),"")&amp;" "&amp;IFERROR(TRIM(INDEX($A35:$AQ35,MATCH(Lists!$K$3,$A$1:$AQ$1,0))&amp;""),""))</f>
        <v/>
      </c>
      <c r="AT35" s="20">
        <f>IF(AS35="","",IFERROR(IF(TRIM(INDEX($A35:$AQ35,MATCH(Lists!$K$4,$A$1:$AQ$1,0))&amp;"")="","",IF(ISNUMBER(INDEX($A35:$AQ35,MATCH(Lists!$K$4,$A$1:$AQ$1,0))),INT(INDEX($A35:$AQ35,MATCH(Lists!$K$4,$A$1:$AQ$1,0))),DATE(VALUE(LEFT(INDEX($A35:$AQ35,MATCH(Lists!$K$4,$A$1:$AQ$1,0)),4)),VALUE(MID(INDEX($A35:$AQ35,MATCH(Lists!$K$4,$A$1:$AQ$1,0)),6,2)),VALUE(MID(INDEX($A35:$AQ35,MATCH(Lists!$K$4,$A$1:$AQ$1,0)),9,2))))),""))</f>
        <v/>
      </c>
      <c r="AU35" s="19">
        <f>IF(AS35="","",IFERROR(TRIM(INDEX($A35:$AQ35,MATCH(Lists!$K$6,$A$1:$AQ$1,0))&amp;""),""))</f>
        <v/>
      </c>
      <c r="AV35" s="19">
        <f>IF(AS35="","",IFERROR(TRIM(INDEX($A35:$AQ35,MATCH(Lists!$K$5,$A$1:$AQ$1,0))&amp;""),""))</f>
        <v/>
      </c>
      <c r="AW35" s="19">
        <f>IF(AS35="","",IF(OR(AND(IFERROR(TRIM(INDEX($A35:$AQ35,MATCH(Lists!$K$9,$A$1:$AQ$1,0))&amp;""),"")&lt;&gt;"",ISERROR(MATCH(LOWER(IFERROR(TRIM(INDEX($A35:$AQ35,MATCH(Lists!$K$9,$A$1:$AQ$1,0))&amp;""),"")),Lists!$M$2:$M$7,0))),AND(IFERROR(TRIM(INDEX($A35:$AQ35,MATCH(Lists!$K$10,$A$1:$AQ$1,0))&amp;""),"")&lt;&gt;"",ISERROR(MATCH(LOWER(IFERROR(TRIM(INDEX($A35:$AQ35,MATCH(Lists!$K$10,$A$1:$AQ$1,0))&amp;""),"")),Lists!$M$2:$M$7,0)))),"Yes","No"))</f>
        <v/>
      </c>
      <c r="AX35" s="19">
        <f>IF(AS35="","",IF(IFERROR(TRIM(INDEX($A35:$AQ35,MATCH(Lists!$K$11,$A$1:$AQ$1,0))&amp;""),"")&lt;&gt;"","Yes","No"))</f>
        <v/>
      </c>
      <c r="AY35" s="19">
        <f>TRIM(IFERROR(TRIM(INDEX($A35:$AQ35,MATCH(Lists!$K$13,$A$1:$AQ$1,0))&amp;""),"")&amp;" "&amp;IFERROR(TRIM(INDEX($A35:$AQ35,MATCH(Lists!$K$14,$A$1:$AQ$1,0))&amp;""),""))</f>
        <v/>
      </c>
      <c r="AZ35" s="20">
        <f>IF(AY35="","",IFERROR(IF(TRIM(INDEX($A35:$AQ35,MATCH(Lists!$K$15,$A$1:$AQ$1,0))&amp;"")="","",IF(ISNUMBER(INDEX($A35:$AQ35,MATCH(Lists!$K$15,$A$1:$AQ$1,0))),INT(INDEX($A35:$AQ35,MATCH(Lists!$K$15,$A$1:$AQ$1,0))),DATE(VALUE(LEFT(INDEX($A35:$AQ35,MATCH(Lists!$K$15,$A$1:$AQ$1,0)),4)),VALUE(MID(INDEX($A35:$AQ35,MATCH(Lists!$K$15,$A$1:$AQ$1,0)),6,2)),VALUE(MID(INDEX($A35:$AQ35,MATCH(Lists!$K$15,$A$1:$AQ$1,0)),9,2))))),""))</f>
        <v/>
      </c>
      <c r="BA35" s="19">
        <f>IF(AY35="","",IFERROR(TRIM(INDEX($A35:$AQ35,MATCH(Lists!$K$17,$A$1:$AQ$1,0))&amp;""),""))</f>
        <v/>
      </c>
      <c r="BB35" s="19">
        <f>IF(AY35="","",IFERROR(TRIM(INDEX($A35:$AQ35,MATCH(Lists!$K$16,$A$1:$AQ$1,0))&amp;""),""))</f>
        <v/>
      </c>
      <c r="BC35" s="19">
        <f>IF(AY35="","",IF(OR(AND(IFERROR(TRIM(INDEX($A35:$AQ35,MATCH(Lists!$K$18,$A$1:$AQ$1,0))&amp;""),"")&lt;&gt;"",ISERROR(MATCH(LOWER(IFERROR(TRIM(INDEX($A35:$AQ35,MATCH(Lists!$K$18,$A$1:$AQ$1,0))&amp;""),"")),Lists!$M$2:$M$7,0))),AND(IFERROR(TRIM(INDEX($A35:$AQ35,MATCH(Lists!$K$19,$A$1:$AQ$1,0))&amp;""),"")&lt;&gt;"",ISERROR(MATCH(LOWER(IFERROR(TRIM(INDEX($A35:$AQ35,MATCH(Lists!$K$19,$A$1:$AQ$1,0))&amp;""),"")),Lists!$M$2:$M$7,0)))),"Yes","No"))</f>
        <v/>
      </c>
      <c r="BD35" s="19">
        <f>IF(AY35="","",IF(IFERROR(TRIM(INDEX($A35:$AQ35,MATCH(Lists!$K$20,$A$1:$AQ$1,0))&amp;""),"")&lt;&gt;"","Yes","No"))</f>
        <v/>
      </c>
      <c r="BE35" s="19">
        <f>IF(AS35="","",IFERROR(TRIM(INDEX($A35:$AQ35,MATCH(Lists!$K$7,$A$1:$AQ$1,0))&amp;""),""))</f>
        <v/>
      </c>
      <c r="BF35" s="19">
        <f>IF(AS35="","",IFERROR(TRIM(INDEX($A35:$AQ35,MATCH(Lists!$K$8,$A$1:$AQ$1,0))&amp;""),""))</f>
        <v/>
      </c>
      <c r="BG35" s="19">
        <f>IF(AS35="","",IFERROR(TRIM(INDEX($A35:$AQ35,MATCH(Lists!$K$12,$A$1:$AQ$1,0))&amp;""),""))</f>
        <v/>
      </c>
      <c r="BH35" s="19">
        <f>IF(AS35="","",IFERROR(TRIM(INDEX($A35:$AQ35,MATCH(Lists!$K$22,$A$1:$AQ$1,0))&amp;""),""))</f>
        <v/>
      </c>
      <c r="BI35" s="21">
        <f>IF(OR(BH35="Paid",BH35="Partially refunded"),IFERROR(VALUE(IFERROR(TRIM(INDEX($A35:$AQ35,MATCH(Lists!$K$23,$A$1:$AQ$1,0))&amp;""),"")),0)-IFERROR(VALUE(IFERROR(TRIM(INDEX($A35:$AQ35,MATCH(Lists!$K$24,$A$1:$AQ$1,0))&amp;""),"")),0),0)</f>
        <v/>
      </c>
      <c r="BJ35" s="21">
        <f>IF(AS35="","",IFERROR(IF(TRIM(INDEX($A35:$AQ35,MATCH(Lists!$K$21,$A$1:$AQ$1,0))&amp;"")="","",VALUE(TRIM(INDEX($A35:$AQ35,MATCH(Lists!$K$21,$A$1:$AQ$1,0))&amp;""))),""))</f>
        <v/>
      </c>
      <c r="BK35" s="19">
        <f>IF(AS35="",0,1)</f>
        <v/>
      </c>
    </row>
    <row r="36">
      <c r="AR36" s="18" t="n"/>
      <c r="AS36" s="19">
        <f>TRIM(IFERROR(TRIM(INDEX($A36:$AQ36,MATCH(Lists!$K$2,$A$1:$AQ$1,0))&amp;""),"")&amp;" "&amp;IFERROR(TRIM(INDEX($A36:$AQ36,MATCH(Lists!$K$3,$A$1:$AQ$1,0))&amp;""),""))</f>
        <v/>
      </c>
      <c r="AT36" s="20">
        <f>IF(AS36="","",IFERROR(IF(TRIM(INDEX($A36:$AQ36,MATCH(Lists!$K$4,$A$1:$AQ$1,0))&amp;"")="","",IF(ISNUMBER(INDEX($A36:$AQ36,MATCH(Lists!$K$4,$A$1:$AQ$1,0))),INT(INDEX($A36:$AQ36,MATCH(Lists!$K$4,$A$1:$AQ$1,0))),DATE(VALUE(LEFT(INDEX($A36:$AQ36,MATCH(Lists!$K$4,$A$1:$AQ$1,0)),4)),VALUE(MID(INDEX($A36:$AQ36,MATCH(Lists!$K$4,$A$1:$AQ$1,0)),6,2)),VALUE(MID(INDEX($A36:$AQ36,MATCH(Lists!$K$4,$A$1:$AQ$1,0)),9,2))))),""))</f>
        <v/>
      </c>
      <c r="AU36" s="19">
        <f>IF(AS36="","",IFERROR(TRIM(INDEX($A36:$AQ36,MATCH(Lists!$K$6,$A$1:$AQ$1,0))&amp;""),""))</f>
        <v/>
      </c>
      <c r="AV36" s="19">
        <f>IF(AS36="","",IFERROR(TRIM(INDEX($A36:$AQ36,MATCH(Lists!$K$5,$A$1:$AQ$1,0))&amp;""),""))</f>
        <v/>
      </c>
      <c r="AW36" s="19">
        <f>IF(AS36="","",IF(OR(AND(IFERROR(TRIM(INDEX($A36:$AQ36,MATCH(Lists!$K$9,$A$1:$AQ$1,0))&amp;""),"")&lt;&gt;"",ISERROR(MATCH(LOWER(IFERROR(TRIM(INDEX($A36:$AQ36,MATCH(Lists!$K$9,$A$1:$AQ$1,0))&amp;""),"")),Lists!$M$2:$M$7,0))),AND(IFERROR(TRIM(INDEX($A36:$AQ36,MATCH(Lists!$K$10,$A$1:$AQ$1,0))&amp;""),"")&lt;&gt;"",ISERROR(MATCH(LOWER(IFERROR(TRIM(INDEX($A36:$AQ36,MATCH(Lists!$K$10,$A$1:$AQ$1,0))&amp;""),"")),Lists!$M$2:$M$7,0)))),"Yes","No"))</f>
        <v/>
      </c>
      <c r="AX36" s="19">
        <f>IF(AS36="","",IF(IFERROR(TRIM(INDEX($A36:$AQ36,MATCH(Lists!$K$11,$A$1:$AQ$1,0))&amp;""),"")&lt;&gt;"","Yes","No"))</f>
        <v/>
      </c>
      <c r="AY36" s="19">
        <f>TRIM(IFERROR(TRIM(INDEX($A36:$AQ36,MATCH(Lists!$K$13,$A$1:$AQ$1,0))&amp;""),"")&amp;" "&amp;IFERROR(TRIM(INDEX($A36:$AQ36,MATCH(Lists!$K$14,$A$1:$AQ$1,0))&amp;""),""))</f>
        <v/>
      </c>
      <c r="AZ36" s="20">
        <f>IF(AY36="","",IFERROR(IF(TRIM(INDEX($A36:$AQ36,MATCH(Lists!$K$15,$A$1:$AQ$1,0))&amp;"")="","",IF(ISNUMBER(INDEX($A36:$AQ36,MATCH(Lists!$K$15,$A$1:$AQ$1,0))),INT(INDEX($A36:$AQ36,MATCH(Lists!$K$15,$A$1:$AQ$1,0))),DATE(VALUE(LEFT(INDEX($A36:$AQ36,MATCH(Lists!$K$15,$A$1:$AQ$1,0)),4)),VALUE(MID(INDEX($A36:$AQ36,MATCH(Lists!$K$15,$A$1:$AQ$1,0)),6,2)),VALUE(MID(INDEX($A36:$AQ36,MATCH(Lists!$K$15,$A$1:$AQ$1,0)),9,2))))),""))</f>
        <v/>
      </c>
      <c r="BA36" s="19">
        <f>IF(AY36="","",IFERROR(TRIM(INDEX($A36:$AQ36,MATCH(Lists!$K$17,$A$1:$AQ$1,0))&amp;""),""))</f>
        <v/>
      </c>
      <c r="BB36" s="19">
        <f>IF(AY36="","",IFERROR(TRIM(INDEX($A36:$AQ36,MATCH(Lists!$K$16,$A$1:$AQ$1,0))&amp;""),""))</f>
        <v/>
      </c>
      <c r="BC36" s="19">
        <f>IF(AY36="","",IF(OR(AND(IFERROR(TRIM(INDEX($A36:$AQ36,MATCH(Lists!$K$18,$A$1:$AQ$1,0))&amp;""),"")&lt;&gt;"",ISERROR(MATCH(LOWER(IFERROR(TRIM(INDEX($A36:$AQ36,MATCH(Lists!$K$18,$A$1:$AQ$1,0))&amp;""),"")),Lists!$M$2:$M$7,0))),AND(IFERROR(TRIM(INDEX($A36:$AQ36,MATCH(Lists!$K$19,$A$1:$AQ$1,0))&amp;""),"")&lt;&gt;"",ISERROR(MATCH(LOWER(IFERROR(TRIM(INDEX($A36:$AQ36,MATCH(Lists!$K$19,$A$1:$AQ$1,0))&amp;""),"")),Lists!$M$2:$M$7,0)))),"Yes","No"))</f>
        <v/>
      </c>
      <c r="BD36" s="19">
        <f>IF(AY36="","",IF(IFERROR(TRIM(INDEX($A36:$AQ36,MATCH(Lists!$K$20,$A$1:$AQ$1,0))&amp;""),"")&lt;&gt;"","Yes","No"))</f>
        <v/>
      </c>
      <c r="BE36" s="19">
        <f>IF(AS36="","",IFERROR(TRIM(INDEX($A36:$AQ36,MATCH(Lists!$K$7,$A$1:$AQ$1,0))&amp;""),""))</f>
        <v/>
      </c>
      <c r="BF36" s="19">
        <f>IF(AS36="","",IFERROR(TRIM(INDEX($A36:$AQ36,MATCH(Lists!$K$8,$A$1:$AQ$1,0))&amp;""),""))</f>
        <v/>
      </c>
      <c r="BG36" s="19">
        <f>IF(AS36="","",IFERROR(TRIM(INDEX($A36:$AQ36,MATCH(Lists!$K$12,$A$1:$AQ$1,0))&amp;""),""))</f>
        <v/>
      </c>
      <c r="BH36" s="19">
        <f>IF(AS36="","",IFERROR(TRIM(INDEX($A36:$AQ36,MATCH(Lists!$K$22,$A$1:$AQ$1,0))&amp;""),""))</f>
        <v/>
      </c>
      <c r="BI36" s="21">
        <f>IF(OR(BH36="Paid",BH36="Partially refunded"),IFERROR(VALUE(IFERROR(TRIM(INDEX($A36:$AQ36,MATCH(Lists!$K$23,$A$1:$AQ$1,0))&amp;""),"")),0)-IFERROR(VALUE(IFERROR(TRIM(INDEX($A36:$AQ36,MATCH(Lists!$K$24,$A$1:$AQ$1,0))&amp;""),"")),0),0)</f>
        <v/>
      </c>
      <c r="BJ36" s="21">
        <f>IF(AS36="","",IFERROR(IF(TRIM(INDEX($A36:$AQ36,MATCH(Lists!$K$21,$A$1:$AQ$1,0))&amp;"")="","",VALUE(TRIM(INDEX($A36:$AQ36,MATCH(Lists!$K$21,$A$1:$AQ$1,0))&amp;""))),""))</f>
        <v/>
      </c>
      <c r="BK36" s="19">
        <f>IF(AS36="",0,1)</f>
        <v/>
      </c>
    </row>
    <row r="37">
      <c r="AR37" s="18" t="n"/>
      <c r="AS37" s="19">
        <f>TRIM(IFERROR(TRIM(INDEX($A37:$AQ37,MATCH(Lists!$K$2,$A$1:$AQ$1,0))&amp;""),"")&amp;" "&amp;IFERROR(TRIM(INDEX($A37:$AQ37,MATCH(Lists!$K$3,$A$1:$AQ$1,0))&amp;""),""))</f>
        <v/>
      </c>
      <c r="AT37" s="20">
        <f>IF(AS37="","",IFERROR(IF(TRIM(INDEX($A37:$AQ37,MATCH(Lists!$K$4,$A$1:$AQ$1,0))&amp;"")="","",IF(ISNUMBER(INDEX($A37:$AQ37,MATCH(Lists!$K$4,$A$1:$AQ$1,0))),INT(INDEX($A37:$AQ37,MATCH(Lists!$K$4,$A$1:$AQ$1,0))),DATE(VALUE(LEFT(INDEX($A37:$AQ37,MATCH(Lists!$K$4,$A$1:$AQ$1,0)),4)),VALUE(MID(INDEX($A37:$AQ37,MATCH(Lists!$K$4,$A$1:$AQ$1,0)),6,2)),VALUE(MID(INDEX($A37:$AQ37,MATCH(Lists!$K$4,$A$1:$AQ$1,0)),9,2))))),""))</f>
        <v/>
      </c>
      <c r="AU37" s="19">
        <f>IF(AS37="","",IFERROR(TRIM(INDEX($A37:$AQ37,MATCH(Lists!$K$6,$A$1:$AQ$1,0))&amp;""),""))</f>
        <v/>
      </c>
      <c r="AV37" s="19">
        <f>IF(AS37="","",IFERROR(TRIM(INDEX($A37:$AQ37,MATCH(Lists!$K$5,$A$1:$AQ$1,0))&amp;""),""))</f>
        <v/>
      </c>
      <c r="AW37" s="19">
        <f>IF(AS37="","",IF(OR(AND(IFERROR(TRIM(INDEX($A37:$AQ37,MATCH(Lists!$K$9,$A$1:$AQ$1,0))&amp;""),"")&lt;&gt;"",ISERROR(MATCH(LOWER(IFERROR(TRIM(INDEX($A37:$AQ37,MATCH(Lists!$K$9,$A$1:$AQ$1,0))&amp;""),"")),Lists!$M$2:$M$7,0))),AND(IFERROR(TRIM(INDEX($A37:$AQ37,MATCH(Lists!$K$10,$A$1:$AQ$1,0))&amp;""),"")&lt;&gt;"",ISERROR(MATCH(LOWER(IFERROR(TRIM(INDEX($A37:$AQ37,MATCH(Lists!$K$10,$A$1:$AQ$1,0))&amp;""),"")),Lists!$M$2:$M$7,0)))),"Yes","No"))</f>
        <v/>
      </c>
      <c r="AX37" s="19">
        <f>IF(AS37="","",IF(IFERROR(TRIM(INDEX($A37:$AQ37,MATCH(Lists!$K$11,$A$1:$AQ$1,0))&amp;""),"")&lt;&gt;"","Yes","No"))</f>
        <v/>
      </c>
      <c r="AY37" s="19">
        <f>TRIM(IFERROR(TRIM(INDEX($A37:$AQ37,MATCH(Lists!$K$13,$A$1:$AQ$1,0))&amp;""),"")&amp;" "&amp;IFERROR(TRIM(INDEX($A37:$AQ37,MATCH(Lists!$K$14,$A$1:$AQ$1,0))&amp;""),""))</f>
        <v/>
      </c>
      <c r="AZ37" s="20">
        <f>IF(AY37="","",IFERROR(IF(TRIM(INDEX($A37:$AQ37,MATCH(Lists!$K$15,$A$1:$AQ$1,0))&amp;"")="","",IF(ISNUMBER(INDEX($A37:$AQ37,MATCH(Lists!$K$15,$A$1:$AQ$1,0))),INT(INDEX($A37:$AQ37,MATCH(Lists!$K$15,$A$1:$AQ$1,0))),DATE(VALUE(LEFT(INDEX($A37:$AQ37,MATCH(Lists!$K$15,$A$1:$AQ$1,0)),4)),VALUE(MID(INDEX($A37:$AQ37,MATCH(Lists!$K$15,$A$1:$AQ$1,0)),6,2)),VALUE(MID(INDEX($A37:$AQ37,MATCH(Lists!$K$15,$A$1:$AQ$1,0)),9,2))))),""))</f>
        <v/>
      </c>
      <c r="BA37" s="19">
        <f>IF(AY37="","",IFERROR(TRIM(INDEX($A37:$AQ37,MATCH(Lists!$K$17,$A$1:$AQ$1,0))&amp;""),""))</f>
        <v/>
      </c>
      <c r="BB37" s="19">
        <f>IF(AY37="","",IFERROR(TRIM(INDEX($A37:$AQ37,MATCH(Lists!$K$16,$A$1:$AQ$1,0))&amp;""),""))</f>
        <v/>
      </c>
      <c r="BC37" s="19">
        <f>IF(AY37="","",IF(OR(AND(IFERROR(TRIM(INDEX($A37:$AQ37,MATCH(Lists!$K$18,$A$1:$AQ$1,0))&amp;""),"")&lt;&gt;"",ISERROR(MATCH(LOWER(IFERROR(TRIM(INDEX($A37:$AQ37,MATCH(Lists!$K$18,$A$1:$AQ$1,0))&amp;""),"")),Lists!$M$2:$M$7,0))),AND(IFERROR(TRIM(INDEX($A37:$AQ37,MATCH(Lists!$K$19,$A$1:$AQ$1,0))&amp;""),"")&lt;&gt;"",ISERROR(MATCH(LOWER(IFERROR(TRIM(INDEX($A37:$AQ37,MATCH(Lists!$K$19,$A$1:$AQ$1,0))&amp;""),"")),Lists!$M$2:$M$7,0)))),"Yes","No"))</f>
        <v/>
      </c>
      <c r="BD37" s="19">
        <f>IF(AY37="","",IF(IFERROR(TRIM(INDEX($A37:$AQ37,MATCH(Lists!$K$20,$A$1:$AQ$1,0))&amp;""),"")&lt;&gt;"","Yes","No"))</f>
        <v/>
      </c>
      <c r="BE37" s="19">
        <f>IF(AS37="","",IFERROR(TRIM(INDEX($A37:$AQ37,MATCH(Lists!$K$7,$A$1:$AQ$1,0))&amp;""),""))</f>
        <v/>
      </c>
      <c r="BF37" s="19">
        <f>IF(AS37="","",IFERROR(TRIM(INDEX($A37:$AQ37,MATCH(Lists!$K$8,$A$1:$AQ$1,0))&amp;""),""))</f>
        <v/>
      </c>
      <c r="BG37" s="19">
        <f>IF(AS37="","",IFERROR(TRIM(INDEX($A37:$AQ37,MATCH(Lists!$K$12,$A$1:$AQ$1,0))&amp;""),""))</f>
        <v/>
      </c>
      <c r="BH37" s="19">
        <f>IF(AS37="","",IFERROR(TRIM(INDEX($A37:$AQ37,MATCH(Lists!$K$22,$A$1:$AQ$1,0))&amp;""),""))</f>
        <v/>
      </c>
      <c r="BI37" s="21">
        <f>IF(OR(BH37="Paid",BH37="Partially refunded"),IFERROR(VALUE(IFERROR(TRIM(INDEX($A37:$AQ37,MATCH(Lists!$K$23,$A$1:$AQ$1,0))&amp;""),"")),0)-IFERROR(VALUE(IFERROR(TRIM(INDEX($A37:$AQ37,MATCH(Lists!$K$24,$A$1:$AQ$1,0))&amp;""),"")),0),0)</f>
        <v/>
      </c>
      <c r="BJ37" s="21">
        <f>IF(AS37="","",IFERROR(IF(TRIM(INDEX($A37:$AQ37,MATCH(Lists!$K$21,$A$1:$AQ$1,0))&amp;"")="","",VALUE(TRIM(INDEX($A37:$AQ37,MATCH(Lists!$K$21,$A$1:$AQ$1,0))&amp;""))),""))</f>
        <v/>
      </c>
      <c r="BK37" s="19">
        <f>IF(AS37="",0,1)</f>
        <v/>
      </c>
    </row>
    <row r="38">
      <c r="AR38" s="18" t="n"/>
      <c r="AS38" s="19">
        <f>TRIM(IFERROR(TRIM(INDEX($A38:$AQ38,MATCH(Lists!$K$2,$A$1:$AQ$1,0))&amp;""),"")&amp;" "&amp;IFERROR(TRIM(INDEX($A38:$AQ38,MATCH(Lists!$K$3,$A$1:$AQ$1,0))&amp;""),""))</f>
        <v/>
      </c>
      <c r="AT38" s="20">
        <f>IF(AS38="","",IFERROR(IF(TRIM(INDEX($A38:$AQ38,MATCH(Lists!$K$4,$A$1:$AQ$1,0))&amp;"")="","",IF(ISNUMBER(INDEX($A38:$AQ38,MATCH(Lists!$K$4,$A$1:$AQ$1,0))),INT(INDEX($A38:$AQ38,MATCH(Lists!$K$4,$A$1:$AQ$1,0))),DATE(VALUE(LEFT(INDEX($A38:$AQ38,MATCH(Lists!$K$4,$A$1:$AQ$1,0)),4)),VALUE(MID(INDEX($A38:$AQ38,MATCH(Lists!$K$4,$A$1:$AQ$1,0)),6,2)),VALUE(MID(INDEX($A38:$AQ38,MATCH(Lists!$K$4,$A$1:$AQ$1,0)),9,2))))),""))</f>
        <v/>
      </c>
      <c r="AU38" s="19">
        <f>IF(AS38="","",IFERROR(TRIM(INDEX($A38:$AQ38,MATCH(Lists!$K$6,$A$1:$AQ$1,0))&amp;""),""))</f>
        <v/>
      </c>
      <c r="AV38" s="19">
        <f>IF(AS38="","",IFERROR(TRIM(INDEX($A38:$AQ38,MATCH(Lists!$K$5,$A$1:$AQ$1,0))&amp;""),""))</f>
        <v/>
      </c>
      <c r="AW38" s="19">
        <f>IF(AS38="","",IF(OR(AND(IFERROR(TRIM(INDEX($A38:$AQ38,MATCH(Lists!$K$9,$A$1:$AQ$1,0))&amp;""),"")&lt;&gt;"",ISERROR(MATCH(LOWER(IFERROR(TRIM(INDEX($A38:$AQ38,MATCH(Lists!$K$9,$A$1:$AQ$1,0))&amp;""),"")),Lists!$M$2:$M$7,0))),AND(IFERROR(TRIM(INDEX($A38:$AQ38,MATCH(Lists!$K$10,$A$1:$AQ$1,0))&amp;""),"")&lt;&gt;"",ISERROR(MATCH(LOWER(IFERROR(TRIM(INDEX($A38:$AQ38,MATCH(Lists!$K$10,$A$1:$AQ$1,0))&amp;""),"")),Lists!$M$2:$M$7,0)))),"Yes","No"))</f>
        <v/>
      </c>
      <c r="AX38" s="19">
        <f>IF(AS38="","",IF(IFERROR(TRIM(INDEX($A38:$AQ38,MATCH(Lists!$K$11,$A$1:$AQ$1,0))&amp;""),"")&lt;&gt;"","Yes","No"))</f>
        <v/>
      </c>
      <c r="AY38" s="19">
        <f>TRIM(IFERROR(TRIM(INDEX($A38:$AQ38,MATCH(Lists!$K$13,$A$1:$AQ$1,0))&amp;""),"")&amp;" "&amp;IFERROR(TRIM(INDEX($A38:$AQ38,MATCH(Lists!$K$14,$A$1:$AQ$1,0))&amp;""),""))</f>
        <v/>
      </c>
      <c r="AZ38" s="20">
        <f>IF(AY38="","",IFERROR(IF(TRIM(INDEX($A38:$AQ38,MATCH(Lists!$K$15,$A$1:$AQ$1,0))&amp;"")="","",IF(ISNUMBER(INDEX($A38:$AQ38,MATCH(Lists!$K$15,$A$1:$AQ$1,0))),INT(INDEX($A38:$AQ38,MATCH(Lists!$K$15,$A$1:$AQ$1,0))),DATE(VALUE(LEFT(INDEX($A38:$AQ38,MATCH(Lists!$K$15,$A$1:$AQ$1,0)),4)),VALUE(MID(INDEX($A38:$AQ38,MATCH(Lists!$K$15,$A$1:$AQ$1,0)),6,2)),VALUE(MID(INDEX($A38:$AQ38,MATCH(Lists!$K$15,$A$1:$AQ$1,0)),9,2))))),""))</f>
        <v/>
      </c>
      <c r="BA38" s="19">
        <f>IF(AY38="","",IFERROR(TRIM(INDEX($A38:$AQ38,MATCH(Lists!$K$17,$A$1:$AQ$1,0))&amp;""),""))</f>
        <v/>
      </c>
      <c r="BB38" s="19">
        <f>IF(AY38="","",IFERROR(TRIM(INDEX($A38:$AQ38,MATCH(Lists!$K$16,$A$1:$AQ$1,0))&amp;""),""))</f>
        <v/>
      </c>
      <c r="BC38" s="19">
        <f>IF(AY38="","",IF(OR(AND(IFERROR(TRIM(INDEX($A38:$AQ38,MATCH(Lists!$K$18,$A$1:$AQ$1,0))&amp;""),"")&lt;&gt;"",ISERROR(MATCH(LOWER(IFERROR(TRIM(INDEX($A38:$AQ38,MATCH(Lists!$K$18,$A$1:$AQ$1,0))&amp;""),"")),Lists!$M$2:$M$7,0))),AND(IFERROR(TRIM(INDEX($A38:$AQ38,MATCH(Lists!$K$19,$A$1:$AQ$1,0))&amp;""),"")&lt;&gt;"",ISERROR(MATCH(LOWER(IFERROR(TRIM(INDEX($A38:$AQ38,MATCH(Lists!$K$19,$A$1:$AQ$1,0))&amp;""),"")),Lists!$M$2:$M$7,0)))),"Yes","No"))</f>
        <v/>
      </c>
      <c r="BD38" s="19">
        <f>IF(AY38="","",IF(IFERROR(TRIM(INDEX($A38:$AQ38,MATCH(Lists!$K$20,$A$1:$AQ$1,0))&amp;""),"")&lt;&gt;"","Yes","No"))</f>
        <v/>
      </c>
      <c r="BE38" s="19">
        <f>IF(AS38="","",IFERROR(TRIM(INDEX($A38:$AQ38,MATCH(Lists!$K$7,$A$1:$AQ$1,0))&amp;""),""))</f>
        <v/>
      </c>
      <c r="BF38" s="19">
        <f>IF(AS38="","",IFERROR(TRIM(INDEX($A38:$AQ38,MATCH(Lists!$K$8,$A$1:$AQ$1,0))&amp;""),""))</f>
        <v/>
      </c>
      <c r="BG38" s="19">
        <f>IF(AS38="","",IFERROR(TRIM(INDEX($A38:$AQ38,MATCH(Lists!$K$12,$A$1:$AQ$1,0))&amp;""),""))</f>
        <v/>
      </c>
      <c r="BH38" s="19">
        <f>IF(AS38="","",IFERROR(TRIM(INDEX($A38:$AQ38,MATCH(Lists!$K$22,$A$1:$AQ$1,0))&amp;""),""))</f>
        <v/>
      </c>
      <c r="BI38" s="21">
        <f>IF(OR(BH38="Paid",BH38="Partially refunded"),IFERROR(VALUE(IFERROR(TRIM(INDEX($A38:$AQ38,MATCH(Lists!$K$23,$A$1:$AQ$1,0))&amp;""),"")),0)-IFERROR(VALUE(IFERROR(TRIM(INDEX($A38:$AQ38,MATCH(Lists!$K$24,$A$1:$AQ$1,0))&amp;""),"")),0),0)</f>
        <v/>
      </c>
      <c r="BJ38" s="21">
        <f>IF(AS38="","",IFERROR(IF(TRIM(INDEX($A38:$AQ38,MATCH(Lists!$K$21,$A$1:$AQ$1,0))&amp;"")="","",VALUE(TRIM(INDEX($A38:$AQ38,MATCH(Lists!$K$21,$A$1:$AQ$1,0))&amp;""))),""))</f>
        <v/>
      </c>
      <c r="BK38" s="19">
        <f>IF(AS38="",0,1)</f>
        <v/>
      </c>
    </row>
    <row r="39">
      <c r="AR39" s="18" t="n"/>
      <c r="AS39" s="19">
        <f>TRIM(IFERROR(TRIM(INDEX($A39:$AQ39,MATCH(Lists!$K$2,$A$1:$AQ$1,0))&amp;""),"")&amp;" "&amp;IFERROR(TRIM(INDEX($A39:$AQ39,MATCH(Lists!$K$3,$A$1:$AQ$1,0))&amp;""),""))</f>
        <v/>
      </c>
      <c r="AT39" s="20">
        <f>IF(AS39="","",IFERROR(IF(TRIM(INDEX($A39:$AQ39,MATCH(Lists!$K$4,$A$1:$AQ$1,0))&amp;"")="","",IF(ISNUMBER(INDEX($A39:$AQ39,MATCH(Lists!$K$4,$A$1:$AQ$1,0))),INT(INDEX($A39:$AQ39,MATCH(Lists!$K$4,$A$1:$AQ$1,0))),DATE(VALUE(LEFT(INDEX($A39:$AQ39,MATCH(Lists!$K$4,$A$1:$AQ$1,0)),4)),VALUE(MID(INDEX($A39:$AQ39,MATCH(Lists!$K$4,$A$1:$AQ$1,0)),6,2)),VALUE(MID(INDEX($A39:$AQ39,MATCH(Lists!$K$4,$A$1:$AQ$1,0)),9,2))))),""))</f>
        <v/>
      </c>
      <c r="AU39" s="19">
        <f>IF(AS39="","",IFERROR(TRIM(INDEX($A39:$AQ39,MATCH(Lists!$K$6,$A$1:$AQ$1,0))&amp;""),""))</f>
        <v/>
      </c>
      <c r="AV39" s="19">
        <f>IF(AS39="","",IFERROR(TRIM(INDEX($A39:$AQ39,MATCH(Lists!$K$5,$A$1:$AQ$1,0))&amp;""),""))</f>
        <v/>
      </c>
      <c r="AW39" s="19">
        <f>IF(AS39="","",IF(OR(AND(IFERROR(TRIM(INDEX($A39:$AQ39,MATCH(Lists!$K$9,$A$1:$AQ$1,0))&amp;""),"")&lt;&gt;"",ISERROR(MATCH(LOWER(IFERROR(TRIM(INDEX($A39:$AQ39,MATCH(Lists!$K$9,$A$1:$AQ$1,0))&amp;""),"")),Lists!$M$2:$M$7,0))),AND(IFERROR(TRIM(INDEX($A39:$AQ39,MATCH(Lists!$K$10,$A$1:$AQ$1,0))&amp;""),"")&lt;&gt;"",ISERROR(MATCH(LOWER(IFERROR(TRIM(INDEX($A39:$AQ39,MATCH(Lists!$K$10,$A$1:$AQ$1,0))&amp;""),"")),Lists!$M$2:$M$7,0)))),"Yes","No"))</f>
        <v/>
      </c>
      <c r="AX39" s="19">
        <f>IF(AS39="","",IF(IFERROR(TRIM(INDEX($A39:$AQ39,MATCH(Lists!$K$11,$A$1:$AQ$1,0))&amp;""),"")&lt;&gt;"","Yes","No"))</f>
        <v/>
      </c>
      <c r="AY39" s="19">
        <f>TRIM(IFERROR(TRIM(INDEX($A39:$AQ39,MATCH(Lists!$K$13,$A$1:$AQ$1,0))&amp;""),"")&amp;" "&amp;IFERROR(TRIM(INDEX($A39:$AQ39,MATCH(Lists!$K$14,$A$1:$AQ$1,0))&amp;""),""))</f>
        <v/>
      </c>
      <c r="AZ39" s="20">
        <f>IF(AY39="","",IFERROR(IF(TRIM(INDEX($A39:$AQ39,MATCH(Lists!$K$15,$A$1:$AQ$1,0))&amp;"")="","",IF(ISNUMBER(INDEX($A39:$AQ39,MATCH(Lists!$K$15,$A$1:$AQ$1,0))),INT(INDEX($A39:$AQ39,MATCH(Lists!$K$15,$A$1:$AQ$1,0))),DATE(VALUE(LEFT(INDEX($A39:$AQ39,MATCH(Lists!$K$15,$A$1:$AQ$1,0)),4)),VALUE(MID(INDEX($A39:$AQ39,MATCH(Lists!$K$15,$A$1:$AQ$1,0)),6,2)),VALUE(MID(INDEX($A39:$AQ39,MATCH(Lists!$K$15,$A$1:$AQ$1,0)),9,2))))),""))</f>
        <v/>
      </c>
      <c r="BA39" s="19">
        <f>IF(AY39="","",IFERROR(TRIM(INDEX($A39:$AQ39,MATCH(Lists!$K$17,$A$1:$AQ$1,0))&amp;""),""))</f>
        <v/>
      </c>
      <c r="BB39" s="19">
        <f>IF(AY39="","",IFERROR(TRIM(INDEX($A39:$AQ39,MATCH(Lists!$K$16,$A$1:$AQ$1,0))&amp;""),""))</f>
        <v/>
      </c>
      <c r="BC39" s="19">
        <f>IF(AY39="","",IF(OR(AND(IFERROR(TRIM(INDEX($A39:$AQ39,MATCH(Lists!$K$18,$A$1:$AQ$1,0))&amp;""),"")&lt;&gt;"",ISERROR(MATCH(LOWER(IFERROR(TRIM(INDEX($A39:$AQ39,MATCH(Lists!$K$18,$A$1:$AQ$1,0))&amp;""),"")),Lists!$M$2:$M$7,0))),AND(IFERROR(TRIM(INDEX($A39:$AQ39,MATCH(Lists!$K$19,$A$1:$AQ$1,0))&amp;""),"")&lt;&gt;"",ISERROR(MATCH(LOWER(IFERROR(TRIM(INDEX($A39:$AQ39,MATCH(Lists!$K$19,$A$1:$AQ$1,0))&amp;""),"")),Lists!$M$2:$M$7,0)))),"Yes","No"))</f>
        <v/>
      </c>
      <c r="BD39" s="19">
        <f>IF(AY39="","",IF(IFERROR(TRIM(INDEX($A39:$AQ39,MATCH(Lists!$K$20,$A$1:$AQ$1,0))&amp;""),"")&lt;&gt;"","Yes","No"))</f>
        <v/>
      </c>
      <c r="BE39" s="19">
        <f>IF(AS39="","",IFERROR(TRIM(INDEX($A39:$AQ39,MATCH(Lists!$K$7,$A$1:$AQ$1,0))&amp;""),""))</f>
        <v/>
      </c>
      <c r="BF39" s="19">
        <f>IF(AS39="","",IFERROR(TRIM(INDEX($A39:$AQ39,MATCH(Lists!$K$8,$A$1:$AQ$1,0))&amp;""),""))</f>
        <v/>
      </c>
      <c r="BG39" s="19">
        <f>IF(AS39="","",IFERROR(TRIM(INDEX($A39:$AQ39,MATCH(Lists!$K$12,$A$1:$AQ$1,0))&amp;""),""))</f>
        <v/>
      </c>
      <c r="BH39" s="19">
        <f>IF(AS39="","",IFERROR(TRIM(INDEX($A39:$AQ39,MATCH(Lists!$K$22,$A$1:$AQ$1,0))&amp;""),""))</f>
        <v/>
      </c>
      <c r="BI39" s="21">
        <f>IF(OR(BH39="Paid",BH39="Partially refunded"),IFERROR(VALUE(IFERROR(TRIM(INDEX($A39:$AQ39,MATCH(Lists!$K$23,$A$1:$AQ$1,0))&amp;""),"")),0)-IFERROR(VALUE(IFERROR(TRIM(INDEX($A39:$AQ39,MATCH(Lists!$K$24,$A$1:$AQ$1,0))&amp;""),"")),0),0)</f>
        <v/>
      </c>
      <c r="BJ39" s="21">
        <f>IF(AS39="","",IFERROR(IF(TRIM(INDEX($A39:$AQ39,MATCH(Lists!$K$21,$A$1:$AQ$1,0))&amp;"")="","",VALUE(TRIM(INDEX($A39:$AQ39,MATCH(Lists!$K$21,$A$1:$AQ$1,0))&amp;""))),""))</f>
        <v/>
      </c>
      <c r="BK39" s="19">
        <f>IF(AS39="",0,1)</f>
        <v/>
      </c>
    </row>
    <row r="40">
      <c r="AR40" s="18" t="n"/>
      <c r="AS40" s="19">
        <f>TRIM(IFERROR(TRIM(INDEX($A40:$AQ40,MATCH(Lists!$K$2,$A$1:$AQ$1,0))&amp;""),"")&amp;" "&amp;IFERROR(TRIM(INDEX($A40:$AQ40,MATCH(Lists!$K$3,$A$1:$AQ$1,0))&amp;""),""))</f>
        <v/>
      </c>
      <c r="AT40" s="20">
        <f>IF(AS40="","",IFERROR(IF(TRIM(INDEX($A40:$AQ40,MATCH(Lists!$K$4,$A$1:$AQ$1,0))&amp;"")="","",IF(ISNUMBER(INDEX($A40:$AQ40,MATCH(Lists!$K$4,$A$1:$AQ$1,0))),INT(INDEX($A40:$AQ40,MATCH(Lists!$K$4,$A$1:$AQ$1,0))),DATE(VALUE(LEFT(INDEX($A40:$AQ40,MATCH(Lists!$K$4,$A$1:$AQ$1,0)),4)),VALUE(MID(INDEX($A40:$AQ40,MATCH(Lists!$K$4,$A$1:$AQ$1,0)),6,2)),VALUE(MID(INDEX($A40:$AQ40,MATCH(Lists!$K$4,$A$1:$AQ$1,0)),9,2))))),""))</f>
        <v/>
      </c>
      <c r="AU40" s="19">
        <f>IF(AS40="","",IFERROR(TRIM(INDEX($A40:$AQ40,MATCH(Lists!$K$6,$A$1:$AQ$1,0))&amp;""),""))</f>
        <v/>
      </c>
      <c r="AV40" s="19">
        <f>IF(AS40="","",IFERROR(TRIM(INDEX($A40:$AQ40,MATCH(Lists!$K$5,$A$1:$AQ$1,0))&amp;""),""))</f>
        <v/>
      </c>
      <c r="AW40" s="19">
        <f>IF(AS40="","",IF(OR(AND(IFERROR(TRIM(INDEX($A40:$AQ40,MATCH(Lists!$K$9,$A$1:$AQ$1,0))&amp;""),"")&lt;&gt;"",ISERROR(MATCH(LOWER(IFERROR(TRIM(INDEX($A40:$AQ40,MATCH(Lists!$K$9,$A$1:$AQ$1,0))&amp;""),"")),Lists!$M$2:$M$7,0))),AND(IFERROR(TRIM(INDEX($A40:$AQ40,MATCH(Lists!$K$10,$A$1:$AQ$1,0))&amp;""),"")&lt;&gt;"",ISERROR(MATCH(LOWER(IFERROR(TRIM(INDEX($A40:$AQ40,MATCH(Lists!$K$10,$A$1:$AQ$1,0))&amp;""),"")),Lists!$M$2:$M$7,0)))),"Yes","No"))</f>
        <v/>
      </c>
      <c r="AX40" s="19">
        <f>IF(AS40="","",IF(IFERROR(TRIM(INDEX($A40:$AQ40,MATCH(Lists!$K$11,$A$1:$AQ$1,0))&amp;""),"")&lt;&gt;"","Yes","No"))</f>
        <v/>
      </c>
      <c r="AY40" s="19">
        <f>TRIM(IFERROR(TRIM(INDEX($A40:$AQ40,MATCH(Lists!$K$13,$A$1:$AQ$1,0))&amp;""),"")&amp;" "&amp;IFERROR(TRIM(INDEX($A40:$AQ40,MATCH(Lists!$K$14,$A$1:$AQ$1,0))&amp;""),""))</f>
        <v/>
      </c>
      <c r="AZ40" s="20">
        <f>IF(AY40="","",IFERROR(IF(TRIM(INDEX($A40:$AQ40,MATCH(Lists!$K$15,$A$1:$AQ$1,0))&amp;"")="","",IF(ISNUMBER(INDEX($A40:$AQ40,MATCH(Lists!$K$15,$A$1:$AQ$1,0))),INT(INDEX($A40:$AQ40,MATCH(Lists!$K$15,$A$1:$AQ$1,0))),DATE(VALUE(LEFT(INDEX($A40:$AQ40,MATCH(Lists!$K$15,$A$1:$AQ$1,0)),4)),VALUE(MID(INDEX($A40:$AQ40,MATCH(Lists!$K$15,$A$1:$AQ$1,0)),6,2)),VALUE(MID(INDEX($A40:$AQ40,MATCH(Lists!$K$15,$A$1:$AQ$1,0)),9,2))))),""))</f>
        <v/>
      </c>
      <c r="BA40" s="19">
        <f>IF(AY40="","",IFERROR(TRIM(INDEX($A40:$AQ40,MATCH(Lists!$K$17,$A$1:$AQ$1,0))&amp;""),""))</f>
        <v/>
      </c>
      <c r="BB40" s="19">
        <f>IF(AY40="","",IFERROR(TRIM(INDEX($A40:$AQ40,MATCH(Lists!$K$16,$A$1:$AQ$1,0))&amp;""),""))</f>
        <v/>
      </c>
      <c r="BC40" s="19">
        <f>IF(AY40="","",IF(OR(AND(IFERROR(TRIM(INDEX($A40:$AQ40,MATCH(Lists!$K$18,$A$1:$AQ$1,0))&amp;""),"")&lt;&gt;"",ISERROR(MATCH(LOWER(IFERROR(TRIM(INDEX($A40:$AQ40,MATCH(Lists!$K$18,$A$1:$AQ$1,0))&amp;""),"")),Lists!$M$2:$M$7,0))),AND(IFERROR(TRIM(INDEX($A40:$AQ40,MATCH(Lists!$K$19,$A$1:$AQ$1,0))&amp;""),"")&lt;&gt;"",ISERROR(MATCH(LOWER(IFERROR(TRIM(INDEX($A40:$AQ40,MATCH(Lists!$K$19,$A$1:$AQ$1,0))&amp;""),"")),Lists!$M$2:$M$7,0)))),"Yes","No"))</f>
        <v/>
      </c>
      <c r="BD40" s="19">
        <f>IF(AY40="","",IF(IFERROR(TRIM(INDEX($A40:$AQ40,MATCH(Lists!$K$20,$A$1:$AQ$1,0))&amp;""),"")&lt;&gt;"","Yes","No"))</f>
        <v/>
      </c>
      <c r="BE40" s="19">
        <f>IF(AS40="","",IFERROR(TRIM(INDEX($A40:$AQ40,MATCH(Lists!$K$7,$A$1:$AQ$1,0))&amp;""),""))</f>
        <v/>
      </c>
      <c r="BF40" s="19">
        <f>IF(AS40="","",IFERROR(TRIM(INDEX($A40:$AQ40,MATCH(Lists!$K$8,$A$1:$AQ$1,0))&amp;""),""))</f>
        <v/>
      </c>
      <c r="BG40" s="19">
        <f>IF(AS40="","",IFERROR(TRIM(INDEX($A40:$AQ40,MATCH(Lists!$K$12,$A$1:$AQ$1,0))&amp;""),""))</f>
        <v/>
      </c>
      <c r="BH40" s="19">
        <f>IF(AS40="","",IFERROR(TRIM(INDEX($A40:$AQ40,MATCH(Lists!$K$22,$A$1:$AQ$1,0))&amp;""),""))</f>
        <v/>
      </c>
      <c r="BI40" s="21">
        <f>IF(OR(BH40="Paid",BH40="Partially refunded"),IFERROR(VALUE(IFERROR(TRIM(INDEX($A40:$AQ40,MATCH(Lists!$K$23,$A$1:$AQ$1,0))&amp;""),"")),0)-IFERROR(VALUE(IFERROR(TRIM(INDEX($A40:$AQ40,MATCH(Lists!$K$24,$A$1:$AQ$1,0))&amp;""),"")),0),0)</f>
        <v/>
      </c>
      <c r="BJ40" s="21">
        <f>IF(AS40="","",IFERROR(IF(TRIM(INDEX($A40:$AQ40,MATCH(Lists!$K$21,$A$1:$AQ$1,0))&amp;"")="","",VALUE(TRIM(INDEX($A40:$AQ40,MATCH(Lists!$K$21,$A$1:$AQ$1,0))&amp;""))),""))</f>
        <v/>
      </c>
      <c r="BK40" s="19">
        <f>IF(AS40="",0,1)</f>
        <v/>
      </c>
    </row>
    <row r="41">
      <c r="AR41" s="18" t="n"/>
      <c r="AS41" s="19">
        <f>TRIM(IFERROR(TRIM(INDEX($A41:$AQ41,MATCH(Lists!$K$2,$A$1:$AQ$1,0))&amp;""),"")&amp;" "&amp;IFERROR(TRIM(INDEX($A41:$AQ41,MATCH(Lists!$K$3,$A$1:$AQ$1,0))&amp;""),""))</f>
        <v/>
      </c>
      <c r="AT41" s="20">
        <f>IF(AS41="","",IFERROR(IF(TRIM(INDEX($A41:$AQ41,MATCH(Lists!$K$4,$A$1:$AQ$1,0))&amp;"")="","",IF(ISNUMBER(INDEX($A41:$AQ41,MATCH(Lists!$K$4,$A$1:$AQ$1,0))),INT(INDEX($A41:$AQ41,MATCH(Lists!$K$4,$A$1:$AQ$1,0))),DATE(VALUE(LEFT(INDEX($A41:$AQ41,MATCH(Lists!$K$4,$A$1:$AQ$1,0)),4)),VALUE(MID(INDEX($A41:$AQ41,MATCH(Lists!$K$4,$A$1:$AQ$1,0)),6,2)),VALUE(MID(INDEX($A41:$AQ41,MATCH(Lists!$K$4,$A$1:$AQ$1,0)),9,2))))),""))</f>
        <v/>
      </c>
      <c r="AU41" s="19">
        <f>IF(AS41="","",IFERROR(TRIM(INDEX($A41:$AQ41,MATCH(Lists!$K$6,$A$1:$AQ$1,0))&amp;""),""))</f>
        <v/>
      </c>
      <c r="AV41" s="19">
        <f>IF(AS41="","",IFERROR(TRIM(INDEX($A41:$AQ41,MATCH(Lists!$K$5,$A$1:$AQ$1,0))&amp;""),""))</f>
        <v/>
      </c>
      <c r="AW41" s="19">
        <f>IF(AS41="","",IF(OR(AND(IFERROR(TRIM(INDEX($A41:$AQ41,MATCH(Lists!$K$9,$A$1:$AQ$1,0))&amp;""),"")&lt;&gt;"",ISERROR(MATCH(LOWER(IFERROR(TRIM(INDEX($A41:$AQ41,MATCH(Lists!$K$9,$A$1:$AQ$1,0))&amp;""),"")),Lists!$M$2:$M$7,0))),AND(IFERROR(TRIM(INDEX($A41:$AQ41,MATCH(Lists!$K$10,$A$1:$AQ$1,0))&amp;""),"")&lt;&gt;"",ISERROR(MATCH(LOWER(IFERROR(TRIM(INDEX($A41:$AQ41,MATCH(Lists!$K$10,$A$1:$AQ$1,0))&amp;""),"")),Lists!$M$2:$M$7,0)))),"Yes","No"))</f>
        <v/>
      </c>
      <c r="AX41" s="19">
        <f>IF(AS41="","",IF(IFERROR(TRIM(INDEX($A41:$AQ41,MATCH(Lists!$K$11,$A$1:$AQ$1,0))&amp;""),"")&lt;&gt;"","Yes","No"))</f>
        <v/>
      </c>
      <c r="AY41" s="19">
        <f>TRIM(IFERROR(TRIM(INDEX($A41:$AQ41,MATCH(Lists!$K$13,$A$1:$AQ$1,0))&amp;""),"")&amp;" "&amp;IFERROR(TRIM(INDEX($A41:$AQ41,MATCH(Lists!$K$14,$A$1:$AQ$1,0))&amp;""),""))</f>
        <v/>
      </c>
      <c r="AZ41" s="20">
        <f>IF(AY41="","",IFERROR(IF(TRIM(INDEX($A41:$AQ41,MATCH(Lists!$K$15,$A$1:$AQ$1,0))&amp;"")="","",IF(ISNUMBER(INDEX($A41:$AQ41,MATCH(Lists!$K$15,$A$1:$AQ$1,0))),INT(INDEX($A41:$AQ41,MATCH(Lists!$K$15,$A$1:$AQ$1,0))),DATE(VALUE(LEFT(INDEX($A41:$AQ41,MATCH(Lists!$K$15,$A$1:$AQ$1,0)),4)),VALUE(MID(INDEX($A41:$AQ41,MATCH(Lists!$K$15,$A$1:$AQ$1,0)),6,2)),VALUE(MID(INDEX($A41:$AQ41,MATCH(Lists!$K$15,$A$1:$AQ$1,0)),9,2))))),""))</f>
        <v/>
      </c>
      <c r="BA41" s="19">
        <f>IF(AY41="","",IFERROR(TRIM(INDEX($A41:$AQ41,MATCH(Lists!$K$17,$A$1:$AQ$1,0))&amp;""),""))</f>
        <v/>
      </c>
      <c r="BB41" s="19">
        <f>IF(AY41="","",IFERROR(TRIM(INDEX($A41:$AQ41,MATCH(Lists!$K$16,$A$1:$AQ$1,0))&amp;""),""))</f>
        <v/>
      </c>
      <c r="BC41" s="19">
        <f>IF(AY41="","",IF(OR(AND(IFERROR(TRIM(INDEX($A41:$AQ41,MATCH(Lists!$K$18,$A$1:$AQ$1,0))&amp;""),"")&lt;&gt;"",ISERROR(MATCH(LOWER(IFERROR(TRIM(INDEX($A41:$AQ41,MATCH(Lists!$K$18,$A$1:$AQ$1,0))&amp;""),"")),Lists!$M$2:$M$7,0))),AND(IFERROR(TRIM(INDEX($A41:$AQ41,MATCH(Lists!$K$19,$A$1:$AQ$1,0))&amp;""),"")&lt;&gt;"",ISERROR(MATCH(LOWER(IFERROR(TRIM(INDEX($A41:$AQ41,MATCH(Lists!$K$19,$A$1:$AQ$1,0))&amp;""),"")),Lists!$M$2:$M$7,0)))),"Yes","No"))</f>
        <v/>
      </c>
      <c r="BD41" s="19">
        <f>IF(AY41="","",IF(IFERROR(TRIM(INDEX($A41:$AQ41,MATCH(Lists!$K$20,$A$1:$AQ$1,0))&amp;""),"")&lt;&gt;"","Yes","No"))</f>
        <v/>
      </c>
      <c r="BE41" s="19">
        <f>IF(AS41="","",IFERROR(TRIM(INDEX($A41:$AQ41,MATCH(Lists!$K$7,$A$1:$AQ$1,0))&amp;""),""))</f>
        <v/>
      </c>
      <c r="BF41" s="19">
        <f>IF(AS41="","",IFERROR(TRIM(INDEX($A41:$AQ41,MATCH(Lists!$K$8,$A$1:$AQ$1,0))&amp;""),""))</f>
        <v/>
      </c>
      <c r="BG41" s="19">
        <f>IF(AS41="","",IFERROR(TRIM(INDEX($A41:$AQ41,MATCH(Lists!$K$12,$A$1:$AQ$1,0))&amp;""),""))</f>
        <v/>
      </c>
      <c r="BH41" s="19">
        <f>IF(AS41="","",IFERROR(TRIM(INDEX($A41:$AQ41,MATCH(Lists!$K$22,$A$1:$AQ$1,0))&amp;""),""))</f>
        <v/>
      </c>
      <c r="BI41" s="21">
        <f>IF(OR(BH41="Paid",BH41="Partially refunded"),IFERROR(VALUE(IFERROR(TRIM(INDEX($A41:$AQ41,MATCH(Lists!$K$23,$A$1:$AQ$1,0))&amp;""),"")),0)-IFERROR(VALUE(IFERROR(TRIM(INDEX($A41:$AQ41,MATCH(Lists!$K$24,$A$1:$AQ$1,0))&amp;""),"")),0),0)</f>
        <v/>
      </c>
      <c r="BJ41" s="21">
        <f>IF(AS41="","",IFERROR(IF(TRIM(INDEX($A41:$AQ41,MATCH(Lists!$K$21,$A$1:$AQ$1,0))&amp;"")="","",VALUE(TRIM(INDEX($A41:$AQ41,MATCH(Lists!$K$21,$A$1:$AQ$1,0))&amp;""))),""))</f>
        <v/>
      </c>
      <c r="BK41" s="19">
        <f>IF(AS41="",0,1)</f>
        <v/>
      </c>
    </row>
    <row r="42">
      <c r="AR42" s="18" t="n"/>
      <c r="AS42" s="19">
        <f>TRIM(IFERROR(TRIM(INDEX($A42:$AQ42,MATCH(Lists!$K$2,$A$1:$AQ$1,0))&amp;""),"")&amp;" "&amp;IFERROR(TRIM(INDEX($A42:$AQ42,MATCH(Lists!$K$3,$A$1:$AQ$1,0))&amp;""),""))</f>
        <v/>
      </c>
      <c r="AT42" s="20">
        <f>IF(AS42="","",IFERROR(IF(TRIM(INDEX($A42:$AQ42,MATCH(Lists!$K$4,$A$1:$AQ$1,0))&amp;"")="","",IF(ISNUMBER(INDEX($A42:$AQ42,MATCH(Lists!$K$4,$A$1:$AQ$1,0))),INT(INDEX($A42:$AQ42,MATCH(Lists!$K$4,$A$1:$AQ$1,0))),DATE(VALUE(LEFT(INDEX($A42:$AQ42,MATCH(Lists!$K$4,$A$1:$AQ$1,0)),4)),VALUE(MID(INDEX($A42:$AQ42,MATCH(Lists!$K$4,$A$1:$AQ$1,0)),6,2)),VALUE(MID(INDEX($A42:$AQ42,MATCH(Lists!$K$4,$A$1:$AQ$1,0)),9,2))))),""))</f>
        <v/>
      </c>
      <c r="AU42" s="19">
        <f>IF(AS42="","",IFERROR(TRIM(INDEX($A42:$AQ42,MATCH(Lists!$K$6,$A$1:$AQ$1,0))&amp;""),""))</f>
        <v/>
      </c>
      <c r="AV42" s="19">
        <f>IF(AS42="","",IFERROR(TRIM(INDEX($A42:$AQ42,MATCH(Lists!$K$5,$A$1:$AQ$1,0))&amp;""),""))</f>
        <v/>
      </c>
      <c r="AW42" s="19">
        <f>IF(AS42="","",IF(OR(AND(IFERROR(TRIM(INDEX($A42:$AQ42,MATCH(Lists!$K$9,$A$1:$AQ$1,0))&amp;""),"")&lt;&gt;"",ISERROR(MATCH(LOWER(IFERROR(TRIM(INDEX($A42:$AQ42,MATCH(Lists!$K$9,$A$1:$AQ$1,0))&amp;""),"")),Lists!$M$2:$M$7,0))),AND(IFERROR(TRIM(INDEX($A42:$AQ42,MATCH(Lists!$K$10,$A$1:$AQ$1,0))&amp;""),"")&lt;&gt;"",ISERROR(MATCH(LOWER(IFERROR(TRIM(INDEX($A42:$AQ42,MATCH(Lists!$K$10,$A$1:$AQ$1,0))&amp;""),"")),Lists!$M$2:$M$7,0)))),"Yes","No"))</f>
        <v/>
      </c>
      <c r="AX42" s="19">
        <f>IF(AS42="","",IF(IFERROR(TRIM(INDEX($A42:$AQ42,MATCH(Lists!$K$11,$A$1:$AQ$1,0))&amp;""),"")&lt;&gt;"","Yes","No"))</f>
        <v/>
      </c>
      <c r="AY42" s="19">
        <f>TRIM(IFERROR(TRIM(INDEX($A42:$AQ42,MATCH(Lists!$K$13,$A$1:$AQ$1,0))&amp;""),"")&amp;" "&amp;IFERROR(TRIM(INDEX($A42:$AQ42,MATCH(Lists!$K$14,$A$1:$AQ$1,0))&amp;""),""))</f>
        <v/>
      </c>
      <c r="AZ42" s="20">
        <f>IF(AY42="","",IFERROR(IF(TRIM(INDEX($A42:$AQ42,MATCH(Lists!$K$15,$A$1:$AQ$1,0))&amp;"")="","",IF(ISNUMBER(INDEX($A42:$AQ42,MATCH(Lists!$K$15,$A$1:$AQ$1,0))),INT(INDEX($A42:$AQ42,MATCH(Lists!$K$15,$A$1:$AQ$1,0))),DATE(VALUE(LEFT(INDEX($A42:$AQ42,MATCH(Lists!$K$15,$A$1:$AQ$1,0)),4)),VALUE(MID(INDEX($A42:$AQ42,MATCH(Lists!$K$15,$A$1:$AQ$1,0)),6,2)),VALUE(MID(INDEX($A42:$AQ42,MATCH(Lists!$K$15,$A$1:$AQ$1,0)),9,2))))),""))</f>
        <v/>
      </c>
      <c r="BA42" s="19">
        <f>IF(AY42="","",IFERROR(TRIM(INDEX($A42:$AQ42,MATCH(Lists!$K$17,$A$1:$AQ$1,0))&amp;""),""))</f>
        <v/>
      </c>
      <c r="BB42" s="19">
        <f>IF(AY42="","",IFERROR(TRIM(INDEX($A42:$AQ42,MATCH(Lists!$K$16,$A$1:$AQ$1,0))&amp;""),""))</f>
        <v/>
      </c>
      <c r="BC42" s="19">
        <f>IF(AY42="","",IF(OR(AND(IFERROR(TRIM(INDEX($A42:$AQ42,MATCH(Lists!$K$18,$A$1:$AQ$1,0))&amp;""),"")&lt;&gt;"",ISERROR(MATCH(LOWER(IFERROR(TRIM(INDEX($A42:$AQ42,MATCH(Lists!$K$18,$A$1:$AQ$1,0))&amp;""),"")),Lists!$M$2:$M$7,0))),AND(IFERROR(TRIM(INDEX($A42:$AQ42,MATCH(Lists!$K$19,$A$1:$AQ$1,0))&amp;""),"")&lt;&gt;"",ISERROR(MATCH(LOWER(IFERROR(TRIM(INDEX($A42:$AQ42,MATCH(Lists!$K$19,$A$1:$AQ$1,0))&amp;""),"")),Lists!$M$2:$M$7,0)))),"Yes","No"))</f>
        <v/>
      </c>
      <c r="BD42" s="19">
        <f>IF(AY42="","",IF(IFERROR(TRIM(INDEX($A42:$AQ42,MATCH(Lists!$K$20,$A$1:$AQ$1,0))&amp;""),"")&lt;&gt;"","Yes","No"))</f>
        <v/>
      </c>
      <c r="BE42" s="19">
        <f>IF(AS42="","",IFERROR(TRIM(INDEX($A42:$AQ42,MATCH(Lists!$K$7,$A$1:$AQ$1,0))&amp;""),""))</f>
        <v/>
      </c>
      <c r="BF42" s="19">
        <f>IF(AS42="","",IFERROR(TRIM(INDEX($A42:$AQ42,MATCH(Lists!$K$8,$A$1:$AQ$1,0))&amp;""),""))</f>
        <v/>
      </c>
      <c r="BG42" s="19">
        <f>IF(AS42="","",IFERROR(TRIM(INDEX($A42:$AQ42,MATCH(Lists!$K$12,$A$1:$AQ$1,0))&amp;""),""))</f>
        <v/>
      </c>
      <c r="BH42" s="19">
        <f>IF(AS42="","",IFERROR(TRIM(INDEX($A42:$AQ42,MATCH(Lists!$K$22,$A$1:$AQ$1,0))&amp;""),""))</f>
        <v/>
      </c>
      <c r="BI42" s="21">
        <f>IF(OR(BH42="Paid",BH42="Partially refunded"),IFERROR(VALUE(IFERROR(TRIM(INDEX($A42:$AQ42,MATCH(Lists!$K$23,$A$1:$AQ$1,0))&amp;""),"")),0)-IFERROR(VALUE(IFERROR(TRIM(INDEX($A42:$AQ42,MATCH(Lists!$K$24,$A$1:$AQ$1,0))&amp;""),"")),0),0)</f>
        <v/>
      </c>
      <c r="BJ42" s="21">
        <f>IF(AS42="","",IFERROR(IF(TRIM(INDEX($A42:$AQ42,MATCH(Lists!$K$21,$A$1:$AQ$1,0))&amp;"")="","",VALUE(TRIM(INDEX($A42:$AQ42,MATCH(Lists!$K$21,$A$1:$AQ$1,0))&amp;""))),""))</f>
        <v/>
      </c>
      <c r="BK42" s="19">
        <f>IF(AS42="",0,1)</f>
        <v/>
      </c>
    </row>
    <row r="43">
      <c r="AR43" s="18" t="n"/>
      <c r="AS43" s="19">
        <f>TRIM(IFERROR(TRIM(INDEX($A43:$AQ43,MATCH(Lists!$K$2,$A$1:$AQ$1,0))&amp;""),"")&amp;" "&amp;IFERROR(TRIM(INDEX($A43:$AQ43,MATCH(Lists!$K$3,$A$1:$AQ$1,0))&amp;""),""))</f>
        <v/>
      </c>
      <c r="AT43" s="20">
        <f>IF(AS43="","",IFERROR(IF(TRIM(INDEX($A43:$AQ43,MATCH(Lists!$K$4,$A$1:$AQ$1,0))&amp;"")="","",IF(ISNUMBER(INDEX($A43:$AQ43,MATCH(Lists!$K$4,$A$1:$AQ$1,0))),INT(INDEX($A43:$AQ43,MATCH(Lists!$K$4,$A$1:$AQ$1,0))),DATE(VALUE(LEFT(INDEX($A43:$AQ43,MATCH(Lists!$K$4,$A$1:$AQ$1,0)),4)),VALUE(MID(INDEX($A43:$AQ43,MATCH(Lists!$K$4,$A$1:$AQ$1,0)),6,2)),VALUE(MID(INDEX($A43:$AQ43,MATCH(Lists!$K$4,$A$1:$AQ$1,0)),9,2))))),""))</f>
        <v/>
      </c>
      <c r="AU43" s="19">
        <f>IF(AS43="","",IFERROR(TRIM(INDEX($A43:$AQ43,MATCH(Lists!$K$6,$A$1:$AQ$1,0))&amp;""),""))</f>
        <v/>
      </c>
      <c r="AV43" s="19">
        <f>IF(AS43="","",IFERROR(TRIM(INDEX($A43:$AQ43,MATCH(Lists!$K$5,$A$1:$AQ$1,0))&amp;""),""))</f>
        <v/>
      </c>
      <c r="AW43" s="19">
        <f>IF(AS43="","",IF(OR(AND(IFERROR(TRIM(INDEX($A43:$AQ43,MATCH(Lists!$K$9,$A$1:$AQ$1,0))&amp;""),"")&lt;&gt;"",ISERROR(MATCH(LOWER(IFERROR(TRIM(INDEX($A43:$AQ43,MATCH(Lists!$K$9,$A$1:$AQ$1,0))&amp;""),"")),Lists!$M$2:$M$7,0))),AND(IFERROR(TRIM(INDEX($A43:$AQ43,MATCH(Lists!$K$10,$A$1:$AQ$1,0))&amp;""),"")&lt;&gt;"",ISERROR(MATCH(LOWER(IFERROR(TRIM(INDEX($A43:$AQ43,MATCH(Lists!$K$10,$A$1:$AQ$1,0))&amp;""),"")),Lists!$M$2:$M$7,0)))),"Yes","No"))</f>
        <v/>
      </c>
      <c r="AX43" s="19">
        <f>IF(AS43="","",IF(IFERROR(TRIM(INDEX($A43:$AQ43,MATCH(Lists!$K$11,$A$1:$AQ$1,0))&amp;""),"")&lt;&gt;"","Yes","No"))</f>
        <v/>
      </c>
      <c r="AY43" s="19">
        <f>TRIM(IFERROR(TRIM(INDEX($A43:$AQ43,MATCH(Lists!$K$13,$A$1:$AQ$1,0))&amp;""),"")&amp;" "&amp;IFERROR(TRIM(INDEX($A43:$AQ43,MATCH(Lists!$K$14,$A$1:$AQ$1,0))&amp;""),""))</f>
        <v/>
      </c>
      <c r="AZ43" s="20">
        <f>IF(AY43="","",IFERROR(IF(TRIM(INDEX($A43:$AQ43,MATCH(Lists!$K$15,$A$1:$AQ$1,0))&amp;"")="","",IF(ISNUMBER(INDEX($A43:$AQ43,MATCH(Lists!$K$15,$A$1:$AQ$1,0))),INT(INDEX($A43:$AQ43,MATCH(Lists!$K$15,$A$1:$AQ$1,0))),DATE(VALUE(LEFT(INDEX($A43:$AQ43,MATCH(Lists!$K$15,$A$1:$AQ$1,0)),4)),VALUE(MID(INDEX($A43:$AQ43,MATCH(Lists!$K$15,$A$1:$AQ$1,0)),6,2)),VALUE(MID(INDEX($A43:$AQ43,MATCH(Lists!$K$15,$A$1:$AQ$1,0)),9,2))))),""))</f>
        <v/>
      </c>
      <c r="BA43" s="19">
        <f>IF(AY43="","",IFERROR(TRIM(INDEX($A43:$AQ43,MATCH(Lists!$K$17,$A$1:$AQ$1,0))&amp;""),""))</f>
        <v/>
      </c>
      <c r="BB43" s="19">
        <f>IF(AY43="","",IFERROR(TRIM(INDEX($A43:$AQ43,MATCH(Lists!$K$16,$A$1:$AQ$1,0))&amp;""),""))</f>
        <v/>
      </c>
      <c r="BC43" s="19">
        <f>IF(AY43="","",IF(OR(AND(IFERROR(TRIM(INDEX($A43:$AQ43,MATCH(Lists!$K$18,$A$1:$AQ$1,0))&amp;""),"")&lt;&gt;"",ISERROR(MATCH(LOWER(IFERROR(TRIM(INDEX($A43:$AQ43,MATCH(Lists!$K$18,$A$1:$AQ$1,0))&amp;""),"")),Lists!$M$2:$M$7,0))),AND(IFERROR(TRIM(INDEX($A43:$AQ43,MATCH(Lists!$K$19,$A$1:$AQ$1,0))&amp;""),"")&lt;&gt;"",ISERROR(MATCH(LOWER(IFERROR(TRIM(INDEX($A43:$AQ43,MATCH(Lists!$K$19,$A$1:$AQ$1,0))&amp;""),"")),Lists!$M$2:$M$7,0)))),"Yes","No"))</f>
        <v/>
      </c>
      <c r="BD43" s="19">
        <f>IF(AY43="","",IF(IFERROR(TRIM(INDEX($A43:$AQ43,MATCH(Lists!$K$20,$A$1:$AQ$1,0))&amp;""),"")&lt;&gt;"","Yes","No"))</f>
        <v/>
      </c>
      <c r="BE43" s="19">
        <f>IF(AS43="","",IFERROR(TRIM(INDEX($A43:$AQ43,MATCH(Lists!$K$7,$A$1:$AQ$1,0))&amp;""),""))</f>
        <v/>
      </c>
      <c r="BF43" s="19">
        <f>IF(AS43="","",IFERROR(TRIM(INDEX($A43:$AQ43,MATCH(Lists!$K$8,$A$1:$AQ$1,0))&amp;""),""))</f>
        <v/>
      </c>
      <c r="BG43" s="19">
        <f>IF(AS43="","",IFERROR(TRIM(INDEX($A43:$AQ43,MATCH(Lists!$K$12,$A$1:$AQ$1,0))&amp;""),""))</f>
        <v/>
      </c>
      <c r="BH43" s="19">
        <f>IF(AS43="","",IFERROR(TRIM(INDEX($A43:$AQ43,MATCH(Lists!$K$22,$A$1:$AQ$1,0))&amp;""),""))</f>
        <v/>
      </c>
      <c r="BI43" s="21">
        <f>IF(OR(BH43="Paid",BH43="Partially refunded"),IFERROR(VALUE(IFERROR(TRIM(INDEX($A43:$AQ43,MATCH(Lists!$K$23,$A$1:$AQ$1,0))&amp;""),"")),0)-IFERROR(VALUE(IFERROR(TRIM(INDEX($A43:$AQ43,MATCH(Lists!$K$24,$A$1:$AQ$1,0))&amp;""),"")),0),0)</f>
        <v/>
      </c>
      <c r="BJ43" s="21">
        <f>IF(AS43="","",IFERROR(IF(TRIM(INDEX($A43:$AQ43,MATCH(Lists!$K$21,$A$1:$AQ$1,0))&amp;"")="","",VALUE(TRIM(INDEX($A43:$AQ43,MATCH(Lists!$K$21,$A$1:$AQ$1,0))&amp;""))),""))</f>
        <v/>
      </c>
      <c r="BK43" s="19">
        <f>IF(AS43="",0,1)</f>
        <v/>
      </c>
    </row>
    <row r="44">
      <c r="AR44" s="18" t="n"/>
      <c r="AS44" s="19">
        <f>TRIM(IFERROR(TRIM(INDEX($A44:$AQ44,MATCH(Lists!$K$2,$A$1:$AQ$1,0))&amp;""),"")&amp;" "&amp;IFERROR(TRIM(INDEX($A44:$AQ44,MATCH(Lists!$K$3,$A$1:$AQ$1,0))&amp;""),""))</f>
        <v/>
      </c>
      <c r="AT44" s="20">
        <f>IF(AS44="","",IFERROR(IF(TRIM(INDEX($A44:$AQ44,MATCH(Lists!$K$4,$A$1:$AQ$1,0))&amp;"")="","",IF(ISNUMBER(INDEX($A44:$AQ44,MATCH(Lists!$K$4,$A$1:$AQ$1,0))),INT(INDEX($A44:$AQ44,MATCH(Lists!$K$4,$A$1:$AQ$1,0))),DATE(VALUE(LEFT(INDEX($A44:$AQ44,MATCH(Lists!$K$4,$A$1:$AQ$1,0)),4)),VALUE(MID(INDEX($A44:$AQ44,MATCH(Lists!$K$4,$A$1:$AQ$1,0)),6,2)),VALUE(MID(INDEX($A44:$AQ44,MATCH(Lists!$K$4,$A$1:$AQ$1,0)),9,2))))),""))</f>
        <v/>
      </c>
      <c r="AU44" s="19">
        <f>IF(AS44="","",IFERROR(TRIM(INDEX($A44:$AQ44,MATCH(Lists!$K$6,$A$1:$AQ$1,0))&amp;""),""))</f>
        <v/>
      </c>
      <c r="AV44" s="19">
        <f>IF(AS44="","",IFERROR(TRIM(INDEX($A44:$AQ44,MATCH(Lists!$K$5,$A$1:$AQ$1,0))&amp;""),""))</f>
        <v/>
      </c>
      <c r="AW44" s="19">
        <f>IF(AS44="","",IF(OR(AND(IFERROR(TRIM(INDEX($A44:$AQ44,MATCH(Lists!$K$9,$A$1:$AQ$1,0))&amp;""),"")&lt;&gt;"",ISERROR(MATCH(LOWER(IFERROR(TRIM(INDEX($A44:$AQ44,MATCH(Lists!$K$9,$A$1:$AQ$1,0))&amp;""),"")),Lists!$M$2:$M$7,0))),AND(IFERROR(TRIM(INDEX($A44:$AQ44,MATCH(Lists!$K$10,$A$1:$AQ$1,0))&amp;""),"")&lt;&gt;"",ISERROR(MATCH(LOWER(IFERROR(TRIM(INDEX($A44:$AQ44,MATCH(Lists!$K$10,$A$1:$AQ$1,0))&amp;""),"")),Lists!$M$2:$M$7,0)))),"Yes","No"))</f>
        <v/>
      </c>
      <c r="AX44" s="19">
        <f>IF(AS44="","",IF(IFERROR(TRIM(INDEX($A44:$AQ44,MATCH(Lists!$K$11,$A$1:$AQ$1,0))&amp;""),"")&lt;&gt;"","Yes","No"))</f>
        <v/>
      </c>
      <c r="AY44" s="19">
        <f>TRIM(IFERROR(TRIM(INDEX($A44:$AQ44,MATCH(Lists!$K$13,$A$1:$AQ$1,0))&amp;""),"")&amp;" "&amp;IFERROR(TRIM(INDEX($A44:$AQ44,MATCH(Lists!$K$14,$A$1:$AQ$1,0))&amp;""),""))</f>
        <v/>
      </c>
      <c r="AZ44" s="20">
        <f>IF(AY44="","",IFERROR(IF(TRIM(INDEX($A44:$AQ44,MATCH(Lists!$K$15,$A$1:$AQ$1,0))&amp;"")="","",IF(ISNUMBER(INDEX($A44:$AQ44,MATCH(Lists!$K$15,$A$1:$AQ$1,0))),INT(INDEX($A44:$AQ44,MATCH(Lists!$K$15,$A$1:$AQ$1,0))),DATE(VALUE(LEFT(INDEX($A44:$AQ44,MATCH(Lists!$K$15,$A$1:$AQ$1,0)),4)),VALUE(MID(INDEX($A44:$AQ44,MATCH(Lists!$K$15,$A$1:$AQ$1,0)),6,2)),VALUE(MID(INDEX($A44:$AQ44,MATCH(Lists!$K$15,$A$1:$AQ$1,0)),9,2))))),""))</f>
        <v/>
      </c>
      <c r="BA44" s="19">
        <f>IF(AY44="","",IFERROR(TRIM(INDEX($A44:$AQ44,MATCH(Lists!$K$17,$A$1:$AQ$1,0))&amp;""),""))</f>
        <v/>
      </c>
      <c r="BB44" s="19">
        <f>IF(AY44="","",IFERROR(TRIM(INDEX($A44:$AQ44,MATCH(Lists!$K$16,$A$1:$AQ$1,0))&amp;""),""))</f>
        <v/>
      </c>
      <c r="BC44" s="19">
        <f>IF(AY44="","",IF(OR(AND(IFERROR(TRIM(INDEX($A44:$AQ44,MATCH(Lists!$K$18,$A$1:$AQ$1,0))&amp;""),"")&lt;&gt;"",ISERROR(MATCH(LOWER(IFERROR(TRIM(INDEX($A44:$AQ44,MATCH(Lists!$K$18,$A$1:$AQ$1,0))&amp;""),"")),Lists!$M$2:$M$7,0))),AND(IFERROR(TRIM(INDEX($A44:$AQ44,MATCH(Lists!$K$19,$A$1:$AQ$1,0))&amp;""),"")&lt;&gt;"",ISERROR(MATCH(LOWER(IFERROR(TRIM(INDEX($A44:$AQ44,MATCH(Lists!$K$19,$A$1:$AQ$1,0))&amp;""),"")),Lists!$M$2:$M$7,0)))),"Yes","No"))</f>
        <v/>
      </c>
      <c r="BD44" s="19">
        <f>IF(AY44="","",IF(IFERROR(TRIM(INDEX($A44:$AQ44,MATCH(Lists!$K$20,$A$1:$AQ$1,0))&amp;""),"")&lt;&gt;"","Yes","No"))</f>
        <v/>
      </c>
      <c r="BE44" s="19">
        <f>IF(AS44="","",IFERROR(TRIM(INDEX($A44:$AQ44,MATCH(Lists!$K$7,$A$1:$AQ$1,0))&amp;""),""))</f>
        <v/>
      </c>
      <c r="BF44" s="19">
        <f>IF(AS44="","",IFERROR(TRIM(INDEX($A44:$AQ44,MATCH(Lists!$K$8,$A$1:$AQ$1,0))&amp;""),""))</f>
        <v/>
      </c>
      <c r="BG44" s="19">
        <f>IF(AS44="","",IFERROR(TRIM(INDEX($A44:$AQ44,MATCH(Lists!$K$12,$A$1:$AQ$1,0))&amp;""),""))</f>
        <v/>
      </c>
      <c r="BH44" s="19">
        <f>IF(AS44="","",IFERROR(TRIM(INDEX($A44:$AQ44,MATCH(Lists!$K$22,$A$1:$AQ$1,0))&amp;""),""))</f>
        <v/>
      </c>
      <c r="BI44" s="21">
        <f>IF(OR(BH44="Paid",BH44="Partially refunded"),IFERROR(VALUE(IFERROR(TRIM(INDEX($A44:$AQ44,MATCH(Lists!$K$23,$A$1:$AQ$1,0))&amp;""),"")),0)-IFERROR(VALUE(IFERROR(TRIM(INDEX($A44:$AQ44,MATCH(Lists!$K$24,$A$1:$AQ$1,0))&amp;""),"")),0),0)</f>
        <v/>
      </c>
      <c r="BJ44" s="21">
        <f>IF(AS44="","",IFERROR(IF(TRIM(INDEX($A44:$AQ44,MATCH(Lists!$K$21,$A$1:$AQ$1,0))&amp;"")="","",VALUE(TRIM(INDEX($A44:$AQ44,MATCH(Lists!$K$21,$A$1:$AQ$1,0))&amp;""))),""))</f>
        <v/>
      </c>
      <c r="BK44" s="19">
        <f>IF(AS44="",0,1)</f>
        <v/>
      </c>
    </row>
    <row r="45">
      <c r="AR45" s="18" t="n"/>
      <c r="AS45" s="19">
        <f>TRIM(IFERROR(TRIM(INDEX($A45:$AQ45,MATCH(Lists!$K$2,$A$1:$AQ$1,0))&amp;""),"")&amp;" "&amp;IFERROR(TRIM(INDEX($A45:$AQ45,MATCH(Lists!$K$3,$A$1:$AQ$1,0))&amp;""),""))</f>
        <v/>
      </c>
      <c r="AT45" s="20">
        <f>IF(AS45="","",IFERROR(IF(TRIM(INDEX($A45:$AQ45,MATCH(Lists!$K$4,$A$1:$AQ$1,0))&amp;"")="","",IF(ISNUMBER(INDEX($A45:$AQ45,MATCH(Lists!$K$4,$A$1:$AQ$1,0))),INT(INDEX($A45:$AQ45,MATCH(Lists!$K$4,$A$1:$AQ$1,0))),DATE(VALUE(LEFT(INDEX($A45:$AQ45,MATCH(Lists!$K$4,$A$1:$AQ$1,0)),4)),VALUE(MID(INDEX($A45:$AQ45,MATCH(Lists!$K$4,$A$1:$AQ$1,0)),6,2)),VALUE(MID(INDEX($A45:$AQ45,MATCH(Lists!$K$4,$A$1:$AQ$1,0)),9,2))))),""))</f>
        <v/>
      </c>
      <c r="AU45" s="19">
        <f>IF(AS45="","",IFERROR(TRIM(INDEX($A45:$AQ45,MATCH(Lists!$K$6,$A$1:$AQ$1,0))&amp;""),""))</f>
        <v/>
      </c>
      <c r="AV45" s="19">
        <f>IF(AS45="","",IFERROR(TRIM(INDEX($A45:$AQ45,MATCH(Lists!$K$5,$A$1:$AQ$1,0))&amp;""),""))</f>
        <v/>
      </c>
      <c r="AW45" s="19">
        <f>IF(AS45="","",IF(OR(AND(IFERROR(TRIM(INDEX($A45:$AQ45,MATCH(Lists!$K$9,$A$1:$AQ$1,0))&amp;""),"")&lt;&gt;"",ISERROR(MATCH(LOWER(IFERROR(TRIM(INDEX($A45:$AQ45,MATCH(Lists!$K$9,$A$1:$AQ$1,0))&amp;""),"")),Lists!$M$2:$M$7,0))),AND(IFERROR(TRIM(INDEX($A45:$AQ45,MATCH(Lists!$K$10,$A$1:$AQ$1,0))&amp;""),"")&lt;&gt;"",ISERROR(MATCH(LOWER(IFERROR(TRIM(INDEX($A45:$AQ45,MATCH(Lists!$K$10,$A$1:$AQ$1,0))&amp;""),"")),Lists!$M$2:$M$7,0)))),"Yes","No"))</f>
        <v/>
      </c>
      <c r="AX45" s="19">
        <f>IF(AS45="","",IF(IFERROR(TRIM(INDEX($A45:$AQ45,MATCH(Lists!$K$11,$A$1:$AQ$1,0))&amp;""),"")&lt;&gt;"","Yes","No"))</f>
        <v/>
      </c>
      <c r="AY45" s="19">
        <f>TRIM(IFERROR(TRIM(INDEX($A45:$AQ45,MATCH(Lists!$K$13,$A$1:$AQ$1,0))&amp;""),"")&amp;" "&amp;IFERROR(TRIM(INDEX($A45:$AQ45,MATCH(Lists!$K$14,$A$1:$AQ$1,0))&amp;""),""))</f>
        <v/>
      </c>
      <c r="AZ45" s="20">
        <f>IF(AY45="","",IFERROR(IF(TRIM(INDEX($A45:$AQ45,MATCH(Lists!$K$15,$A$1:$AQ$1,0))&amp;"")="","",IF(ISNUMBER(INDEX($A45:$AQ45,MATCH(Lists!$K$15,$A$1:$AQ$1,0))),INT(INDEX($A45:$AQ45,MATCH(Lists!$K$15,$A$1:$AQ$1,0))),DATE(VALUE(LEFT(INDEX($A45:$AQ45,MATCH(Lists!$K$15,$A$1:$AQ$1,0)),4)),VALUE(MID(INDEX($A45:$AQ45,MATCH(Lists!$K$15,$A$1:$AQ$1,0)),6,2)),VALUE(MID(INDEX($A45:$AQ45,MATCH(Lists!$K$15,$A$1:$AQ$1,0)),9,2))))),""))</f>
        <v/>
      </c>
      <c r="BA45" s="19">
        <f>IF(AY45="","",IFERROR(TRIM(INDEX($A45:$AQ45,MATCH(Lists!$K$17,$A$1:$AQ$1,0))&amp;""),""))</f>
        <v/>
      </c>
      <c r="BB45" s="19">
        <f>IF(AY45="","",IFERROR(TRIM(INDEX($A45:$AQ45,MATCH(Lists!$K$16,$A$1:$AQ$1,0))&amp;""),""))</f>
        <v/>
      </c>
      <c r="BC45" s="19">
        <f>IF(AY45="","",IF(OR(AND(IFERROR(TRIM(INDEX($A45:$AQ45,MATCH(Lists!$K$18,$A$1:$AQ$1,0))&amp;""),"")&lt;&gt;"",ISERROR(MATCH(LOWER(IFERROR(TRIM(INDEX($A45:$AQ45,MATCH(Lists!$K$18,$A$1:$AQ$1,0))&amp;""),"")),Lists!$M$2:$M$7,0))),AND(IFERROR(TRIM(INDEX($A45:$AQ45,MATCH(Lists!$K$19,$A$1:$AQ$1,0))&amp;""),"")&lt;&gt;"",ISERROR(MATCH(LOWER(IFERROR(TRIM(INDEX($A45:$AQ45,MATCH(Lists!$K$19,$A$1:$AQ$1,0))&amp;""),"")),Lists!$M$2:$M$7,0)))),"Yes","No"))</f>
        <v/>
      </c>
      <c r="BD45" s="19">
        <f>IF(AY45="","",IF(IFERROR(TRIM(INDEX($A45:$AQ45,MATCH(Lists!$K$20,$A$1:$AQ$1,0))&amp;""),"")&lt;&gt;"","Yes","No"))</f>
        <v/>
      </c>
      <c r="BE45" s="19">
        <f>IF(AS45="","",IFERROR(TRIM(INDEX($A45:$AQ45,MATCH(Lists!$K$7,$A$1:$AQ$1,0))&amp;""),""))</f>
        <v/>
      </c>
      <c r="BF45" s="19">
        <f>IF(AS45="","",IFERROR(TRIM(INDEX($A45:$AQ45,MATCH(Lists!$K$8,$A$1:$AQ$1,0))&amp;""),""))</f>
        <v/>
      </c>
      <c r="BG45" s="19">
        <f>IF(AS45="","",IFERROR(TRIM(INDEX($A45:$AQ45,MATCH(Lists!$K$12,$A$1:$AQ$1,0))&amp;""),""))</f>
        <v/>
      </c>
      <c r="BH45" s="19">
        <f>IF(AS45="","",IFERROR(TRIM(INDEX($A45:$AQ45,MATCH(Lists!$K$22,$A$1:$AQ$1,0))&amp;""),""))</f>
        <v/>
      </c>
      <c r="BI45" s="21">
        <f>IF(OR(BH45="Paid",BH45="Partially refunded"),IFERROR(VALUE(IFERROR(TRIM(INDEX($A45:$AQ45,MATCH(Lists!$K$23,$A$1:$AQ$1,0))&amp;""),"")),0)-IFERROR(VALUE(IFERROR(TRIM(INDEX($A45:$AQ45,MATCH(Lists!$K$24,$A$1:$AQ$1,0))&amp;""),"")),0),0)</f>
        <v/>
      </c>
      <c r="BJ45" s="21">
        <f>IF(AS45="","",IFERROR(IF(TRIM(INDEX($A45:$AQ45,MATCH(Lists!$K$21,$A$1:$AQ$1,0))&amp;"")="","",VALUE(TRIM(INDEX($A45:$AQ45,MATCH(Lists!$K$21,$A$1:$AQ$1,0))&amp;""))),""))</f>
        <v/>
      </c>
      <c r="BK45" s="19">
        <f>IF(AS45="",0,1)</f>
        <v/>
      </c>
    </row>
    <row r="46">
      <c r="AR46" s="18" t="n"/>
      <c r="AS46" s="19">
        <f>TRIM(IFERROR(TRIM(INDEX($A46:$AQ46,MATCH(Lists!$K$2,$A$1:$AQ$1,0))&amp;""),"")&amp;" "&amp;IFERROR(TRIM(INDEX($A46:$AQ46,MATCH(Lists!$K$3,$A$1:$AQ$1,0))&amp;""),""))</f>
        <v/>
      </c>
      <c r="AT46" s="20">
        <f>IF(AS46="","",IFERROR(IF(TRIM(INDEX($A46:$AQ46,MATCH(Lists!$K$4,$A$1:$AQ$1,0))&amp;"")="","",IF(ISNUMBER(INDEX($A46:$AQ46,MATCH(Lists!$K$4,$A$1:$AQ$1,0))),INT(INDEX($A46:$AQ46,MATCH(Lists!$K$4,$A$1:$AQ$1,0))),DATE(VALUE(LEFT(INDEX($A46:$AQ46,MATCH(Lists!$K$4,$A$1:$AQ$1,0)),4)),VALUE(MID(INDEX($A46:$AQ46,MATCH(Lists!$K$4,$A$1:$AQ$1,0)),6,2)),VALUE(MID(INDEX($A46:$AQ46,MATCH(Lists!$K$4,$A$1:$AQ$1,0)),9,2))))),""))</f>
        <v/>
      </c>
      <c r="AU46" s="19">
        <f>IF(AS46="","",IFERROR(TRIM(INDEX($A46:$AQ46,MATCH(Lists!$K$6,$A$1:$AQ$1,0))&amp;""),""))</f>
        <v/>
      </c>
      <c r="AV46" s="19">
        <f>IF(AS46="","",IFERROR(TRIM(INDEX($A46:$AQ46,MATCH(Lists!$K$5,$A$1:$AQ$1,0))&amp;""),""))</f>
        <v/>
      </c>
      <c r="AW46" s="19">
        <f>IF(AS46="","",IF(OR(AND(IFERROR(TRIM(INDEX($A46:$AQ46,MATCH(Lists!$K$9,$A$1:$AQ$1,0))&amp;""),"")&lt;&gt;"",ISERROR(MATCH(LOWER(IFERROR(TRIM(INDEX($A46:$AQ46,MATCH(Lists!$K$9,$A$1:$AQ$1,0))&amp;""),"")),Lists!$M$2:$M$7,0))),AND(IFERROR(TRIM(INDEX($A46:$AQ46,MATCH(Lists!$K$10,$A$1:$AQ$1,0))&amp;""),"")&lt;&gt;"",ISERROR(MATCH(LOWER(IFERROR(TRIM(INDEX($A46:$AQ46,MATCH(Lists!$K$10,$A$1:$AQ$1,0))&amp;""),"")),Lists!$M$2:$M$7,0)))),"Yes","No"))</f>
        <v/>
      </c>
      <c r="AX46" s="19">
        <f>IF(AS46="","",IF(IFERROR(TRIM(INDEX($A46:$AQ46,MATCH(Lists!$K$11,$A$1:$AQ$1,0))&amp;""),"")&lt;&gt;"","Yes","No"))</f>
        <v/>
      </c>
      <c r="AY46" s="19">
        <f>TRIM(IFERROR(TRIM(INDEX($A46:$AQ46,MATCH(Lists!$K$13,$A$1:$AQ$1,0))&amp;""),"")&amp;" "&amp;IFERROR(TRIM(INDEX($A46:$AQ46,MATCH(Lists!$K$14,$A$1:$AQ$1,0))&amp;""),""))</f>
        <v/>
      </c>
      <c r="AZ46" s="20">
        <f>IF(AY46="","",IFERROR(IF(TRIM(INDEX($A46:$AQ46,MATCH(Lists!$K$15,$A$1:$AQ$1,0))&amp;"")="","",IF(ISNUMBER(INDEX($A46:$AQ46,MATCH(Lists!$K$15,$A$1:$AQ$1,0))),INT(INDEX($A46:$AQ46,MATCH(Lists!$K$15,$A$1:$AQ$1,0))),DATE(VALUE(LEFT(INDEX($A46:$AQ46,MATCH(Lists!$K$15,$A$1:$AQ$1,0)),4)),VALUE(MID(INDEX($A46:$AQ46,MATCH(Lists!$K$15,$A$1:$AQ$1,0)),6,2)),VALUE(MID(INDEX($A46:$AQ46,MATCH(Lists!$K$15,$A$1:$AQ$1,0)),9,2))))),""))</f>
        <v/>
      </c>
      <c r="BA46" s="19">
        <f>IF(AY46="","",IFERROR(TRIM(INDEX($A46:$AQ46,MATCH(Lists!$K$17,$A$1:$AQ$1,0))&amp;""),""))</f>
        <v/>
      </c>
      <c r="BB46" s="19">
        <f>IF(AY46="","",IFERROR(TRIM(INDEX($A46:$AQ46,MATCH(Lists!$K$16,$A$1:$AQ$1,0))&amp;""),""))</f>
        <v/>
      </c>
      <c r="BC46" s="19">
        <f>IF(AY46="","",IF(OR(AND(IFERROR(TRIM(INDEX($A46:$AQ46,MATCH(Lists!$K$18,$A$1:$AQ$1,0))&amp;""),"")&lt;&gt;"",ISERROR(MATCH(LOWER(IFERROR(TRIM(INDEX($A46:$AQ46,MATCH(Lists!$K$18,$A$1:$AQ$1,0))&amp;""),"")),Lists!$M$2:$M$7,0))),AND(IFERROR(TRIM(INDEX($A46:$AQ46,MATCH(Lists!$K$19,$A$1:$AQ$1,0))&amp;""),"")&lt;&gt;"",ISERROR(MATCH(LOWER(IFERROR(TRIM(INDEX($A46:$AQ46,MATCH(Lists!$K$19,$A$1:$AQ$1,0))&amp;""),"")),Lists!$M$2:$M$7,0)))),"Yes","No"))</f>
        <v/>
      </c>
      <c r="BD46" s="19">
        <f>IF(AY46="","",IF(IFERROR(TRIM(INDEX($A46:$AQ46,MATCH(Lists!$K$20,$A$1:$AQ$1,0))&amp;""),"")&lt;&gt;"","Yes","No"))</f>
        <v/>
      </c>
      <c r="BE46" s="19">
        <f>IF(AS46="","",IFERROR(TRIM(INDEX($A46:$AQ46,MATCH(Lists!$K$7,$A$1:$AQ$1,0))&amp;""),""))</f>
        <v/>
      </c>
      <c r="BF46" s="19">
        <f>IF(AS46="","",IFERROR(TRIM(INDEX($A46:$AQ46,MATCH(Lists!$K$8,$A$1:$AQ$1,0))&amp;""),""))</f>
        <v/>
      </c>
      <c r="BG46" s="19">
        <f>IF(AS46="","",IFERROR(TRIM(INDEX($A46:$AQ46,MATCH(Lists!$K$12,$A$1:$AQ$1,0))&amp;""),""))</f>
        <v/>
      </c>
      <c r="BH46" s="19">
        <f>IF(AS46="","",IFERROR(TRIM(INDEX($A46:$AQ46,MATCH(Lists!$K$22,$A$1:$AQ$1,0))&amp;""),""))</f>
        <v/>
      </c>
      <c r="BI46" s="21">
        <f>IF(OR(BH46="Paid",BH46="Partially refunded"),IFERROR(VALUE(IFERROR(TRIM(INDEX($A46:$AQ46,MATCH(Lists!$K$23,$A$1:$AQ$1,0))&amp;""),"")),0)-IFERROR(VALUE(IFERROR(TRIM(INDEX($A46:$AQ46,MATCH(Lists!$K$24,$A$1:$AQ$1,0))&amp;""),"")),0),0)</f>
        <v/>
      </c>
      <c r="BJ46" s="21">
        <f>IF(AS46="","",IFERROR(IF(TRIM(INDEX($A46:$AQ46,MATCH(Lists!$K$21,$A$1:$AQ$1,0))&amp;"")="","",VALUE(TRIM(INDEX($A46:$AQ46,MATCH(Lists!$K$21,$A$1:$AQ$1,0))&amp;""))),""))</f>
        <v/>
      </c>
      <c r="BK46" s="19">
        <f>IF(AS46="",0,1)</f>
        <v/>
      </c>
    </row>
    <row r="47">
      <c r="AR47" s="18" t="n"/>
      <c r="AS47" s="19">
        <f>TRIM(IFERROR(TRIM(INDEX($A47:$AQ47,MATCH(Lists!$K$2,$A$1:$AQ$1,0))&amp;""),"")&amp;" "&amp;IFERROR(TRIM(INDEX($A47:$AQ47,MATCH(Lists!$K$3,$A$1:$AQ$1,0))&amp;""),""))</f>
        <v/>
      </c>
      <c r="AT47" s="20">
        <f>IF(AS47="","",IFERROR(IF(TRIM(INDEX($A47:$AQ47,MATCH(Lists!$K$4,$A$1:$AQ$1,0))&amp;"")="","",IF(ISNUMBER(INDEX($A47:$AQ47,MATCH(Lists!$K$4,$A$1:$AQ$1,0))),INT(INDEX($A47:$AQ47,MATCH(Lists!$K$4,$A$1:$AQ$1,0))),DATE(VALUE(LEFT(INDEX($A47:$AQ47,MATCH(Lists!$K$4,$A$1:$AQ$1,0)),4)),VALUE(MID(INDEX($A47:$AQ47,MATCH(Lists!$K$4,$A$1:$AQ$1,0)),6,2)),VALUE(MID(INDEX($A47:$AQ47,MATCH(Lists!$K$4,$A$1:$AQ$1,0)),9,2))))),""))</f>
        <v/>
      </c>
      <c r="AU47" s="19">
        <f>IF(AS47="","",IFERROR(TRIM(INDEX($A47:$AQ47,MATCH(Lists!$K$6,$A$1:$AQ$1,0))&amp;""),""))</f>
        <v/>
      </c>
      <c r="AV47" s="19">
        <f>IF(AS47="","",IFERROR(TRIM(INDEX($A47:$AQ47,MATCH(Lists!$K$5,$A$1:$AQ$1,0))&amp;""),""))</f>
        <v/>
      </c>
      <c r="AW47" s="19">
        <f>IF(AS47="","",IF(OR(AND(IFERROR(TRIM(INDEX($A47:$AQ47,MATCH(Lists!$K$9,$A$1:$AQ$1,0))&amp;""),"")&lt;&gt;"",ISERROR(MATCH(LOWER(IFERROR(TRIM(INDEX($A47:$AQ47,MATCH(Lists!$K$9,$A$1:$AQ$1,0))&amp;""),"")),Lists!$M$2:$M$7,0))),AND(IFERROR(TRIM(INDEX($A47:$AQ47,MATCH(Lists!$K$10,$A$1:$AQ$1,0))&amp;""),"")&lt;&gt;"",ISERROR(MATCH(LOWER(IFERROR(TRIM(INDEX($A47:$AQ47,MATCH(Lists!$K$10,$A$1:$AQ$1,0))&amp;""),"")),Lists!$M$2:$M$7,0)))),"Yes","No"))</f>
        <v/>
      </c>
      <c r="AX47" s="19">
        <f>IF(AS47="","",IF(IFERROR(TRIM(INDEX($A47:$AQ47,MATCH(Lists!$K$11,$A$1:$AQ$1,0))&amp;""),"")&lt;&gt;"","Yes","No"))</f>
        <v/>
      </c>
      <c r="AY47" s="19">
        <f>TRIM(IFERROR(TRIM(INDEX($A47:$AQ47,MATCH(Lists!$K$13,$A$1:$AQ$1,0))&amp;""),"")&amp;" "&amp;IFERROR(TRIM(INDEX($A47:$AQ47,MATCH(Lists!$K$14,$A$1:$AQ$1,0))&amp;""),""))</f>
        <v/>
      </c>
      <c r="AZ47" s="20">
        <f>IF(AY47="","",IFERROR(IF(TRIM(INDEX($A47:$AQ47,MATCH(Lists!$K$15,$A$1:$AQ$1,0))&amp;"")="","",IF(ISNUMBER(INDEX($A47:$AQ47,MATCH(Lists!$K$15,$A$1:$AQ$1,0))),INT(INDEX($A47:$AQ47,MATCH(Lists!$K$15,$A$1:$AQ$1,0))),DATE(VALUE(LEFT(INDEX($A47:$AQ47,MATCH(Lists!$K$15,$A$1:$AQ$1,0)),4)),VALUE(MID(INDEX($A47:$AQ47,MATCH(Lists!$K$15,$A$1:$AQ$1,0)),6,2)),VALUE(MID(INDEX($A47:$AQ47,MATCH(Lists!$K$15,$A$1:$AQ$1,0)),9,2))))),""))</f>
        <v/>
      </c>
      <c r="BA47" s="19">
        <f>IF(AY47="","",IFERROR(TRIM(INDEX($A47:$AQ47,MATCH(Lists!$K$17,$A$1:$AQ$1,0))&amp;""),""))</f>
        <v/>
      </c>
      <c r="BB47" s="19">
        <f>IF(AY47="","",IFERROR(TRIM(INDEX($A47:$AQ47,MATCH(Lists!$K$16,$A$1:$AQ$1,0))&amp;""),""))</f>
        <v/>
      </c>
      <c r="BC47" s="19">
        <f>IF(AY47="","",IF(OR(AND(IFERROR(TRIM(INDEX($A47:$AQ47,MATCH(Lists!$K$18,$A$1:$AQ$1,0))&amp;""),"")&lt;&gt;"",ISERROR(MATCH(LOWER(IFERROR(TRIM(INDEX($A47:$AQ47,MATCH(Lists!$K$18,$A$1:$AQ$1,0))&amp;""),"")),Lists!$M$2:$M$7,0))),AND(IFERROR(TRIM(INDEX($A47:$AQ47,MATCH(Lists!$K$19,$A$1:$AQ$1,0))&amp;""),"")&lt;&gt;"",ISERROR(MATCH(LOWER(IFERROR(TRIM(INDEX($A47:$AQ47,MATCH(Lists!$K$19,$A$1:$AQ$1,0))&amp;""),"")),Lists!$M$2:$M$7,0)))),"Yes","No"))</f>
        <v/>
      </c>
      <c r="BD47" s="19">
        <f>IF(AY47="","",IF(IFERROR(TRIM(INDEX($A47:$AQ47,MATCH(Lists!$K$20,$A$1:$AQ$1,0))&amp;""),"")&lt;&gt;"","Yes","No"))</f>
        <v/>
      </c>
      <c r="BE47" s="19">
        <f>IF(AS47="","",IFERROR(TRIM(INDEX($A47:$AQ47,MATCH(Lists!$K$7,$A$1:$AQ$1,0))&amp;""),""))</f>
        <v/>
      </c>
      <c r="BF47" s="19">
        <f>IF(AS47="","",IFERROR(TRIM(INDEX($A47:$AQ47,MATCH(Lists!$K$8,$A$1:$AQ$1,0))&amp;""),""))</f>
        <v/>
      </c>
      <c r="BG47" s="19">
        <f>IF(AS47="","",IFERROR(TRIM(INDEX($A47:$AQ47,MATCH(Lists!$K$12,$A$1:$AQ$1,0))&amp;""),""))</f>
        <v/>
      </c>
      <c r="BH47" s="19">
        <f>IF(AS47="","",IFERROR(TRIM(INDEX($A47:$AQ47,MATCH(Lists!$K$22,$A$1:$AQ$1,0))&amp;""),""))</f>
        <v/>
      </c>
      <c r="BI47" s="21">
        <f>IF(OR(BH47="Paid",BH47="Partially refunded"),IFERROR(VALUE(IFERROR(TRIM(INDEX($A47:$AQ47,MATCH(Lists!$K$23,$A$1:$AQ$1,0))&amp;""),"")),0)-IFERROR(VALUE(IFERROR(TRIM(INDEX($A47:$AQ47,MATCH(Lists!$K$24,$A$1:$AQ$1,0))&amp;""),"")),0),0)</f>
        <v/>
      </c>
      <c r="BJ47" s="21">
        <f>IF(AS47="","",IFERROR(IF(TRIM(INDEX($A47:$AQ47,MATCH(Lists!$K$21,$A$1:$AQ$1,0))&amp;"")="","",VALUE(TRIM(INDEX($A47:$AQ47,MATCH(Lists!$K$21,$A$1:$AQ$1,0))&amp;""))),""))</f>
        <v/>
      </c>
      <c r="BK47" s="19">
        <f>IF(AS47="",0,1)</f>
        <v/>
      </c>
    </row>
    <row r="48">
      <c r="AR48" s="18" t="n"/>
      <c r="AS48" s="19">
        <f>TRIM(IFERROR(TRIM(INDEX($A48:$AQ48,MATCH(Lists!$K$2,$A$1:$AQ$1,0))&amp;""),"")&amp;" "&amp;IFERROR(TRIM(INDEX($A48:$AQ48,MATCH(Lists!$K$3,$A$1:$AQ$1,0))&amp;""),""))</f>
        <v/>
      </c>
      <c r="AT48" s="20">
        <f>IF(AS48="","",IFERROR(IF(TRIM(INDEX($A48:$AQ48,MATCH(Lists!$K$4,$A$1:$AQ$1,0))&amp;"")="","",IF(ISNUMBER(INDEX($A48:$AQ48,MATCH(Lists!$K$4,$A$1:$AQ$1,0))),INT(INDEX($A48:$AQ48,MATCH(Lists!$K$4,$A$1:$AQ$1,0))),DATE(VALUE(LEFT(INDEX($A48:$AQ48,MATCH(Lists!$K$4,$A$1:$AQ$1,0)),4)),VALUE(MID(INDEX($A48:$AQ48,MATCH(Lists!$K$4,$A$1:$AQ$1,0)),6,2)),VALUE(MID(INDEX($A48:$AQ48,MATCH(Lists!$K$4,$A$1:$AQ$1,0)),9,2))))),""))</f>
        <v/>
      </c>
      <c r="AU48" s="19">
        <f>IF(AS48="","",IFERROR(TRIM(INDEX($A48:$AQ48,MATCH(Lists!$K$6,$A$1:$AQ$1,0))&amp;""),""))</f>
        <v/>
      </c>
      <c r="AV48" s="19">
        <f>IF(AS48="","",IFERROR(TRIM(INDEX($A48:$AQ48,MATCH(Lists!$K$5,$A$1:$AQ$1,0))&amp;""),""))</f>
        <v/>
      </c>
      <c r="AW48" s="19">
        <f>IF(AS48="","",IF(OR(AND(IFERROR(TRIM(INDEX($A48:$AQ48,MATCH(Lists!$K$9,$A$1:$AQ$1,0))&amp;""),"")&lt;&gt;"",ISERROR(MATCH(LOWER(IFERROR(TRIM(INDEX($A48:$AQ48,MATCH(Lists!$K$9,$A$1:$AQ$1,0))&amp;""),"")),Lists!$M$2:$M$7,0))),AND(IFERROR(TRIM(INDEX($A48:$AQ48,MATCH(Lists!$K$10,$A$1:$AQ$1,0))&amp;""),"")&lt;&gt;"",ISERROR(MATCH(LOWER(IFERROR(TRIM(INDEX($A48:$AQ48,MATCH(Lists!$K$10,$A$1:$AQ$1,0))&amp;""),"")),Lists!$M$2:$M$7,0)))),"Yes","No"))</f>
        <v/>
      </c>
      <c r="AX48" s="19">
        <f>IF(AS48="","",IF(IFERROR(TRIM(INDEX($A48:$AQ48,MATCH(Lists!$K$11,$A$1:$AQ$1,0))&amp;""),"")&lt;&gt;"","Yes","No"))</f>
        <v/>
      </c>
      <c r="AY48" s="19">
        <f>TRIM(IFERROR(TRIM(INDEX($A48:$AQ48,MATCH(Lists!$K$13,$A$1:$AQ$1,0))&amp;""),"")&amp;" "&amp;IFERROR(TRIM(INDEX($A48:$AQ48,MATCH(Lists!$K$14,$A$1:$AQ$1,0))&amp;""),""))</f>
        <v/>
      </c>
      <c r="AZ48" s="20">
        <f>IF(AY48="","",IFERROR(IF(TRIM(INDEX($A48:$AQ48,MATCH(Lists!$K$15,$A$1:$AQ$1,0))&amp;"")="","",IF(ISNUMBER(INDEX($A48:$AQ48,MATCH(Lists!$K$15,$A$1:$AQ$1,0))),INT(INDEX($A48:$AQ48,MATCH(Lists!$K$15,$A$1:$AQ$1,0))),DATE(VALUE(LEFT(INDEX($A48:$AQ48,MATCH(Lists!$K$15,$A$1:$AQ$1,0)),4)),VALUE(MID(INDEX($A48:$AQ48,MATCH(Lists!$K$15,$A$1:$AQ$1,0)),6,2)),VALUE(MID(INDEX($A48:$AQ48,MATCH(Lists!$K$15,$A$1:$AQ$1,0)),9,2))))),""))</f>
        <v/>
      </c>
      <c r="BA48" s="19">
        <f>IF(AY48="","",IFERROR(TRIM(INDEX($A48:$AQ48,MATCH(Lists!$K$17,$A$1:$AQ$1,0))&amp;""),""))</f>
        <v/>
      </c>
      <c r="BB48" s="19">
        <f>IF(AY48="","",IFERROR(TRIM(INDEX($A48:$AQ48,MATCH(Lists!$K$16,$A$1:$AQ$1,0))&amp;""),""))</f>
        <v/>
      </c>
      <c r="BC48" s="19">
        <f>IF(AY48="","",IF(OR(AND(IFERROR(TRIM(INDEX($A48:$AQ48,MATCH(Lists!$K$18,$A$1:$AQ$1,0))&amp;""),"")&lt;&gt;"",ISERROR(MATCH(LOWER(IFERROR(TRIM(INDEX($A48:$AQ48,MATCH(Lists!$K$18,$A$1:$AQ$1,0))&amp;""),"")),Lists!$M$2:$M$7,0))),AND(IFERROR(TRIM(INDEX($A48:$AQ48,MATCH(Lists!$K$19,$A$1:$AQ$1,0))&amp;""),"")&lt;&gt;"",ISERROR(MATCH(LOWER(IFERROR(TRIM(INDEX($A48:$AQ48,MATCH(Lists!$K$19,$A$1:$AQ$1,0))&amp;""),"")),Lists!$M$2:$M$7,0)))),"Yes","No"))</f>
        <v/>
      </c>
      <c r="BD48" s="19">
        <f>IF(AY48="","",IF(IFERROR(TRIM(INDEX($A48:$AQ48,MATCH(Lists!$K$20,$A$1:$AQ$1,0))&amp;""),"")&lt;&gt;"","Yes","No"))</f>
        <v/>
      </c>
      <c r="BE48" s="19">
        <f>IF(AS48="","",IFERROR(TRIM(INDEX($A48:$AQ48,MATCH(Lists!$K$7,$A$1:$AQ$1,0))&amp;""),""))</f>
        <v/>
      </c>
      <c r="BF48" s="19">
        <f>IF(AS48="","",IFERROR(TRIM(INDEX($A48:$AQ48,MATCH(Lists!$K$8,$A$1:$AQ$1,0))&amp;""),""))</f>
        <v/>
      </c>
      <c r="BG48" s="19">
        <f>IF(AS48="","",IFERROR(TRIM(INDEX($A48:$AQ48,MATCH(Lists!$K$12,$A$1:$AQ$1,0))&amp;""),""))</f>
        <v/>
      </c>
      <c r="BH48" s="19">
        <f>IF(AS48="","",IFERROR(TRIM(INDEX($A48:$AQ48,MATCH(Lists!$K$22,$A$1:$AQ$1,0))&amp;""),""))</f>
        <v/>
      </c>
      <c r="BI48" s="21">
        <f>IF(OR(BH48="Paid",BH48="Partially refunded"),IFERROR(VALUE(IFERROR(TRIM(INDEX($A48:$AQ48,MATCH(Lists!$K$23,$A$1:$AQ$1,0))&amp;""),"")),0)-IFERROR(VALUE(IFERROR(TRIM(INDEX($A48:$AQ48,MATCH(Lists!$K$24,$A$1:$AQ$1,0))&amp;""),"")),0),0)</f>
        <v/>
      </c>
      <c r="BJ48" s="21">
        <f>IF(AS48="","",IFERROR(IF(TRIM(INDEX($A48:$AQ48,MATCH(Lists!$K$21,$A$1:$AQ$1,0))&amp;"")="","",VALUE(TRIM(INDEX($A48:$AQ48,MATCH(Lists!$K$21,$A$1:$AQ$1,0))&amp;""))),""))</f>
        <v/>
      </c>
      <c r="BK48" s="19">
        <f>IF(AS48="",0,1)</f>
        <v/>
      </c>
    </row>
    <row r="49">
      <c r="AR49" s="18" t="n"/>
      <c r="AS49" s="19">
        <f>TRIM(IFERROR(TRIM(INDEX($A49:$AQ49,MATCH(Lists!$K$2,$A$1:$AQ$1,0))&amp;""),"")&amp;" "&amp;IFERROR(TRIM(INDEX($A49:$AQ49,MATCH(Lists!$K$3,$A$1:$AQ$1,0))&amp;""),""))</f>
        <v/>
      </c>
      <c r="AT49" s="20">
        <f>IF(AS49="","",IFERROR(IF(TRIM(INDEX($A49:$AQ49,MATCH(Lists!$K$4,$A$1:$AQ$1,0))&amp;"")="","",IF(ISNUMBER(INDEX($A49:$AQ49,MATCH(Lists!$K$4,$A$1:$AQ$1,0))),INT(INDEX($A49:$AQ49,MATCH(Lists!$K$4,$A$1:$AQ$1,0))),DATE(VALUE(LEFT(INDEX($A49:$AQ49,MATCH(Lists!$K$4,$A$1:$AQ$1,0)),4)),VALUE(MID(INDEX($A49:$AQ49,MATCH(Lists!$K$4,$A$1:$AQ$1,0)),6,2)),VALUE(MID(INDEX($A49:$AQ49,MATCH(Lists!$K$4,$A$1:$AQ$1,0)),9,2))))),""))</f>
        <v/>
      </c>
      <c r="AU49" s="19">
        <f>IF(AS49="","",IFERROR(TRIM(INDEX($A49:$AQ49,MATCH(Lists!$K$6,$A$1:$AQ$1,0))&amp;""),""))</f>
        <v/>
      </c>
      <c r="AV49" s="19">
        <f>IF(AS49="","",IFERROR(TRIM(INDEX($A49:$AQ49,MATCH(Lists!$K$5,$A$1:$AQ$1,0))&amp;""),""))</f>
        <v/>
      </c>
      <c r="AW49" s="19">
        <f>IF(AS49="","",IF(OR(AND(IFERROR(TRIM(INDEX($A49:$AQ49,MATCH(Lists!$K$9,$A$1:$AQ$1,0))&amp;""),"")&lt;&gt;"",ISERROR(MATCH(LOWER(IFERROR(TRIM(INDEX($A49:$AQ49,MATCH(Lists!$K$9,$A$1:$AQ$1,0))&amp;""),"")),Lists!$M$2:$M$7,0))),AND(IFERROR(TRIM(INDEX($A49:$AQ49,MATCH(Lists!$K$10,$A$1:$AQ$1,0))&amp;""),"")&lt;&gt;"",ISERROR(MATCH(LOWER(IFERROR(TRIM(INDEX($A49:$AQ49,MATCH(Lists!$K$10,$A$1:$AQ$1,0))&amp;""),"")),Lists!$M$2:$M$7,0)))),"Yes","No"))</f>
        <v/>
      </c>
      <c r="AX49" s="19">
        <f>IF(AS49="","",IF(IFERROR(TRIM(INDEX($A49:$AQ49,MATCH(Lists!$K$11,$A$1:$AQ$1,0))&amp;""),"")&lt;&gt;"","Yes","No"))</f>
        <v/>
      </c>
      <c r="AY49" s="19">
        <f>TRIM(IFERROR(TRIM(INDEX($A49:$AQ49,MATCH(Lists!$K$13,$A$1:$AQ$1,0))&amp;""),"")&amp;" "&amp;IFERROR(TRIM(INDEX($A49:$AQ49,MATCH(Lists!$K$14,$A$1:$AQ$1,0))&amp;""),""))</f>
        <v/>
      </c>
      <c r="AZ49" s="20">
        <f>IF(AY49="","",IFERROR(IF(TRIM(INDEX($A49:$AQ49,MATCH(Lists!$K$15,$A$1:$AQ$1,0))&amp;"")="","",IF(ISNUMBER(INDEX($A49:$AQ49,MATCH(Lists!$K$15,$A$1:$AQ$1,0))),INT(INDEX($A49:$AQ49,MATCH(Lists!$K$15,$A$1:$AQ$1,0))),DATE(VALUE(LEFT(INDEX($A49:$AQ49,MATCH(Lists!$K$15,$A$1:$AQ$1,0)),4)),VALUE(MID(INDEX($A49:$AQ49,MATCH(Lists!$K$15,$A$1:$AQ$1,0)),6,2)),VALUE(MID(INDEX($A49:$AQ49,MATCH(Lists!$K$15,$A$1:$AQ$1,0)),9,2))))),""))</f>
        <v/>
      </c>
      <c r="BA49" s="19">
        <f>IF(AY49="","",IFERROR(TRIM(INDEX($A49:$AQ49,MATCH(Lists!$K$17,$A$1:$AQ$1,0))&amp;""),""))</f>
        <v/>
      </c>
      <c r="BB49" s="19">
        <f>IF(AY49="","",IFERROR(TRIM(INDEX($A49:$AQ49,MATCH(Lists!$K$16,$A$1:$AQ$1,0))&amp;""),""))</f>
        <v/>
      </c>
      <c r="BC49" s="19">
        <f>IF(AY49="","",IF(OR(AND(IFERROR(TRIM(INDEX($A49:$AQ49,MATCH(Lists!$K$18,$A$1:$AQ$1,0))&amp;""),"")&lt;&gt;"",ISERROR(MATCH(LOWER(IFERROR(TRIM(INDEX($A49:$AQ49,MATCH(Lists!$K$18,$A$1:$AQ$1,0))&amp;""),"")),Lists!$M$2:$M$7,0))),AND(IFERROR(TRIM(INDEX($A49:$AQ49,MATCH(Lists!$K$19,$A$1:$AQ$1,0))&amp;""),"")&lt;&gt;"",ISERROR(MATCH(LOWER(IFERROR(TRIM(INDEX($A49:$AQ49,MATCH(Lists!$K$19,$A$1:$AQ$1,0))&amp;""),"")),Lists!$M$2:$M$7,0)))),"Yes","No"))</f>
        <v/>
      </c>
      <c r="BD49" s="19">
        <f>IF(AY49="","",IF(IFERROR(TRIM(INDEX($A49:$AQ49,MATCH(Lists!$K$20,$A$1:$AQ$1,0))&amp;""),"")&lt;&gt;"","Yes","No"))</f>
        <v/>
      </c>
      <c r="BE49" s="19">
        <f>IF(AS49="","",IFERROR(TRIM(INDEX($A49:$AQ49,MATCH(Lists!$K$7,$A$1:$AQ$1,0))&amp;""),""))</f>
        <v/>
      </c>
      <c r="BF49" s="19">
        <f>IF(AS49="","",IFERROR(TRIM(INDEX($A49:$AQ49,MATCH(Lists!$K$8,$A$1:$AQ$1,0))&amp;""),""))</f>
        <v/>
      </c>
      <c r="BG49" s="19">
        <f>IF(AS49="","",IFERROR(TRIM(INDEX($A49:$AQ49,MATCH(Lists!$K$12,$A$1:$AQ$1,0))&amp;""),""))</f>
        <v/>
      </c>
      <c r="BH49" s="19">
        <f>IF(AS49="","",IFERROR(TRIM(INDEX($A49:$AQ49,MATCH(Lists!$K$22,$A$1:$AQ$1,0))&amp;""),""))</f>
        <v/>
      </c>
      <c r="BI49" s="21">
        <f>IF(OR(BH49="Paid",BH49="Partially refunded"),IFERROR(VALUE(IFERROR(TRIM(INDEX($A49:$AQ49,MATCH(Lists!$K$23,$A$1:$AQ$1,0))&amp;""),"")),0)-IFERROR(VALUE(IFERROR(TRIM(INDEX($A49:$AQ49,MATCH(Lists!$K$24,$A$1:$AQ$1,0))&amp;""),"")),0),0)</f>
        <v/>
      </c>
      <c r="BJ49" s="21">
        <f>IF(AS49="","",IFERROR(IF(TRIM(INDEX($A49:$AQ49,MATCH(Lists!$K$21,$A$1:$AQ$1,0))&amp;"")="","",VALUE(TRIM(INDEX($A49:$AQ49,MATCH(Lists!$K$21,$A$1:$AQ$1,0))&amp;""))),""))</f>
        <v/>
      </c>
      <c r="BK49" s="19">
        <f>IF(AS49="",0,1)</f>
        <v/>
      </c>
    </row>
    <row r="50">
      <c r="AR50" s="18" t="n"/>
      <c r="AS50" s="19">
        <f>TRIM(IFERROR(TRIM(INDEX($A50:$AQ50,MATCH(Lists!$K$2,$A$1:$AQ$1,0))&amp;""),"")&amp;" "&amp;IFERROR(TRIM(INDEX($A50:$AQ50,MATCH(Lists!$K$3,$A$1:$AQ$1,0))&amp;""),""))</f>
        <v/>
      </c>
      <c r="AT50" s="20">
        <f>IF(AS50="","",IFERROR(IF(TRIM(INDEX($A50:$AQ50,MATCH(Lists!$K$4,$A$1:$AQ$1,0))&amp;"")="","",IF(ISNUMBER(INDEX($A50:$AQ50,MATCH(Lists!$K$4,$A$1:$AQ$1,0))),INT(INDEX($A50:$AQ50,MATCH(Lists!$K$4,$A$1:$AQ$1,0))),DATE(VALUE(LEFT(INDEX($A50:$AQ50,MATCH(Lists!$K$4,$A$1:$AQ$1,0)),4)),VALUE(MID(INDEX($A50:$AQ50,MATCH(Lists!$K$4,$A$1:$AQ$1,0)),6,2)),VALUE(MID(INDEX($A50:$AQ50,MATCH(Lists!$K$4,$A$1:$AQ$1,0)),9,2))))),""))</f>
        <v/>
      </c>
      <c r="AU50" s="19">
        <f>IF(AS50="","",IFERROR(TRIM(INDEX($A50:$AQ50,MATCH(Lists!$K$6,$A$1:$AQ$1,0))&amp;""),""))</f>
        <v/>
      </c>
      <c r="AV50" s="19">
        <f>IF(AS50="","",IFERROR(TRIM(INDEX($A50:$AQ50,MATCH(Lists!$K$5,$A$1:$AQ$1,0))&amp;""),""))</f>
        <v/>
      </c>
      <c r="AW50" s="19">
        <f>IF(AS50="","",IF(OR(AND(IFERROR(TRIM(INDEX($A50:$AQ50,MATCH(Lists!$K$9,$A$1:$AQ$1,0))&amp;""),"")&lt;&gt;"",ISERROR(MATCH(LOWER(IFERROR(TRIM(INDEX($A50:$AQ50,MATCH(Lists!$K$9,$A$1:$AQ$1,0))&amp;""),"")),Lists!$M$2:$M$7,0))),AND(IFERROR(TRIM(INDEX($A50:$AQ50,MATCH(Lists!$K$10,$A$1:$AQ$1,0))&amp;""),"")&lt;&gt;"",ISERROR(MATCH(LOWER(IFERROR(TRIM(INDEX($A50:$AQ50,MATCH(Lists!$K$10,$A$1:$AQ$1,0))&amp;""),"")),Lists!$M$2:$M$7,0)))),"Yes","No"))</f>
        <v/>
      </c>
      <c r="AX50" s="19">
        <f>IF(AS50="","",IF(IFERROR(TRIM(INDEX($A50:$AQ50,MATCH(Lists!$K$11,$A$1:$AQ$1,0))&amp;""),"")&lt;&gt;"","Yes","No"))</f>
        <v/>
      </c>
      <c r="AY50" s="19">
        <f>TRIM(IFERROR(TRIM(INDEX($A50:$AQ50,MATCH(Lists!$K$13,$A$1:$AQ$1,0))&amp;""),"")&amp;" "&amp;IFERROR(TRIM(INDEX($A50:$AQ50,MATCH(Lists!$K$14,$A$1:$AQ$1,0))&amp;""),""))</f>
        <v/>
      </c>
      <c r="AZ50" s="20">
        <f>IF(AY50="","",IFERROR(IF(TRIM(INDEX($A50:$AQ50,MATCH(Lists!$K$15,$A$1:$AQ$1,0))&amp;"")="","",IF(ISNUMBER(INDEX($A50:$AQ50,MATCH(Lists!$K$15,$A$1:$AQ$1,0))),INT(INDEX($A50:$AQ50,MATCH(Lists!$K$15,$A$1:$AQ$1,0))),DATE(VALUE(LEFT(INDEX($A50:$AQ50,MATCH(Lists!$K$15,$A$1:$AQ$1,0)),4)),VALUE(MID(INDEX($A50:$AQ50,MATCH(Lists!$K$15,$A$1:$AQ$1,0)),6,2)),VALUE(MID(INDEX($A50:$AQ50,MATCH(Lists!$K$15,$A$1:$AQ$1,0)),9,2))))),""))</f>
        <v/>
      </c>
      <c r="BA50" s="19">
        <f>IF(AY50="","",IFERROR(TRIM(INDEX($A50:$AQ50,MATCH(Lists!$K$17,$A$1:$AQ$1,0))&amp;""),""))</f>
        <v/>
      </c>
      <c r="BB50" s="19">
        <f>IF(AY50="","",IFERROR(TRIM(INDEX($A50:$AQ50,MATCH(Lists!$K$16,$A$1:$AQ$1,0))&amp;""),""))</f>
        <v/>
      </c>
      <c r="BC50" s="19">
        <f>IF(AY50="","",IF(OR(AND(IFERROR(TRIM(INDEX($A50:$AQ50,MATCH(Lists!$K$18,$A$1:$AQ$1,0))&amp;""),"")&lt;&gt;"",ISERROR(MATCH(LOWER(IFERROR(TRIM(INDEX($A50:$AQ50,MATCH(Lists!$K$18,$A$1:$AQ$1,0))&amp;""),"")),Lists!$M$2:$M$7,0))),AND(IFERROR(TRIM(INDEX($A50:$AQ50,MATCH(Lists!$K$19,$A$1:$AQ$1,0))&amp;""),"")&lt;&gt;"",ISERROR(MATCH(LOWER(IFERROR(TRIM(INDEX($A50:$AQ50,MATCH(Lists!$K$19,$A$1:$AQ$1,0))&amp;""),"")),Lists!$M$2:$M$7,0)))),"Yes","No"))</f>
        <v/>
      </c>
      <c r="BD50" s="19">
        <f>IF(AY50="","",IF(IFERROR(TRIM(INDEX($A50:$AQ50,MATCH(Lists!$K$20,$A$1:$AQ$1,0))&amp;""),"")&lt;&gt;"","Yes","No"))</f>
        <v/>
      </c>
      <c r="BE50" s="19">
        <f>IF(AS50="","",IFERROR(TRIM(INDEX($A50:$AQ50,MATCH(Lists!$K$7,$A$1:$AQ$1,0))&amp;""),""))</f>
        <v/>
      </c>
      <c r="BF50" s="19">
        <f>IF(AS50="","",IFERROR(TRIM(INDEX($A50:$AQ50,MATCH(Lists!$K$8,$A$1:$AQ$1,0))&amp;""),""))</f>
        <v/>
      </c>
      <c r="BG50" s="19">
        <f>IF(AS50="","",IFERROR(TRIM(INDEX($A50:$AQ50,MATCH(Lists!$K$12,$A$1:$AQ$1,0))&amp;""),""))</f>
        <v/>
      </c>
      <c r="BH50" s="19">
        <f>IF(AS50="","",IFERROR(TRIM(INDEX($A50:$AQ50,MATCH(Lists!$K$22,$A$1:$AQ$1,0))&amp;""),""))</f>
        <v/>
      </c>
      <c r="BI50" s="21">
        <f>IF(OR(BH50="Paid",BH50="Partially refunded"),IFERROR(VALUE(IFERROR(TRIM(INDEX($A50:$AQ50,MATCH(Lists!$K$23,$A$1:$AQ$1,0))&amp;""),"")),0)-IFERROR(VALUE(IFERROR(TRIM(INDEX($A50:$AQ50,MATCH(Lists!$K$24,$A$1:$AQ$1,0))&amp;""),"")),0),0)</f>
        <v/>
      </c>
      <c r="BJ50" s="21">
        <f>IF(AS50="","",IFERROR(IF(TRIM(INDEX($A50:$AQ50,MATCH(Lists!$K$21,$A$1:$AQ$1,0))&amp;"")="","",VALUE(TRIM(INDEX($A50:$AQ50,MATCH(Lists!$K$21,$A$1:$AQ$1,0))&amp;""))),""))</f>
        <v/>
      </c>
      <c r="BK50" s="19">
        <f>IF(AS50="",0,1)</f>
        <v/>
      </c>
    </row>
    <row r="51">
      <c r="AR51" s="18" t="n"/>
      <c r="AS51" s="19">
        <f>TRIM(IFERROR(TRIM(INDEX($A51:$AQ51,MATCH(Lists!$K$2,$A$1:$AQ$1,0))&amp;""),"")&amp;" "&amp;IFERROR(TRIM(INDEX($A51:$AQ51,MATCH(Lists!$K$3,$A$1:$AQ$1,0))&amp;""),""))</f>
        <v/>
      </c>
      <c r="AT51" s="20">
        <f>IF(AS51="","",IFERROR(IF(TRIM(INDEX($A51:$AQ51,MATCH(Lists!$K$4,$A$1:$AQ$1,0))&amp;"")="","",IF(ISNUMBER(INDEX($A51:$AQ51,MATCH(Lists!$K$4,$A$1:$AQ$1,0))),INT(INDEX($A51:$AQ51,MATCH(Lists!$K$4,$A$1:$AQ$1,0))),DATE(VALUE(LEFT(INDEX($A51:$AQ51,MATCH(Lists!$K$4,$A$1:$AQ$1,0)),4)),VALUE(MID(INDEX($A51:$AQ51,MATCH(Lists!$K$4,$A$1:$AQ$1,0)),6,2)),VALUE(MID(INDEX($A51:$AQ51,MATCH(Lists!$K$4,$A$1:$AQ$1,0)),9,2))))),""))</f>
        <v/>
      </c>
      <c r="AU51" s="19">
        <f>IF(AS51="","",IFERROR(TRIM(INDEX($A51:$AQ51,MATCH(Lists!$K$6,$A$1:$AQ$1,0))&amp;""),""))</f>
        <v/>
      </c>
      <c r="AV51" s="19">
        <f>IF(AS51="","",IFERROR(TRIM(INDEX($A51:$AQ51,MATCH(Lists!$K$5,$A$1:$AQ$1,0))&amp;""),""))</f>
        <v/>
      </c>
      <c r="AW51" s="19">
        <f>IF(AS51="","",IF(OR(AND(IFERROR(TRIM(INDEX($A51:$AQ51,MATCH(Lists!$K$9,$A$1:$AQ$1,0))&amp;""),"")&lt;&gt;"",ISERROR(MATCH(LOWER(IFERROR(TRIM(INDEX($A51:$AQ51,MATCH(Lists!$K$9,$A$1:$AQ$1,0))&amp;""),"")),Lists!$M$2:$M$7,0))),AND(IFERROR(TRIM(INDEX($A51:$AQ51,MATCH(Lists!$K$10,$A$1:$AQ$1,0))&amp;""),"")&lt;&gt;"",ISERROR(MATCH(LOWER(IFERROR(TRIM(INDEX($A51:$AQ51,MATCH(Lists!$K$10,$A$1:$AQ$1,0))&amp;""),"")),Lists!$M$2:$M$7,0)))),"Yes","No"))</f>
        <v/>
      </c>
      <c r="AX51" s="19">
        <f>IF(AS51="","",IF(IFERROR(TRIM(INDEX($A51:$AQ51,MATCH(Lists!$K$11,$A$1:$AQ$1,0))&amp;""),"")&lt;&gt;"","Yes","No"))</f>
        <v/>
      </c>
      <c r="AY51" s="19">
        <f>TRIM(IFERROR(TRIM(INDEX($A51:$AQ51,MATCH(Lists!$K$13,$A$1:$AQ$1,0))&amp;""),"")&amp;" "&amp;IFERROR(TRIM(INDEX($A51:$AQ51,MATCH(Lists!$K$14,$A$1:$AQ$1,0))&amp;""),""))</f>
        <v/>
      </c>
      <c r="AZ51" s="20">
        <f>IF(AY51="","",IFERROR(IF(TRIM(INDEX($A51:$AQ51,MATCH(Lists!$K$15,$A$1:$AQ$1,0))&amp;"")="","",IF(ISNUMBER(INDEX($A51:$AQ51,MATCH(Lists!$K$15,$A$1:$AQ$1,0))),INT(INDEX($A51:$AQ51,MATCH(Lists!$K$15,$A$1:$AQ$1,0))),DATE(VALUE(LEFT(INDEX($A51:$AQ51,MATCH(Lists!$K$15,$A$1:$AQ$1,0)),4)),VALUE(MID(INDEX($A51:$AQ51,MATCH(Lists!$K$15,$A$1:$AQ$1,0)),6,2)),VALUE(MID(INDEX($A51:$AQ51,MATCH(Lists!$K$15,$A$1:$AQ$1,0)),9,2))))),""))</f>
        <v/>
      </c>
      <c r="BA51" s="19">
        <f>IF(AY51="","",IFERROR(TRIM(INDEX($A51:$AQ51,MATCH(Lists!$K$17,$A$1:$AQ$1,0))&amp;""),""))</f>
        <v/>
      </c>
      <c r="BB51" s="19">
        <f>IF(AY51="","",IFERROR(TRIM(INDEX($A51:$AQ51,MATCH(Lists!$K$16,$A$1:$AQ$1,0))&amp;""),""))</f>
        <v/>
      </c>
      <c r="BC51" s="19">
        <f>IF(AY51="","",IF(OR(AND(IFERROR(TRIM(INDEX($A51:$AQ51,MATCH(Lists!$K$18,$A$1:$AQ$1,0))&amp;""),"")&lt;&gt;"",ISERROR(MATCH(LOWER(IFERROR(TRIM(INDEX($A51:$AQ51,MATCH(Lists!$K$18,$A$1:$AQ$1,0))&amp;""),"")),Lists!$M$2:$M$7,0))),AND(IFERROR(TRIM(INDEX($A51:$AQ51,MATCH(Lists!$K$19,$A$1:$AQ$1,0))&amp;""),"")&lt;&gt;"",ISERROR(MATCH(LOWER(IFERROR(TRIM(INDEX($A51:$AQ51,MATCH(Lists!$K$19,$A$1:$AQ$1,0))&amp;""),"")),Lists!$M$2:$M$7,0)))),"Yes","No"))</f>
        <v/>
      </c>
      <c r="BD51" s="19">
        <f>IF(AY51="","",IF(IFERROR(TRIM(INDEX($A51:$AQ51,MATCH(Lists!$K$20,$A$1:$AQ$1,0))&amp;""),"")&lt;&gt;"","Yes","No"))</f>
        <v/>
      </c>
      <c r="BE51" s="19">
        <f>IF(AS51="","",IFERROR(TRIM(INDEX($A51:$AQ51,MATCH(Lists!$K$7,$A$1:$AQ$1,0))&amp;""),""))</f>
        <v/>
      </c>
      <c r="BF51" s="19">
        <f>IF(AS51="","",IFERROR(TRIM(INDEX($A51:$AQ51,MATCH(Lists!$K$8,$A$1:$AQ$1,0))&amp;""),""))</f>
        <v/>
      </c>
      <c r="BG51" s="19">
        <f>IF(AS51="","",IFERROR(TRIM(INDEX($A51:$AQ51,MATCH(Lists!$K$12,$A$1:$AQ$1,0))&amp;""),""))</f>
        <v/>
      </c>
      <c r="BH51" s="19">
        <f>IF(AS51="","",IFERROR(TRIM(INDEX($A51:$AQ51,MATCH(Lists!$K$22,$A$1:$AQ$1,0))&amp;""),""))</f>
        <v/>
      </c>
      <c r="BI51" s="21">
        <f>IF(OR(BH51="Paid",BH51="Partially refunded"),IFERROR(VALUE(IFERROR(TRIM(INDEX($A51:$AQ51,MATCH(Lists!$K$23,$A$1:$AQ$1,0))&amp;""),"")),0)-IFERROR(VALUE(IFERROR(TRIM(INDEX($A51:$AQ51,MATCH(Lists!$K$24,$A$1:$AQ$1,0))&amp;""),"")),0),0)</f>
        <v/>
      </c>
      <c r="BJ51" s="21">
        <f>IF(AS51="","",IFERROR(IF(TRIM(INDEX($A51:$AQ51,MATCH(Lists!$K$21,$A$1:$AQ$1,0))&amp;"")="","",VALUE(TRIM(INDEX($A51:$AQ51,MATCH(Lists!$K$21,$A$1:$AQ$1,0))&amp;""))),""))</f>
        <v/>
      </c>
      <c r="BK51" s="19">
        <f>IF(AS51="",0,1)</f>
        <v/>
      </c>
    </row>
    <row r="52">
      <c r="AR52" s="18" t="n"/>
      <c r="AS52" s="19">
        <f>TRIM(IFERROR(TRIM(INDEX($A52:$AQ52,MATCH(Lists!$K$2,$A$1:$AQ$1,0))&amp;""),"")&amp;" "&amp;IFERROR(TRIM(INDEX($A52:$AQ52,MATCH(Lists!$K$3,$A$1:$AQ$1,0))&amp;""),""))</f>
        <v/>
      </c>
      <c r="AT52" s="20">
        <f>IF(AS52="","",IFERROR(IF(TRIM(INDEX($A52:$AQ52,MATCH(Lists!$K$4,$A$1:$AQ$1,0))&amp;"")="","",IF(ISNUMBER(INDEX($A52:$AQ52,MATCH(Lists!$K$4,$A$1:$AQ$1,0))),INT(INDEX($A52:$AQ52,MATCH(Lists!$K$4,$A$1:$AQ$1,0))),DATE(VALUE(LEFT(INDEX($A52:$AQ52,MATCH(Lists!$K$4,$A$1:$AQ$1,0)),4)),VALUE(MID(INDEX($A52:$AQ52,MATCH(Lists!$K$4,$A$1:$AQ$1,0)),6,2)),VALUE(MID(INDEX($A52:$AQ52,MATCH(Lists!$K$4,$A$1:$AQ$1,0)),9,2))))),""))</f>
        <v/>
      </c>
      <c r="AU52" s="19">
        <f>IF(AS52="","",IFERROR(TRIM(INDEX($A52:$AQ52,MATCH(Lists!$K$6,$A$1:$AQ$1,0))&amp;""),""))</f>
        <v/>
      </c>
      <c r="AV52" s="19">
        <f>IF(AS52="","",IFERROR(TRIM(INDEX($A52:$AQ52,MATCH(Lists!$K$5,$A$1:$AQ$1,0))&amp;""),""))</f>
        <v/>
      </c>
      <c r="AW52" s="19">
        <f>IF(AS52="","",IF(OR(AND(IFERROR(TRIM(INDEX($A52:$AQ52,MATCH(Lists!$K$9,$A$1:$AQ$1,0))&amp;""),"")&lt;&gt;"",ISERROR(MATCH(LOWER(IFERROR(TRIM(INDEX($A52:$AQ52,MATCH(Lists!$K$9,$A$1:$AQ$1,0))&amp;""),"")),Lists!$M$2:$M$7,0))),AND(IFERROR(TRIM(INDEX($A52:$AQ52,MATCH(Lists!$K$10,$A$1:$AQ$1,0))&amp;""),"")&lt;&gt;"",ISERROR(MATCH(LOWER(IFERROR(TRIM(INDEX($A52:$AQ52,MATCH(Lists!$K$10,$A$1:$AQ$1,0))&amp;""),"")),Lists!$M$2:$M$7,0)))),"Yes","No"))</f>
        <v/>
      </c>
      <c r="AX52" s="19">
        <f>IF(AS52="","",IF(IFERROR(TRIM(INDEX($A52:$AQ52,MATCH(Lists!$K$11,$A$1:$AQ$1,0))&amp;""),"")&lt;&gt;"","Yes","No"))</f>
        <v/>
      </c>
      <c r="AY52" s="19">
        <f>TRIM(IFERROR(TRIM(INDEX($A52:$AQ52,MATCH(Lists!$K$13,$A$1:$AQ$1,0))&amp;""),"")&amp;" "&amp;IFERROR(TRIM(INDEX($A52:$AQ52,MATCH(Lists!$K$14,$A$1:$AQ$1,0))&amp;""),""))</f>
        <v/>
      </c>
      <c r="AZ52" s="20">
        <f>IF(AY52="","",IFERROR(IF(TRIM(INDEX($A52:$AQ52,MATCH(Lists!$K$15,$A$1:$AQ$1,0))&amp;"")="","",IF(ISNUMBER(INDEX($A52:$AQ52,MATCH(Lists!$K$15,$A$1:$AQ$1,0))),INT(INDEX($A52:$AQ52,MATCH(Lists!$K$15,$A$1:$AQ$1,0))),DATE(VALUE(LEFT(INDEX($A52:$AQ52,MATCH(Lists!$K$15,$A$1:$AQ$1,0)),4)),VALUE(MID(INDEX($A52:$AQ52,MATCH(Lists!$K$15,$A$1:$AQ$1,0)),6,2)),VALUE(MID(INDEX($A52:$AQ52,MATCH(Lists!$K$15,$A$1:$AQ$1,0)),9,2))))),""))</f>
        <v/>
      </c>
      <c r="BA52" s="19">
        <f>IF(AY52="","",IFERROR(TRIM(INDEX($A52:$AQ52,MATCH(Lists!$K$17,$A$1:$AQ$1,0))&amp;""),""))</f>
        <v/>
      </c>
      <c r="BB52" s="19">
        <f>IF(AY52="","",IFERROR(TRIM(INDEX($A52:$AQ52,MATCH(Lists!$K$16,$A$1:$AQ$1,0))&amp;""),""))</f>
        <v/>
      </c>
      <c r="BC52" s="19">
        <f>IF(AY52="","",IF(OR(AND(IFERROR(TRIM(INDEX($A52:$AQ52,MATCH(Lists!$K$18,$A$1:$AQ$1,0))&amp;""),"")&lt;&gt;"",ISERROR(MATCH(LOWER(IFERROR(TRIM(INDEX($A52:$AQ52,MATCH(Lists!$K$18,$A$1:$AQ$1,0))&amp;""),"")),Lists!$M$2:$M$7,0))),AND(IFERROR(TRIM(INDEX($A52:$AQ52,MATCH(Lists!$K$19,$A$1:$AQ$1,0))&amp;""),"")&lt;&gt;"",ISERROR(MATCH(LOWER(IFERROR(TRIM(INDEX($A52:$AQ52,MATCH(Lists!$K$19,$A$1:$AQ$1,0))&amp;""),"")),Lists!$M$2:$M$7,0)))),"Yes","No"))</f>
        <v/>
      </c>
      <c r="BD52" s="19">
        <f>IF(AY52="","",IF(IFERROR(TRIM(INDEX($A52:$AQ52,MATCH(Lists!$K$20,$A$1:$AQ$1,0))&amp;""),"")&lt;&gt;"","Yes","No"))</f>
        <v/>
      </c>
      <c r="BE52" s="19">
        <f>IF(AS52="","",IFERROR(TRIM(INDEX($A52:$AQ52,MATCH(Lists!$K$7,$A$1:$AQ$1,0))&amp;""),""))</f>
        <v/>
      </c>
      <c r="BF52" s="19">
        <f>IF(AS52="","",IFERROR(TRIM(INDEX($A52:$AQ52,MATCH(Lists!$K$8,$A$1:$AQ$1,0))&amp;""),""))</f>
        <v/>
      </c>
      <c r="BG52" s="19">
        <f>IF(AS52="","",IFERROR(TRIM(INDEX($A52:$AQ52,MATCH(Lists!$K$12,$A$1:$AQ$1,0))&amp;""),""))</f>
        <v/>
      </c>
      <c r="BH52" s="19">
        <f>IF(AS52="","",IFERROR(TRIM(INDEX($A52:$AQ52,MATCH(Lists!$K$22,$A$1:$AQ$1,0))&amp;""),""))</f>
        <v/>
      </c>
      <c r="BI52" s="21">
        <f>IF(OR(BH52="Paid",BH52="Partially refunded"),IFERROR(VALUE(IFERROR(TRIM(INDEX($A52:$AQ52,MATCH(Lists!$K$23,$A$1:$AQ$1,0))&amp;""),"")),0)-IFERROR(VALUE(IFERROR(TRIM(INDEX($A52:$AQ52,MATCH(Lists!$K$24,$A$1:$AQ$1,0))&amp;""),"")),0),0)</f>
        <v/>
      </c>
      <c r="BJ52" s="21">
        <f>IF(AS52="","",IFERROR(IF(TRIM(INDEX($A52:$AQ52,MATCH(Lists!$K$21,$A$1:$AQ$1,0))&amp;"")="","",VALUE(TRIM(INDEX($A52:$AQ52,MATCH(Lists!$K$21,$A$1:$AQ$1,0))&amp;""))),""))</f>
        <v/>
      </c>
      <c r="BK52" s="19">
        <f>IF(AS52="",0,1)</f>
        <v/>
      </c>
    </row>
    <row r="53">
      <c r="AR53" s="18" t="n"/>
      <c r="AS53" s="19">
        <f>TRIM(IFERROR(TRIM(INDEX($A53:$AQ53,MATCH(Lists!$K$2,$A$1:$AQ$1,0))&amp;""),"")&amp;" "&amp;IFERROR(TRIM(INDEX($A53:$AQ53,MATCH(Lists!$K$3,$A$1:$AQ$1,0))&amp;""),""))</f>
        <v/>
      </c>
      <c r="AT53" s="20">
        <f>IF(AS53="","",IFERROR(IF(TRIM(INDEX($A53:$AQ53,MATCH(Lists!$K$4,$A$1:$AQ$1,0))&amp;"")="","",IF(ISNUMBER(INDEX($A53:$AQ53,MATCH(Lists!$K$4,$A$1:$AQ$1,0))),INT(INDEX($A53:$AQ53,MATCH(Lists!$K$4,$A$1:$AQ$1,0))),DATE(VALUE(LEFT(INDEX($A53:$AQ53,MATCH(Lists!$K$4,$A$1:$AQ$1,0)),4)),VALUE(MID(INDEX($A53:$AQ53,MATCH(Lists!$K$4,$A$1:$AQ$1,0)),6,2)),VALUE(MID(INDEX($A53:$AQ53,MATCH(Lists!$K$4,$A$1:$AQ$1,0)),9,2))))),""))</f>
        <v/>
      </c>
      <c r="AU53" s="19">
        <f>IF(AS53="","",IFERROR(TRIM(INDEX($A53:$AQ53,MATCH(Lists!$K$6,$A$1:$AQ$1,0))&amp;""),""))</f>
        <v/>
      </c>
      <c r="AV53" s="19">
        <f>IF(AS53="","",IFERROR(TRIM(INDEX($A53:$AQ53,MATCH(Lists!$K$5,$A$1:$AQ$1,0))&amp;""),""))</f>
        <v/>
      </c>
      <c r="AW53" s="19">
        <f>IF(AS53="","",IF(OR(AND(IFERROR(TRIM(INDEX($A53:$AQ53,MATCH(Lists!$K$9,$A$1:$AQ$1,0))&amp;""),"")&lt;&gt;"",ISERROR(MATCH(LOWER(IFERROR(TRIM(INDEX($A53:$AQ53,MATCH(Lists!$K$9,$A$1:$AQ$1,0))&amp;""),"")),Lists!$M$2:$M$7,0))),AND(IFERROR(TRIM(INDEX($A53:$AQ53,MATCH(Lists!$K$10,$A$1:$AQ$1,0))&amp;""),"")&lt;&gt;"",ISERROR(MATCH(LOWER(IFERROR(TRIM(INDEX($A53:$AQ53,MATCH(Lists!$K$10,$A$1:$AQ$1,0))&amp;""),"")),Lists!$M$2:$M$7,0)))),"Yes","No"))</f>
        <v/>
      </c>
      <c r="AX53" s="19">
        <f>IF(AS53="","",IF(IFERROR(TRIM(INDEX($A53:$AQ53,MATCH(Lists!$K$11,$A$1:$AQ$1,0))&amp;""),"")&lt;&gt;"","Yes","No"))</f>
        <v/>
      </c>
      <c r="AY53" s="19">
        <f>TRIM(IFERROR(TRIM(INDEX($A53:$AQ53,MATCH(Lists!$K$13,$A$1:$AQ$1,0))&amp;""),"")&amp;" "&amp;IFERROR(TRIM(INDEX($A53:$AQ53,MATCH(Lists!$K$14,$A$1:$AQ$1,0))&amp;""),""))</f>
        <v/>
      </c>
      <c r="AZ53" s="20">
        <f>IF(AY53="","",IFERROR(IF(TRIM(INDEX($A53:$AQ53,MATCH(Lists!$K$15,$A$1:$AQ$1,0))&amp;"")="","",IF(ISNUMBER(INDEX($A53:$AQ53,MATCH(Lists!$K$15,$A$1:$AQ$1,0))),INT(INDEX($A53:$AQ53,MATCH(Lists!$K$15,$A$1:$AQ$1,0))),DATE(VALUE(LEFT(INDEX($A53:$AQ53,MATCH(Lists!$K$15,$A$1:$AQ$1,0)),4)),VALUE(MID(INDEX($A53:$AQ53,MATCH(Lists!$K$15,$A$1:$AQ$1,0)),6,2)),VALUE(MID(INDEX($A53:$AQ53,MATCH(Lists!$K$15,$A$1:$AQ$1,0)),9,2))))),""))</f>
        <v/>
      </c>
      <c r="BA53" s="19">
        <f>IF(AY53="","",IFERROR(TRIM(INDEX($A53:$AQ53,MATCH(Lists!$K$17,$A$1:$AQ$1,0))&amp;""),""))</f>
        <v/>
      </c>
      <c r="BB53" s="19">
        <f>IF(AY53="","",IFERROR(TRIM(INDEX($A53:$AQ53,MATCH(Lists!$K$16,$A$1:$AQ$1,0))&amp;""),""))</f>
        <v/>
      </c>
      <c r="BC53" s="19">
        <f>IF(AY53="","",IF(OR(AND(IFERROR(TRIM(INDEX($A53:$AQ53,MATCH(Lists!$K$18,$A$1:$AQ$1,0))&amp;""),"")&lt;&gt;"",ISERROR(MATCH(LOWER(IFERROR(TRIM(INDEX($A53:$AQ53,MATCH(Lists!$K$18,$A$1:$AQ$1,0))&amp;""),"")),Lists!$M$2:$M$7,0))),AND(IFERROR(TRIM(INDEX($A53:$AQ53,MATCH(Lists!$K$19,$A$1:$AQ$1,0))&amp;""),"")&lt;&gt;"",ISERROR(MATCH(LOWER(IFERROR(TRIM(INDEX($A53:$AQ53,MATCH(Lists!$K$19,$A$1:$AQ$1,0))&amp;""),"")),Lists!$M$2:$M$7,0)))),"Yes","No"))</f>
        <v/>
      </c>
      <c r="BD53" s="19">
        <f>IF(AY53="","",IF(IFERROR(TRIM(INDEX($A53:$AQ53,MATCH(Lists!$K$20,$A$1:$AQ$1,0))&amp;""),"")&lt;&gt;"","Yes","No"))</f>
        <v/>
      </c>
      <c r="BE53" s="19">
        <f>IF(AS53="","",IFERROR(TRIM(INDEX($A53:$AQ53,MATCH(Lists!$K$7,$A$1:$AQ$1,0))&amp;""),""))</f>
        <v/>
      </c>
      <c r="BF53" s="19">
        <f>IF(AS53="","",IFERROR(TRIM(INDEX($A53:$AQ53,MATCH(Lists!$K$8,$A$1:$AQ$1,0))&amp;""),""))</f>
        <v/>
      </c>
      <c r="BG53" s="19">
        <f>IF(AS53="","",IFERROR(TRIM(INDEX($A53:$AQ53,MATCH(Lists!$K$12,$A$1:$AQ$1,0))&amp;""),""))</f>
        <v/>
      </c>
      <c r="BH53" s="19">
        <f>IF(AS53="","",IFERROR(TRIM(INDEX($A53:$AQ53,MATCH(Lists!$K$22,$A$1:$AQ$1,0))&amp;""),""))</f>
        <v/>
      </c>
      <c r="BI53" s="21">
        <f>IF(OR(BH53="Paid",BH53="Partially refunded"),IFERROR(VALUE(IFERROR(TRIM(INDEX($A53:$AQ53,MATCH(Lists!$K$23,$A$1:$AQ$1,0))&amp;""),"")),0)-IFERROR(VALUE(IFERROR(TRIM(INDEX($A53:$AQ53,MATCH(Lists!$K$24,$A$1:$AQ$1,0))&amp;""),"")),0),0)</f>
        <v/>
      </c>
      <c r="BJ53" s="21">
        <f>IF(AS53="","",IFERROR(IF(TRIM(INDEX($A53:$AQ53,MATCH(Lists!$K$21,$A$1:$AQ$1,0))&amp;"")="","",VALUE(TRIM(INDEX($A53:$AQ53,MATCH(Lists!$K$21,$A$1:$AQ$1,0))&amp;""))),""))</f>
        <v/>
      </c>
      <c r="BK53" s="19">
        <f>IF(AS53="",0,1)</f>
        <v/>
      </c>
    </row>
    <row r="54">
      <c r="AR54" s="18" t="n"/>
      <c r="AS54" s="19">
        <f>TRIM(IFERROR(TRIM(INDEX($A54:$AQ54,MATCH(Lists!$K$2,$A$1:$AQ$1,0))&amp;""),"")&amp;" "&amp;IFERROR(TRIM(INDEX($A54:$AQ54,MATCH(Lists!$K$3,$A$1:$AQ$1,0))&amp;""),""))</f>
        <v/>
      </c>
      <c r="AT54" s="20">
        <f>IF(AS54="","",IFERROR(IF(TRIM(INDEX($A54:$AQ54,MATCH(Lists!$K$4,$A$1:$AQ$1,0))&amp;"")="","",IF(ISNUMBER(INDEX($A54:$AQ54,MATCH(Lists!$K$4,$A$1:$AQ$1,0))),INT(INDEX($A54:$AQ54,MATCH(Lists!$K$4,$A$1:$AQ$1,0))),DATE(VALUE(LEFT(INDEX($A54:$AQ54,MATCH(Lists!$K$4,$A$1:$AQ$1,0)),4)),VALUE(MID(INDEX($A54:$AQ54,MATCH(Lists!$K$4,$A$1:$AQ$1,0)),6,2)),VALUE(MID(INDEX($A54:$AQ54,MATCH(Lists!$K$4,$A$1:$AQ$1,0)),9,2))))),""))</f>
        <v/>
      </c>
      <c r="AU54" s="19">
        <f>IF(AS54="","",IFERROR(TRIM(INDEX($A54:$AQ54,MATCH(Lists!$K$6,$A$1:$AQ$1,0))&amp;""),""))</f>
        <v/>
      </c>
      <c r="AV54" s="19">
        <f>IF(AS54="","",IFERROR(TRIM(INDEX($A54:$AQ54,MATCH(Lists!$K$5,$A$1:$AQ$1,0))&amp;""),""))</f>
        <v/>
      </c>
      <c r="AW54" s="19">
        <f>IF(AS54="","",IF(OR(AND(IFERROR(TRIM(INDEX($A54:$AQ54,MATCH(Lists!$K$9,$A$1:$AQ$1,0))&amp;""),"")&lt;&gt;"",ISERROR(MATCH(LOWER(IFERROR(TRIM(INDEX($A54:$AQ54,MATCH(Lists!$K$9,$A$1:$AQ$1,0))&amp;""),"")),Lists!$M$2:$M$7,0))),AND(IFERROR(TRIM(INDEX($A54:$AQ54,MATCH(Lists!$K$10,$A$1:$AQ$1,0))&amp;""),"")&lt;&gt;"",ISERROR(MATCH(LOWER(IFERROR(TRIM(INDEX($A54:$AQ54,MATCH(Lists!$K$10,$A$1:$AQ$1,0))&amp;""),"")),Lists!$M$2:$M$7,0)))),"Yes","No"))</f>
        <v/>
      </c>
      <c r="AX54" s="19">
        <f>IF(AS54="","",IF(IFERROR(TRIM(INDEX($A54:$AQ54,MATCH(Lists!$K$11,$A$1:$AQ$1,0))&amp;""),"")&lt;&gt;"","Yes","No"))</f>
        <v/>
      </c>
      <c r="AY54" s="19">
        <f>TRIM(IFERROR(TRIM(INDEX($A54:$AQ54,MATCH(Lists!$K$13,$A$1:$AQ$1,0))&amp;""),"")&amp;" "&amp;IFERROR(TRIM(INDEX($A54:$AQ54,MATCH(Lists!$K$14,$A$1:$AQ$1,0))&amp;""),""))</f>
        <v/>
      </c>
      <c r="AZ54" s="20">
        <f>IF(AY54="","",IFERROR(IF(TRIM(INDEX($A54:$AQ54,MATCH(Lists!$K$15,$A$1:$AQ$1,0))&amp;"")="","",IF(ISNUMBER(INDEX($A54:$AQ54,MATCH(Lists!$K$15,$A$1:$AQ$1,0))),INT(INDEX($A54:$AQ54,MATCH(Lists!$K$15,$A$1:$AQ$1,0))),DATE(VALUE(LEFT(INDEX($A54:$AQ54,MATCH(Lists!$K$15,$A$1:$AQ$1,0)),4)),VALUE(MID(INDEX($A54:$AQ54,MATCH(Lists!$K$15,$A$1:$AQ$1,0)),6,2)),VALUE(MID(INDEX($A54:$AQ54,MATCH(Lists!$K$15,$A$1:$AQ$1,0)),9,2))))),""))</f>
        <v/>
      </c>
      <c r="BA54" s="19">
        <f>IF(AY54="","",IFERROR(TRIM(INDEX($A54:$AQ54,MATCH(Lists!$K$17,$A$1:$AQ$1,0))&amp;""),""))</f>
        <v/>
      </c>
      <c r="BB54" s="19">
        <f>IF(AY54="","",IFERROR(TRIM(INDEX($A54:$AQ54,MATCH(Lists!$K$16,$A$1:$AQ$1,0))&amp;""),""))</f>
        <v/>
      </c>
      <c r="BC54" s="19">
        <f>IF(AY54="","",IF(OR(AND(IFERROR(TRIM(INDEX($A54:$AQ54,MATCH(Lists!$K$18,$A$1:$AQ$1,0))&amp;""),"")&lt;&gt;"",ISERROR(MATCH(LOWER(IFERROR(TRIM(INDEX($A54:$AQ54,MATCH(Lists!$K$18,$A$1:$AQ$1,0))&amp;""),"")),Lists!$M$2:$M$7,0))),AND(IFERROR(TRIM(INDEX($A54:$AQ54,MATCH(Lists!$K$19,$A$1:$AQ$1,0))&amp;""),"")&lt;&gt;"",ISERROR(MATCH(LOWER(IFERROR(TRIM(INDEX($A54:$AQ54,MATCH(Lists!$K$19,$A$1:$AQ$1,0))&amp;""),"")),Lists!$M$2:$M$7,0)))),"Yes","No"))</f>
        <v/>
      </c>
      <c r="BD54" s="19">
        <f>IF(AY54="","",IF(IFERROR(TRIM(INDEX($A54:$AQ54,MATCH(Lists!$K$20,$A$1:$AQ$1,0))&amp;""),"")&lt;&gt;"","Yes","No"))</f>
        <v/>
      </c>
      <c r="BE54" s="19">
        <f>IF(AS54="","",IFERROR(TRIM(INDEX($A54:$AQ54,MATCH(Lists!$K$7,$A$1:$AQ$1,0))&amp;""),""))</f>
        <v/>
      </c>
      <c r="BF54" s="19">
        <f>IF(AS54="","",IFERROR(TRIM(INDEX($A54:$AQ54,MATCH(Lists!$K$8,$A$1:$AQ$1,0))&amp;""),""))</f>
        <v/>
      </c>
      <c r="BG54" s="19">
        <f>IF(AS54="","",IFERROR(TRIM(INDEX($A54:$AQ54,MATCH(Lists!$K$12,$A$1:$AQ$1,0))&amp;""),""))</f>
        <v/>
      </c>
      <c r="BH54" s="19">
        <f>IF(AS54="","",IFERROR(TRIM(INDEX($A54:$AQ54,MATCH(Lists!$K$22,$A$1:$AQ$1,0))&amp;""),""))</f>
        <v/>
      </c>
      <c r="BI54" s="21">
        <f>IF(OR(BH54="Paid",BH54="Partially refunded"),IFERROR(VALUE(IFERROR(TRIM(INDEX($A54:$AQ54,MATCH(Lists!$K$23,$A$1:$AQ$1,0))&amp;""),"")),0)-IFERROR(VALUE(IFERROR(TRIM(INDEX($A54:$AQ54,MATCH(Lists!$K$24,$A$1:$AQ$1,0))&amp;""),"")),0),0)</f>
        <v/>
      </c>
      <c r="BJ54" s="21">
        <f>IF(AS54="","",IFERROR(IF(TRIM(INDEX($A54:$AQ54,MATCH(Lists!$K$21,$A$1:$AQ$1,0))&amp;"")="","",VALUE(TRIM(INDEX($A54:$AQ54,MATCH(Lists!$K$21,$A$1:$AQ$1,0))&amp;""))),""))</f>
        <v/>
      </c>
      <c r="BK54" s="19">
        <f>IF(AS54="",0,1)</f>
        <v/>
      </c>
    </row>
    <row r="55">
      <c r="AR55" s="18" t="n"/>
      <c r="AS55" s="19">
        <f>TRIM(IFERROR(TRIM(INDEX($A55:$AQ55,MATCH(Lists!$K$2,$A$1:$AQ$1,0))&amp;""),"")&amp;" "&amp;IFERROR(TRIM(INDEX($A55:$AQ55,MATCH(Lists!$K$3,$A$1:$AQ$1,0))&amp;""),""))</f>
        <v/>
      </c>
      <c r="AT55" s="20">
        <f>IF(AS55="","",IFERROR(IF(TRIM(INDEX($A55:$AQ55,MATCH(Lists!$K$4,$A$1:$AQ$1,0))&amp;"")="","",IF(ISNUMBER(INDEX($A55:$AQ55,MATCH(Lists!$K$4,$A$1:$AQ$1,0))),INT(INDEX($A55:$AQ55,MATCH(Lists!$K$4,$A$1:$AQ$1,0))),DATE(VALUE(LEFT(INDEX($A55:$AQ55,MATCH(Lists!$K$4,$A$1:$AQ$1,0)),4)),VALUE(MID(INDEX($A55:$AQ55,MATCH(Lists!$K$4,$A$1:$AQ$1,0)),6,2)),VALUE(MID(INDEX($A55:$AQ55,MATCH(Lists!$K$4,$A$1:$AQ$1,0)),9,2))))),""))</f>
        <v/>
      </c>
      <c r="AU55" s="19">
        <f>IF(AS55="","",IFERROR(TRIM(INDEX($A55:$AQ55,MATCH(Lists!$K$6,$A$1:$AQ$1,0))&amp;""),""))</f>
        <v/>
      </c>
      <c r="AV55" s="19">
        <f>IF(AS55="","",IFERROR(TRIM(INDEX($A55:$AQ55,MATCH(Lists!$K$5,$A$1:$AQ$1,0))&amp;""),""))</f>
        <v/>
      </c>
      <c r="AW55" s="19">
        <f>IF(AS55="","",IF(OR(AND(IFERROR(TRIM(INDEX($A55:$AQ55,MATCH(Lists!$K$9,$A$1:$AQ$1,0))&amp;""),"")&lt;&gt;"",ISERROR(MATCH(LOWER(IFERROR(TRIM(INDEX($A55:$AQ55,MATCH(Lists!$K$9,$A$1:$AQ$1,0))&amp;""),"")),Lists!$M$2:$M$7,0))),AND(IFERROR(TRIM(INDEX($A55:$AQ55,MATCH(Lists!$K$10,$A$1:$AQ$1,0))&amp;""),"")&lt;&gt;"",ISERROR(MATCH(LOWER(IFERROR(TRIM(INDEX($A55:$AQ55,MATCH(Lists!$K$10,$A$1:$AQ$1,0))&amp;""),"")),Lists!$M$2:$M$7,0)))),"Yes","No"))</f>
        <v/>
      </c>
      <c r="AX55" s="19">
        <f>IF(AS55="","",IF(IFERROR(TRIM(INDEX($A55:$AQ55,MATCH(Lists!$K$11,$A$1:$AQ$1,0))&amp;""),"")&lt;&gt;"","Yes","No"))</f>
        <v/>
      </c>
      <c r="AY55" s="19">
        <f>TRIM(IFERROR(TRIM(INDEX($A55:$AQ55,MATCH(Lists!$K$13,$A$1:$AQ$1,0))&amp;""),"")&amp;" "&amp;IFERROR(TRIM(INDEX($A55:$AQ55,MATCH(Lists!$K$14,$A$1:$AQ$1,0))&amp;""),""))</f>
        <v/>
      </c>
      <c r="AZ55" s="20">
        <f>IF(AY55="","",IFERROR(IF(TRIM(INDEX($A55:$AQ55,MATCH(Lists!$K$15,$A$1:$AQ$1,0))&amp;"")="","",IF(ISNUMBER(INDEX($A55:$AQ55,MATCH(Lists!$K$15,$A$1:$AQ$1,0))),INT(INDEX($A55:$AQ55,MATCH(Lists!$K$15,$A$1:$AQ$1,0))),DATE(VALUE(LEFT(INDEX($A55:$AQ55,MATCH(Lists!$K$15,$A$1:$AQ$1,0)),4)),VALUE(MID(INDEX($A55:$AQ55,MATCH(Lists!$K$15,$A$1:$AQ$1,0)),6,2)),VALUE(MID(INDEX($A55:$AQ55,MATCH(Lists!$K$15,$A$1:$AQ$1,0)),9,2))))),""))</f>
        <v/>
      </c>
      <c r="BA55" s="19">
        <f>IF(AY55="","",IFERROR(TRIM(INDEX($A55:$AQ55,MATCH(Lists!$K$17,$A$1:$AQ$1,0))&amp;""),""))</f>
        <v/>
      </c>
      <c r="BB55" s="19">
        <f>IF(AY55="","",IFERROR(TRIM(INDEX($A55:$AQ55,MATCH(Lists!$K$16,$A$1:$AQ$1,0))&amp;""),""))</f>
        <v/>
      </c>
      <c r="BC55" s="19">
        <f>IF(AY55="","",IF(OR(AND(IFERROR(TRIM(INDEX($A55:$AQ55,MATCH(Lists!$K$18,$A$1:$AQ$1,0))&amp;""),"")&lt;&gt;"",ISERROR(MATCH(LOWER(IFERROR(TRIM(INDEX($A55:$AQ55,MATCH(Lists!$K$18,$A$1:$AQ$1,0))&amp;""),"")),Lists!$M$2:$M$7,0))),AND(IFERROR(TRIM(INDEX($A55:$AQ55,MATCH(Lists!$K$19,$A$1:$AQ$1,0))&amp;""),"")&lt;&gt;"",ISERROR(MATCH(LOWER(IFERROR(TRIM(INDEX($A55:$AQ55,MATCH(Lists!$K$19,$A$1:$AQ$1,0))&amp;""),"")),Lists!$M$2:$M$7,0)))),"Yes","No"))</f>
        <v/>
      </c>
      <c r="BD55" s="19">
        <f>IF(AY55="","",IF(IFERROR(TRIM(INDEX($A55:$AQ55,MATCH(Lists!$K$20,$A$1:$AQ$1,0))&amp;""),"")&lt;&gt;"","Yes","No"))</f>
        <v/>
      </c>
      <c r="BE55" s="19">
        <f>IF(AS55="","",IFERROR(TRIM(INDEX($A55:$AQ55,MATCH(Lists!$K$7,$A$1:$AQ$1,0))&amp;""),""))</f>
        <v/>
      </c>
      <c r="BF55" s="19">
        <f>IF(AS55="","",IFERROR(TRIM(INDEX($A55:$AQ55,MATCH(Lists!$K$8,$A$1:$AQ$1,0))&amp;""),""))</f>
        <v/>
      </c>
      <c r="BG55" s="19">
        <f>IF(AS55="","",IFERROR(TRIM(INDEX($A55:$AQ55,MATCH(Lists!$K$12,$A$1:$AQ$1,0))&amp;""),""))</f>
        <v/>
      </c>
      <c r="BH55" s="19">
        <f>IF(AS55="","",IFERROR(TRIM(INDEX($A55:$AQ55,MATCH(Lists!$K$22,$A$1:$AQ$1,0))&amp;""),""))</f>
        <v/>
      </c>
      <c r="BI55" s="21">
        <f>IF(OR(BH55="Paid",BH55="Partially refunded"),IFERROR(VALUE(IFERROR(TRIM(INDEX($A55:$AQ55,MATCH(Lists!$K$23,$A$1:$AQ$1,0))&amp;""),"")),0)-IFERROR(VALUE(IFERROR(TRIM(INDEX($A55:$AQ55,MATCH(Lists!$K$24,$A$1:$AQ$1,0))&amp;""),"")),0),0)</f>
        <v/>
      </c>
      <c r="BJ55" s="21">
        <f>IF(AS55="","",IFERROR(IF(TRIM(INDEX($A55:$AQ55,MATCH(Lists!$K$21,$A$1:$AQ$1,0))&amp;"")="","",VALUE(TRIM(INDEX($A55:$AQ55,MATCH(Lists!$K$21,$A$1:$AQ$1,0))&amp;""))),""))</f>
        <v/>
      </c>
      <c r="BK55" s="19">
        <f>IF(AS55="",0,1)</f>
        <v/>
      </c>
    </row>
    <row r="56">
      <c r="AR56" s="18" t="n"/>
      <c r="AS56" s="19">
        <f>TRIM(IFERROR(TRIM(INDEX($A56:$AQ56,MATCH(Lists!$K$2,$A$1:$AQ$1,0))&amp;""),"")&amp;" "&amp;IFERROR(TRIM(INDEX($A56:$AQ56,MATCH(Lists!$K$3,$A$1:$AQ$1,0))&amp;""),""))</f>
        <v/>
      </c>
      <c r="AT56" s="20">
        <f>IF(AS56="","",IFERROR(IF(TRIM(INDEX($A56:$AQ56,MATCH(Lists!$K$4,$A$1:$AQ$1,0))&amp;"")="","",IF(ISNUMBER(INDEX($A56:$AQ56,MATCH(Lists!$K$4,$A$1:$AQ$1,0))),INT(INDEX($A56:$AQ56,MATCH(Lists!$K$4,$A$1:$AQ$1,0))),DATE(VALUE(LEFT(INDEX($A56:$AQ56,MATCH(Lists!$K$4,$A$1:$AQ$1,0)),4)),VALUE(MID(INDEX($A56:$AQ56,MATCH(Lists!$K$4,$A$1:$AQ$1,0)),6,2)),VALUE(MID(INDEX($A56:$AQ56,MATCH(Lists!$K$4,$A$1:$AQ$1,0)),9,2))))),""))</f>
        <v/>
      </c>
      <c r="AU56" s="19">
        <f>IF(AS56="","",IFERROR(TRIM(INDEX($A56:$AQ56,MATCH(Lists!$K$6,$A$1:$AQ$1,0))&amp;""),""))</f>
        <v/>
      </c>
      <c r="AV56" s="19">
        <f>IF(AS56="","",IFERROR(TRIM(INDEX($A56:$AQ56,MATCH(Lists!$K$5,$A$1:$AQ$1,0))&amp;""),""))</f>
        <v/>
      </c>
      <c r="AW56" s="19">
        <f>IF(AS56="","",IF(OR(AND(IFERROR(TRIM(INDEX($A56:$AQ56,MATCH(Lists!$K$9,$A$1:$AQ$1,0))&amp;""),"")&lt;&gt;"",ISERROR(MATCH(LOWER(IFERROR(TRIM(INDEX($A56:$AQ56,MATCH(Lists!$K$9,$A$1:$AQ$1,0))&amp;""),"")),Lists!$M$2:$M$7,0))),AND(IFERROR(TRIM(INDEX($A56:$AQ56,MATCH(Lists!$K$10,$A$1:$AQ$1,0))&amp;""),"")&lt;&gt;"",ISERROR(MATCH(LOWER(IFERROR(TRIM(INDEX($A56:$AQ56,MATCH(Lists!$K$10,$A$1:$AQ$1,0))&amp;""),"")),Lists!$M$2:$M$7,0)))),"Yes","No"))</f>
        <v/>
      </c>
      <c r="AX56" s="19">
        <f>IF(AS56="","",IF(IFERROR(TRIM(INDEX($A56:$AQ56,MATCH(Lists!$K$11,$A$1:$AQ$1,0))&amp;""),"")&lt;&gt;"","Yes","No"))</f>
        <v/>
      </c>
      <c r="AY56" s="19">
        <f>TRIM(IFERROR(TRIM(INDEX($A56:$AQ56,MATCH(Lists!$K$13,$A$1:$AQ$1,0))&amp;""),"")&amp;" "&amp;IFERROR(TRIM(INDEX($A56:$AQ56,MATCH(Lists!$K$14,$A$1:$AQ$1,0))&amp;""),""))</f>
        <v/>
      </c>
      <c r="AZ56" s="20">
        <f>IF(AY56="","",IFERROR(IF(TRIM(INDEX($A56:$AQ56,MATCH(Lists!$K$15,$A$1:$AQ$1,0))&amp;"")="","",IF(ISNUMBER(INDEX($A56:$AQ56,MATCH(Lists!$K$15,$A$1:$AQ$1,0))),INT(INDEX($A56:$AQ56,MATCH(Lists!$K$15,$A$1:$AQ$1,0))),DATE(VALUE(LEFT(INDEX($A56:$AQ56,MATCH(Lists!$K$15,$A$1:$AQ$1,0)),4)),VALUE(MID(INDEX($A56:$AQ56,MATCH(Lists!$K$15,$A$1:$AQ$1,0)),6,2)),VALUE(MID(INDEX($A56:$AQ56,MATCH(Lists!$K$15,$A$1:$AQ$1,0)),9,2))))),""))</f>
        <v/>
      </c>
      <c r="BA56" s="19">
        <f>IF(AY56="","",IFERROR(TRIM(INDEX($A56:$AQ56,MATCH(Lists!$K$17,$A$1:$AQ$1,0))&amp;""),""))</f>
        <v/>
      </c>
      <c r="BB56" s="19">
        <f>IF(AY56="","",IFERROR(TRIM(INDEX($A56:$AQ56,MATCH(Lists!$K$16,$A$1:$AQ$1,0))&amp;""),""))</f>
        <v/>
      </c>
      <c r="BC56" s="19">
        <f>IF(AY56="","",IF(OR(AND(IFERROR(TRIM(INDEX($A56:$AQ56,MATCH(Lists!$K$18,$A$1:$AQ$1,0))&amp;""),"")&lt;&gt;"",ISERROR(MATCH(LOWER(IFERROR(TRIM(INDEX($A56:$AQ56,MATCH(Lists!$K$18,$A$1:$AQ$1,0))&amp;""),"")),Lists!$M$2:$M$7,0))),AND(IFERROR(TRIM(INDEX($A56:$AQ56,MATCH(Lists!$K$19,$A$1:$AQ$1,0))&amp;""),"")&lt;&gt;"",ISERROR(MATCH(LOWER(IFERROR(TRIM(INDEX($A56:$AQ56,MATCH(Lists!$K$19,$A$1:$AQ$1,0))&amp;""),"")),Lists!$M$2:$M$7,0)))),"Yes","No"))</f>
        <v/>
      </c>
      <c r="BD56" s="19">
        <f>IF(AY56="","",IF(IFERROR(TRIM(INDEX($A56:$AQ56,MATCH(Lists!$K$20,$A$1:$AQ$1,0))&amp;""),"")&lt;&gt;"","Yes","No"))</f>
        <v/>
      </c>
      <c r="BE56" s="19">
        <f>IF(AS56="","",IFERROR(TRIM(INDEX($A56:$AQ56,MATCH(Lists!$K$7,$A$1:$AQ$1,0))&amp;""),""))</f>
        <v/>
      </c>
      <c r="BF56" s="19">
        <f>IF(AS56="","",IFERROR(TRIM(INDEX($A56:$AQ56,MATCH(Lists!$K$8,$A$1:$AQ$1,0))&amp;""),""))</f>
        <v/>
      </c>
      <c r="BG56" s="19">
        <f>IF(AS56="","",IFERROR(TRIM(INDEX($A56:$AQ56,MATCH(Lists!$K$12,$A$1:$AQ$1,0))&amp;""),""))</f>
        <v/>
      </c>
      <c r="BH56" s="19">
        <f>IF(AS56="","",IFERROR(TRIM(INDEX($A56:$AQ56,MATCH(Lists!$K$22,$A$1:$AQ$1,0))&amp;""),""))</f>
        <v/>
      </c>
      <c r="BI56" s="21">
        <f>IF(OR(BH56="Paid",BH56="Partially refunded"),IFERROR(VALUE(IFERROR(TRIM(INDEX($A56:$AQ56,MATCH(Lists!$K$23,$A$1:$AQ$1,0))&amp;""),"")),0)-IFERROR(VALUE(IFERROR(TRIM(INDEX($A56:$AQ56,MATCH(Lists!$K$24,$A$1:$AQ$1,0))&amp;""),"")),0),0)</f>
        <v/>
      </c>
      <c r="BJ56" s="21">
        <f>IF(AS56="","",IFERROR(IF(TRIM(INDEX($A56:$AQ56,MATCH(Lists!$K$21,$A$1:$AQ$1,0))&amp;"")="","",VALUE(TRIM(INDEX($A56:$AQ56,MATCH(Lists!$K$21,$A$1:$AQ$1,0))&amp;""))),""))</f>
        <v/>
      </c>
      <c r="BK56" s="19">
        <f>IF(AS56="",0,1)</f>
        <v/>
      </c>
    </row>
    <row r="57">
      <c r="AR57" s="18" t="n"/>
      <c r="AS57" s="19">
        <f>TRIM(IFERROR(TRIM(INDEX($A57:$AQ57,MATCH(Lists!$K$2,$A$1:$AQ$1,0))&amp;""),"")&amp;" "&amp;IFERROR(TRIM(INDEX($A57:$AQ57,MATCH(Lists!$K$3,$A$1:$AQ$1,0))&amp;""),""))</f>
        <v/>
      </c>
      <c r="AT57" s="20">
        <f>IF(AS57="","",IFERROR(IF(TRIM(INDEX($A57:$AQ57,MATCH(Lists!$K$4,$A$1:$AQ$1,0))&amp;"")="","",IF(ISNUMBER(INDEX($A57:$AQ57,MATCH(Lists!$K$4,$A$1:$AQ$1,0))),INT(INDEX($A57:$AQ57,MATCH(Lists!$K$4,$A$1:$AQ$1,0))),DATE(VALUE(LEFT(INDEX($A57:$AQ57,MATCH(Lists!$K$4,$A$1:$AQ$1,0)),4)),VALUE(MID(INDEX($A57:$AQ57,MATCH(Lists!$K$4,$A$1:$AQ$1,0)),6,2)),VALUE(MID(INDEX($A57:$AQ57,MATCH(Lists!$K$4,$A$1:$AQ$1,0)),9,2))))),""))</f>
        <v/>
      </c>
      <c r="AU57" s="19">
        <f>IF(AS57="","",IFERROR(TRIM(INDEX($A57:$AQ57,MATCH(Lists!$K$6,$A$1:$AQ$1,0))&amp;""),""))</f>
        <v/>
      </c>
      <c r="AV57" s="19">
        <f>IF(AS57="","",IFERROR(TRIM(INDEX($A57:$AQ57,MATCH(Lists!$K$5,$A$1:$AQ$1,0))&amp;""),""))</f>
        <v/>
      </c>
      <c r="AW57" s="19">
        <f>IF(AS57="","",IF(OR(AND(IFERROR(TRIM(INDEX($A57:$AQ57,MATCH(Lists!$K$9,$A$1:$AQ$1,0))&amp;""),"")&lt;&gt;"",ISERROR(MATCH(LOWER(IFERROR(TRIM(INDEX($A57:$AQ57,MATCH(Lists!$K$9,$A$1:$AQ$1,0))&amp;""),"")),Lists!$M$2:$M$7,0))),AND(IFERROR(TRIM(INDEX($A57:$AQ57,MATCH(Lists!$K$10,$A$1:$AQ$1,0))&amp;""),"")&lt;&gt;"",ISERROR(MATCH(LOWER(IFERROR(TRIM(INDEX($A57:$AQ57,MATCH(Lists!$K$10,$A$1:$AQ$1,0))&amp;""),"")),Lists!$M$2:$M$7,0)))),"Yes","No"))</f>
        <v/>
      </c>
      <c r="AX57" s="19">
        <f>IF(AS57="","",IF(IFERROR(TRIM(INDEX($A57:$AQ57,MATCH(Lists!$K$11,$A$1:$AQ$1,0))&amp;""),"")&lt;&gt;"","Yes","No"))</f>
        <v/>
      </c>
      <c r="AY57" s="19">
        <f>TRIM(IFERROR(TRIM(INDEX($A57:$AQ57,MATCH(Lists!$K$13,$A$1:$AQ$1,0))&amp;""),"")&amp;" "&amp;IFERROR(TRIM(INDEX($A57:$AQ57,MATCH(Lists!$K$14,$A$1:$AQ$1,0))&amp;""),""))</f>
        <v/>
      </c>
      <c r="AZ57" s="20">
        <f>IF(AY57="","",IFERROR(IF(TRIM(INDEX($A57:$AQ57,MATCH(Lists!$K$15,$A$1:$AQ$1,0))&amp;"")="","",IF(ISNUMBER(INDEX($A57:$AQ57,MATCH(Lists!$K$15,$A$1:$AQ$1,0))),INT(INDEX($A57:$AQ57,MATCH(Lists!$K$15,$A$1:$AQ$1,0))),DATE(VALUE(LEFT(INDEX($A57:$AQ57,MATCH(Lists!$K$15,$A$1:$AQ$1,0)),4)),VALUE(MID(INDEX($A57:$AQ57,MATCH(Lists!$K$15,$A$1:$AQ$1,0)),6,2)),VALUE(MID(INDEX($A57:$AQ57,MATCH(Lists!$K$15,$A$1:$AQ$1,0)),9,2))))),""))</f>
        <v/>
      </c>
      <c r="BA57" s="19">
        <f>IF(AY57="","",IFERROR(TRIM(INDEX($A57:$AQ57,MATCH(Lists!$K$17,$A$1:$AQ$1,0))&amp;""),""))</f>
        <v/>
      </c>
      <c r="BB57" s="19">
        <f>IF(AY57="","",IFERROR(TRIM(INDEX($A57:$AQ57,MATCH(Lists!$K$16,$A$1:$AQ$1,0))&amp;""),""))</f>
        <v/>
      </c>
      <c r="BC57" s="19">
        <f>IF(AY57="","",IF(OR(AND(IFERROR(TRIM(INDEX($A57:$AQ57,MATCH(Lists!$K$18,$A$1:$AQ$1,0))&amp;""),"")&lt;&gt;"",ISERROR(MATCH(LOWER(IFERROR(TRIM(INDEX($A57:$AQ57,MATCH(Lists!$K$18,$A$1:$AQ$1,0))&amp;""),"")),Lists!$M$2:$M$7,0))),AND(IFERROR(TRIM(INDEX($A57:$AQ57,MATCH(Lists!$K$19,$A$1:$AQ$1,0))&amp;""),"")&lt;&gt;"",ISERROR(MATCH(LOWER(IFERROR(TRIM(INDEX($A57:$AQ57,MATCH(Lists!$K$19,$A$1:$AQ$1,0))&amp;""),"")),Lists!$M$2:$M$7,0)))),"Yes","No"))</f>
        <v/>
      </c>
      <c r="BD57" s="19">
        <f>IF(AY57="","",IF(IFERROR(TRIM(INDEX($A57:$AQ57,MATCH(Lists!$K$20,$A$1:$AQ$1,0))&amp;""),"")&lt;&gt;"","Yes","No"))</f>
        <v/>
      </c>
      <c r="BE57" s="19">
        <f>IF(AS57="","",IFERROR(TRIM(INDEX($A57:$AQ57,MATCH(Lists!$K$7,$A$1:$AQ$1,0))&amp;""),""))</f>
        <v/>
      </c>
      <c r="BF57" s="19">
        <f>IF(AS57="","",IFERROR(TRIM(INDEX($A57:$AQ57,MATCH(Lists!$K$8,$A$1:$AQ$1,0))&amp;""),""))</f>
        <v/>
      </c>
      <c r="BG57" s="19">
        <f>IF(AS57="","",IFERROR(TRIM(INDEX($A57:$AQ57,MATCH(Lists!$K$12,$A$1:$AQ$1,0))&amp;""),""))</f>
        <v/>
      </c>
      <c r="BH57" s="19">
        <f>IF(AS57="","",IFERROR(TRIM(INDEX($A57:$AQ57,MATCH(Lists!$K$22,$A$1:$AQ$1,0))&amp;""),""))</f>
        <v/>
      </c>
      <c r="BI57" s="21">
        <f>IF(OR(BH57="Paid",BH57="Partially refunded"),IFERROR(VALUE(IFERROR(TRIM(INDEX($A57:$AQ57,MATCH(Lists!$K$23,$A$1:$AQ$1,0))&amp;""),"")),0)-IFERROR(VALUE(IFERROR(TRIM(INDEX($A57:$AQ57,MATCH(Lists!$K$24,$A$1:$AQ$1,0))&amp;""),"")),0),0)</f>
        <v/>
      </c>
      <c r="BJ57" s="21">
        <f>IF(AS57="","",IFERROR(IF(TRIM(INDEX($A57:$AQ57,MATCH(Lists!$K$21,$A$1:$AQ$1,0))&amp;"")="","",VALUE(TRIM(INDEX($A57:$AQ57,MATCH(Lists!$K$21,$A$1:$AQ$1,0))&amp;""))),""))</f>
        <v/>
      </c>
      <c r="BK57" s="19">
        <f>IF(AS57="",0,1)</f>
        <v/>
      </c>
    </row>
    <row r="58">
      <c r="AR58" s="18" t="n"/>
      <c r="AS58" s="19">
        <f>TRIM(IFERROR(TRIM(INDEX($A58:$AQ58,MATCH(Lists!$K$2,$A$1:$AQ$1,0))&amp;""),"")&amp;" "&amp;IFERROR(TRIM(INDEX($A58:$AQ58,MATCH(Lists!$K$3,$A$1:$AQ$1,0))&amp;""),""))</f>
        <v/>
      </c>
      <c r="AT58" s="20">
        <f>IF(AS58="","",IFERROR(IF(TRIM(INDEX($A58:$AQ58,MATCH(Lists!$K$4,$A$1:$AQ$1,0))&amp;"")="","",IF(ISNUMBER(INDEX($A58:$AQ58,MATCH(Lists!$K$4,$A$1:$AQ$1,0))),INT(INDEX($A58:$AQ58,MATCH(Lists!$K$4,$A$1:$AQ$1,0))),DATE(VALUE(LEFT(INDEX($A58:$AQ58,MATCH(Lists!$K$4,$A$1:$AQ$1,0)),4)),VALUE(MID(INDEX($A58:$AQ58,MATCH(Lists!$K$4,$A$1:$AQ$1,0)),6,2)),VALUE(MID(INDEX($A58:$AQ58,MATCH(Lists!$K$4,$A$1:$AQ$1,0)),9,2))))),""))</f>
        <v/>
      </c>
      <c r="AU58" s="19">
        <f>IF(AS58="","",IFERROR(TRIM(INDEX($A58:$AQ58,MATCH(Lists!$K$6,$A$1:$AQ$1,0))&amp;""),""))</f>
        <v/>
      </c>
      <c r="AV58" s="19">
        <f>IF(AS58="","",IFERROR(TRIM(INDEX($A58:$AQ58,MATCH(Lists!$K$5,$A$1:$AQ$1,0))&amp;""),""))</f>
        <v/>
      </c>
      <c r="AW58" s="19">
        <f>IF(AS58="","",IF(OR(AND(IFERROR(TRIM(INDEX($A58:$AQ58,MATCH(Lists!$K$9,$A$1:$AQ$1,0))&amp;""),"")&lt;&gt;"",ISERROR(MATCH(LOWER(IFERROR(TRIM(INDEX($A58:$AQ58,MATCH(Lists!$K$9,$A$1:$AQ$1,0))&amp;""),"")),Lists!$M$2:$M$7,0))),AND(IFERROR(TRIM(INDEX($A58:$AQ58,MATCH(Lists!$K$10,$A$1:$AQ$1,0))&amp;""),"")&lt;&gt;"",ISERROR(MATCH(LOWER(IFERROR(TRIM(INDEX($A58:$AQ58,MATCH(Lists!$K$10,$A$1:$AQ$1,0))&amp;""),"")),Lists!$M$2:$M$7,0)))),"Yes","No"))</f>
        <v/>
      </c>
      <c r="AX58" s="19">
        <f>IF(AS58="","",IF(IFERROR(TRIM(INDEX($A58:$AQ58,MATCH(Lists!$K$11,$A$1:$AQ$1,0))&amp;""),"")&lt;&gt;"","Yes","No"))</f>
        <v/>
      </c>
      <c r="AY58" s="19">
        <f>TRIM(IFERROR(TRIM(INDEX($A58:$AQ58,MATCH(Lists!$K$13,$A$1:$AQ$1,0))&amp;""),"")&amp;" "&amp;IFERROR(TRIM(INDEX($A58:$AQ58,MATCH(Lists!$K$14,$A$1:$AQ$1,0))&amp;""),""))</f>
        <v/>
      </c>
      <c r="AZ58" s="20">
        <f>IF(AY58="","",IFERROR(IF(TRIM(INDEX($A58:$AQ58,MATCH(Lists!$K$15,$A$1:$AQ$1,0))&amp;"")="","",IF(ISNUMBER(INDEX($A58:$AQ58,MATCH(Lists!$K$15,$A$1:$AQ$1,0))),INT(INDEX($A58:$AQ58,MATCH(Lists!$K$15,$A$1:$AQ$1,0))),DATE(VALUE(LEFT(INDEX($A58:$AQ58,MATCH(Lists!$K$15,$A$1:$AQ$1,0)),4)),VALUE(MID(INDEX($A58:$AQ58,MATCH(Lists!$K$15,$A$1:$AQ$1,0)),6,2)),VALUE(MID(INDEX($A58:$AQ58,MATCH(Lists!$K$15,$A$1:$AQ$1,0)),9,2))))),""))</f>
        <v/>
      </c>
      <c r="BA58" s="19">
        <f>IF(AY58="","",IFERROR(TRIM(INDEX($A58:$AQ58,MATCH(Lists!$K$17,$A$1:$AQ$1,0))&amp;""),""))</f>
        <v/>
      </c>
      <c r="BB58" s="19">
        <f>IF(AY58="","",IFERROR(TRIM(INDEX($A58:$AQ58,MATCH(Lists!$K$16,$A$1:$AQ$1,0))&amp;""),""))</f>
        <v/>
      </c>
      <c r="BC58" s="19">
        <f>IF(AY58="","",IF(OR(AND(IFERROR(TRIM(INDEX($A58:$AQ58,MATCH(Lists!$K$18,$A$1:$AQ$1,0))&amp;""),"")&lt;&gt;"",ISERROR(MATCH(LOWER(IFERROR(TRIM(INDEX($A58:$AQ58,MATCH(Lists!$K$18,$A$1:$AQ$1,0))&amp;""),"")),Lists!$M$2:$M$7,0))),AND(IFERROR(TRIM(INDEX($A58:$AQ58,MATCH(Lists!$K$19,$A$1:$AQ$1,0))&amp;""),"")&lt;&gt;"",ISERROR(MATCH(LOWER(IFERROR(TRIM(INDEX($A58:$AQ58,MATCH(Lists!$K$19,$A$1:$AQ$1,0))&amp;""),"")),Lists!$M$2:$M$7,0)))),"Yes","No"))</f>
        <v/>
      </c>
      <c r="BD58" s="19">
        <f>IF(AY58="","",IF(IFERROR(TRIM(INDEX($A58:$AQ58,MATCH(Lists!$K$20,$A$1:$AQ$1,0))&amp;""),"")&lt;&gt;"","Yes","No"))</f>
        <v/>
      </c>
      <c r="BE58" s="19">
        <f>IF(AS58="","",IFERROR(TRIM(INDEX($A58:$AQ58,MATCH(Lists!$K$7,$A$1:$AQ$1,0))&amp;""),""))</f>
        <v/>
      </c>
      <c r="BF58" s="19">
        <f>IF(AS58="","",IFERROR(TRIM(INDEX($A58:$AQ58,MATCH(Lists!$K$8,$A$1:$AQ$1,0))&amp;""),""))</f>
        <v/>
      </c>
      <c r="BG58" s="19">
        <f>IF(AS58="","",IFERROR(TRIM(INDEX($A58:$AQ58,MATCH(Lists!$K$12,$A$1:$AQ$1,0))&amp;""),""))</f>
        <v/>
      </c>
      <c r="BH58" s="19">
        <f>IF(AS58="","",IFERROR(TRIM(INDEX($A58:$AQ58,MATCH(Lists!$K$22,$A$1:$AQ$1,0))&amp;""),""))</f>
        <v/>
      </c>
      <c r="BI58" s="21">
        <f>IF(OR(BH58="Paid",BH58="Partially refunded"),IFERROR(VALUE(IFERROR(TRIM(INDEX($A58:$AQ58,MATCH(Lists!$K$23,$A$1:$AQ$1,0))&amp;""),"")),0)-IFERROR(VALUE(IFERROR(TRIM(INDEX($A58:$AQ58,MATCH(Lists!$K$24,$A$1:$AQ$1,0))&amp;""),"")),0),0)</f>
        <v/>
      </c>
      <c r="BJ58" s="21">
        <f>IF(AS58="","",IFERROR(IF(TRIM(INDEX($A58:$AQ58,MATCH(Lists!$K$21,$A$1:$AQ$1,0))&amp;"")="","",VALUE(TRIM(INDEX($A58:$AQ58,MATCH(Lists!$K$21,$A$1:$AQ$1,0))&amp;""))),""))</f>
        <v/>
      </c>
      <c r="BK58" s="19">
        <f>IF(AS58="",0,1)</f>
        <v/>
      </c>
    </row>
    <row r="59">
      <c r="AR59" s="18" t="n"/>
      <c r="AS59" s="19">
        <f>TRIM(IFERROR(TRIM(INDEX($A59:$AQ59,MATCH(Lists!$K$2,$A$1:$AQ$1,0))&amp;""),"")&amp;" "&amp;IFERROR(TRIM(INDEX($A59:$AQ59,MATCH(Lists!$K$3,$A$1:$AQ$1,0))&amp;""),""))</f>
        <v/>
      </c>
      <c r="AT59" s="20">
        <f>IF(AS59="","",IFERROR(IF(TRIM(INDEX($A59:$AQ59,MATCH(Lists!$K$4,$A$1:$AQ$1,0))&amp;"")="","",IF(ISNUMBER(INDEX($A59:$AQ59,MATCH(Lists!$K$4,$A$1:$AQ$1,0))),INT(INDEX($A59:$AQ59,MATCH(Lists!$K$4,$A$1:$AQ$1,0))),DATE(VALUE(LEFT(INDEX($A59:$AQ59,MATCH(Lists!$K$4,$A$1:$AQ$1,0)),4)),VALUE(MID(INDEX($A59:$AQ59,MATCH(Lists!$K$4,$A$1:$AQ$1,0)),6,2)),VALUE(MID(INDEX($A59:$AQ59,MATCH(Lists!$K$4,$A$1:$AQ$1,0)),9,2))))),""))</f>
        <v/>
      </c>
      <c r="AU59" s="19">
        <f>IF(AS59="","",IFERROR(TRIM(INDEX($A59:$AQ59,MATCH(Lists!$K$6,$A$1:$AQ$1,0))&amp;""),""))</f>
        <v/>
      </c>
      <c r="AV59" s="19">
        <f>IF(AS59="","",IFERROR(TRIM(INDEX($A59:$AQ59,MATCH(Lists!$K$5,$A$1:$AQ$1,0))&amp;""),""))</f>
        <v/>
      </c>
      <c r="AW59" s="19">
        <f>IF(AS59="","",IF(OR(AND(IFERROR(TRIM(INDEX($A59:$AQ59,MATCH(Lists!$K$9,$A$1:$AQ$1,0))&amp;""),"")&lt;&gt;"",ISERROR(MATCH(LOWER(IFERROR(TRIM(INDEX($A59:$AQ59,MATCH(Lists!$K$9,$A$1:$AQ$1,0))&amp;""),"")),Lists!$M$2:$M$7,0))),AND(IFERROR(TRIM(INDEX($A59:$AQ59,MATCH(Lists!$K$10,$A$1:$AQ$1,0))&amp;""),"")&lt;&gt;"",ISERROR(MATCH(LOWER(IFERROR(TRIM(INDEX($A59:$AQ59,MATCH(Lists!$K$10,$A$1:$AQ$1,0))&amp;""),"")),Lists!$M$2:$M$7,0)))),"Yes","No"))</f>
        <v/>
      </c>
      <c r="AX59" s="19">
        <f>IF(AS59="","",IF(IFERROR(TRIM(INDEX($A59:$AQ59,MATCH(Lists!$K$11,$A$1:$AQ$1,0))&amp;""),"")&lt;&gt;"","Yes","No"))</f>
        <v/>
      </c>
      <c r="AY59" s="19">
        <f>TRIM(IFERROR(TRIM(INDEX($A59:$AQ59,MATCH(Lists!$K$13,$A$1:$AQ$1,0))&amp;""),"")&amp;" "&amp;IFERROR(TRIM(INDEX($A59:$AQ59,MATCH(Lists!$K$14,$A$1:$AQ$1,0))&amp;""),""))</f>
        <v/>
      </c>
      <c r="AZ59" s="20">
        <f>IF(AY59="","",IFERROR(IF(TRIM(INDEX($A59:$AQ59,MATCH(Lists!$K$15,$A$1:$AQ$1,0))&amp;"")="","",IF(ISNUMBER(INDEX($A59:$AQ59,MATCH(Lists!$K$15,$A$1:$AQ$1,0))),INT(INDEX($A59:$AQ59,MATCH(Lists!$K$15,$A$1:$AQ$1,0))),DATE(VALUE(LEFT(INDEX($A59:$AQ59,MATCH(Lists!$K$15,$A$1:$AQ$1,0)),4)),VALUE(MID(INDEX($A59:$AQ59,MATCH(Lists!$K$15,$A$1:$AQ$1,0)),6,2)),VALUE(MID(INDEX($A59:$AQ59,MATCH(Lists!$K$15,$A$1:$AQ$1,0)),9,2))))),""))</f>
        <v/>
      </c>
      <c r="BA59" s="19">
        <f>IF(AY59="","",IFERROR(TRIM(INDEX($A59:$AQ59,MATCH(Lists!$K$17,$A$1:$AQ$1,0))&amp;""),""))</f>
        <v/>
      </c>
      <c r="BB59" s="19">
        <f>IF(AY59="","",IFERROR(TRIM(INDEX($A59:$AQ59,MATCH(Lists!$K$16,$A$1:$AQ$1,0))&amp;""),""))</f>
        <v/>
      </c>
      <c r="BC59" s="19">
        <f>IF(AY59="","",IF(OR(AND(IFERROR(TRIM(INDEX($A59:$AQ59,MATCH(Lists!$K$18,$A$1:$AQ$1,0))&amp;""),"")&lt;&gt;"",ISERROR(MATCH(LOWER(IFERROR(TRIM(INDEX($A59:$AQ59,MATCH(Lists!$K$18,$A$1:$AQ$1,0))&amp;""),"")),Lists!$M$2:$M$7,0))),AND(IFERROR(TRIM(INDEX($A59:$AQ59,MATCH(Lists!$K$19,$A$1:$AQ$1,0))&amp;""),"")&lt;&gt;"",ISERROR(MATCH(LOWER(IFERROR(TRIM(INDEX($A59:$AQ59,MATCH(Lists!$K$19,$A$1:$AQ$1,0))&amp;""),"")),Lists!$M$2:$M$7,0)))),"Yes","No"))</f>
        <v/>
      </c>
      <c r="BD59" s="19">
        <f>IF(AY59="","",IF(IFERROR(TRIM(INDEX($A59:$AQ59,MATCH(Lists!$K$20,$A$1:$AQ$1,0))&amp;""),"")&lt;&gt;"","Yes","No"))</f>
        <v/>
      </c>
      <c r="BE59" s="19">
        <f>IF(AS59="","",IFERROR(TRIM(INDEX($A59:$AQ59,MATCH(Lists!$K$7,$A$1:$AQ$1,0))&amp;""),""))</f>
        <v/>
      </c>
      <c r="BF59" s="19">
        <f>IF(AS59="","",IFERROR(TRIM(INDEX($A59:$AQ59,MATCH(Lists!$K$8,$A$1:$AQ$1,0))&amp;""),""))</f>
        <v/>
      </c>
      <c r="BG59" s="19">
        <f>IF(AS59="","",IFERROR(TRIM(INDEX($A59:$AQ59,MATCH(Lists!$K$12,$A$1:$AQ$1,0))&amp;""),""))</f>
        <v/>
      </c>
      <c r="BH59" s="19">
        <f>IF(AS59="","",IFERROR(TRIM(INDEX($A59:$AQ59,MATCH(Lists!$K$22,$A$1:$AQ$1,0))&amp;""),""))</f>
        <v/>
      </c>
      <c r="BI59" s="21">
        <f>IF(OR(BH59="Paid",BH59="Partially refunded"),IFERROR(VALUE(IFERROR(TRIM(INDEX($A59:$AQ59,MATCH(Lists!$K$23,$A$1:$AQ$1,0))&amp;""),"")),0)-IFERROR(VALUE(IFERROR(TRIM(INDEX($A59:$AQ59,MATCH(Lists!$K$24,$A$1:$AQ$1,0))&amp;""),"")),0),0)</f>
        <v/>
      </c>
      <c r="BJ59" s="21">
        <f>IF(AS59="","",IFERROR(IF(TRIM(INDEX($A59:$AQ59,MATCH(Lists!$K$21,$A$1:$AQ$1,0))&amp;"")="","",VALUE(TRIM(INDEX($A59:$AQ59,MATCH(Lists!$K$21,$A$1:$AQ$1,0))&amp;""))),""))</f>
        <v/>
      </c>
      <c r="BK59" s="19">
        <f>IF(AS59="",0,1)</f>
        <v/>
      </c>
    </row>
    <row r="60">
      <c r="AR60" s="18" t="n"/>
      <c r="AS60" s="19">
        <f>TRIM(IFERROR(TRIM(INDEX($A60:$AQ60,MATCH(Lists!$K$2,$A$1:$AQ$1,0))&amp;""),"")&amp;" "&amp;IFERROR(TRIM(INDEX($A60:$AQ60,MATCH(Lists!$K$3,$A$1:$AQ$1,0))&amp;""),""))</f>
        <v/>
      </c>
      <c r="AT60" s="20">
        <f>IF(AS60="","",IFERROR(IF(TRIM(INDEX($A60:$AQ60,MATCH(Lists!$K$4,$A$1:$AQ$1,0))&amp;"")="","",IF(ISNUMBER(INDEX($A60:$AQ60,MATCH(Lists!$K$4,$A$1:$AQ$1,0))),INT(INDEX($A60:$AQ60,MATCH(Lists!$K$4,$A$1:$AQ$1,0))),DATE(VALUE(LEFT(INDEX($A60:$AQ60,MATCH(Lists!$K$4,$A$1:$AQ$1,0)),4)),VALUE(MID(INDEX($A60:$AQ60,MATCH(Lists!$K$4,$A$1:$AQ$1,0)),6,2)),VALUE(MID(INDEX($A60:$AQ60,MATCH(Lists!$K$4,$A$1:$AQ$1,0)),9,2))))),""))</f>
        <v/>
      </c>
      <c r="AU60" s="19">
        <f>IF(AS60="","",IFERROR(TRIM(INDEX($A60:$AQ60,MATCH(Lists!$K$6,$A$1:$AQ$1,0))&amp;""),""))</f>
        <v/>
      </c>
      <c r="AV60" s="19">
        <f>IF(AS60="","",IFERROR(TRIM(INDEX($A60:$AQ60,MATCH(Lists!$K$5,$A$1:$AQ$1,0))&amp;""),""))</f>
        <v/>
      </c>
      <c r="AW60" s="19">
        <f>IF(AS60="","",IF(OR(AND(IFERROR(TRIM(INDEX($A60:$AQ60,MATCH(Lists!$K$9,$A$1:$AQ$1,0))&amp;""),"")&lt;&gt;"",ISERROR(MATCH(LOWER(IFERROR(TRIM(INDEX($A60:$AQ60,MATCH(Lists!$K$9,$A$1:$AQ$1,0))&amp;""),"")),Lists!$M$2:$M$7,0))),AND(IFERROR(TRIM(INDEX($A60:$AQ60,MATCH(Lists!$K$10,$A$1:$AQ$1,0))&amp;""),"")&lt;&gt;"",ISERROR(MATCH(LOWER(IFERROR(TRIM(INDEX($A60:$AQ60,MATCH(Lists!$K$10,$A$1:$AQ$1,0))&amp;""),"")),Lists!$M$2:$M$7,0)))),"Yes","No"))</f>
        <v/>
      </c>
      <c r="AX60" s="19">
        <f>IF(AS60="","",IF(IFERROR(TRIM(INDEX($A60:$AQ60,MATCH(Lists!$K$11,$A$1:$AQ$1,0))&amp;""),"")&lt;&gt;"","Yes","No"))</f>
        <v/>
      </c>
      <c r="AY60" s="19">
        <f>TRIM(IFERROR(TRIM(INDEX($A60:$AQ60,MATCH(Lists!$K$13,$A$1:$AQ$1,0))&amp;""),"")&amp;" "&amp;IFERROR(TRIM(INDEX($A60:$AQ60,MATCH(Lists!$K$14,$A$1:$AQ$1,0))&amp;""),""))</f>
        <v/>
      </c>
      <c r="AZ60" s="20">
        <f>IF(AY60="","",IFERROR(IF(TRIM(INDEX($A60:$AQ60,MATCH(Lists!$K$15,$A$1:$AQ$1,0))&amp;"")="","",IF(ISNUMBER(INDEX($A60:$AQ60,MATCH(Lists!$K$15,$A$1:$AQ$1,0))),INT(INDEX($A60:$AQ60,MATCH(Lists!$K$15,$A$1:$AQ$1,0))),DATE(VALUE(LEFT(INDEX($A60:$AQ60,MATCH(Lists!$K$15,$A$1:$AQ$1,0)),4)),VALUE(MID(INDEX($A60:$AQ60,MATCH(Lists!$K$15,$A$1:$AQ$1,0)),6,2)),VALUE(MID(INDEX($A60:$AQ60,MATCH(Lists!$K$15,$A$1:$AQ$1,0)),9,2))))),""))</f>
        <v/>
      </c>
      <c r="BA60" s="19">
        <f>IF(AY60="","",IFERROR(TRIM(INDEX($A60:$AQ60,MATCH(Lists!$K$17,$A$1:$AQ$1,0))&amp;""),""))</f>
        <v/>
      </c>
      <c r="BB60" s="19">
        <f>IF(AY60="","",IFERROR(TRIM(INDEX($A60:$AQ60,MATCH(Lists!$K$16,$A$1:$AQ$1,0))&amp;""),""))</f>
        <v/>
      </c>
      <c r="BC60" s="19">
        <f>IF(AY60="","",IF(OR(AND(IFERROR(TRIM(INDEX($A60:$AQ60,MATCH(Lists!$K$18,$A$1:$AQ$1,0))&amp;""),"")&lt;&gt;"",ISERROR(MATCH(LOWER(IFERROR(TRIM(INDEX($A60:$AQ60,MATCH(Lists!$K$18,$A$1:$AQ$1,0))&amp;""),"")),Lists!$M$2:$M$7,0))),AND(IFERROR(TRIM(INDEX($A60:$AQ60,MATCH(Lists!$K$19,$A$1:$AQ$1,0))&amp;""),"")&lt;&gt;"",ISERROR(MATCH(LOWER(IFERROR(TRIM(INDEX($A60:$AQ60,MATCH(Lists!$K$19,$A$1:$AQ$1,0))&amp;""),"")),Lists!$M$2:$M$7,0)))),"Yes","No"))</f>
        <v/>
      </c>
      <c r="BD60" s="19">
        <f>IF(AY60="","",IF(IFERROR(TRIM(INDEX($A60:$AQ60,MATCH(Lists!$K$20,$A$1:$AQ$1,0))&amp;""),"")&lt;&gt;"","Yes","No"))</f>
        <v/>
      </c>
      <c r="BE60" s="19">
        <f>IF(AS60="","",IFERROR(TRIM(INDEX($A60:$AQ60,MATCH(Lists!$K$7,$A$1:$AQ$1,0))&amp;""),""))</f>
        <v/>
      </c>
      <c r="BF60" s="19">
        <f>IF(AS60="","",IFERROR(TRIM(INDEX($A60:$AQ60,MATCH(Lists!$K$8,$A$1:$AQ$1,0))&amp;""),""))</f>
        <v/>
      </c>
      <c r="BG60" s="19">
        <f>IF(AS60="","",IFERROR(TRIM(INDEX($A60:$AQ60,MATCH(Lists!$K$12,$A$1:$AQ$1,0))&amp;""),""))</f>
        <v/>
      </c>
      <c r="BH60" s="19">
        <f>IF(AS60="","",IFERROR(TRIM(INDEX($A60:$AQ60,MATCH(Lists!$K$22,$A$1:$AQ$1,0))&amp;""),""))</f>
        <v/>
      </c>
      <c r="BI60" s="21">
        <f>IF(OR(BH60="Paid",BH60="Partially refunded"),IFERROR(VALUE(IFERROR(TRIM(INDEX($A60:$AQ60,MATCH(Lists!$K$23,$A$1:$AQ$1,0))&amp;""),"")),0)-IFERROR(VALUE(IFERROR(TRIM(INDEX($A60:$AQ60,MATCH(Lists!$K$24,$A$1:$AQ$1,0))&amp;""),"")),0),0)</f>
        <v/>
      </c>
      <c r="BJ60" s="21">
        <f>IF(AS60="","",IFERROR(IF(TRIM(INDEX($A60:$AQ60,MATCH(Lists!$K$21,$A$1:$AQ$1,0))&amp;"")="","",VALUE(TRIM(INDEX($A60:$AQ60,MATCH(Lists!$K$21,$A$1:$AQ$1,0))&amp;""))),""))</f>
        <v/>
      </c>
      <c r="BK60" s="19">
        <f>IF(AS60="",0,1)</f>
        <v/>
      </c>
    </row>
    <row r="61">
      <c r="AR61" s="18" t="n"/>
      <c r="AS61" s="19">
        <f>TRIM(IFERROR(TRIM(INDEX($A61:$AQ61,MATCH(Lists!$K$2,$A$1:$AQ$1,0))&amp;""),"")&amp;" "&amp;IFERROR(TRIM(INDEX($A61:$AQ61,MATCH(Lists!$K$3,$A$1:$AQ$1,0))&amp;""),""))</f>
        <v/>
      </c>
      <c r="AT61" s="20">
        <f>IF(AS61="","",IFERROR(IF(TRIM(INDEX($A61:$AQ61,MATCH(Lists!$K$4,$A$1:$AQ$1,0))&amp;"")="","",IF(ISNUMBER(INDEX($A61:$AQ61,MATCH(Lists!$K$4,$A$1:$AQ$1,0))),INT(INDEX($A61:$AQ61,MATCH(Lists!$K$4,$A$1:$AQ$1,0))),DATE(VALUE(LEFT(INDEX($A61:$AQ61,MATCH(Lists!$K$4,$A$1:$AQ$1,0)),4)),VALUE(MID(INDEX($A61:$AQ61,MATCH(Lists!$K$4,$A$1:$AQ$1,0)),6,2)),VALUE(MID(INDEX($A61:$AQ61,MATCH(Lists!$K$4,$A$1:$AQ$1,0)),9,2))))),""))</f>
        <v/>
      </c>
      <c r="AU61" s="19">
        <f>IF(AS61="","",IFERROR(TRIM(INDEX($A61:$AQ61,MATCH(Lists!$K$6,$A$1:$AQ$1,0))&amp;""),""))</f>
        <v/>
      </c>
      <c r="AV61" s="19">
        <f>IF(AS61="","",IFERROR(TRIM(INDEX($A61:$AQ61,MATCH(Lists!$K$5,$A$1:$AQ$1,0))&amp;""),""))</f>
        <v/>
      </c>
      <c r="AW61" s="19">
        <f>IF(AS61="","",IF(OR(AND(IFERROR(TRIM(INDEX($A61:$AQ61,MATCH(Lists!$K$9,$A$1:$AQ$1,0))&amp;""),"")&lt;&gt;"",ISERROR(MATCH(LOWER(IFERROR(TRIM(INDEX($A61:$AQ61,MATCH(Lists!$K$9,$A$1:$AQ$1,0))&amp;""),"")),Lists!$M$2:$M$7,0))),AND(IFERROR(TRIM(INDEX($A61:$AQ61,MATCH(Lists!$K$10,$A$1:$AQ$1,0))&amp;""),"")&lt;&gt;"",ISERROR(MATCH(LOWER(IFERROR(TRIM(INDEX($A61:$AQ61,MATCH(Lists!$K$10,$A$1:$AQ$1,0))&amp;""),"")),Lists!$M$2:$M$7,0)))),"Yes","No"))</f>
        <v/>
      </c>
      <c r="AX61" s="19">
        <f>IF(AS61="","",IF(IFERROR(TRIM(INDEX($A61:$AQ61,MATCH(Lists!$K$11,$A$1:$AQ$1,0))&amp;""),"")&lt;&gt;"","Yes","No"))</f>
        <v/>
      </c>
      <c r="AY61" s="19">
        <f>TRIM(IFERROR(TRIM(INDEX($A61:$AQ61,MATCH(Lists!$K$13,$A$1:$AQ$1,0))&amp;""),"")&amp;" "&amp;IFERROR(TRIM(INDEX($A61:$AQ61,MATCH(Lists!$K$14,$A$1:$AQ$1,0))&amp;""),""))</f>
        <v/>
      </c>
      <c r="AZ61" s="20">
        <f>IF(AY61="","",IFERROR(IF(TRIM(INDEX($A61:$AQ61,MATCH(Lists!$K$15,$A$1:$AQ$1,0))&amp;"")="","",IF(ISNUMBER(INDEX($A61:$AQ61,MATCH(Lists!$K$15,$A$1:$AQ$1,0))),INT(INDEX($A61:$AQ61,MATCH(Lists!$K$15,$A$1:$AQ$1,0))),DATE(VALUE(LEFT(INDEX($A61:$AQ61,MATCH(Lists!$K$15,$A$1:$AQ$1,0)),4)),VALUE(MID(INDEX($A61:$AQ61,MATCH(Lists!$K$15,$A$1:$AQ$1,0)),6,2)),VALUE(MID(INDEX($A61:$AQ61,MATCH(Lists!$K$15,$A$1:$AQ$1,0)),9,2))))),""))</f>
        <v/>
      </c>
      <c r="BA61" s="19">
        <f>IF(AY61="","",IFERROR(TRIM(INDEX($A61:$AQ61,MATCH(Lists!$K$17,$A$1:$AQ$1,0))&amp;""),""))</f>
        <v/>
      </c>
      <c r="BB61" s="19">
        <f>IF(AY61="","",IFERROR(TRIM(INDEX($A61:$AQ61,MATCH(Lists!$K$16,$A$1:$AQ$1,0))&amp;""),""))</f>
        <v/>
      </c>
      <c r="BC61" s="19">
        <f>IF(AY61="","",IF(OR(AND(IFERROR(TRIM(INDEX($A61:$AQ61,MATCH(Lists!$K$18,$A$1:$AQ$1,0))&amp;""),"")&lt;&gt;"",ISERROR(MATCH(LOWER(IFERROR(TRIM(INDEX($A61:$AQ61,MATCH(Lists!$K$18,$A$1:$AQ$1,0))&amp;""),"")),Lists!$M$2:$M$7,0))),AND(IFERROR(TRIM(INDEX($A61:$AQ61,MATCH(Lists!$K$19,$A$1:$AQ$1,0))&amp;""),"")&lt;&gt;"",ISERROR(MATCH(LOWER(IFERROR(TRIM(INDEX($A61:$AQ61,MATCH(Lists!$K$19,$A$1:$AQ$1,0))&amp;""),"")),Lists!$M$2:$M$7,0)))),"Yes","No"))</f>
        <v/>
      </c>
      <c r="BD61" s="19">
        <f>IF(AY61="","",IF(IFERROR(TRIM(INDEX($A61:$AQ61,MATCH(Lists!$K$20,$A$1:$AQ$1,0))&amp;""),"")&lt;&gt;"","Yes","No"))</f>
        <v/>
      </c>
      <c r="BE61" s="19">
        <f>IF(AS61="","",IFERROR(TRIM(INDEX($A61:$AQ61,MATCH(Lists!$K$7,$A$1:$AQ$1,0))&amp;""),""))</f>
        <v/>
      </c>
      <c r="BF61" s="19">
        <f>IF(AS61="","",IFERROR(TRIM(INDEX($A61:$AQ61,MATCH(Lists!$K$8,$A$1:$AQ$1,0))&amp;""),""))</f>
        <v/>
      </c>
      <c r="BG61" s="19">
        <f>IF(AS61="","",IFERROR(TRIM(INDEX($A61:$AQ61,MATCH(Lists!$K$12,$A$1:$AQ$1,0))&amp;""),""))</f>
        <v/>
      </c>
      <c r="BH61" s="19">
        <f>IF(AS61="","",IFERROR(TRIM(INDEX($A61:$AQ61,MATCH(Lists!$K$22,$A$1:$AQ$1,0))&amp;""),""))</f>
        <v/>
      </c>
      <c r="BI61" s="21">
        <f>IF(OR(BH61="Paid",BH61="Partially refunded"),IFERROR(VALUE(IFERROR(TRIM(INDEX($A61:$AQ61,MATCH(Lists!$K$23,$A$1:$AQ$1,0))&amp;""),"")),0)-IFERROR(VALUE(IFERROR(TRIM(INDEX($A61:$AQ61,MATCH(Lists!$K$24,$A$1:$AQ$1,0))&amp;""),"")),0),0)</f>
        <v/>
      </c>
      <c r="BJ61" s="21">
        <f>IF(AS61="","",IFERROR(IF(TRIM(INDEX($A61:$AQ61,MATCH(Lists!$K$21,$A$1:$AQ$1,0))&amp;"")="","",VALUE(TRIM(INDEX($A61:$AQ61,MATCH(Lists!$K$21,$A$1:$AQ$1,0))&amp;""))),""))</f>
        <v/>
      </c>
      <c r="BK61" s="19">
        <f>IF(AS61="",0,1)</f>
        <v/>
      </c>
    </row>
    <row r="62">
      <c r="AR62" s="18" t="n"/>
      <c r="AS62" s="19">
        <f>TRIM(IFERROR(TRIM(INDEX($A62:$AQ62,MATCH(Lists!$K$2,$A$1:$AQ$1,0))&amp;""),"")&amp;" "&amp;IFERROR(TRIM(INDEX($A62:$AQ62,MATCH(Lists!$K$3,$A$1:$AQ$1,0))&amp;""),""))</f>
        <v/>
      </c>
      <c r="AT62" s="20">
        <f>IF(AS62="","",IFERROR(IF(TRIM(INDEX($A62:$AQ62,MATCH(Lists!$K$4,$A$1:$AQ$1,0))&amp;"")="","",IF(ISNUMBER(INDEX($A62:$AQ62,MATCH(Lists!$K$4,$A$1:$AQ$1,0))),INT(INDEX($A62:$AQ62,MATCH(Lists!$K$4,$A$1:$AQ$1,0))),DATE(VALUE(LEFT(INDEX($A62:$AQ62,MATCH(Lists!$K$4,$A$1:$AQ$1,0)),4)),VALUE(MID(INDEX($A62:$AQ62,MATCH(Lists!$K$4,$A$1:$AQ$1,0)),6,2)),VALUE(MID(INDEX($A62:$AQ62,MATCH(Lists!$K$4,$A$1:$AQ$1,0)),9,2))))),""))</f>
        <v/>
      </c>
      <c r="AU62" s="19">
        <f>IF(AS62="","",IFERROR(TRIM(INDEX($A62:$AQ62,MATCH(Lists!$K$6,$A$1:$AQ$1,0))&amp;""),""))</f>
        <v/>
      </c>
      <c r="AV62" s="19">
        <f>IF(AS62="","",IFERROR(TRIM(INDEX($A62:$AQ62,MATCH(Lists!$K$5,$A$1:$AQ$1,0))&amp;""),""))</f>
        <v/>
      </c>
      <c r="AW62" s="19">
        <f>IF(AS62="","",IF(OR(AND(IFERROR(TRIM(INDEX($A62:$AQ62,MATCH(Lists!$K$9,$A$1:$AQ$1,0))&amp;""),"")&lt;&gt;"",ISERROR(MATCH(LOWER(IFERROR(TRIM(INDEX($A62:$AQ62,MATCH(Lists!$K$9,$A$1:$AQ$1,0))&amp;""),"")),Lists!$M$2:$M$7,0))),AND(IFERROR(TRIM(INDEX($A62:$AQ62,MATCH(Lists!$K$10,$A$1:$AQ$1,0))&amp;""),"")&lt;&gt;"",ISERROR(MATCH(LOWER(IFERROR(TRIM(INDEX($A62:$AQ62,MATCH(Lists!$K$10,$A$1:$AQ$1,0))&amp;""),"")),Lists!$M$2:$M$7,0)))),"Yes","No"))</f>
        <v/>
      </c>
      <c r="AX62" s="19">
        <f>IF(AS62="","",IF(IFERROR(TRIM(INDEX($A62:$AQ62,MATCH(Lists!$K$11,$A$1:$AQ$1,0))&amp;""),"")&lt;&gt;"","Yes","No"))</f>
        <v/>
      </c>
      <c r="AY62" s="19">
        <f>TRIM(IFERROR(TRIM(INDEX($A62:$AQ62,MATCH(Lists!$K$13,$A$1:$AQ$1,0))&amp;""),"")&amp;" "&amp;IFERROR(TRIM(INDEX($A62:$AQ62,MATCH(Lists!$K$14,$A$1:$AQ$1,0))&amp;""),""))</f>
        <v/>
      </c>
      <c r="AZ62" s="20">
        <f>IF(AY62="","",IFERROR(IF(TRIM(INDEX($A62:$AQ62,MATCH(Lists!$K$15,$A$1:$AQ$1,0))&amp;"")="","",IF(ISNUMBER(INDEX($A62:$AQ62,MATCH(Lists!$K$15,$A$1:$AQ$1,0))),INT(INDEX($A62:$AQ62,MATCH(Lists!$K$15,$A$1:$AQ$1,0))),DATE(VALUE(LEFT(INDEX($A62:$AQ62,MATCH(Lists!$K$15,$A$1:$AQ$1,0)),4)),VALUE(MID(INDEX($A62:$AQ62,MATCH(Lists!$K$15,$A$1:$AQ$1,0)),6,2)),VALUE(MID(INDEX($A62:$AQ62,MATCH(Lists!$K$15,$A$1:$AQ$1,0)),9,2))))),""))</f>
        <v/>
      </c>
      <c r="BA62" s="19">
        <f>IF(AY62="","",IFERROR(TRIM(INDEX($A62:$AQ62,MATCH(Lists!$K$17,$A$1:$AQ$1,0))&amp;""),""))</f>
        <v/>
      </c>
      <c r="BB62" s="19">
        <f>IF(AY62="","",IFERROR(TRIM(INDEX($A62:$AQ62,MATCH(Lists!$K$16,$A$1:$AQ$1,0))&amp;""),""))</f>
        <v/>
      </c>
      <c r="BC62" s="19">
        <f>IF(AY62="","",IF(OR(AND(IFERROR(TRIM(INDEX($A62:$AQ62,MATCH(Lists!$K$18,$A$1:$AQ$1,0))&amp;""),"")&lt;&gt;"",ISERROR(MATCH(LOWER(IFERROR(TRIM(INDEX($A62:$AQ62,MATCH(Lists!$K$18,$A$1:$AQ$1,0))&amp;""),"")),Lists!$M$2:$M$7,0))),AND(IFERROR(TRIM(INDEX($A62:$AQ62,MATCH(Lists!$K$19,$A$1:$AQ$1,0))&amp;""),"")&lt;&gt;"",ISERROR(MATCH(LOWER(IFERROR(TRIM(INDEX($A62:$AQ62,MATCH(Lists!$K$19,$A$1:$AQ$1,0))&amp;""),"")),Lists!$M$2:$M$7,0)))),"Yes","No"))</f>
        <v/>
      </c>
      <c r="BD62" s="19">
        <f>IF(AY62="","",IF(IFERROR(TRIM(INDEX($A62:$AQ62,MATCH(Lists!$K$20,$A$1:$AQ$1,0))&amp;""),"")&lt;&gt;"","Yes","No"))</f>
        <v/>
      </c>
      <c r="BE62" s="19">
        <f>IF(AS62="","",IFERROR(TRIM(INDEX($A62:$AQ62,MATCH(Lists!$K$7,$A$1:$AQ$1,0))&amp;""),""))</f>
        <v/>
      </c>
      <c r="BF62" s="19">
        <f>IF(AS62="","",IFERROR(TRIM(INDEX($A62:$AQ62,MATCH(Lists!$K$8,$A$1:$AQ$1,0))&amp;""),""))</f>
        <v/>
      </c>
      <c r="BG62" s="19">
        <f>IF(AS62="","",IFERROR(TRIM(INDEX($A62:$AQ62,MATCH(Lists!$K$12,$A$1:$AQ$1,0))&amp;""),""))</f>
        <v/>
      </c>
      <c r="BH62" s="19">
        <f>IF(AS62="","",IFERROR(TRIM(INDEX($A62:$AQ62,MATCH(Lists!$K$22,$A$1:$AQ$1,0))&amp;""),""))</f>
        <v/>
      </c>
      <c r="BI62" s="21">
        <f>IF(OR(BH62="Paid",BH62="Partially refunded"),IFERROR(VALUE(IFERROR(TRIM(INDEX($A62:$AQ62,MATCH(Lists!$K$23,$A$1:$AQ$1,0))&amp;""),"")),0)-IFERROR(VALUE(IFERROR(TRIM(INDEX($A62:$AQ62,MATCH(Lists!$K$24,$A$1:$AQ$1,0))&amp;""),"")),0),0)</f>
        <v/>
      </c>
      <c r="BJ62" s="21">
        <f>IF(AS62="","",IFERROR(IF(TRIM(INDEX($A62:$AQ62,MATCH(Lists!$K$21,$A$1:$AQ$1,0))&amp;"")="","",VALUE(TRIM(INDEX($A62:$AQ62,MATCH(Lists!$K$21,$A$1:$AQ$1,0))&amp;""))),""))</f>
        <v/>
      </c>
      <c r="BK62" s="19">
        <f>IF(AS62="",0,1)</f>
        <v/>
      </c>
    </row>
    <row r="63">
      <c r="AR63" s="18" t="n"/>
      <c r="AS63" s="19">
        <f>TRIM(IFERROR(TRIM(INDEX($A63:$AQ63,MATCH(Lists!$K$2,$A$1:$AQ$1,0))&amp;""),"")&amp;" "&amp;IFERROR(TRIM(INDEX($A63:$AQ63,MATCH(Lists!$K$3,$A$1:$AQ$1,0))&amp;""),""))</f>
        <v/>
      </c>
      <c r="AT63" s="20">
        <f>IF(AS63="","",IFERROR(IF(TRIM(INDEX($A63:$AQ63,MATCH(Lists!$K$4,$A$1:$AQ$1,0))&amp;"")="","",IF(ISNUMBER(INDEX($A63:$AQ63,MATCH(Lists!$K$4,$A$1:$AQ$1,0))),INT(INDEX($A63:$AQ63,MATCH(Lists!$K$4,$A$1:$AQ$1,0))),DATE(VALUE(LEFT(INDEX($A63:$AQ63,MATCH(Lists!$K$4,$A$1:$AQ$1,0)),4)),VALUE(MID(INDEX($A63:$AQ63,MATCH(Lists!$K$4,$A$1:$AQ$1,0)),6,2)),VALUE(MID(INDEX($A63:$AQ63,MATCH(Lists!$K$4,$A$1:$AQ$1,0)),9,2))))),""))</f>
        <v/>
      </c>
      <c r="AU63" s="19">
        <f>IF(AS63="","",IFERROR(TRIM(INDEX($A63:$AQ63,MATCH(Lists!$K$6,$A$1:$AQ$1,0))&amp;""),""))</f>
        <v/>
      </c>
      <c r="AV63" s="19">
        <f>IF(AS63="","",IFERROR(TRIM(INDEX($A63:$AQ63,MATCH(Lists!$K$5,$A$1:$AQ$1,0))&amp;""),""))</f>
        <v/>
      </c>
      <c r="AW63" s="19">
        <f>IF(AS63="","",IF(OR(AND(IFERROR(TRIM(INDEX($A63:$AQ63,MATCH(Lists!$K$9,$A$1:$AQ$1,0))&amp;""),"")&lt;&gt;"",ISERROR(MATCH(LOWER(IFERROR(TRIM(INDEX($A63:$AQ63,MATCH(Lists!$K$9,$A$1:$AQ$1,0))&amp;""),"")),Lists!$M$2:$M$7,0))),AND(IFERROR(TRIM(INDEX($A63:$AQ63,MATCH(Lists!$K$10,$A$1:$AQ$1,0))&amp;""),"")&lt;&gt;"",ISERROR(MATCH(LOWER(IFERROR(TRIM(INDEX($A63:$AQ63,MATCH(Lists!$K$10,$A$1:$AQ$1,0))&amp;""),"")),Lists!$M$2:$M$7,0)))),"Yes","No"))</f>
        <v/>
      </c>
      <c r="AX63" s="19">
        <f>IF(AS63="","",IF(IFERROR(TRIM(INDEX($A63:$AQ63,MATCH(Lists!$K$11,$A$1:$AQ$1,0))&amp;""),"")&lt;&gt;"","Yes","No"))</f>
        <v/>
      </c>
      <c r="AY63" s="19">
        <f>TRIM(IFERROR(TRIM(INDEX($A63:$AQ63,MATCH(Lists!$K$13,$A$1:$AQ$1,0))&amp;""),"")&amp;" "&amp;IFERROR(TRIM(INDEX($A63:$AQ63,MATCH(Lists!$K$14,$A$1:$AQ$1,0))&amp;""),""))</f>
        <v/>
      </c>
      <c r="AZ63" s="20">
        <f>IF(AY63="","",IFERROR(IF(TRIM(INDEX($A63:$AQ63,MATCH(Lists!$K$15,$A$1:$AQ$1,0))&amp;"")="","",IF(ISNUMBER(INDEX($A63:$AQ63,MATCH(Lists!$K$15,$A$1:$AQ$1,0))),INT(INDEX($A63:$AQ63,MATCH(Lists!$K$15,$A$1:$AQ$1,0))),DATE(VALUE(LEFT(INDEX($A63:$AQ63,MATCH(Lists!$K$15,$A$1:$AQ$1,0)),4)),VALUE(MID(INDEX($A63:$AQ63,MATCH(Lists!$K$15,$A$1:$AQ$1,0)),6,2)),VALUE(MID(INDEX($A63:$AQ63,MATCH(Lists!$K$15,$A$1:$AQ$1,0)),9,2))))),""))</f>
        <v/>
      </c>
      <c r="BA63" s="19">
        <f>IF(AY63="","",IFERROR(TRIM(INDEX($A63:$AQ63,MATCH(Lists!$K$17,$A$1:$AQ$1,0))&amp;""),""))</f>
        <v/>
      </c>
      <c r="BB63" s="19">
        <f>IF(AY63="","",IFERROR(TRIM(INDEX($A63:$AQ63,MATCH(Lists!$K$16,$A$1:$AQ$1,0))&amp;""),""))</f>
        <v/>
      </c>
      <c r="BC63" s="19">
        <f>IF(AY63="","",IF(OR(AND(IFERROR(TRIM(INDEX($A63:$AQ63,MATCH(Lists!$K$18,$A$1:$AQ$1,0))&amp;""),"")&lt;&gt;"",ISERROR(MATCH(LOWER(IFERROR(TRIM(INDEX($A63:$AQ63,MATCH(Lists!$K$18,$A$1:$AQ$1,0))&amp;""),"")),Lists!$M$2:$M$7,0))),AND(IFERROR(TRIM(INDEX($A63:$AQ63,MATCH(Lists!$K$19,$A$1:$AQ$1,0))&amp;""),"")&lt;&gt;"",ISERROR(MATCH(LOWER(IFERROR(TRIM(INDEX($A63:$AQ63,MATCH(Lists!$K$19,$A$1:$AQ$1,0))&amp;""),"")),Lists!$M$2:$M$7,0)))),"Yes","No"))</f>
        <v/>
      </c>
      <c r="BD63" s="19">
        <f>IF(AY63="","",IF(IFERROR(TRIM(INDEX($A63:$AQ63,MATCH(Lists!$K$20,$A$1:$AQ$1,0))&amp;""),"")&lt;&gt;"","Yes","No"))</f>
        <v/>
      </c>
      <c r="BE63" s="19">
        <f>IF(AS63="","",IFERROR(TRIM(INDEX($A63:$AQ63,MATCH(Lists!$K$7,$A$1:$AQ$1,0))&amp;""),""))</f>
        <v/>
      </c>
      <c r="BF63" s="19">
        <f>IF(AS63="","",IFERROR(TRIM(INDEX($A63:$AQ63,MATCH(Lists!$K$8,$A$1:$AQ$1,0))&amp;""),""))</f>
        <v/>
      </c>
      <c r="BG63" s="19">
        <f>IF(AS63="","",IFERROR(TRIM(INDEX($A63:$AQ63,MATCH(Lists!$K$12,$A$1:$AQ$1,0))&amp;""),""))</f>
        <v/>
      </c>
      <c r="BH63" s="19">
        <f>IF(AS63="","",IFERROR(TRIM(INDEX($A63:$AQ63,MATCH(Lists!$K$22,$A$1:$AQ$1,0))&amp;""),""))</f>
        <v/>
      </c>
      <c r="BI63" s="21">
        <f>IF(OR(BH63="Paid",BH63="Partially refunded"),IFERROR(VALUE(IFERROR(TRIM(INDEX($A63:$AQ63,MATCH(Lists!$K$23,$A$1:$AQ$1,0))&amp;""),"")),0)-IFERROR(VALUE(IFERROR(TRIM(INDEX($A63:$AQ63,MATCH(Lists!$K$24,$A$1:$AQ$1,0))&amp;""),"")),0),0)</f>
        <v/>
      </c>
      <c r="BJ63" s="21">
        <f>IF(AS63="","",IFERROR(IF(TRIM(INDEX($A63:$AQ63,MATCH(Lists!$K$21,$A$1:$AQ$1,0))&amp;"")="","",VALUE(TRIM(INDEX($A63:$AQ63,MATCH(Lists!$K$21,$A$1:$AQ$1,0))&amp;""))),""))</f>
        <v/>
      </c>
      <c r="BK63" s="19">
        <f>IF(AS63="",0,1)</f>
        <v/>
      </c>
    </row>
    <row r="64">
      <c r="AR64" s="18" t="n"/>
      <c r="AS64" s="19">
        <f>TRIM(IFERROR(TRIM(INDEX($A64:$AQ64,MATCH(Lists!$K$2,$A$1:$AQ$1,0))&amp;""),"")&amp;" "&amp;IFERROR(TRIM(INDEX($A64:$AQ64,MATCH(Lists!$K$3,$A$1:$AQ$1,0))&amp;""),""))</f>
        <v/>
      </c>
      <c r="AT64" s="20">
        <f>IF(AS64="","",IFERROR(IF(TRIM(INDEX($A64:$AQ64,MATCH(Lists!$K$4,$A$1:$AQ$1,0))&amp;"")="","",IF(ISNUMBER(INDEX($A64:$AQ64,MATCH(Lists!$K$4,$A$1:$AQ$1,0))),INT(INDEX($A64:$AQ64,MATCH(Lists!$K$4,$A$1:$AQ$1,0))),DATE(VALUE(LEFT(INDEX($A64:$AQ64,MATCH(Lists!$K$4,$A$1:$AQ$1,0)),4)),VALUE(MID(INDEX($A64:$AQ64,MATCH(Lists!$K$4,$A$1:$AQ$1,0)),6,2)),VALUE(MID(INDEX($A64:$AQ64,MATCH(Lists!$K$4,$A$1:$AQ$1,0)),9,2))))),""))</f>
        <v/>
      </c>
      <c r="AU64" s="19">
        <f>IF(AS64="","",IFERROR(TRIM(INDEX($A64:$AQ64,MATCH(Lists!$K$6,$A$1:$AQ$1,0))&amp;""),""))</f>
        <v/>
      </c>
      <c r="AV64" s="19">
        <f>IF(AS64="","",IFERROR(TRIM(INDEX($A64:$AQ64,MATCH(Lists!$K$5,$A$1:$AQ$1,0))&amp;""),""))</f>
        <v/>
      </c>
      <c r="AW64" s="19">
        <f>IF(AS64="","",IF(OR(AND(IFERROR(TRIM(INDEX($A64:$AQ64,MATCH(Lists!$K$9,$A$1:$AQ$1,0))&amp;""),"")&lt;&gt;"",ISERROR(MATCH(LOWER(IFERROR(TRIM(INDEX($A64:$AQ64,MATCH(Lists!$K$9,$A$1:$AQ$1,0))&amp;""),"")),Lists!$M$2:$M$7,0))),AND(IFERROR(TRIM(INDEX($A64:$AQ64,MATCH(Lists!$K$10,$A$1:$AQ$1,0))&amp;""),"")&lt;&gt;"",ISERROR(MATCH(LOWER(IFERROR(TRIM(INDEX($A64:$AQ64,MATCH(Lists!$K$10,$A$1:$AQ$1,0))&amp;""),"")),Lists!$M$2:$M$7,0)))),"Yes","No"))</f>
        <v/>
      </c>
      <c r="AX64" s="19">
        <f>IF(AS64="","",IF(IFERROR(TRIM(INDEX($A64:$AQ64,MATCH(Lists!$K$11,$A$1:$AQ$1,0))&amp;""),"")&lt;&gt;"","Yes","No"))</f>
        <v/>
      </c>
      <c r="AY64" s="19">
        <f>TRIM(IFERROR(TRIM(INDEX($A64:$AQ64,MATCH(Lists!$K$13,$A$1:$AQ$1,0))&amp;""),"")&amp;" "&amp;IFERROR(TRIM(INDEX($A64:$AQ64,MATCH(Lists!$K$14,$A$1:$AQ$1,0))&amp;""),""))</f>
        <v/>
      </c>
      <c r="AZ64" s="20">
        <f>IF(AY64="","",IFERROR(IF(TRIM(INDEX($A64:$AQ64,MATCH(Lists!$K$15,$A$1:$AQ$1,0))&amp;"")="","",IF(ISNUMBER(INDEX($A64:$AQ64,MATCH(Lists!$K$15,$A$1:$AQ$1,0))),INT(INDEX($A64:$AQ64,MATCH(Lists!$K$15,$A$1:$AQ$1,0))),DATE(VALUE(LEFT(INDEX($A64:$AQ64,MATCH(Lists!$K$15,$A$1:$AQ$1,0)),4)),VALUE(MID(INDEX($A64:$AQ64,MATCH(Lists!$K$15,$A$1:$AQ$1,0)),6,2)),VALUE(MID(INDEX($A64:$AQ64,MATCH(Lists!$K$15,$A$1:$AQ$1,0)),9,2))))),""))</f>
        <v/>
      </c>
      <c r="BA64" s="19">
        <f>IF(AY64="","",IFERROR(TRIM(INDEX($A64:$AQ64,MATCH(Lists!$K$17,$A$1:$AQ$1,0))&amp;""),""))</f>
        <v/>
      </c>
      <c r="BB64" s="19">
        <f>IF(AY64="","",IFERROR(TRIM(INDEX($A64:$AQ64,MATCH(Lists!$K$16,$A$1:$AQ$1,0))&amp;""),""))</f>
        <v/>
      </c>
      <c r="BC64" s="19">
        <f>IF(AY64="","",IF(OR(AND(IFERROR(TRIM(INDEX($A64:$AQ64,MATCH(Lists!$K$18,$A$1:$AQ$1,0))&amp;""),"")&lt;&gt;"",ISERROR(MATCH(LOWER(IFERROR(TRIM(INDEX($A64:$AQ64,MATCH(Lists!$K$18,$A$1:$AQ$1,0))&amp;""),"")),Lists!$M$2:$M$7,0))),AND(IFERROR(TRIM(INDEX($A64:$AQ64,MATCH(Lists!$K$19,$A$1:$AQ$1,0))&amp;""),"")&lt;&gt;"",ISERROR(MATCH(LOWER(IFERROR(TRIM(INDEX($A64:$AQ64,MATCH(Lists!$K$19,$A$1:$AQ$1,0))&amp;""),"")),Lists!$M$2:$M$7,0)))),"Yes","No"))</f>
        <v/>
      </c>
      <c r="BD64" s="19">
        <f>IF(AY64="","",IF(IFERROR(TRIM(INDEX($A64:$AQ64,MATCH(Lists!$K$20,$A$1:$AQ$1,0))&amp;""),"")&lt;&gt;"","Yes","No"))</f>
        <v/>
      </c>
      <c r="BE64" s="19">
        <f>IF(AS64="","",IFERROR(TRIM(INDEX($A64:$AQ64,MATCH(Lists!$K$7,$A$1:$AQ$1,0))&amp;""),""))</f>
        <v/>
      </c>
      <c r="BF64" s="19">
        <f>IF(AS64="","",IFERROR(TRIM(INDEX($A64:$AQ64,MATCH(Lists!$K$8,$A$1:$AQ$1,0))&amp;""),""))</f>
        <v/>
      </c>
      <c r="BG64" s="19">
        <f>IF(AS64="","",IFERROR(TRIM(INDEX($A64:$AQ64,MATCH(Lists!$K$12,$A$1:$AQ$1,0))&amp;""),""))</f>
        <v/>
      </c>
      <c r="BH64" s="19">
        <f>IF(AS64="","",IFERROR(TRIM(INDEX($A64:$AQ64,MATCH(Lists!$K$22,$A$1:$AQ$1,0))&amp;""),""))</f>
        <v/>
      </c>
      <c r="BI64" s="21">
        <f>IF(OR(BH64="Paid",BH64="Partially refunded"),IFERROR(VALUE(IFERROR(TRIM(INDEX($A64:$AQ64,MATCH(Lists!$K$23,$A$1:$AQ$1,0))&amp;""),"")),0)-IFERROR(VALUE(IFERROR(TRIM(INDEX($A64:$AQ64,MATCH(Lists!$K$24,$A$1:$AQ$1,0))&amp;""),"")),0),0)</f>
        <v/>
      </c>
      <c r="BJ64" s="21">
        <f>IF(AS64="","",IFERROR(IF(TRIM(INDEX($A64:$AQ64,MATCH(Lists!$K$21,$A$1:$AQ$1,0))&amp;"")="","",VALUE(TRIM(INDEX($A64:$AQ64,MATCH(Lists!$K$21,$A$1:$AQ$1,0))&amp;""))),""))</f>
        <v/>
      </c>
      <c r="BK64" s="19">
        <f>IF(AS64="",0,1)</f>
        <v/>
      </c>
    </row>
    <row r="65">
      <c r="AR65" s="18" t="n"/>
      <c r="AS65" s="19">
        <f>TRIM(IFERROR(TRIM(INDEX($A65:$AQ65,MATCH(Lists!$K$2,$A$1:$AQ$1,0))&amp;""),"")&amp;" "&amp;IFERROR(TRIM(INDEX($A65:$AQ65,MATCH(Lists!$K$3,$A$1:$AQ$1,0))&amp;""),""))</f>
        <v/>
      </c>
      <c r="AT65" s="20">
        <f>IF(AS65="","",IFERROR(IF(TRIM(INDEX($A65:$AQ65,MATCH(Lists!$K$4,$A$1:$AQ$1,0))&amp;"")="","",IF(ISNUMBER(INDEX($A65:$AQ65,MATCH(Lists!$K$4,$A$1:$AQ$1,0))),INT(INDEX($A65:$AQ65,MATCH(Lists!$K$4,$A$1:$AQ$1,0))),DATE(VALUE(LEFT(INDEX($A65:$AQ65,MATCH(Lists!$K$4,$A$1:$AQ$1,0)),4)),VALUE(MID(INDEX($A65:$AQ65,MATCH(Lists!$K$4,$A$1:$AQ$1,0)),6,2)),VALUE(MID(INDEX($A65:$AQ65,MATCH(Lists!$K$4,$A$1:$AQ$1,0)),9,2))))),""))</f>
        <v/>
      </c>
      <c r="AU65" s="19">
        <f>IF(AS65="","",IFERROR(TRIM(INDEX($A65:$AQ65,MATCH(Lists!$K$6,$A$1:$AQ$1,0))&amp;""),""))</f>
        <v/>
      </c>
      <c r="AV65" s="19">
        <f>IF(AS65="","",IFERROR(TRIM(INDEX($A65:$AQ65,MATCH(Lists!$K$5,$A$1:$AQ$1,0))&amp;""),""))</f>
        <v/>
      </c>
      <c r="AW65" s="19">
        <f>IF(AS65="","",IF(OR(AND(IFERROR(TRIM(INDEX($A65:$AQ65,MATCH(Lists!$K$9,$A$1:$AQ$1,0))&amp;""),"")&lt;&gt;"",ISERROR(MATCH(LOWER(IFERROR(TRIM(INDEX($A65:$AQ65,MATCH(Lists!$K$9,$A$1:$AQ$1,0))&amp;""),"")),Lists!$M$2:$M$7,0))),AND(IFERROR(TRIM(INDEX($A65:$AQ65,MATCH(Lists!$K$10,$A$1:$AQ$1,0))&amp;""),"")&lt;&gt;"",ISERROR(MATCH(LOWER(IFERROR(TRIM(INDEX($A65:$AQ65,MATCH(Lists!$K$10,$A$1:$AQ$1,0))&amp;""),"")),Lists!$M$2:$M$7,0)))),"Yes","No"))</f>
        <v/>
      </c>
      <c r="AX65" s="19">
        <f>IF(AS65="","",IF(IFERROR(TRIM(INDEX($A65:$AQ65,MATCH(Lists!$K$11,$A$1:$AQ$1,0))&amp;""),"")&lt;&gt;"","Yes","No"))</f>
        <v/>
      </c>
      <c r="AY65" s="19">
        <f>TRIM(IFERROR(TRIM(INDEX($A65:$AQ65,MATCH(Lists!$K$13,$A$1:$AQ$1,0))&amp;""),"")&amp;" "&amp;IFERROR(TRIM(INDEX($A65:$AQ65,MATCH(Lists!$K$14,$A$1:$AQ$1,0))&amp;""),""))</f>
        <v/>
      </c>
      <c r="AZ65" s="20">
        <f>IF(AY65="","",IFERROR(IF(TRIM(INDEX($A65:$AQ65,MATCH(Lists!$K$15,$A$1:$AQ$1,0))&amp;"")="","",IF(ISNUMBER(INDEX($A65:$AQ65,MATCH(Lists!$K$15,$A$1:$AQ$1,0))),INT(INDEX($A65:$AQ65,MATCH(Lists!$K$15,$A$1:$AQ$1,0))),DATE(VALUE(LEFT(INDEX($A65:$AQ65,MATCH(Lists!$K$15,$A$1:$AQ$1,0)),4)),VALUE(MID(INDEX($A65:$AQ65,MATCH(Lists!$K$15,$A$1:$AQ$1,0)),6,2)),VALUE(MID(INDEX($A65:$AQ65,MATCH(Lists!$K$15,$A$1:$AQ$1,0)),9,2))))),""))</f>
        <v/>
      </c>
      <c r="BA65" s="19">
        <f>IF(AY65="","",IFERROR(TRIM(INDEX($A65:$AQ65,MATCH(Lists!$K$17,$A$1:$AQ$1,0))&amp;""),""))</f>
        <v/>
      </c>
      <c r="BB65" s="19">
        <f>IF(AY65="","",IFERROR(TRIM(INDEX($A65:$AQ65,MATCH(Lists!$K$16,$A$1:$AQ$1,0))&amp;""),""))</f>
        <v/>
      </c>
      <c r="BC65" s="19">
        <f>IF(AY65="","",IF(OR(AND(IFERROR(TRIM(INDEX($A65:$AQ65,MATCH(Lists!$K$18,$A$1:$AQ$1,0))&amp;""),"")&lt;&gt;"",ISERROR(MATCH(LOWER(IFERROR(TRIM(INDEX($A65:$AQ65,MATCH(Lists!$K$18,$A$1:$AQ$1,0))&amp;""),"")),Lists!$M$2:$M$7,0))),AND(IFERROR(TRIM(INDEX($A65:$AQ65,MATCH(Lists!$K$19,$A$1:$AQ$1,0))&amp;""),"")&lt;&gt;"",ISERROR(MATCH(LOWER(IFERROR(TRIM(INDEX($A65:$AQ65,MATCH(Lists!$K$19,$A$1:$AQ$1,0))&amp;""),"")),Lists!$M$2:$M$7,0)))),"Yes","No"))</f>
        <v/>
      </c>
      <c r="BD65" s="19">
        <f>IF(AY65="","",IF(IFERROR(TRIM(INDEX($A65:$AQ65,MATCH(Lists!$K$20,$A$1:$AQ$1,0))&amp;""),"")&lt;&gt;"","Yes","No"))</f>
        <v/>
      </c>
      <c r="BE65" s="19">
        <f>IF(AS65="","",IFERROR(TRIM(INDEX($A65:$AQ65,MATCH(Lists!$K$7,$A$1:$AQ$1,0))&amp;""),""))</f>
        <v/>
      </c>
      <c r="BF65" s="19">
        <f>IF(AS65="","",IFERROR(TRIM(INDEX($A65:$AQ65,MATCH(Lists!$K$8,$A$1:$AQ$1,0))&amp;""),""))</f>
        <v/>
      </c>
      <c r="BG65" s="19">
        <f>IF(AS65="","",IFERROR(TRIM(INDEX($A65:$AQ65,MATCH(Lists!$K$12,$A$1:$AQ$1,0))&amp;""),""))</f>
        <v/>
      </c>
      <c r="BH65" s="19">
        <f>IF(AS65="","",IFERROR(TRIM(INDEX($A65:$AQ65,MATCH(Lists!$K$22,$A$1:$AQ$1,0))&amp;""),""))</f>
        <v/>
      </c>
      <c r="BI65" s="21">
        <f>IF(OR(BH65="Paid",BH65="Partially refunded"),IFERROR(VALUE(IFERROR(TRIM(INDEX($A65:$AQ65,MATCH(Lists!$K$23,$A$1:$AQ$1,0))&amp;""),"")),0)-IFERROR(VALUE(IFERROR(TRIM(INDEX($A65:$AQ65,MATCH(Lists!$K$24,$A$1:$AQ$1,0))&amp;""),"")),0),0)</f>
        <v/>
      </c>
      <c r="BJ65" s="21">
        <f>IF(AS65="","",IFERROR(IF(TRIM(INDEX($A65:$AQ65,MATCH(Lists!$K$21,$A$1:$AQ$1,0))&amp;"")="","",VALUE(TRIM(INDEX($A65:$AQ65,MATCH(Lists!$K$21,$A$1:$AQ$1,0))&amp;""))),""))</f>
        <v/>
      </c>
      <c r="BK65" s="19">
        <f>IF(AS65="",0,1)</f>
        <v/>
      </c>
    </row>
    <row r="66">
      <c r="AR66" s="18" t="n"/>
      <c r="AS66" s="19">
        <f>TRIM(IFERROR(TRIM(INDEX($A66:$AQ66,MATCH(Lists!$K$2,$A$1:$AQ$1,0))&amp;""),"")&amp;" "&amp;IFERROR(TRIM(INDEX($A66:$AQ66,MATCH(Lists!$K$3,$A$1:$AQ$1,0))&amp;""),""))</f>
        <v/>
      </c>
      <c r="AT66" s="20">
        <f>IF(AS66="","",IFERROR(IF(TRIM(INDEX($A66:$AQ66,MATCH(Lists!$K$4,$A$1:$AQ$1,0))&amp;"")="","",IF(ISNUMBER(INDEX($A66:$AQ66,MATCH(Lists!$K$4,$A$1:$AQ$1,0))),INT(INDEX($A66:$AQ66,MATCH(Lists!$K$4,$A$1:$AQ$1,0))),DATE(VALUE(LEFT(INDEX($A66:$AQ66,MATCH(Lists!$K$4,$A$1:$AQ$1,0)),4)),VALUE(MID(INDEX($A66:$AQ66,MATCH(Lists!$K$4,$A$1:$AQ$1,0)),6,2)),VALUE(MID(INDEX($A66:$AQ66,MATCH(Lists!$K$4,$A$1:$AQ$1,0)),9,2))))),""))</f>
        <v/>
      </c>
      <c r="AU66" s="19">
        <f>IF(AS66="","",IFERROR(TRIM(INDEX($A66:$AQ66,MATCH(Lists!$K$6,$A$1:$AQ$1,0))&amp;""),""))</f>
        <v/>
      </c>
      <c r="AV66" s="19">
        <f>IF(AS66="","",IFERROR(TRIM(INDEX($A66:$AQ66,MATCH(Lists!$K$5,$A$1:$AQ$1,0))&amp;""),""))</f>
        <v/>
      </c>
      <c r="AW66" s="19">
        <f>IF(AS66="","",IF(OR(AND(IFERROR(TRIM(INDEX($A66:$AQ66,MATCH(Lists!$K$9,$A$1:$AQ$1,0))&amp;""),"")&lt;&gt;"",ISERROR(MATCH(LOWER(IFERROR(TRIM(INDEX($A66:$AQ66,MATCH(Lists!$K$9,$A$1:$AQ$1,0))&amp;""),"")),Lists!$M$2:$M$7,0))),AND(IFERROR(TRIM(INDEX($A66:$AQ66,MATCH(Lists!$K$10,$A$1:$AQ$1,0))&amp;""),"")&lt;&gt;"",ISERROR(MATCH(LOWER(IFERROR(TRIM(INDEX($A66:$AQ66,MATCH(Lists!$K$10,$A$1:$AQ$1,0))&amp;""),"")),Lists!$M$2:$M$7,0)))),"Yes","No"))</f>
        <v/>
      </c>
      <c r="AX66" s="19">
        <f>IF(AS66="","",IF(IFERROR(TRIM(INDEX($A66:$AQ66,MATCH(Lists!$K$11,$A$1:$AQ$1,0))&amp;""),"")&lt;&gt;"","Yes","No"))</f>
        <v/>
      </c>
      <c r="AY66" s="19">
        <f>TRIM(IFERROR(TRIM(INDEX($A66:$AQ66,MATCH(Lists!$K$13,$A$1:$AQ$1,0))&amp;""),"")&amp;" "&amp;IFERROR(TRIM(INDEX($A66:$AQ66,MATCH(Lists!$K$14,$A$1:$AQ$1,0))&amp;""),""))</f>
        <v/>
      </c>
      <c r="AZ66" s="20">
        <f>IF(AY66="","",IFERROR(IF(TRIM(INDEX($A66:$AQ66,MATCH(Lists!$K$15,$A$1:$AQ$1,0))&amp;"")="","",IF(ISNUMBER(INDEX($A66:$AQ66,MATCH(Lists!$K$15,$A$1:$AQ$1,0))),INT(INDEX($A66:$AQ66,MATCH(Lists!$K$15,$A$1:$AQ$1,0))),DATE(VALUE(LEFT(INDEX($A66:$AQ66,MATCH(Lists!$K$15,$A$1:$AQ$1,0)),4)),VALUE(MID(INDEX($A66:$AQ66,MATCH(Lists!$K$15,$A$1:$AQ$1,0)),6,2)),VALUE(MID(INDEX($A66:$AQ66,MATCH(Lists!$K$15,$A$1:$AQ$1,0)),9,2))))),""))</f>
        <v/>
      </c>
      <c r="BA66" s="19">
        <f>IF(AY66="","",IFERROR(TRIM(INDEX($A66:$AQ66,MATCH(Lists!$K$17,$A$1:$AQ$1,0))&amp;""),""))</f>
        <v/>
      </c>
      <c r="BB66" s="19">
        <f>IF(AY66="","",IFERROR(TRIM(INDEX($A66:$AQ66,MATCH(Lists!$K$16,$A$1:$AQ$1,0))&amp;""),""))</f>
        <v/>
      </c>
      <c r="BC66" s="19">
        <f>IF(AY66="","",IF(OR(AND(IFERROR(TRIM(INDEX($A66:$AQ66,MATCH(Lists!$K$18,$A$1:$AQ$1,0))&amp;""),"")&lt;&gt;"",ISERROR(MATCH(LOWER(IFERROR(TRIM(INDEX($A66:$AQ66,MATCH(Lists!$K$18,$A$1:$AQ$1,0))&amp;""),"")),Lists!$M$2:$M$7,0))),AND(IFERROR(TRIM(INDEX($A66:$AQ66,MATCH(Lists!$K$19,$A$1:$AQ$1,0))&amp;""),"")&lt;&gt;"",ISERROR(MATCH(LOWER(IFERROR(TRIM(INDEX($A66:$AQ66,MATCH(Lists!$K$19,$A$1:$AQ$1,0))&amp;""),"")),Lists!$M$2:$M$7,0)))),"Yes","No"))</f>
        <v/>
      </c>
      <c r="BD66" s="19">
        <f>IF(AY66="","",IF(IFERROR(TRIM(INDEX($A66:$AQ66,MATCH(Lists!$K$20,$A$1:$AQ$1,0))&amp;""),"")&lt;&gt;"","Yes","No"))</f>
        <v/>
      </c>
      <c r="BE66" s="19">
        <f>IF(AS66="","",IFERROR(TRIM(INDEX($A66:$AQ66,MATCH(Lists!$K$7,$A$1:$AQ$1,0))&amp;""),""))</f>
        <v/>
      </c>
      <c r="BF66" s="19">
        <f>IF(AS66="","",IFERROR(TRIM(INDEX($A66:$AQ66,MATCH(Lists!$K$8,$A$1:$AQ$1,0))&amp;""),""))</f>
        <v/>
      </c>
      <c r="BG66" s="19">
        <f>IF(AS66="","",IFERROR(TRIM(INDEX($A66:$AQ66,MATCH(Lists!$K$12,$A$1:$AQ$1,0))&amp;""),""))</f>
        <v/>
      </c>
      <c r="BH66" s="19">
        <f>IF(AS66="","",IFERROR(TRIM(INDEX($A66:$AQ66,MATCH(Lists!$K$22,$A$1:$AQ$1,0))&amp;""),""))</f>
        <v/>
      </c>
      <c r="BI66" s="21">
        <f>IF(OR(BH66="Paid",BH66="Partially refunded"),IFERROR(VALUE(IFERROR(TRIM(INDEX($A66:$AQ66,MATCH(Lists!$K$23,$A$1:$AQ$1,0))&amp;""),"")),0)-IFERROR(VALUE(IFERROR(TRIM(INDEX($A66:$AQ66,MATCH(Lists!$K$24,$A$1:$AQ$1,0))&amp;""),"")),0),0)</f>
        <v/>
      </c>
      <c r="BJ66" s="21">
        <f>IF(AS66="","",IFERROR(IF(TRIM(INDEX($A66:$AQ66,MATCH(Lists!$K$21,$A$1:$AQ$1,0))&amp;"")="","",VALUE(TRIM(INDEX($A66:$AQ66,MATCH(Lists!$K$21,$A$1:$AQ$1,0))&amp;""))),""))</f>
        <v/>
      </c>
      <c r="BK66" s="19">
        <f>IF(AS66="",0,1)</f>
        <v/>
      </c>
    </row>
    <row r="67">
      <c r="AR67" s="18" t="n"/>
      <c r="AS67" s="19">
        <f>TRIM(IFERROR(TRIM(INDEX($A67:$AQ67,MATCH(Lists!$K$2,$A$1:$AQ$1,0))&amp;""),"")&amp;" "&amp;IFERROR(TRIM(INDEX($A67:$AQ67,MATCH(Lists!$K$3,$A$1:$AQ$1,0))&amp;""),""))</f>
        <v/>
      </c>
      <c r="AT67" s="20">
        <f>IF(AS67="","",IFERROR(IF(TRIM(INDEX($A67:$AQ67,MATCH(Lists!$K$4,$A$1:$AQ$1,0))&amp;"")="","",IF(ISNUMBER(INDEX($A67:$AQ67,MATCH(Lists!$K$4,$A$1:$AQ$1,0))),INT(INDEX($A67:$AQ67,MATCH(Lists!$K$4,$A$1:$AQ$1,0))),DATE(VALUE(LEFT(INDEX($A67:$AQ67,MATCH(Lists!$K$4,$A$1:$AQ$1,0)),4)),VALUE(MID(INDEX($A67:$AQ67,MATCH(Lists!$K$4,$A$1:$AQ$1,0)),6,2)),VALUE(MID(INDEX($A67:$AQ67,MATCH(Lists!$K$4,$A$1:$AQ$1,0)),9,2))))),""))</f>
        <v/>
      </c>
      <c r="AU67" s="19">
        <f>IF(AS67="","",IFERROR(TRIM(INDEX($A67:$AQ67,MATCH(Lists!$K$6,$A$1:$AQ$1,0))&amp;""),""))</f>
        <v/>
      </c>
      <c r="AV67" s="19">
        <f>IF(AS67="","",IFERROR(TRIM(INDEX($A67:$AQ67,MATCH(Lists!$K$5,$A$1:$AQ$1,0))&amp;""),""))</f>
        <v/>
      </c>
      <c r="AW67" s="19">
        <f>IF(AS67="","",IF(OR(AND(IFERROR(TRIM(INDEX($A67:$AQ67,MATCH(Lists!$K$9,$A$1:$AQ$1,0))&amp;""),"")&lt;&gt;"",ISERROR(MATCH(LOWER(IFERROR(TRIM(INDEX($A67:$AQ67,MATCH(Lists!$K$9,$A$1:$AQ$1,0))&amp;""),"")),Lists!$M$2:$M$7,0))),AND(IFERROR(TRIM(INDEX($A67:$AQ67,MATCH(Lists!$K$10,$A$1:$AQ$1,0))&amp;""),"")&lt;&gt;"",ISERROR(MATCH(LOWER(IFERROR(TRIM(INDEX($A67:$AQ67,MATCH(Lists!$K$10,$A$1:$AQ$1,0))&amp;""),"")),Lists!$M$2:$M$7,0)))),"Yes","No"))</f>
        <v/>
      </c>
      <c r="AX67" s="19">
        <f>IF(AS67="","",IF(IFERROR(TRIM(INDEX($A67:$AQ67,MATCH(Lists!$K$11,$A$1:$AQ$1,0))&amp;""),"")&lt;&gt;"","Yes","No"))</f>
        <v/>
      </c>
      <c r="AY67" s="19">
        <f>TRIM(IFERROR(TRIM(INDEX($A67:$AQ67,MATCH(Lists!$K$13,$A$1:$AQ$1,0))&amp;""),"")&amp;" "&amp;IFERROR(TRIM(INDEX($A67:$AQ67,MATCH(Lists!$K$14,$A$1:$AQ$1,0))&amp;""),""))</f>
        <v/>
      </c>
      <c r="AZ67" s="20">
        <f>IF(AY67="","",IFERROR(IF(TRIM(INDEX($A67:$AQ67,MATCH(Lists!$K$15,$A$1:$AQ$1,0))&amp;"")="","",IF(ISNUMBER(INDEX($A67:$AQ67,MATCH(Lists!$K$15,$A$1:$AQ$1,0))),INT(INDEX($A67:$AQ67,MATCH(Lists!$K$15,$A$1:$AQ$1,0))),DATE(VALUE(LEFT(INDEX($A67:$AQ67,MATCH(Lists!$K$15,$A$1:$AQ$1,0)),4)),VALUE(MID(INDEX($A67:$AQ67,MATCH(Lists!$K$15,$A$1:$AQ$1,0)),6,2)),VALUE(MID(INDEX($A67:$AQ67,MATCH(Lists!$K$15,$A$1:$AQ$1,0)),9,2))))),""))</f>
        <v/>
      </c>
      <c r="BA67" s="19">
        <f>IF(AY67="","",IFERROR(TRIM(INDEX($A67:$AQ67,MATCH(Lists!$K$17,$A$1:$AQ$1,0))&amp;""),""))</f>
        <v/>
      </c>
      <c r="BB67" s="19">
        <f>IF(AY67="","",IFERROR(TRIM(INDEX($A67:$AQ67,MATCH(Lists!$K$16,$A$1:$AQ$1,0))&amp;""),""))</f>
        <v/>
      </c>
      <c r="BC67" s="19">
        <f>IF(AY67="","",IF(OR(AND(IFERROR(TRIM(INDEX($A67:$AQ67,MATCH(Lists!$K$18,$A$1:$AQ$1,0))&amp;""),"")&lt;&gt;"",ISERROR(MATCH(LOWER(IFERROR(TRIM(INDEX($A67:$AQ67,MATCH(Lists!$K$18,$A$1:$AQ$1,0))&amp;""),"")),Lists!$M$2:$M$7,0))),AND(IFERROR(TRIM(INDEX($A67:$AQ67,MATCH(Lists!$K$19,$A$1:$AQ$1,0))&amp;""),"")&lt;&gt;"",ISERROR(MATCH(LOWER(IFERROR(TRIM(INDEX($A67:$AQ67,MATCH(Lists!$K$19,$A$1:$AQ$1,0))&amp;""),"")),Lists!$M$2:$M$7,0)))),"Yes","No"))</f>
        <v/>
      </c>
      <c r="BD67" s="19">
        <f>IF(AY67="","",IF(IFERROR(TRIM(INDEX($A67:$AQ67,MATCH(Lists!$K$20,$A$1:$AQ$1,0))&amp;""),"")&lt;&gt;"","Yes","No"))</f>
        <v/>
      </c>
      <c r="BE67" s="19">
        <f>IF(AS67="","",IFERROR(TRIM(INDEX($A67:$AQ67,MATCH(Lists!$K$7,$A$1:$AQ$1,0))&amp;""),""))</f>
        <v/>
      </c>
      <c r="BF67" s="19">
        <f>IF(AS67="","",IFERROR(TRIM(INDEX($A67:$AQ67,MATCH(Lists!$K$8,$A$1:$AQ$1,0))&amp;""),""))</f>
        <v/>
      </c>
      <c r="BG67" s="19">
        <f>IF(AS67="","",IFERROR(TRIM(INDEX($A67:$AQ67,MATCH(Lists!$K$12,$A$1:$AQ$1,0))&amp;""),""))</f>
        <v/>
      </c>
      <c r="BH67" s="19">
        <f>IF(AS67="","",IFERROR(TRIM(INDEX($A67:$AQ67,MATCH(Lists!$K$22,$A$1:$AQ$1,0))&amp;""),""))</f>
        <v/>
      </c>
      <c r="BI67" s="21">
        <f>IF(OR(BH67="Paid",BH67="Partially refunded"),IFERROR(VALUE(IFERROR(TRIM(INDEX($A67:$AQ67,MATCH(Lists!$K$23,$A$1:$AQ$1,0))&amp;""),"")),0)-IFERROR(VALUE(IFERROR(TRIM(INDEX($A67:$AQ67,MATCH(Lists!$K$24,$A$1:$AQ$1,0))&amp;""),"")),0),0)</f>
        <v/>
      </c>
      <c r="BJ67" s="21">
        <f>IF(AS67="","",IFERROR(IF(TRIM(INDEX($A67:$AQ67,MATCH(Lists!$K$21,$A$1:$AQ$1,0))&amp;"")="","",VALUE(TRIM(INDEX($A67:$AQ67,MATCH(Lists!$K$21,$A$1:$AQ$1,0))&amp;""))),""))</f>
        <v/>
      </c>
      <c r="BK67" s="19">
        <f>IF(AS67="",0,1)</f>
        <v/>
      </c>
    </row>
    <row r="68">
      <c r="AR68" s="18" t="n"/>
      <c r="AS68" s="19">
        <f>TRIM(IFERROR(TRIM(INDEX($A68:$AQ68,MATCH(Lists!$K$2,$A$1:$AQ$1,0))&amp;""),"")&amp;" "&amp;IFERROR(TRIM(INDEX($A68:$AQ68,MATCH(Lists!$K$3,$A$1:$AQ$1,0))&amp;""),""))</f>
        <v/>
      </c>
      <c r="AT68" s="20">
        <f>IF(AS68="","",IFERROR(IF(TRIM(INDEX($A68:$AQ68,MATCH(Lists!$K$4,$A$1:$AQ$1,0))&amp;"")="","",IF(ISNUMBER(INDEX($A68:$AQ68,MATCH(Lists!$K$4,$A$1:$AQ$1,0))),INT(INDEX($A68:$AQ68,MATCH(Lists!$K$4,$A$1:$AQ$1,0))),DATE(VALUE(LEFT(INDEX($A68:$AQ68,MATCH(Lists!$K$4,$A$1:$AQ$1,0)),4)),VALUE(MID(INDEX($A68:$AQ68,MATCH(Lists!$K$4,$A$1:$AQ$1,0)),6,2)),VALUE(MID(INDEX($A68:$AQ68,MATCH(Lists!$K$4,$A$1:$AQ$1,0)),9,2))))),""))</f>
        <v/>
      </c>
      <c r="AU68" s="19">
        <f>IF(AS68="","",IFERROR(TRIM(INDEX($A68:$AQ68,MATCH(Lists!$K$6,$A$1:$AQ$1,0))&amp;""),""))</f>
        <v/>
      </c>
      <c r="AV68" s="19">
        <f>IF(AS68="","",IFERROR(TRIM(INDEX($A68:$AQ68,MATCH(Lists!$K$5,$A$1:$AQ$1,0))&amp;""),""))</f>
        <v/>
      </c>
      <c r="AW68" s="19">
        <f>IF(AS68="","",IF(OR(AND(IFERROR(TRIM(INDEX($A68:$AQ68,MATCH(Lists!$K$9,$A$1:$AQ$1,0))&amp;""),"")&lt;&gt;"",ISERROR(MATCH(LOWER(IFERROR(TRIM(INDEX($A68:$AQ68,MATCH(Lists!$K$9,$A$1:$AQ$1,0))&amp;""),"")),Lists!$M$2:$M$7,0))),AND(IFERROR(TRIM(INDEX($A68:$AQ68,MATCH(Lists!$K$10,$A$1:$AQ$1,0))&amp;""),"")&lt;&gt;"",ISERROR(MATCH(LOWER(IFERROR(TRIM(INDEX($A68:$AQ68,MATCH(Lists!$K$10,$A$1:$AQ$1,0))&amp;""),"")),Lists!$M$2:$M$7,0)))),"Yes","No"))</f>
        <v/>
      </c>
      <c r="AX68" s="19">
        <f>IF(AS68="","",IF(IFERROR(TRIM(INDEX($A68:$AQ68,MATCH(Lists!$K$11,$A$1:$AQ$1,0))&amp;""),"")&lt;&gt;"","Yes","No"))</f>
        <v/>
      </c>
      <c r="AY68" s="19">
        <f>TRIM(IFERROR(TRIM(INDEX($A68:$AQ68,MATCH(Lists!$K$13,$A$1:$AQ$1,0))&amp;""),"")&amp;" "&amp;IFERROR(TRIM(INDEX($A68:$AQ68,MATCH(Lists!$K$14,$A$1:$AQ$1,0))&amp;""),""))</f>
        <v/>
      </c>
      <c r="AZ68" s="20">
        <f>IF(AY68="","",IFERROR(IF(TRIM(INDEX($A68:$AQ68,MATCH(Lists!$K$15,$A$1:$AQ$1,0))&amp;"")="","",IF(ISNUMBER(INDEX($A68:$AQ68,MATCH(Lists!$K$15,$A$1:$AQ$1,0))),INT(INDEX($A68:$AQ68,MATCH(Lists!$K$15,$A$1:$AQ$1,0))),DATE(VALUE(LEFT(INDEX($A68:$AQ68,MATCH(Lists!$K$15,$A$1:$AQ$1,0)),4)),VALUE(MID(INDEX($A68:$AQ68,MATCH(Lists!$K$15,$A$1:$AQ$1,0)),6,2)),VALUE(MID(INDEX($A68:$AQ68,MATCH(Lists!$K$15,$A$1:$AQ$1,0)),9,2))))),""))</f>
        <v/>
      </c>
      <c r="BA68" s="19">
        <f>IF(AY68="","",IFERROR(TRIM(INDEX($A68:$AQ68,MATCH(Lists!$K$17,$A$1:$AQ$1,0))&amp;""),""))</f>
        <v/>
      </c>
      <c r="BB68" s="19">
        <f>IF(AY68="","",IFERROR(TRIM(INDEX($A68:$AQ68,MATCH(Lists!$K$16,$A$1:$AQ$1,0))&amp;""),""))</f>
        <v/>
      </c>
      <c r="BC68" s="19">
        <f>IF(AY68="","",IF(OR(AND(IFERROR(TRIM(INDEX($A68:$AQ68,MATCH(Lists!$K$18,$A$1:$AQ$1,0))&amp;""),"")&lt;&gt;"",ISERROR(MATCH(LOWER(IFERROR(TRIM(INDEX($A68:$AQ68,MATCH(Lists!$K$18,$A$1:$AQ$1,0))&amp;""),"")),Lists!$M$2:$M$7,0))),AND(IFERROR(TRIM(INDEX($A68:$AQ68,MATCH(Lists!$K$19,$A$1:$AQ$1,0))&amp;""),"")&lt;&gt;"",ISERROR(MATCH(LOWER(IFERROR(TRIM(INDEX($A68:$AQ68,MATCH(Lists!$K$19,$A$1:$AQ$1,0))&amp;""),"")),Lists!$M$2:$M$7,0)))),"Yes","No"))</f>
        <v/>
      </c>
      <c r="BD68" s="19">
        <f>IF(AY68="","",IF(IFERROR(TRIM(INDEX($A68:$AQ68,MATCH(Lists!$K$20,$A$1:$AQ$1,0))&amp;""),"")&lt;&gt;"","Yes","No"))</f>
        <v/>
      </c>
      <c r="BE68" s="19">
        <f>IF(AS68="","",IFERROR(TRIM(INDEX($A68:$AQ68,MATCH(Lists!$K$7,$A$1:$AQ$1,0))&amp;""),""))</f>
        <v/>
      </c>
      <c r="BF68" s="19">
        <f>IF(AS68="","",IFERROR(TRIM(INDEX($A68:$AQ68,MATCH(Lists!$K$8,$A$1:$AQ$1,0))&amp;""),""))</f>
        <v/>
      </c>
      <c r="BG68" s="19">
        <f>IF(AS68="","",IFERROR(TRIM(INDEX($A68:$AQ68,MATCH(Lists!$K$12,$A$1:$AQ$1,0))&amp;""),""))</f>
        <v/>
      </c>
      <c r="BH68" s="19">
        <f>IF(AS68="","",IFERROR(TRIM(INDEX($A68:$AQ68,MATCH(Lists!$K$22,$A$1:$AQ$1,0))&amp;""),""))</f>
        <v/>
      </c>
      <c r="BI68" s="21">
        <f>IF(OR(BH68="Paid",BH68="Partially refunded"),IFERROR(VALUE(IFERROR(TRIM(INDEX($A68:$AQ68,MATCH(Lists!$K$23,$A$1:$AQ$1,0))&amp;""),"")),0)-IFERROR(VALUE(IFERROR(TRIM(INDEX($A68:$AQ68,MATCH(Lists!$K$24,$A$1:$AQ$1,0))&amp;""),"")),0),0)</f>
        <v/>
      </c>
      <c r="BJ68" s="21">
        <f>IF(AS68="","",IFERROR(IF(TRIM(INDEX($A68:$AQ68,MATCH(Lists!$K$21,$A$1:$AQ$1,0))&amp;"")="","",VALUE(TRIM(INDEX($A68:$AQ68,MATCH(Lists!$K$21,$A$1:$AQ$1,0))&amp;""))),""))</f>
        <v/>
      </c>
      <c r="BK68" s="19">
        <f>IF(AS68="",0,1)</f>
        <v/>
      </c>
    </row>
    <row r="69">
      <c r="AR69" s="18" t="n"/>
      <c r="AS69" s="19">
        <f>TRIM(IFERROR(TRIM(INDEX($A69:$AQ69,MATCH(Lists!$K$2,$A$1:$AQ$1,0))&amp;""),"")&amp;" "&amp;IFERROR(TRIM(INDEX($A69:$AQ69,MATCH(Lists!$K$3,$A$1:$AQ$1,0))&amp;""),""))</f>
        <v/>
      </c>
      <c r="AT69" s="20">
        <f>IF(AS69="","",IFERROR(IF(TRIM(INDEX($A69:$AQ69,MATCH(Lists!$K$4,$A$1:$AQ$1,0))&amp;"")="","",IF(ISNUMBER(INDEX($A69:$AQ69,MATCH(Lists!$K$4,$A$1:$AQ$1,0))),INT(INDEX($A69:$AQ69,MATCH(Lists!$K$4,$A$1:$AQ$1,0))),DATE(VALUE(LEFT(INDEX($A69:$AQ69,MATCH(Lists!$K$4,$A$1:$AQ$1,0)),4)),VALUE(MID(INDEX($A69:$AQ69,MATCH(Lists!$K$4,$A$1:$AQ$1,0)),6,2)),VALUE(MID(INDEX($A69:$AQ69,MATCH(Lists!$K$4,$A$1:$AQ$1,0)),9,2))))),""))</f>
        <v/>
      </c>
      <c r="AU69" s="19">
        <f>IF(AS69="","",IFERROR(TRIM(INDEX($A69:$AQ69,MATCH(Lists!$K$6,$A$1:$AQ$1,0))&amp;""),""))</f>
        <v/>
      </c>
      <c r="AV69" s="19">
        <f>IF(AS69="","",IFERROR(TRIM(INDEX($A69:$AQ69,MATCH(Lists!$K$5,$A$1:$AQ$1,0))&amp;""),""))</f>
        <v/>
      </c>
      <c r="AW69" s="19">
        <f>IF(AS69="","",IF(OR(AND(IFERROR(TRIM(INDEX($A69:$AQ69,MATCH(Lists!$K$9,$A$1:$AQ$1,0))&amp;""),"")&lt;&gt;"",ISERROR(MATCH(LOWER(IFERROR(TRIM(INDEX($A69:$AQ69,MATCH(Lists!$K$9,$A$1:$AQ$1,0))&amp;""),"")),Lists!$M$2:$M$7,0))),AND(IFERROR(TRIM(INDEX($A69:$AQ69,MATCH(Lists!$K$10,$A$1:$AQ$1,0))&amp;""),"")&lt;&gt;"",ISERROR(MATCH(LOWER(IFERROR(TRIM(INDEX($A69:$AQ69,MATCH(Lists!$K$10,$A$1:$AQ$1,0))&amp;""),"")),Lists!$M$2:$M$7,0)))),"Yes","No"))</f>
        <v/>
      </c>
      <c r="AX69" s="19">
        <f>IF(AS69="","",IF(IFERROR(TRIM(INDEX($A69:$AQ69,MATCH(Lists!$K$11,$A$1:$AQ$1,0))&amp;""),"")&lt;&gt;"","Yes","No"))</f>
        <v/>
      </c>
      <c r="AY69" s="19">
        <f>TRIM(IFERROR(TRIM(INDEX($A69:$AQ69,MATCH(Lists!$K$13,$A$1:$AQ$1,0))&amp;""),"")&amp;" "&amp;IFERROR(TRIM(INDEX($A69:$AQ69,MATCH(Lists!$K$14,$A$1:$AQ$1,0))&amp;""),""))</f>
        <v/>
      </c>
      <c r="AZ69" s="20">
        <f>IF(AY69="","",IFERROR(IF(TRIM(INDEX($A69:$AQ69,MATCH(Lists!$K$15,$A$1:$AQ$1,0))&amp;"")="","",IF(ISNUMBER(INDEX($A69:$AQ69,MATCH(Lists!$K$15,$A$1:$AQ$1,0))),INT(INDEX($A69:$AQ69,MATCH(Lists!$K$15,$A$1:$AQ$1,0))),DATE(VALUE(LEFT(INDEX($A69:$AQ69,MATCH(Lists!$K$15,$A$1:$AQ$1,0)),4)),VALUE(MID(INDEX($A69:$AQ69,MATCH(Lists!$K$15,$A$1:$AQ$1,0)),6,2)),VALUE(MID(INDEX($A69:$AQ69,MATCH(Lists!$K$15,$A$1:$AQ$1,0)),9,2))))),""))</f>
        <v/>
      </c>
      <c r="BA69" s="19">
        <f>IF(AY69="","",IFERROR(TRIM(INDEX($A69:$AQ69,MATCH(Lists!$K$17,$A$1:$AQ$1,0))&amp;""),""))</f>
        <v/>
      </c>
      <c r="BB69" s="19">
        <f>IF(AY69="","",IFERROR(TRIM(INDEX($A69:$AQ69,MATCH(Lists!$K$16,$A$1:$AQ$1,0))&amp;""),""))</f>
        <v/>
      </c>
      <c r="BC69" s="19">
        <f>IF(AY69="","",IF(OR(AND(IFERROR(TRIM(INDEX($A69:$AQ69,MATCH(Lists!$K$18,$A$1:$AQ$1,0))&amp;""),"")&lt;&gt;"",ISERROR(MATCH(LOWER(IFERROR(TRIM(INDEX($A69:$AQ69,MATCH(Lists!$K$18,$A$1:$AQ$1,0))&amp;""),"")),Lists!$M$2:$M$7,0))),AND(IFERROR(TRIM(INDEX($A69:$AQ69,MATCH(Lists!$K$19,$A$1:$AQ$1,0))&amp;""),"")&lt;&gt;"",ISERROR(MATCH(LOWER(IFERROR(TRIM(INDEX($A69:$AQ69,MATCH(Lists!$K$19,$A$1:$AQ$1,0))&amp;""),"")),Lists!$M$2:$M$7,0)))),"Yes","No"))</f>
        <v/>
      </c>
      <c r="BD69" s="19">
        <f>IF(AY69="","",IF(IFERROR(TRIM(INDEX($A69:$AQ69,MATCH(Lists!$K$20,$A$1:$AQ$1,0))&amp;""),"")&lt;&gt;"","Yes","No"))</f>
        <v/>
      </c>
      <c r="BE69" s="19">
        <f>IF(AS69="","",IFERROR(TRIM(INDEX($A69:$AQ69,MATCH(Lists!$K$7,$A$1:$AQ$1,0))&amp;""),""))</f>
        <v/>
      </c>
      <c r="BF69" s="19">
        <f>IF(AS69="","",IFERROR(TRIM(INDEX($A69:$AQ69,MATCH(Lists!$K$8,$A$1:$AQ$1,0))&amp;""),""))</f>
        <v/>
      </c>
      <c r="BG69" s="19">
        <f>IF(AS69="","",IFERROR(TRIM(INDEX($A69:$AQ69,MATCH(Lists!$K$12,$A$1:$AQ$1,0))&amp;""),""))</f>
        <v/>
      </c>
      <c r="BH69" s="19">
        <f>IF(AS69="","",IFERROR(TRIM(INDEX($A69:$AQ69,MATCH(Lists!$K$22,$A$1:$AQ$1,0))&amp;""),""))</f>
        <v/>
      </c>
      <c r="BI69" s="21">
        <f>IF(OR(BH69="Paid",BH69="Partially refunded"),IFERROR(VALUE(IFERROR(TRIM(INDEX($A69:$AQ69,MATCH(Lists!$K$23,$A$1:$AQ$1,0))&amp;""),"")),0)-IFERROR(VALUE(IFERROR(TRIM(INDEX($A69:$AQ69,MATCH(Lists!$K$24,$A$1:$AQ$1,0))&amp;""),"")),0),0)</f>
        <v/>
      </c>
      <c r="BJ69" s="21">
        <f>IF(AS69="","",IFERROR(IF(TRIM(INDEX($A69:$AQ69,MATCH(Lists!$K$21,$A$1:$AQ$1,0))&amp;"")="","",VALUE(TRIM(INDEX($A69:$AQ69,MATCH(Lists!$K$21,$A$1:$AQ$1,0))&amp;""))),""))</f>
        <v/>
      </c>
      <c r="BK69" s="19">
        <f>IF(AS69="",0,1)</f>
        <v/>
      </c>
    </row>
    <row r="70">
      <c r="AR70" s="18" t="n"/>
      <c r="AS70" s="19">
        <f>TRIM(IFERROR(TRIM(INDEX($A70:$AQ70,MATCH(Lists!$K$2,$A$1:$AQ$1,0))&amp;""),"")&amp;" "&amp;IFERROR(TRIM(INDEX($A70:$AQ70,MATCH(Lists!$K$3,$A$1:$AQ$1,0))&amp;""),""))</f>
        <v/>
      </c>
      <c r="AT70" s="20">
        <f>IF(AS70="","",IFERROR(IF(TRIM(INDEX($A70:$AQ70,MATCH(Lists!$K$4,$A$1:$AQ$1,0))&amp;"")="","",IF(ISNUMBER(INDEX($A70:$AQ70,MATCH(Lists!$K$4,$A$1:$AQ$1,0))),INT(INDEX($A70:$AQ70,MATCH(Lists!$K$4,$A$1:$AQ$1,0))),DATE(VALUE(LEFT(INDEX($A70:$AQ70,MATCH(Lists!$K$4,$A$1:$AQ$1,0)),4)),VALUE(MID(INDEX($A70:$AQ70,MATCH(Lists!$K$4,$A$1:$AQ$1,0)),6,2)),VALUE(MID(INDEX($A70:$AQ70,MATCH(Lists!$K$4,$A$1:$AQ$1,0)),9,2))))),""))</f>
        <v/>
      </c>
      <c r="AU70" s="19">
        <f>IF(AS70="","",IFERROR(TRIM(INDEX($A70:$AQ70,MATCH(Lists!$K$6,$A$1:$AQ$1,0))&amp;""),""))</f>
        <v/>
      </c>
      <c r="AV70" s="19">
        <f>IF(AS70="","",IFERROR(TRIM(INDEX($A70:$AQ70,MATCH(Lists!$K$5,$A$1:$AQ$1,0))&amp;""),""))</f>
        <v/>
      </c>
      <c r="AW70" s="19">
        <f>IF(AS70="","",IF(OR(AND(IFERROR(TRIM(INDEX($A70:$AQ70,MATCH(Lists!$K$9,$A$1:$AQ$1,0))&amp;""),"")&lt;&gt;"",ISERROR(MATCH(LOWER(IFERROR(TRIM(INDEX($A70:$AQ70,MATCH(Lists!$K$9,$A$1:$AQ$1,0))&amp;""),"")),Lists!$M$2:$M$7,0))),AND(IFERROR(TRIM(INDEX($A70:$AQ70,MATCH(Lists!$K$10,$A$1:$AQ$1,0))&amp;""),"")&lt;&gt;"",ISERROR(MATCH(LOWER(IFERROR(TRIM(INDEX($A70:$AQ70,MATCH(Lists!$K$10,$A$1:$AQ$1,0))&amp;""),"")),Lists!$M$2:$M$7,0)))),"Yes","No"))</f>
        <v/>
      </c>
      <c r="AX70" s="19">
        <f>IF(AS70="","",IF(IFERROR(TRIM(INDEX($A70:$AQ70,MATCH(Lists!$K$11,$A$1:$AQ$1,0))&amp;""),"")&lt;&gt;"","Yes","No"))</f>
        <v/>
      </c>
      <c r="AY70" s="19">
        <f>TRIM(IFERROR(TRIM(INDEX($A70:$AQ70,MATCH(Lists!$K$13,$A$1:$AQ$1,0))&amp;""),"")&amp;" "&amp;IFERROR(TRIM(INDEX($A70:$AQ70,MATCH(Lists!$K$14,$A$1:$AQ$1,0))&amp;""),""))</f>
        <v/>
      </c>
      <c r="AZ70" s="20">
        <f>IF(AY70="","",IFERROR(IF(TRIM(INDEX($A70:$AQ70,MATCH(Lists!$K$15,$A$1:$AQ$1,0))&amp;"")="","",IF(ISNUMBER(INDEX($A70:$AQ70,MATCH(Lists!$K$15,$A$1:$AQ$1,0))),INT(INDEX($A70:$AQ70,MATCH(Lists!$K$15,$A$1:$AQ$1,0))),DATE(VALUE(LEFT(INDEX($A70:$AQ70,MATCH(Lists!$K$15,$A$1:$AQ$1,0)),4)),VALUE(MID(INDEX($A70:$AQ70,MATCH(Lists!$K$15,$A$1:$AQ$1,0)),6,2)),VALUE(MID(INDEX($A70:$AQ70,MATCH(Lists!$K$15,$A$1:$AQ$1,0)),9,2))))),""))</f>
        <v/>
      </c>
      <c r="BA70" s="19">
        <f>IF(AY70="","",IFERROR(TRIM(INDEX($A70:$AQ70,MATCH(Lists!$K$17,$A$1:$AQ$1,0))&amp;""),""))</f>
        <v/>
      </c>
      <c r="BB70" s="19">
        <f>IF(AY70="","",IFERROR(TRIM(INDEX($A70:$AQ70,MATCH(Lists!$K$16,$A$1:$AQ$1,0))&amp;""),""))</f>
        <v/>
      </c>
      <c r="BC70" s="19">
        <f>IF(AY70="","",IF(OR(AND(IFERROR(TRIM(INDEX($A70:$AQ70,MATCH(Lists!$K$18,$A$1:$AQ$1,0))&amp;""),"")&lt;&gt;"",ISERROR(MATCH(LOWER(IFERROR(TRIM(INDEX($A70:$AQ70,MATCH(Lists!$K$18,$A$1:$AQ$1,0))&amp;""),"")),Lists!$M$2:$M$7,0))),AND(IFERROR(TRIM(INDEX($A70:$AQ70,MATCH(Lists!$K$19,$A$1:$AQ$1,0))&amp;""),"")&lt;&gt;"",ISERROR(MATCH(LOWER(IFERROR(TRIM(INDEX($A70:$AQ70,MATCH(Lists!$K$19,$A$1:$AQ$1,0))&amp;""),"")),Lists!$M$2:$M$7,0)))),"Yes","No"))</f>
        <v/>
      </c>
      <c r="BD70" s="19">
        <f>IF(AY70="","",IF(IFERROR(TRIM(INDEX($A70:$AQ70,MATCH(Lists!$K$20,$A$1:$AQ$1,0))&amp;""),"")&lt;&gt;"","Yes","No"))</f>
        <v/>
      </c>
      <c r="BE70" s="19">
        <f>IF(AS70="","",IFERROR(TRIM(INDEX($A70:$AQ70,MATCH(Lists!$K$7,$A$1:$AQ$1,0))&amp;""),""))</f>
        <v/>
      </c>
      <c r="BF70" s="19">
        <f>IF(AS70="","",IFERROR(TRIM(INDEX($A70:$AQ70,MATCH(Lists!$K$8,$A$1:$AQ$1,0))&amp;""),""))</f>
        <v/>
      </c>
      <c r="BG70" s="19">
        <f>IF(AS70="","",IFERROR(TRIM(INDEX($A70:$AQ70,MATCH(Lists!$K$12,$A$1:$AQ$1,0))&amp;""),""))</f>
        <v/>
      </c>
      <c r="BH70" s="19">
        <f>IF(AS70="","",IFERROR(TRIM(INDEX($A70:$AQ70,MATCH(Lists!$K$22,$A$1:$AQ$1,0))&amp;""),""))</f>
        <v/>
      </c>
      <c r="BI70" s="21">
        <f>IF(OR(BH70="Paid",BH70="Partially refunded"),IFERROR(VALUE(IFERROR(TRIM(INDEX($A70:$AQ70,MATCH(Lists!$K$23,$A$1:$AQ$1,0))&amp;""),"")),0)-IFERROR(VALUE(IFERROR(TRIM(INDEX($A70:$AQ70,MATCH(Lists!$K$24,$A$1:$AQ$1,0))&amp;""),"")),0),0)</f>
        <v/>
      </c>
      <c r="BJ70" s="21">
        <f>IF(AS70="","",IFERROR(IF(TRIM(INDEX($A70:$AQ70,MATCH(Lists!$K$21,$A$1:$AQ$1,0))&amp;"")="","",VALUE(TRIM(INDEX($A70:$AQ70,MATCH(Lists!$K$21,$A$1:$AQ$1,0))&amp;""))),""))</f>
        <v/>
      </c>
      <c r="BK70" s="19">
        <f>IF(AS70="",0,1)</f>
        <v/>
      </c>
    </row>
    <row r="71">
      <c r="AR71" s="18" t="n"/>
      <c r="AS71" s="19">
        <f>TRIM(IFERROR(TRIM(INDEX($A71:$AQ71,MATCH(Lists!$K$2,$A$1:$AQ$1,0))&amp;""),"")&amp;" "&amp;IFERROR(TRIM(INDEX($A71:$AQ71,MATCH(Lists!$K$3,$A$1:$AQ$1,0))&amp;""),""))</f>
        <v/>
      </c>
      <c r="AT71" s="20">
        <f>IF(AS71="","",IFERROR(IF(TRIM(INDEX($A71:$AQ71,MATCH(Lists!$K$4,$A$1:$AQ$1,0))&amp;"")="","",IF(ISNUMBER(INDEX($A71:$AQ71,MATCH(Lists!$K$4,$A$1:$AQ$1,0))),INT(INDEX($A71:$AQ71,MATCH(Lists!$K$4,$A$1:$AQ$1,0))),DATE(VALUE(LEFT(INDEX($A71:$AQ71,MATCH(Lists!$K$4,$A$1:$AQ$1,0)),4)),VALUE(MID(INDEX($A71:$AQ71,MATCH(Lists!$K$4,$A$1:$AQ$1,0)),6,2)),VALUE(MID(INDEX($A71:$AQ71,MATCH(Lists!$K$4,$A$1:$AQ$1,0)),9,2))))),""))</f>
        <v/>
      </c>
      <c r="AU71" s="19">
        <f>IF(AS71="","",IFERROR(TRIM(INDEX($A71:$AQ71,MATCH(Lists!$K$6,$A$1:$AQ$1,0))&amp;""),""))</f>
        <v/>
      </c>
      <c r="AV71" s="19">
        <f>IF(AS71="","",IFERROR(TRIM(INDEX($A71:$AQ71,MATCH(Lists!$K$5,$A$1:$AQ$1,0))&amp;""),""))</f>
        <v/>
      </c>
      <c r="AW71" s="19">
        <f>IF(AS71="","",IF(OR(AND(IFERROR(TRIM(INDEX($A71:$AQ71,MATCH(Lists!$K$9,$A$1:$AQ$1,0))&amp;""),"")&lt;&gt;"",ISERROR(MATCH(LOWER(IFERROR(TRIM(INDEX($A71:$AQ71,MATCH(Lists!$K$9,$A$1:$AQ$1,0))&amp;""),"")),Lists!$M$2:$M$7,0))),AND(IFERROR(TRIM(INDEX($A71:$AQ71,MATCH(Lists!$K$10,$A$1:$AQ$1,0))&amp;""),"")&lt;&gt;"",ISERROR(MATCH(LOWER(IFERROR(TRIM(INDEX($A71:$AQ71,MATCH(Lists!$K$10,$A$1:$AQ$1,0))&amp;""),"")),Lists!$M$2:$M$7,0)))),"Yes","No"))</f>
        <v/>
      </c>
      <c r="AX71" s="19">
        <f>IF(AS71="","",IF(IFERROR(TRIM(INDEX($A71:$AQ71,MATCH(Lists!$K$11,$A$1:$AQ$1,0))&amp;""),"")&lt;&gt;"","Yes","No"))</f>
        <v/>
      </c>
      <c r="AY71" s="19">
        <f>TRIM(IFERROR(TRIM(INDEX($A71:$AQ71,MATCH(Lists!$K$13,$A$1:$AQ$1,0))&amp;""),"")&amp;" "&amp;IFERROR(TRIM(INDEX($A71:$AQ71,MATCH(Lists!$K$14,$A$1:$AQ$1,0))&amp;""),""))</f>
        <v/>
      </c>
      <c r="AZ71" s="20">
        <f>IF(AY71="","",IFERROR(IF(TRIM(INDEX($A71:$AQ71,MATCH(Lists!$K$15,$A$1:$AQ$1,0))&amp;"")="","",IF(ISNUMBER(INDEX($A71:$AQ71,MATCH(Lists!$K$15,$A$1:$AQ$1,0))),INT(INDEX($A71:$AQ71,MATCH(Lists!$K$15,$A$1:$AQ$1,0))),DATE(VALUE(LEFT(INDEX($A71:$AQ71,MATCH(Lists!$K$15,$A$1:$AQ$1,0)),4)),VALUE(MID(INDEX($A71:$AQ71,MATCH(Lists!$K$15,$A$1:$AQ$1,0)),6,2)),VALUE(MID(INDEX($A71:$AQ71,MATCH(Lists!$K$15,$A$1:$AQ$1,0)),9,2))))),""))</f>
        <v/>
      </c>
      <c r="BA71" s="19">
        <f>IF(AY71="","",IFERROR(TRIM(INDEX($A71:$AQ71,MATCH(Lists!$K$17,$A$1:$AQ$1,0))&amp;""),""))</f>
        <v/>
      </c>
      <c r="BB71" s="19">
        <f>IF(AY71="","",IFERROR(TRIM(INDEX($A71:$AQ71,MATCH(Lists!$K$16,$A$1:$AQ$1,0))&amp;""),""))</f>
        <v/>
      </c>
      <c r="BC71" s="19">
        <f>IF(AY71="","",IF(OR(AND(IFERROR(TRIM(INDEX($A71:$AQ71,MATCH(Lists!$K$18,$A$1:$AQ$1,0))&amp;""),"")&lt;&gt;"",ISERROR(MATCH(LOWER(IFERROR(TRIM(INDEX($A71:$AQ71,MATCH(Lists!$K$18,$A$1:$AQ$1,0))&amp;""),"")),Lists!$M$2:$M$7,0))),AND(IFERROR(TRIM(INDEX($A71:$AQ71,MATCH(Lists!$K$19,$A$1:$AQ$1,0))&amp;""),"")&lt;&gt;"",ISERROR(MATCH(LOWER(IFERROR(TRIM(INDEX($A71:$AQ71,MATCH(Lists!$K$19,$A$1:$AQ$1,0))&amp;""),"")),Lists!$M$2:$M$7,0)))),"Yes","No"))</f>
        <v/>
      </c>
      <c r="BD71" s="19">
        <f>IF(AY71="","",IF(IFERROR(TRIM(INDEX($A71:$AQ71,MATCH(Lists!$K$20,$A$1:$AQ$1,0))&amp;""),"")&lt;&gt;"","Yes","No"))</f>
        <v/>
      </c>
      <c r="BE71" s="19">
        <f>IF(AS71="","",IFERROR(TRIM(INDEX($A71:$AQ71,MATCH(Lists!$K$7,$A$1:$AQ$1,0))&amp;""),""))</f>
        <v/>
      </c>
      <c r="BF71" s="19">
        <f>IF(AS71="","",IFERROR(TRIM(INDEX($A71:$AQ71,MATCH(Lists!$K$8,$A$1:$AQ$1,0))&amp;""),""))</f>
        <v/>
      </c>
      <c r="BG71" s="19">
        <f>IF(AS71="","",IFERROR(TRIM(INDEX($A71:$AQ71,MATCH(Lists!$K$12,$A$1:$AQ$1,0))&amp;""),""))</f>
        <v/>
      </c>
      <c r="BH71" s="19">
        <f>IF(AS71="","",IFERROR(TRIM(INDEX($A71:$AQ71,MATCH(Lists!$K$22,$A$1:$AQ$1,0))&amp;""),""))</f>
        <v/>
      </c>
      <c r="BI71" s="21">
        <f>IF(OR(BH71="Paid",BH71="Partially refunded"),IFERROR(VALUE(IFERROR(TRIM(INDEX($A71:$AQ71,MATCH(Lists!$K$23,$A$1:$AQ$1,0))&amp;""),"")),0)-IFERROR(VALUE(IFERROR(TRIM(INDEX($A71:$AQ71,MATCH(Lists!$K$24,$A$1:$AQ$1,0))&amp;""),"")),0),0)</f>
        <v/>
      </c>
      <c r="BJ71" s="21">
        <f>IF(AS71="","",IFERROR(IF(TRIM(INDEX($A71:$AQ71,MATCH(Lists!$K$21,$A$1:$AQ$1,0))&amp;"")="","",VALUE(TRIM(INDEX($A71:$AQ71,MATCH(Lists!$K$21,$A$1:$AQ$1,0))&amp;""))),""))</f>
        <v/>
      </c>
      <c r="BK71" s="19">
        <f>IF(AS71="",0,1)</f>
        <v/>
      </c>
    </row>
    <row r="72">
      <c r="AR72" s="18" t="n"/>
      <c r="AS72" s="19">
        <f>TRIM(IFERROR(TRIM(INDEX($A72:$AQ72,MATCH(Lists!$K$2,$A$1:$AQ$1,0))&amp;""),"")&amp;" "&amp;IFERROR(TRIM(INDEX($A72:$AQ72,MATCH(Lists!$K$3,$A$1:$AQ$1,0))&amp;""),""))</f>
        <v/>
      </c>
      <c r="AT72" s="20">
        <f>IF(AS72="","",IFERROR(IF(TRIM(INDEX($A72:$AQ72,MATCH(Lists!$K$4,$A$1:$AQ$1,0))&amp;"")="","",IF(ISNUMBER(INDEX($A72:$AQ72,MATCH(Lists!$K$4,$A$1:$AQ$1,0))),INT(INDEX($A72:$AQ72,MATCH(Lists!$K$4,$A$1:$AQ$1,0))),DATE(VALUE(LEFT(INDEX($A72:$AQ72,MATCH(Lists!$K$4,$A$1:$AQ$1,0)),4)),VALUE(MID(INDEX($A72:$AQ72,MATCH(Lists!$K$4,$A$1:$AQ$1,0)),6,2)),VALUE(MID(INDEX($A72:$AQ72,MATCH(Lists!$K$4,$A$1:$AQ$1,0)),9,2))))),""))</f>
        <v/>
      </c>
      <c r="AU72" s="19">
        <f>IF(AS72="","",IFERROR(TRIM(INDEX($A72:$AQ72,MATCH(Lists!$K$6,$A$1:$AQ$1,0))&amp;""),""))</f>
        <v/>
      </c>
      <c r="AV72" s="19">
        <f>IF(AS72="","",IFERROR(TRIM(INDEX($A72:$AQ72,MATCH(Lists!$K$5,$A$1:$AQ$1,0))&amp;""),""))</f>
        <v/>
      </c>
      <c r="AW72" s="19">
        <f>IF(AS72="","",IF(OR(AND(IFERROR(TRIM(INDEX($A72:$AQ72,MATCH(Lists!$K$9,$A$1:$AQ$1,0))&amp;""),"")&lt;&gt;"",ISERROR(MATCH(LOWER(IFERROR(TRIM(INDEX($A72:$AQ72,MATCH(Lists!$K$9,$A$1:$AQ$1,0))&amp;""),"")),Lists!$M$2:$M$7,0))),AND(IFERROR(TRIM(INDEX($A72:$AQ72,MATCH(Lists!$K$10,$A$1:$AQ$1,0))&amp;""),"")&lt;&gt;"",ISERROR(MATCH(LOWER(IFERROR(TRIM(INDEX($A72:$AQ72,MATCH(Lists!$K$10,$A$1:$AQ$1,0))&amp;""),"")),Lists!$M$2:$M$7,0)))),"Yes","No"))</f>
        <v/>
      </c>
      <c r="AX72" s="19">
        <f>IF(AS72="","",IF(IFERROR(TRIM(INDEX($A72:$AQ72,MATCH(Lists!$K$11,$A$1:$AQ$1,0))&amp;""),"")&lt;&gt;"","Yes","No"))</f>
        <v/>
      </c>
      <c r="AY72" s="19">
        <f>TRIM(IFERROR(TRIM(INDEX($A72:$AQ72,MATCH(Lists!$K$13,$A$1:$AQ$1,0))&amp;""),"")&amp;" "&amp;IFERROR(TRIM(INDEX($A72:$AQ72,MATCH(Lists!$K$14,$A$1:$AQ$1,0))&amp;""),""))</f>
        <v/>
      </c>
      <c r="AZ72" s="20">
        <f>IF(AY72="","",IFERROR(IF(TRIM(INDEX($A72:$AQ72,MATCH(Lists!$K$15,$A$1:$AQ$1,0))&amp;"")="","",IF(ISNUMBER(INDEX($A72:$AQ72,MATCH(Lists!$K$15,$A$1:$AQ$1,0))),INT(INDEX($A72:$AQ72,MATCH(Lists!$K$15,$A$1:$AQ$1,0))),DATE(VALUE(LEFT(INDEX($A72:$AQ72,MATCH(Lists!$K$15,$A$1:$AQ$1,0)),4)),VALUE(MID(INDEX($A72:$AQ72,MATCH(Lists!$K$15,$A$1:$AQ$1,0)),6,2)),VALUE(MID(INDEX($A72:$AQ72,MATCH(Lists!$K$15,$A$1:$AQ$1,0)),9,2))))),""))</f>
        <v/>
      </c>
      <c r="BA72" s="19">
        <f>IF(AY72="","",IFERROR(TRIM(INDEX($A72:$AQ72,MATCH(Lists!$K$17,$A$1:$AQ$1,0))&amp;""),""))</f>
        <v/>
      </c>
      <c r="BB72" s="19">
        <f>IF(AY72="","",IFERROR(TRIM(INDEX($A72:$AQ72,MATCH(Lists!$K$16,$A$1:$AQ$1,0))&amp;""),""))</f>
        <v/>
      </c>
      <c r="BC72" s="19">
        <f>IF(AY72="","",IF(OR(AND(IFERROR(TRIM(INDEX($A72:$AQ72,MATCH(Lists!$K$18,$A$1:$AQ$1,0))&amp;""),"")&lt;&gt;"",ISERROR(MATCH(LOWER(IFERROR(TRIM(INDEX($A72:$AQ72,MATCH(Lists!$K$18,$A$1:$AQ$1,0))&amp;""),"")),Lists!$M$2:$M$7,0))),AND(IFERROR(TRIM(INDEX($A72:$AQ72,MATCH(Lists!$K$19,$A$1:$AQ$1,0))&amp;""),"")&lt;&gt;"",ISERROR(MATCH(LOWER(IFERROR(TRIM(INDEX($A72:$AQ72,MATCH(Lists!$K$19,$A$1:$AQ$1,0))&amp;""),"")),Lists!$M$2:$M$7,0)))),"Yes","No"))</f>
        <v/>
      </c>
      <c r="BD72" s="19">
        <f>IF(AY72="","",IF(IFERROR(TRIM(INDEX($A72:$AQ72,MATCH(Lists!$K$20,$A$1:$AQ$1,0))&amp;""),"")&lt;&gt;"","Yes","No"))</f>
        <v/>
      </c>
      <c r="BE72" s="19">
        <f>IF(AS72="","",IFERROR(TRIM(INDEX($A72:$AQ72,MATCH(Lists!$K$7,$A$1:$AQ$1,0))&amp;""),""))</f>
        <v/>
      </c>
      <c r="BF72" s="19">
        <f>IF(AS72="","",IFERROR(TRIM(INDEX($A72:$AQ72,MATCH(Lists!$K$8,$A$1:$AQ$1,0))&amp;""),""))</f>
        <v/>
      </c>
      <c r="BG72" s="19">
        <f>IF(AS72="","",IFERROR(TRIM(INDEX($A72:$AQ72,MATCH(Lists!$K$12,$A$1:$AQ$1,0))&amp;""),""))</f>
        <v/>
      </c>
      <c r="BH72" s="19">
        <f>IF(AS72="","",IFERROR(TRIM(INDEX($A72:$AQ72,MATCH(Lists!$K$22,$A$1:$AQ$1,0))&amp;""),""))</f>
        <v/>
      </c>
      <c r="BI72" s="21">
        <f>IF(OR(BH72="Paid",BH72="Partially refunded"),IFERROR(VALUE(IFERROR(TRIM(INDEX($A72:$AQ72,MATCH(Lists!$K$23,$A$1:$AQ$1,0))&amp;""),"")),0)-IFERROR(VALUE(IFERROR(TRIM(INDEX($A72:$AQ72,MATCH(Lists!$K$24,$A$1:$AQ$1,0))&amp;""),"")),0),0)</f>
        <v/>
      </c>
      <c r="BJ72" s="21">
        <f>IF(AS72="","",IFERROR(IF(TRIM(INDEX($A72:$AQ72,MATCH(Lists!$K$21,$A$1:$AQ$1,0))&amp;"")="","",VALUE(TRIM(INDEX($A72:$AQ72,MATCH(Lists!$K$21,$A$1:$AQ$1,0))&amp;""))),""))</f>
        <v/>
      </c>
      <c r="BK72" s="19">
        <f>IF(AS72="",0,1)</f>
        <v/>
      </c>
    </row>
    <row r="73">
      <c r="AR73" s="18" t="n"/>
      <c r="AS73" s="19">
        <f>TRIM(IFERROR(TRIM(INDEX($A73:$AQ73,MATCH(Lists!$K$2,$A$1:$AQ$1,0))&amp;""),"")&amp;" "&amp;IFERROR(TRIM(INDEX($A73:$AQ73,MATCH(Lists!$K$3,$A$1:$AQ$1,0))&amp;""),""))</f>
        <v/>
      </c>
      <c r="AT73" s="20">
        <f>IF(AS73="","",IFERROR(IF(TRIM(INDEX($A73:$AQ73,MATCH(Lists!$K$4,$A$1:$AQ$1,0))&amp;"")="","",IF(ISNUMBER(INDEX($A73:$AQ73,MATCH(Lists!$K$4,$A$1:$AQ$1,0))),INT(INDEX($A73:$AQ73,MATCH(Lists!$K$4,$A$1:$AQ$1,0))),DATE(VALUE(LEFT(INDEX($A73:$AQ73,MATCH(Lists!$K$4,$A$1:$AQ$1,0)),4)),VALUE(MID(INDEX($A73:$AQ73,MATCH(Lists!$K$4,$A$1:$AQ$1,0)),6,2)),VALUE(MID(INDEX($A73:$AQ73,MATCH(Lists!$K$4,$A$1:$AQ$1,0)),9,2))))),""))</f>
        <v/>
      </c>
      <c r="AU73" s="19">
        <f>IF(AS73="","",IFERROR(TRIM(INDEX($A73:$AQ73,MATCH(Lists!$K$6,$A$1:$AQ$1,0))&amp;""),""))</f>
        <v/>
      </c>
      <c r="AV73" s="19">
        <f>IF(AS73="","",IFERROR(TRIM(INDEX($A73:$AQ73,MATCH(Lists!$K$5,$A$1:$AQ$1,0))&amp;""),""))</f>
        <v/>
      </c>
      <c r="AW73" s="19">
        <f>IF(AS73="","",IF(OR(AND(IFERROR(TRIM(INDEX($A73:$AQ73,MATCH(Lists!$K$9,$A$1:$AQ$1,0))&amp;""),"")&lt;&gt;"",ISERROR(MATCH(LOWER(IFERROR(TRIM(INDEX($A73:$AQ73,MATCH(Lists!$K$9,$A$1:$AQ$1,0))&amp;""),"")),Lists!$M$2:$M$7,0))),AND(IFERROR(TRIM(INDEX($A73:$AQ73,MATCH(Lists!$K$10,$A$1:$AQ$1,0))&amp;""),"")&lt;&gt;"",ISERROR(MATCH(LOWER(IFERROR(TRIM(INDEX($A73:$AQ73,MATCH(Lists!$K$10,$A$1:$AQ$1,0))&amp;""),"")),Lists!$M$2:$M$7,0)))),"Yes","No"))</f>
        <v/>
      </c>
      <c r="AX73" s="19">
        <f>IF(AS73="","",IF(IFERROR(TRIM(INDEX($A73:$AQ73,MATCH(Lists!$K$11,$A$1:$AQ$1,0))&amp;""),"")&lt;&gt;"","Yes","No"))</f>
        <v/>
      </c>
      <c r="AY73" s="19">
        <f>TRIM(IFERROR(TRIM(INDEX($A73:$AQ73,MATCH(Lists!$K$13,$A$1:$AQ$1,0))&amp;""),"")&amp;" "&amp;IFERROR(TRIM(INDEX($A73:$AQ73,MATCH(Lists!$K$14,$A$1:$AQ$1,0))&amp;""),""))</f>
        <v/>
      </c>
      <c r="AZ73" s="20">
        <f>IF(AY73="","",IFERROR(IF(TRIM(INDEX($A73:$AQ73,MATCH(Lists!$K$15,$A$1:$AQ$1,0))&amp;"")="","",IF(ISNUMBER(INDEX($A73:$AQ73,MATCH(Lists!$K$15,$A$1:$AQ$1,0))),INT(INDEX($A73:$AQ73,MATCH(Lists!$K$15,$A$1:$AQ$1,0))),DATE(VALUE(LEFT(INDEX($A73:$AQ73,MATCH(Lists!$K$15,$A$1:$AQ$1,0)),4)),VALUE(MID(INDEX($A73:$AQ73,MATCH(Lists!$K$15,$A$1:$AQ$1,0)),6,2)),VALUE(MID(INDEX($A73:$AQ73,MATCH(Lists!$K$15,$A$1:$AQ$1,0)),9,2))))),""))</f>
        <v/>
      </c>
      <c r="BA73" s="19">
        <f>IF(AY73="","",IFERROR(TRIM(INDEX($A73:$AQ73,MATCH(Lists!$K$17,$A$1:$AQ$1,0))&amp;""),""))</f>
        <v/>
      </c>
      <c r="BB73" s="19">
        <f>IF(AY73="","",IFERROR(TRIM(INDEX($A73:$AQ73,MATCH(Lists!$K$16,$A$1:$AQ$1,0))&amp;""),""))</f>
        <v/>
      </c>
      <c r="BC73" s="19">
        <f>IF(AY73="","",IF(OR(AND(IFERROR(TRIM(INDEX($A73:$AQ73,MATCH(Lists!$K$18,$A$1:$AQ$1,0))&amp;""),"")&lt;&gt;"",ISERROR(MATCH(LOWER(IFERROR(TRIM(INDEX($A73:$AQ73,MATCH(Lists!$K$18,$A$1:$AQ$1,0))&amp;""),"")),Lists!$M$2:$M$7,0))),AND(IFERROR(TRIM(INDEX($A73:$AQ73,MATCH(Lists!$K$19,$A$1:$AQ$1,0))&amp;""),"")&lt;&gt;"",ISERROR(MATCH(LOWER(IFERROR(TRIM(INDEX($A73:$AQ73,MATCH(Lists!$K$19,$A$1:$AQ$1,0))&amp;""),"")),Lists!$M$2:$M$7,0)))),"Yes","No"))</f>
        <v/>
      </c>
      <c r="BD73" s="19">
        <f>IF(AY73="","",IF(IFERROR(TRIM(INDEX($A73:$AQ73,MATCH(Lists!$K$20,$A$1:$AQ$1,0))&amp;""),"")&lt;&gt;"","Yes","No"))</f>
        <v/>
      </c>
      <c r="BE73" s="19">
        <f>IF(AS73="","",IFERROR(TRIM(INDEX($A73:$AQ73,MATCH(Lists!$K$7,$A$1:$AQ$1,0))&amp;""),""))</f>
        <v/>
      </c>
      <c r="BF73" s="19">
        <f>IF(AS73="","",IFERROR(TRIM(INDEX($A73:$AQ73,MATCH(Lists!$K$8,$A$1:$AQ$1,0))&amp;""),""))</f>
        <v/>
      </c>
      <c r="BG73" s="19">
        <f>IF(AS73="","",IFERROR(TRIM(INDEX($A73:$AQ73,MATCH(Lists!$K$12,$A$1:$AQ$1,0))&amp;""),""))</f>
        <v/>
      </c>
      <c r="BH73" s="19">
        <f>IF(AS73="","",IFERROR(TRIM(INDEX($A73:$AQ73,MATCH(Lists!$K$22,$A$1:$AQ$1,0))&amp;""),""))</f>
        <v/>
      </c>
      <c r="BI73" s="21">
        <f>IF(OR(BH73="Paid",BH73="Partially refunded"),IFERROR(VALUE(IFERROR(TRIM(INDEX($A73:$AQ73,MATCH(Lists!$K$23,$A$1:$AQ$1,0))&amp;""),"")),0)-IFERROR(VALUE(IFERROR(TRIM(INDEX($A73:$AQ73,MATCH(Lists!$K$24,$A$1:$AQ$1,0))&amp;""),"")),0),0)</f>
        <v/>
      </c>
      <c r="BJ73" s="21">
        <f>IF(AS73="","",IFERROR(IF(TRIM(INDEX($A73:$AQ73,MATCH(Lists!$K$21,$A$1:$AQ$1,0))&amp;"")="","",VALUE(TRIM(INDEX($A73:$AQ73,MATCH(Lists!$K$21,$A$1:$AQ$1,0))&amp;""))),""))</f>
        <v/>
      </c>
      <c r="BK73" s="19">
        <f>IF(AS73="",0,1)</f>
        <v/>
      </c>
    </row>
    <row r="74">
      <c r="AR74" s="18" t="n"/>
      <c r="AS74" s="19">
        <f>TRIM(IFERROR(TRIM(INDEX($A74:$AQ74,MATCH(Lists!$K$2,$A$1:$AQ$1,0))&amp;""),"")&amp;" "&amp;IFERROR(TRIM(INDEX($A74:$AQ74,MATCH(Lists!$K$3,$A$1:$AQ$1,0))&amp;""),""))</f>
        <v/>
      </c>
      <c r="AT74" s="20">
        <f>IF(AS74="","",IFERROR(IF(TRIM(INDEX($A74:$AQ74,MATCH(Lists!$K$4,$A$1:$AQ$1,0))&amp;"")="","",IF(ISNUMBER(INDEX($A74:$AQ74,MATCH(Lists!$K$4,$A$1:$AQ$1,0))),INT(INDEX($A74:$AQ74,MATCH(Lists!$K$4,$A$1:$AQ$1,0))),DATE(VALUE(LEFT(INDEX($A74:$AQ74,MATCH(Lists!$K$4,$A$1:$AQ$1,0)),4)),VALUE(MID(INDEX($A74:$AQ74,MATCH(Lists!$K$4,$A$1:$AQ$1,0)),6,2)),VALUE(MID(INDEX($A74:$AQ74,MATCH(Lists!$K$4,$A$1:$AQ$1,0)),9,2))))),""))</f>
        <v/>
      </c>
      <c r="AU74" s="19">
        <f>IF(AS74="","",IFERROR(TRIM(INDEX($A74:$AQ74,MATCH(Lists!$K$6,$A$1:$AQ$1,0))&amp;""),""))</f>
        <v/>
      </c>
      <c r="AV74" s="19">
        <f>IF(AS74="","",IFERROR(TRIM(INDEX($A74:$AQ74,MATCH(Lists!$K$5,$A$1:$AQ$1,0))&amp;""),""))</f>
        <v/>
      </c>
      <c r="AW74" s="19">
        <f>IF(AS74="","",IF(OR(AND(IFERROR(TRIM(INDEX($A74:$AQ74,MATCH(Lists!$K$9,$A$1:$AQ$1,0))&amp;""),"")&lt;&gt;"",ISERROR(MATCH(LOWER(IFERROR(TRIM(INDEX($A74:$AQ74,MATCH(Lists!$K$9,$A$1:$AQ$1,0))&amp;""),"")),Lists!$M$2:$M$7,0))),AND(IFERROR(TRIM(INDEX($A74:$AQ74,MATCH(Lists!$K$10,$A$1:$AQ$1,0))&amp;""),"")&lt;&gt;"",ISERROR(MATCH(LOWER(IFERROR(TRIM(INDEX($A74:$AQ74,MATCH(Lists!$K$10,$A$1:$AQ$1,0))&amp;""),"")),Lists!$M$2:$M$7,0)))),"Yes","No"))</f>
        <v/>
      </c>
      <c r="AX74" s="19">
        <f>IF(AS74="","",IF(IFERROR(TRIM(INDEX($A74:$AQ74,MATCH(Lists!$K$11,$A$1:$AQ$1,0))&amp;""),"")&lt;&gt;"","Yes","No"))</f>
        <v/>
      </c>
      <c r="AY74" s="19">
        <f>TRIM(IFERROR(TRIM(INDEX($A74:$AQ74,MATCH(Lists!$K$13,$A$1:$AQ$1,0))&amp;""),"")&amp;" "&amp;IFERROR(TRIM(INDEX($A74:$AQ74,MATCH(Lists!$K$14,$A$1:$AQ$1,0))&amp;""),""))</f>
        <v/>
      </c>
      <c r="AZ74" s="20">
        <f>IF(AY74="","",IFERROR(IF(TRIM(INDEX($A74:$AQ74,MATCH(Lists!$K$15,$A$1:$AQ$1,0))&amp;"")="","",IF(ISNUMBER(INDEX($A74:$AQ74,MATCH(Lists!$K$15,$A$1:$AQ$1,0))),INT(INDEX($A74:$AQ74,MATCH(Lists!$K$15,$A$1:$AQ$1,0))),DATE(VALUE(LEFT(INDEX($A74:$AQ74,MATCH(Lists!$K$15,$A$1:$AQ$1,0)),4)),VALUE(MID(INDEX($A74:$AQ74,MATCH(Lists!$K$15,$A$1:$AQ$1,0)),6,2)),VALUE(MID(INDEX($A74:$AQ74,MATCH(Lists!$K$15,$A$1:$AQ$1,0)),9,2))))),""))</f>
        <v/>
      </c>
      <c r="BA74" s="19">
        <f>IF(AY74="","",IFERROR(TRIM(INDEX($A74:$AQ74,MATCH(Lists!$K$17,$A$1:$AQ$1,0))&amp;""),""))</f>
        <v/>
      </c>
      <c r="BB74" s="19">
        <f>IF(AY74="","",IFERROR(TRIM(INDEX($A74:$AQ74,MATCH(Lists!$K$16,$A$1:$AQ$1,0))&amp;""),""))</f>
        <v/>
      </c>
      <c r="BC74" s="19">
        <f>IF(AY74="","",IF(OR(AND(IFERROR(TRIM(INDEX($A74:$AQ74,MATCH(Lists!$K$18,$A$1:$AQ$1,0))&amp;""),"")&lt;&gt;"",ISERROR(MATCH(LOWER(IFERROR(TRIM(INDEX($A74:$AQ74,MATCH(Lists!$K$18,$A$1:$AQ$1,0))&amp;""),"")),Lists!$M$2:$M$7,0))),AND(IFERROR(TRIM(INDEX($A74:$AQ74,MATCH(Lists!$K$19,$A$1:$AQ$1,0))&amp;""),"")&lt;&gt;"",ISERROR(MATCH(LOWER(IFERROR(TRIM(INDEX($A74:$AQ74,MATCH(Lists!$K$19,$A$1:$AQ$1,0))&amp;""),"")),Lists!$M$2:$M$7,0)))),"Yes","No"))</f>
        <v/>
      </c>
      <c r="BD74" s="19">
        <f>IF(AY74="","",IF(IFERROR(TRIM(INDEX($A74:$AQ74,MATCH(Lists!$K$20,$A$1:$AQ$1,0))&amp;""),"")&lt;&gt;"","Yes","No"))</f>
        <v/>
      </c>
      <c r="BE74" s="19">
        <f>IF(AS74="","",IFERROR(TRIM(INDEX($A74:$AQ74,MATCH(Lists!$K$7,$A$1:$AQ$1,0))&amp;""),""))</f>
        <v/>
      </c>
      <c r="BF74" s="19">
        <f>IF(AS74="","",IFERROR(TRIM(INDEX($A74:$AQ74,MATCH(Lists!$K$8,$A$1:$AQ$1,0))&amp;""),""))</f>
        <v/>
      </c>
      <c r="BG74" s="19">
        <f>IF(AS74="","",IFERROR(TRIM(INDEX($A74:$AQ74,MATCH(Lists!$K$12,$A$1:$AQ$1,0))&amp;""),""))</f>
        <v/>
      </c>
      <c r="BH74" s="19">
        <f>IF(AS74="","",IFERROR(TRIM(INDEX($A74:$AQ74,MATCH(Lists!$K$22,$A$1:$AQ$1,0))&amp;""),""))</f>
        <v/>
      </c>
      <c r="BI74" s="21">
        <f>IF(OR(BH74="Paid",BH74="Partially refunded"),IFERROR(VALUE(IFERROR(TRIM(INDEX($A74:$AQ74,MATCH(Lists!$K$23,$A$1:$AQ$1,0))&amp;""),"")),0)-IFERROR(VALUE(IFERROR(TRIM(INDEX($A74:$AQ74,MATCH(Lists!$K$24,$A$1:$AQ$1,0))&amp;""),"")),0),0)</f>
        <v/>
      </c>
      <c r="BJ74" s="21">
        <f>IF(AS74="","",IFERROR(IF(TRIM(INDEX($A74:$AQ74,MATCH(Lists!$K$21,$A$1:$AQ$1,0))&amp;"")="","",VALUE(TRIM(INDEX($A74:$AQ74,MATCH(Lists!$K$21,$A$1:$AQ$1,0))&amp;""))),""))</f>
        <v/>
      </c>
      <c r="BK74" s="19">
        <f>IF(AS74="",0,1)</f>
        <v/>
      </c>
    </row>
    <row r="75">
      <c r="AR75" s="18" t="n"/>
      <c r="AS75" s="19">
        <f>TRIM(IFERROR(TRIM(INDEX($A75:$AQ75,MATCH(Lists!$K$2,$A$1:$AQ$1,0))&amp;""),"")&amp;" "&amp;IFERROR(TRIM(INDEX($A75:$AQ75,MATCH(Lists!$K$3,$A$1:$AQ$1,0))&amp;""),""))</f>
        <v/>
      </c>
      <c r="AT75" s="20">
        <f>IF(AS75="","",IFERROR(IF(TRIM(INDEX($A75:$AQ75,MATCH(Lists!$K$4,$A$1:$AQ$1,0))&amp;"")="","",IF(ISNUMBER(INDEX($A75:$AQ75,MATCH(Lists!$K$4,$A$1:$AQ$1,0))),INT(INDEX($A75:$AQ75,MATCH(Lists!$K$4,$A$1:$AQ$1,0))),DATE(VALUE(LEFT(INDEX($A75:$AQ75,MATCH(Lists!$K$4,$A$1:$AQ$1,0)),4)),VALUE(MID(INDEX($A75:$AQ75,MATCH(Lists!$K$4,$A$1:$AQ$1,0)),6,2)),VALUE(MID(INDEX($A75:$AQ75,MATCH(Lists!$K$4,$A$1:$AQ$1,0)),9,2))))),""))</f>
        <v/>
      </c>
      <c r="AU75" s="19">
        <f>IF(AS75="","",IFERROR(TRIM(INDEX($A75:$AQ75,MATCH(Lists!$K$6,$A$1:$AQ$1,0))&amp;""),""))</f>
        <v/>
      </c>
      <c r="AV75" s="19">
        <f>IF(AS75="","",IFERROR(TRIM(INDEX($A75:$AQ75,MATCH(Lists!$K$5,$A$1:$AQ$1,0))&amp;""),""))</f>
        <v/>
      </c>
      <c r="AW75" s="19">
        <f>IF(AS75="","",IF(OR(AND(IFERROR(TRIM(INDEX($A75:$AQ75,MATCH(Lists!$K$9,$A$1:$AQ$1,0))&amp;""),"")&lt;&gt;"",ISERROR(MATCH(LOWER(IFERROR(TRIM(INDEX($A75:$AQ75,MATCH(Lists!$K$9,$A$1:$AQ$1,0))&amp;""),"")),Lists!$M$2:$M$7,0))),AND(IFERROR(TRIM(INDEX($A75:$AQ75,MATCH(Lists!$K$10,$A$1:$AQ$1,0))&amp;""),"")&lt;&gt;"",ISERROR(MATCH(LOWER(IFERROR(TRIM(INDEX($A75:$AQ75,MATCH(Lists!$K$10,$A$1:$AQ$1,0))&amp;""),"")),Lists!$M$2:$M$7,0)))),"Yes","No"))</f>
        <v/>
      </c>
      <c r="AX75" s="19">
        <f>IF(AS75="","",IF(IFERROR(TRIM(INDEX($A75:$AQ75,MATCH(Lists!$K$11,$A$1:$AQ$1,0))&amp;""),"")&lt;&gt;"","Yes","No"))</f>
        <v/>
      </c>
      <c r="AY75" s="19">
        <f>TRIM(IFERROR(TRIM(INDEX($A75:$AQ75,MATCH(Lists!$K$13,$A$1:$AQ$1,0))&amp;""),"")&amp;" "&amp;IFERROR(TRIM(INDEX($A75:$AQ75,MATCH(Lists!$K$14,$A$1:$AQ$1,0))&amp;""),""))</f>
        <v/>
      </c>
      <c r="AZ75" s="20">
        <f>IF(AY75="","",IFERROR(IF(TRIM(INDEX($A75:$AQ75,MATCH(Lists!$K$15,$A$1:$AQ$1,0))&amp;"")="","",IF(ISNUMBER(INDEX($A75:$AQ75,MATCH(Lists!$K$15,$A$1:$AQ$1,0))),INT(INDEX($A75:$AQ75,MATCH(Lists!$K$15,$A$1:$AQ$1,0))),DATE(VALUE(LEFT(INDEX($A75:$AQ75,MATCH(Lists!$K$15,$A$1:$AQ$1,0)),4)),VALUE(MID(INDEX($A75:$AQ75,MATCH(Lists!$K$15,$A$1:$AQ$1,0)),6,2)),VALUE(MID(INDEX($A75:$AQ75,MATCH(Lists!$K$15,$A$1:$AQ$1,0)),9,2))))),""))</f>
        <v/>
      </c>
      <c r="BA75" s="19">
        <f>IF(AY75="","",IFERROR(TRIM(INDEX($A75:$AQ75,MATCH(Lists!$K$17,$A$1:$AQ$1,0))&amp;""),""))</f>
        <v/>
      </c>
      <c r="BB75" s="19">
        <f>IF(AY75="","",IFERROR(TRIM(INDEX($A75:$AQ75,MATCH(Lists!$K$16,$A$1:$AQ$1,0))&amp;""),""))</f>
        <v/>
      </c>
      <c r="BC75" s="19">
        <f>IF(AY75="","",IF(OR(AND(IFERROR(TRIM(INDEX($A75:$AQ75,MATCH(Lists!$K$18,$A$1:$AQ$1,0))&amp;""),"")&lt;&gt;"",ISERROR(MATCH(LOWER(IFERROR(TRIM(INDEX($A75:$AQ75,MATCH(Lists!$K$18,$A$1:$AQ$1,0))&amp;""),"")),Lists!$M$2:$M$7,0))),AND(IFERROR(TRIM(INDEX($A75:$AQ75,MATCH(Lists!$K$19,$A$1:$AQ$1,0))&amp;""),"")&lt;&gt;"",ISERROR(MATCH(LOWER(IFERROR(TRIM(INDEX($A75:$AQ75,MATCH(Lists!$K$19,$A$1:$AQ$1,0))&amp;""),"")),Lists!$M$2:$M$7,0)))),"Yes","No"))</f>
        <v/>
      </c>
      <c r="BD75" s="19">
        <f>IF(AY75="","",IF(IFERROR(TRIM(INDEX($A75:$AQ75,MATCH(Lists!$K$20,$A$1:$AQ$1,0))&amp;""),"")&lt;&gt;"","Yes","No"))</f>
        <v/>
      </c>
      <c r="BE75" s="19">
        <f>IF(AS75="","",IFERROR(TRIM(INDEX($A75:$AQ75,MATCH(Lists!$K$7,$A$1:$AQ$1,0))&amp;""),""))</f>
        <v/>
      </c>
      <c r="BF75" s="19">
        <f>IF(AS75="","",IFERROR(TRIM(INDEX($A75:$AQ75,MATCH(Lists!$K$8,$A$1:$AQ$1,0))&amp;""),""))</f>
        <v/>
      </c>
      <c r="BG75" s="19">
        <f>IF(AS75="","",IFERROR(TRIM(INDEX($A75:$AQ75,MATCH(Lists!$K$12,$A$1:$AQ$1,0))&amp;""),""))</f>
        <v/>
      </c>
      <c r="BH75" s="19">
        <f>IF(AS75="","",IFERROR(TRIM(INDEX($A75:$AQ75,MATCH(Lists!$K$22,$A$1:$AQ$1,0))&amp;""),""))</f>
        <v/>
      </c>
      <c r="BI75" s="21">
        <f>IF(OR(BH75="Paid",BH75="Partially refunded"),IFERROR(VALUE(IFERROR(TRIM(INDEX($A75:$AQ75,MATCH(Lists!$K$23,$A$1:$AQ$1,0))&amp;""),"")),0)-IFERROR(VALUE(IFERROR(TRIM(INDEX($A75:$AQ75,MATCH(Lists!$K$24,$A$1:$AQ$1,0))&amp;""),"")),0),0)</f>
        <v/>
      </c>
      <c r="BJ75" s="21">
        <f>IF(AS75="","",IFERROR(IF(TRIM(INDEX($A75:$AQ75,MATCH(Lists!$K$21,$A$1:$AQ$1,0))&amp;"")="","",VALUE(TRIM(INDEX($A75:$AQ75,MATCH(Lists!$K$21,$A$1:$AQ$1,0))&amp;""))),""))</f>
        <v/>
      </c>
      <c r="BK75" s="19">
        <f>IF(AS75="",0,1)</f>
        <v/>
      </c>
    </row>
    <row r="76">
      <c r="AR76" s="18" t="n"/>
      <c r="AS76" s="19">
        <f>TRIM(IFERROR(TRIM(INDEX($A76:$AQ76,MATCH(Lists!$K$2,$A$1:$AQ$1,0))&amp;""),"")&amp;" "&amp;IFERROR(TRIM(INDEX($A76:$AQ76,MATCH(Lists!$K$3,$A$1:$AQ$1,0))&amp;""),""))</f>
        <v/>
      </c>
      <c r="AT76" s="20">
        <f>IF(AS76="","",IFERROR(IF(TRIM(INDEX($A76:$AQ76,MATCH(Lists!$K$4,$A$1:$AQ$1,0))&amp;"")="","",IF(ISNUMBER(INDEX($A76:$AQ76,MATCH(Lists!$K$4,$A$1:$AQ$1,0))),INT(INDEX($A76:$AQ76,MATCH(Lists!$K$4,$A$1:$AQ$1,0))),DATE(VALUE(LEFT(INDEX($A76:$AQ76,MATCH(Lists!$K$4,$A$1:$AQ$1,0)),4)),VALUE(MID(INDEX($A76:$AQ76,MATCH(Lists!$K$4,$A$1:$AQ$1,0)),6,2)),VALUE(MID(INDEX($A76:$AQ76,MATCH(Lists!$K$4,$A$1:$AQ$1,0)),9,2))))),""))</f>
        <v/>
      </c>
      <c r="AU76" s="19">
        <f>IF(AS76="","",IFERROR(TRIM(INDEX($A76:$AQ76,MATCH(Lists!$K$6,$A$1:$AQ$1,0))&amp;""),""))</f>
        <v/>
      </c>
      <c r="AV76" s="19">
        <f>IF(AS76="","",IFERROR(TRIM(INDEX($A76:$AQ76,MATCH(Lists!$K$5,$A$1:$AQ$1,0))&amp;""),""))</f>
        <v/>
      </c>
      <c r="AW76" s="19">
        <f>IF(AS76="","",IF(OR(AND(IFERROR(TRIM(INDEX($A76:$AQ76,MATCH(Lists!$K$9,$A$1:$AQ$1,0))&amp;""),"")&lt;&gt;"",ISERROR(MATCH(LOWER(IFERROR(TRIM(INDEX($A76:$AQ76,MATCH(Lists!$K$9,$A$1:$AQ$1,0))&amp;""),"")),Lists!$M$2:$M$7,0))),AND(IFERROR(TRIM(INDEX($A76:$AQ76,MATCH(Lists!$K$10,$A$1:$AQ$1,0))&amp;""),"")&lt;&gt;"",ISERROR(MATCH(LOWER(IFERROR(TRIM(INDEX($A76:$AQ76,MATCH(Lists!$K$10,$A$1:$AQ$1,0))&amp;""),"")),Lists!$M$2:$M$7,0)))),"Yes","No"))</f>
        <v/>
      </c>
      <c r="AX76" s="19">
        <f>IF(AS76="","",IF(IFERROR(TRIM(INDEX($A76:$AQ76,MATCH(Lists!$K$11,$A$1:$AQ$1,0))&amp;""),"")&lt;&gt;"","Yes","No"))</f>
        <v/>
      </c>
      <c r="AY76" s="19">
        <f>TRIM(IFERROR(TRIM(INDEX($A76:$AQ76,MATCH(Lists!$K$13,$A$1:$AQ$1,0))&amp;""),"")&amp;" "&amp;IFERROR(TRIM(INDEX($A76:$AQ76,MATCH(Lists!$K$14,$A$1:$AQ$1,0))&amp;""),""))</f>
        <v/>
      </c>
      <c r="AZ76" s="20">
        <f>IF(AY76="","",IFERROR(IF(TRIM(INDEX($A76:$AQ76,MATCH(Lists!$K$15,$A$1:$AQ$1,0))&amp;"")="","",IF(ISNUMBER(INDEX($A76:$AQ76,MATCH(Lists!$K$15,$A$1:$AQ$1,0))),INT(INDEX($A76:$AQ76,MATCH(Lists!$K$15,$A$1:$AQ$1,0))),DATE(VALUE(LEFT(INDEX($A76:$AQ76,MATCH(Lists!$K$15,$A$1:$AQ$1,0)),4)),VALUE(MID(INDEX($A76:$AQ76,MATCH(Lists!$K$15,$A$1:$AQ$1,0)),6,2)),VALUE(MID(INDEX($A76:$AQ76,MATCH(Lists!$K$15,$A$1:$AQ$1,0)),9,2))))),""))</f>
        <v/>
      </c>
      <c r="BA76" s="19">
        <f>IF(AY76="","",IFERROR(TRIM(INDEX($A76:$AQ76,MATCH(Lists!$K$17,$A$1:$AQ$1,0))&amp;""),""))</f>
        <v/>
      </c>
      <c r="BB76" s="19">
        <f>IF(AY76="","",IFERROR(TRIM(INDEX($A76:$AQ76,MATCH(Lists!$K$16,$A$1:$AQ$1,0))&amp;""),""))</f>
        <v/>
      </c>
      <c r="BC76" s="19">
        <f>IF(AY76="","",IF(OR(AND(IFERROR(TRIM(INDEX($A76:$AQ76,MATCH(Lists!$K$18,$A$1:$AQ$1,0))&amp;""),"")&lt;&gt;"",ISERROR(MATCH(LOWER(IFERROR(TRIM(INDEX($A76:$AQ76,MATCH(Lists!$K$18,$A$1:$AQ$1,0))&amp;""),"")),Lists!$M$2:$M$7,0))),AND(IFERROR(TRIM(INDEX($A76:$AQ76,MATCH(Lists!$K$19,$A$1:$AQ$1,0))&amp;""),"")&lt;&gt;"",ISERROR(MATCH(LOWER(IFERROR(TRIM(INDEX($A76:$AQ76,MATCH(Lists!$K$19,$A$1:$AQ$1,0))&amp;""),"")),Lists!$M$2:$M$7,0)))),"Yes","No"))</f>
        <v/>
      </c>
      <c r="BD76" s="19">
        <f>IF(AY76="","",IF(IFERROR(TRIM(INDEX($A76:$AQ76,MATCH(Lists!$K$20,$A$1:$AQ$1,0))&amp;""),"")&lt;&gt;"","Yes","No"))</f>
        <v/>
      </c>
      <c r="BE76" s="19">
        <f>IF(AS76="","",IFERROR(TRIM(INDEX($A76:$AQ76,MATCH(Lists!$K$7,$A$1:$AQ$1,0))&amp;""),""))</f>
        <v/>
      </c>
      <c r="BF76" s="19">
        <f>IF(AS76="","",IFERROR(TRIM(INDEX($A76:$AQ76,MATCH(Lists!$K$8,$A$1:$AQ$1,0))&amp;""),""))</f>
        <v/>
      </c>
      <c r="BG76" s="19">
        <f>IF(AS76="","",IFERROR(TRIM(INDEX($A76:$AQ76,MATCH(Lists!$K$12,$A$1:$AQ$1,0))&amp;""),""))</f>
        <v/>
      </c>
      <c r="BH76" s="19">
        <f>IF(AS76="","",IFERROR(TRIM(INDEX($A76:$AQ76,MATCH(Lists!$K$22,$A$1:$AQ$1,0))&amp;""),""))</f>
        <v/>
      </c>
      <c r="BI76" s="21">
        <f>IF(OR(BH76="Paid",BH76="Partially refunded"),IFERROR(VALUE(IFERROR(TRIM(INDEX($A76:$AQ76,MATCH(Lists!$K$23,$A$1:$AQ$1,0))&amp;""),"")),0)-IFERROR(VALUE(IFERROR(TRIM(INDEX($A76:$AQ76,MATCH(Lists!$K$24,$A$1:$AQ$1,0))&amp;""),"")),0),0)</f>
        <v/>
      </c>
      <c r="BJ76" s="21">
        <f>IF(AS76="","",IFERROR(IF(TRIM(INDEX($A76:$AQ76,MATCH(Lists!$K$21,$A$1:$AQ$1,0))&amp;"")="","",VALUE(TRIM(INDEX($A76:$AQ76,MATCH(Lists!$K$21,$A$1:$AQ$1,0))&amp;""))),""))</f>
        <v/>
      </c>
      <c r="BK76" s="19">
        <f>IF(AS76="",0,1)</f>
        <v/>
      </c>
    </row>
    <row r="77">
      <c r="AR77" s="18" t="n"/>
      <c r="AS77" s="19">
        <f>TRIM(IFERROR(TRIM(INDEX($A77:$AQ77,MATCH(Lists!$K$2,$A$1:$AQ$1,0))&amp;""),"")&amp;" "&amp;IFERROR(TRIM(INDEX($A77:$AQ77,MATCH(Lists!$K$3,$A$1:$AQ$1,0))&amp;""),""))</f>
        <v/>
      </c>
      <c r="AT77" s="20">
        <f>IF(AS77="","",IFERROR(IF(TRIM(INDEX($A77:$AQ77,MATCH(Lists!$K$4,$A$1:$AQ$1,0))&amp;"")="","",IF(ISNUMBER(INDEX($A77:$AQ77,MATCH(Lists!$K$4,$A$1:$AQ$1,0))),INT(INDEX($A77:$AQ77,MATCH(Lists!$K$4,$A$1:$AQ$1,0))),DATE(VALUE(LEFT(INDEX($A77:$AQ77,MATCH(Lists!$K$4,$A$1:$AQ$1,0)),4)),VALUE(MID(INDEX($A77:$AQ77,MATCH(Lists!$K$4,$A$1:$AQ$1,0)),6,2)),VALUE(MID(INDEX($A77:$AQ77,MATCH(Lists!$K$4,$A$1:$AQ$1,0)),9,2))))),""))</f>
        <v/>
      </c>
      <c r="AU77" s="19">
        <f>IF(AS77="","",IFERROR(TRIM(INDEX($A77:$AQ77,MATCH(Lists!$K$6,$A$1:$AQ$1,0))&amp;""),""))</f>
        <v/>
      </c>
      <c r="AV77" s="19">
        <f>IF(AS77="","",IFERROR(TRIM(INDEX($A77:$AQ77,MATCH(Lists!$K$5,$A$1:$AQ$1,0))&amp;""),""))</f>
        <v/>
      </c>
      <c r="AW77" s="19">
        <f>IF(AS77="","",IF(OR(AND(IFERROR(TRIM(INDEX($A77:$AQ77,MATCH(Lists!$K$9,$A$1:$AQ$1,0))&amp;""),"")&lt;&gt;"",ISERROR(MATCH(LOWER(IFERROR(TRIM(INDEX($A77:$AQ77,MATCH(Lists!$K$9,$A$1:$AQ$1,0))&amp;""),"")),Lists!$M$2:$M$7,0))),AND(IFERROR(TRIM(INDEX($A77:$AQ77,MATCH(Lists!$K$10,$A$1:$AQ$1,0))&amp;""),"")&lt;&gt;"",ISERROR(MATCH(LOWER(IFERROR(TRIM(INDEX($A77:$AQ77,MATCH(Lists!$K$10,$A$1:$AQ$1,0))&amp;""),"")),Lists!$M$2:$M$7,0)))),"Yes","No"))</f>
        <v/>
      </c>
      <c r="AX77" s="19">
        <f>IF(AS77="","",IF(IFERROR(TRIM(INDEX($A77:$AQ77,MATCH(Lists!$K$11,$A$1:$AQ$1,0))&amp;""),"")&lt;&gt;"","Yes","No"))</f>
        <v/>
      </c>
      <c r="AY77" s="19">
        <f>TRIM(IFERROR(TRIM(INDEX($A77:$AQ77,MATCH(Lists!$K$13,$A$1:$AQ$1,0))&amp;""),"")&amp;" "&amp;IFERROR(TRIM(INDEX($A77:$AQ77,MATCH(Lists!$K$14,$A$1:$AQ$1,0))&amp;""),""))</f>
        <v/>
      </c>
      <c r="AZ77" s="20">
        <f>IF(AY77="","",IFERROR(IF(TRIM(INDEX($A77:$AQ77,MATCH(Lists!$K$15,$A$1:$AQ$1,0))&amp;"")="","",IF(ISNUMBER(INDEX($A77:$AQ77,MATCH(Lists!$K$15,$A$1:$AQ$1,0))),INT(INDEX($A77:$AQ77,MATCH(Lists!$K$15,$A$1:$AQ$1,0))),DATE(VALUE(LEFT(INDEX($A77:$AQ77,MATCH(Lists!$K$15,$A$1:$AQ$1,0)),4)),VALUE(MID(INDEX($A77:$AQ77,MATCH(Lists!$K$15,$A$1:$AQ$1,0)),6,2)),VALUE(MID(INDEX($A77:$AQ77,MATCH(Lists!$K$15,$A$1:$AQ$1,0)),9,2))))),""))</f>
        <v/>
      </c>
      <c r="BA77" s="19">
        <f>IF(AY77="","",IFERROR(TRIM(INDEX($A77:$AQ77,MATCH(Lists!$K$17,$A$1:$AQ$1,0))&amp;""),""))</f>
        <v/>
      </c>
      <c r="BB77" s="19">
        <f>IF(AY77="","",IFERROR(TRIM(INDEX($A77:$AQ77,MATCH(Lists!$K$16,$A$1:$AQ$1,0))&amp;""),""))</f>
        <v/>
      </c>
      <c r="BC77" s="19">
        <f>IF(AY77="","",IF(OR(AND(IFERROR(TRIM(INDEX($A77:$AQ77,MATCH(Lists!$K$18,$A$1:$AQ$1,0))&amp;""),"")&lt;&gt;"",ISERROR(MATCH(LOWER(IFERROR(TRIM(INDEX($A77:$AQ77,MATCH(Lists!$K$18,$A$1:$AQ$1,0))&amp;""),"")),Lists!$M$2:$M$7,0))),AND(IFERROR(TRIM(INDEX($A77:$AQ77,MATCH(Lists!$K$19,$A$1:$AQ$1,0))&amp;""),"")&lt;&gt;"",ISERROR(MATCH(LOWER(IFERROR(TRIM(INDEX($A77:$AQ77,MATCH(Lists!$K$19,$A$1:$AQ$1,0))&amp;""),"")),Lists!$M$2:$M$7,0)))),"Yes","No"))</f>
        <v/>
      </c>
      <c r="BD77" s="19">
        <f>IF(AY77="","",IF(IFERROR(TRIM(INDEX($A77:$AQ77,MATCH(Lists!$K$20,$A$1:$AQ$1,0))&amp;""),"")&lt;&gt;"","Yes","No"))</f>
        <v/>
      </c>
      <c r="BE77" s="19">
        <f>IF(AS77="","",IFERROR(TRIM(INDEX($A77:$AQ77,MATCH(Lists!$K$7,$A$1:$AQ$1,0))&amp;""),""))</f>
        <v/>
      </c>
      <c r="BF77" s="19">
        <f>IF(AS77="","",IFERROR(TRIM(INDEX($A77:$AQ77,MATCH(Lists!$K$8,$A$1:$AQ$1,0))&amp;""),""))</f>
        <v/>
      </c>
      <c r="BG77" s="19">
        <f>IF(AS77="","",IFERROR(TRIM(INDEX($A77:$AQ77,MATCH(Lists!$K$12,$A$1:$AQ$1,0))&amp;""),""))</f>
        <v/>
      </c>
      <c r="BH77" s="19">
        <f>IF(AS77="","",IFERROR(TRIM(INDEX($A77:$AQ77,MATCH(Lists!$K$22,$A$1:$AQ$1,0))&amp;""),""))</f>
        <v/>
      </c>
      <c r="BI77" s="21">
        <f>IF(OR(BH77="Paid",BH77="Partially refunded"),IFERROR(VALUE(IFERROR(TRIM(INDEX($A77:$AQ77,MATCH(Lists!$K$23,$A$1:$AQ$1,0))&amp;""),"")),0)-IFERROR(VALUE(IFERROR(TRIM(INDEX($A77:$AQ77,MATCH(Lists!$K$24,$A$1:$AQ$1,0))&amp;""),"")),0),0)</f>
        <v/>
      </c>
      <c r="BJ77" s="21">
        <f>IF(AS77="","",IFERROR(IF(TRIM(INDEX($A77:$AQ77,MATCH(Lists!$K$21,$A$1:$AQ$1,0))&amp;"")="","",VALUE(TRIM(INDEX($A77:$AQ77,MATCH(Lists!$K$21,$A$1:$AQ$1,0))&amp;""))),""))</f>
        <v/>
      </c>
      <c r="BK77" s="19">
        <f>IF(AS77="",0,1)</f>
        <v/>
      </c>
    </row>
    <row r="78">
      <c r="AR78" s="18" t="n"/>
      <c r="AS78" s="19">
        <f>TRIM(IFERROR(TRIM(INDEX($A78:$AQ78,MATCH(Lists!$K$2,$A$1:$AQ$1,0))&amp;""),"")&amp;" "&amp;IFERROR(TRIM(INDEX($A78:$AQ78,MATCH(Lists!$K$3,$A$1:$AQ$1,0))&amp;""),""))</f>
        <v/>
      </c>
      <c r="AT78" s="20">
        <f>IF(AS78="","",IFERROR(IF(TRIM(INDEX($A78:$AQ78,MATCH(Lists!$K$4,$A$1:$AQ$1,0))&amp;"")="","",IF(ISNUMBER(INDEX($A78:$AQ78,MATCH(Lists!$K$4,$A$1:$AQ$1,0))),INT(INDEX($A78:$AQ78,MATCH(Lists!$K$4,$A$1:$AQ$1,0))),DATE(VALUE(LEFT(INDEX($A78:$AQ78,MATCH(Lists!$K$4,$A$1:$AQ$1,0)),4)),VALUE(MID(INDEX($A78:$AQ78,MATCH(Lists!$K$4,$A$1:$AQ$1,0)),6,2)),VALUE(MID(INDEX($A78:$AQ78,MATCH(Lists!$K$4,$A$1:$AQ$1,0)),9,2))))),""))</f>
        <v/>
      </c>
      <c r="AU78" s="19">
        <f>IF(AS78="","",IFERROR(TRIM(INDEX($A78:$AQ78,MATCH(Lists!$K$6,$A$1:$AQ$1,0))&amp;""),""))</f>
        <v/>
      </c>
      <c r="AV78" s="19">
        <f>IF(AS78="","",IFERROR(TRIM(INDEX($A78:$AQ78,MATCH(Lists!$K$5,$A$1:$AQ$1,0))&amp;""),""))</f>
        <v/>
      </c>
      <c r="AW78" s="19">
        <f>IF(AS78="","",IF(OR(AND(IFERROR(TRIM(INDEX($A78:$AQ78,MATCH(Lists!$K$9,$A$1:$AQ$1,0))&amp;""),"")&lt;&gt;"",ISERROR(MATCH(LOWER(IFERROR(TRIM(INDEX($A78:$AQ78,MATCH(Lists!$K$9,$A$1:$AQ$1,0))&amp;""),"")),Lists!$M$2:$M$7,0))),AND(IFERROR(TRIM(INDEX($A78:$AQ78,MATCH(Lists!$K$10,$A$1:$AQ$1,0))&amp;""),"")&lt;&gt;"",ISERROR(MATCH(LOWER(IFERROR(TRIM(INDEX($A78:$AQ78,MATCH(Lists!$K$10,$A$1:$AQ$1,0))&amp;""),"")),Lists!$M$2:$M$7,0)))),"Yes","No"))</f>
        <v/>
      </c>
      <c r="AX78" s="19">
        <f>IF(AS78="","",IF(IFERROR(TRIM(INDEX($A78:$AQ78,MATCH(Lists!$K$11,$A$1:$AQ$1,0))&amp;""),"")&lt;&gt;"","Yes","No"))</f>
        <v/>
      </c>
      <c r="AY78" s="19">
        <f>TRIM(IFERROR(TRIM(INDEX($A78:$AQ78,MATCH(Lists!$K$13,$A$1:$AQ$1,0))&amp;""),"")&amp;" "&amp;IFERROR(TRIM(INDEX($A78:$AQ78,MATCH(Lists!$K$14,$A$1:$AQ$1,0))&amp;""),""))</f>
        <v/>
      </c>
      <c r="AZ78" s="20">
        <f>IF(AY78="","",IFERROR(IF(TRIM(INDEX($A78:$AQ78,MATCH(Lists!$K$15,$A$1:$AQ$1,0))&amp;"")="","",IF(ISNUMBER(INDEX($A78:$AQ78,MATCH(Lists!$K$15,$A$1:$AQ$1,0))),INT(INDEX($A78:$AQ78,MATCH(Lists!$K$15,$A$1:$AQ$1,0))),DATE(VALUE(LEFT(INDEX($A78:$AQ78,MATCH(Lists!$K$15,$A$1:$AQ$1,0)),4)),VALUE(MID(INDEX($A78:$AQ78,MATCH(Lists!$K$15,$A$1:$AQ$1,0)),6,2)),VALUE(MID(INDEX($A78:$AQ78,MATCH(Lists!$K$15,$A$1:$AQ$1,0)),9,2))))),""))</f>
        <v/>
      </c>
      <c r="BA78" s="19">
        <f>IF(AY78="","",IFERROR(TRIM(INDEX($A78:$AQ78,MATCH(Lists!$K$17,$A$1:$AQ$1,0))&amp;""),""))</f>
        <v/>
      </c>
      <c r="BB78" s="19">
        <f>IF(AY78="","",IFERROR(TRIM(INDEX($A78:$AQ78,MATCH(Lists!$K$16,$A$1:$AQ$1,0))&amp;""),""))</f>
        <v/>
      </c>
      <c r="BC78" s="19">
        <f>IF(AY78="","",IF(OR(AND(IFERROR(TRIM(INDEX($A78:$AQ78,MATCH(Lists!$K$18,$A$1:$AQ$1,0))&amp;""),"")&lt;&gt;"",ISERROR(MATCH(LOWER(IFERROR(TRIM(INDEX($A78:$AQ78,MATCH(Lists!$K$18,$A$1:$AQ$1,0))&amp;""),"")),Lists!$M$2:$M$7,0))),AND(IFERROR(TRIM(INDEX($A78:$AQ78,MATCH(Lists!$K$19,$A$1:$AQ$1,0))&amp;""),"")&lt;&gt;"",ISERROR(MATCH(LOWER(IFERROR(TRIM(INDEX($A78:$AQ78,MATCH(Lists!$K$19,$A$1:$AQ$1,0))&amp;""),"")),Lists!$M$2:$M$7,0)))),"Yes","No"))</f>
        <v/>
      </c>
      <c r="BD78" s="19">
        <f>IF(AY78="","",IF(IFERROR(TRIM(INDEX($A78:$AQ78,MATCH(Lists!$K$20,$A$1:$AQ$1,0))&amp;""),"")&lt;&gt;"","Yes","No"))</f>
        <v/>
      </c>
      <c r="BE78" s="19">
        <f>IF(AS78="","",IFERROR(TRIM(INDEX($A78:$AQ78,MATCH(Lists!$K$7,$A$1:$AQ$1,0))&amp;""),""))</f>
        <v/>
      </c>
      <c r="BF78" s="19">
        <f>IF(AS78="","",IFERROR(TRIM(INDEX($A78:$AQ78,MATCH(Lists!$K$8,$A$1:$AQ$1,0))&amp;""),""))</f>
        <v/>
      </c>
      <c r="BG78" s="19">
        <f>IF(AS78="","",IFERROR(TRIM(INDEX($A78:$AQ78,MATCH(Lists!$K$12,$A$1:$AQ$1,0))&amp;""),""))</f>
        <v/>
      </c>
      <c r="BH78" s="19">
        <f>IF(AS78="","",IFERROR(TRIM(INDEX($A78:$AQ78,MATCH(Lists!$K$22,$A$1:$AQ$1,0))&amp;""),""))</f>
        <v/>
      </c>
      <c r="BI78" s="21">
        <f>IF(OR(BH78="Paid",BH78="Partially refunded"),IFERROR(VALUE(IFERROR(TRIM(INDEX($A78:$AQ78,MATCH(Lists!$K$23,$A$1:$AQ$1,0))&amp;""),"")),0)-IFERROR(VALUE(IFERROR(TRIM(INDEX($A78:$AQ78,MATCH(Lists!$K$24,$A$1:$AQ$1,0))&amp;""),"")),0),0)</f>
        <v/>
      </c>
      <c r="BJ78" s="21">
        <f>IF(AS78="","",IFERROR(IF(TRIM(INDEX($A78:$AQ78,MATCH(Lists!$K$21,$A$1:$AQ$1,0))&amp;"")="","",VALUE(TRIM(INDEX($A78:$AQ78,MATCH(Lists!$K$21,$A$1:$AQ$1,0))&amp;""))),""))</f>
        <v/>
      </c>
      <c r="BK78" s="19">
        <f>IF(AS78="",0,1)</f>
        <v/>
      </c>
    </row>
    <row r="79">
      <c r="AR79" s="18" t="n"/>
      <c r="AS79" s="19">
        <f>TRIM(IFERROR(TRIM(INDEX($A79:$AQ79,MATCH(Lists!$K$2,$A$1:$AQ$1,0))&amp;""),"")&amp;" "&amp;IFERROR(TRIM(INDEX($A79:$AQ79,MATCH(Lists!$K$3,$A$1:$AQ$1,0))&amp;""),""))</f>
        <v/>
      </c>
      <c r="AT79" s="20">
        <f>IF(AS79="","",IFERROR(IF(TRIM(INDEX($A79:$AQ79,MATCH(Lists!$K$4,$A$1:$AQ$1,0))&amp;"")="","",IF(ISNUMBER(INDEX($A79:$AQ79,MATCH(Lists!$K$4,$A$1:$AQ$1,0))),INT(INDEX($A79:$AQ79,MATCH(Lists!$K$4,$A$1:$AQ$1,0))),DATE(VALUE(LEFT(INDEX($A79:$AQ79,MATCH(Lists!$K$4,$A$1:$AQ$1,0)),4)),VALUE(MID(INDEX($A79:$AQ79,MATCH(Lists!$K$4,$A$1:$AQ$1,0)),6,2)),VALUE(MID(INDEX($A79:$AQ79,MATCH(Lists!$K$4,$A$1:$AQ$1,0)),9,2))))),""))</f>
        <v/>
      </c>
      <c r="AU79" s="19">
        <f>IF(AS79="","",IFERROR(TRIM(INDEX($A79:$AQ79,MATCH(Lists!$K$6,$A$1:$AQ$1,0))&amp;""),""))</f>
        <v/>
      </c>
      <c r="AV79" s="19">
        <f>IF(AS79="","",IFERROR(TRIM(INDEX($A79:$AQ79,MATCH(Lists!$K$5,$A$1:$AQ$1,0))&amp;""),""))</f>
        <v/>
      </c>
      <c r="AW79" s="19">
        <f>IF(AS79="","",IF(OR(AND(IFERROR(TRIM(INDEX($A79:$AQ79,MATCH(Lists!$K$9,$A$1:$AQ$1,0))&amp;""),"")&lt;&gt;"",ISERROR(MATCH(LOWER(IFERROR(TRIM(INDEX($A79:$AQ79,MATCH(Lists!$K$9,$A$1:$AQ$1,0))&amp;""),"")),Lists!$M$2:$M$7,0))),AND(IFERROR(TRIM(INDEX($A79:$AQ79,MATCH(Lists!$K$10,$A$1:$AQ$1,0))&amp;""),"")&lt;&gt;"",ISERROR(MATCH(LOWER(IFERROR(TRIM(INDEX($A79:$AQ79,MATCH(Lists!$K$10,$A$1:$AQ$1,0))&amp;""),"")),Lists!$M$2:$M$7,0)))),"Yes","No"))</f>
        <v/>
      </c>
      <c r="AX79" s="19">
        <f>IF(AS79="","",IF(IFERROR(TRIM(INDEX($A79:$AQ79,MATCH(Lists!$K$11,$A$1:$AQ$1,0))&amp;""),"")&lt;&gt;"","Yes","No"))</f>
        <v/>
      </c>
      <c r="AY79" s="19">
        <f>TRIM(IFERROR(TRIM(INDEX($A79:$AQ79,MATCH(Lists!$K$13,$A$1:$AQ$1,0))&amp;""),"")&amp;" "&amp;IFERROR(TRIM(INDEX($A79:$AQ79,MATCH(Lists!$K$14,$A$1:$AQ$1,0))&amp;""),""))</f>
        <v/>
      </c>
      <c r="AZ79" s="20">
        <f>IF(AY79="","",IFERROR(IF(TRIM(INDEX($A79:$AQ79,MATCH(Lists!$K$15,$A$1:$AQ$1,0))&amp;"")="","",IF(ISNUMBER(INDEX($A79:$AQ79,MATCH(Lists!$K$15,$A$1:$AQ$1,0))),INT(INDEX($A79:$AQ79,MATCH(Lists!$K$15,$A$1:$AQ$1,0))),DATE(VALUE(LEFT(INDEX($A79:$AQ79,MATCH(Lists!$K$15,$A$1:$AQ$1,0)),4)),VALUE(MID(INDEX($A79:$AQ79,MATCH(Lists!$K$15,$A$1:$AQ$1,0)),6,2)),VALUE(MID(INDEX($A79:$AQ79,MATCH(Lists!$K$15,$A$1:$AQ$1,0)),9,2))))),""))</f>
        <v/>
      </c>
      <c r="BA79" s="19">
        <f>IF(AY79="","",IFERROR(TRIM(INDEX($A79:$AQ79,MATCH(Lists!$K$17,$A$1:$AQ$1,0))&amp;""),""))</f>
        <v/>
      </c>
      <c r="BB79" s="19">
        <f>IF(AY79="","",IFERROR(TRIM(INDEX($A79:$AQ79,MATCH(Lists!$K$16,$A$1:$AQ$1,0))&amp;""),""))</f>
        <v/>
      </c>
      <c r="BC79" s="19">
        <f>IF(AY79="","",IF(OR(AND(IFERROR(TRIM(INDEX($A79:$AQ79,MATCH(Lists!$K$18,$A$1:$AQ$1,0))&amp;""),"")&lt;&gt;"",ISERROR(MATCH(LOWER(IFERROR(TRIM(INDEX($A79:$AQ79,MATCH(Lists!$K$18,$A$1:$AQ$1,0))&amp;""),"")),Lists!$M$2:$M$7,0))),AND(IFERROR(TRIM(INDEX($A79:$AQ79,MATCH(Lists!$K$19,$A$1:$AQ$1,0))&amp;""),"")&lt;&gt;"",ISERROR(MATCH(LOWER(IFERROR(TRIM(INDEX($A79:$AQ79,MATCH(Lists!$K$19,$A$1:$AQ$1,0))&amp;""),"")),Lists!$M$2:$M$7,0)))),"Yes","No"))</f>
        <v/>
      </c>
      <c r="BD79" s="19">
        <f>IF(AY79="","",IF(IFERROR(TRIM(INDEX($A79:$AQ79,MATCH(Lists!$K$20,$A$1:$AQ$1,0))&amp;""),"")&lt;&gt;"","Yes","No"))</f>
        <v/>
      </c>
      <c r="BE79" s="19">
        <f>IF(AS79="","",IFERROR(TRIM(INDEX($A79:$AQ79,MATCH(Lists!$K$7,$A$1:$AQ$1,0))&amp;""),""))</f>
        <v/>
      </c>
      <c r="BF79" s="19">
        <f>IF(AS79="","",IFERROR(TRIM(INDEX($A79:$AQ79,MATCH(Lists!$K$8,$A$1:$AQ$1,0))&amp;""),""))</f>
        <v/>
      </c>
      <c r="BG79" s="19">
        <f>IF(AS79="","",IFERROR(TRIM(INDEX($A79:$AQ79,MATCH(Lists!$K$12,$A$1:$AQ$1,0))&amp;""),""))</f>
        <v/>
      </c>
      <c r="BH79" s="19">
        <f>IF(AS79="","",IFERROR(TRIM(INDEX($A79:$AQ79,MATCH(Lists!$K$22,$A$1:$AQ$1,0))&amp;""),""))</f>
        <v/>
      </c>
      <c r="BI79" s="21">
        <f>IF(OR(BH79="Paid",BH79="Partially refunded"),IFERROR(VALUE(IFERROR(TRIM(INDEX($A79:$AQ79,MATCH(Lists!$K$23,$A$1:$AQ$1,0))&amp;""),"")),0)-IFERROR(VALUE(IFERROR(TRIM(INDEX($A79:$AQ79,MATCH(Lists!$K$24,$A$1:$AQ$1,0))&amp;""),"")),0),0)</f>
        <v/>
      </c>
      <c r="BJ79" s="21">
        <f>IF(AS79="","",IFERROR(IF(TRIM(INDEX($A79:$AQ79,MATCH(Lists!$K$21,$A$1:$AQ$1,0))&amp;"")="","",VALUE(TRIM(INDEX($A79:$AQ79,MATCH(Lists!$K$21,$A$1:$AQ$1,0))&amp;""))),""))</f>
        <v/>
      </c>
      <c r="BK79" s="19">
        <f>IF(AS79="",0,1)</f>
        <v/>
      </c>
    </row>
    <row r="80">
      <c r="AR80" s="18" t="n"/>
      <c r="AS80" s="19">
        <f>TRIM(IFERROR(TRIM(INDEX($A80:$AQ80,MATCH(Lists!$K$2,$A$1:$AQ$1,0))&amp;""),"")&amp;" "&amp;IFERROR(TRIM(INDEX($A80:$AQ80,MATCH(Lists!$K$3,$A$1:$AQ$1,0))&amp;""),""))</f>
        <v/>
      </c>
      <c r="AT80" s="20">
        <f>IF(AS80="","",IFERROR(IF(TRIM(INDEX($A80:$AQ80,MATCH(Lists!$K$4,$A$1:$AQ$1,0))&amp;"")="","",IF(ISNUMBER(INDEX($A80:$AQ80,MATCH(Lists!$K$4,$A$1:$AQ$1,0))),INT(INDEX($A80:$AQ80,MATCH(Lists!$K$4,$A$1:$AQ$1,0))),DATE(VALUE(LEFT(INDEX($A80:$AQ80,MATCH(Lists!$K$4,$A$1:$AQ$1,0)),4)),VALUE(MID(INDEX($A80:$AQ80,MATCH(Lists!$K$4,$A$1:$AQ$1,0)),6,2)),VALUE(MID(INDEX($A80:$AQ80,MATCH(Lists!$K$4,$A$1:$AQ$1,0)),9,2))))),""))</f>
        <v/>
      </c>
      <c r="AU80" s="19">
        <f>IF(AS80="","",IFERROR(TRIM(INDEX($A80:$AQ80,MATCH(Lists!$K$6,$A$1:$AQ$1,0))&amp;""),""))</f>
        <v/>
      </c>
      <c r="AV80" s="19">
        <f>IF(AS80="","",IFERROR(TRIM(INDEX($A80:$AQ80,MATCH(Lists!$K$5,$A$1:$AQ$1,0))&amp;""),""))</f>
        <v/>
      </c>
      <c r="AW80" s="19">
        <f>IF(AS80="","",IF(OR(AND(IFERROR(TRIM(INDEX($A80:$AQ80,MATCH(Lists!$K$9,$A$1:$AQ$1,0))&amp;""),"")&lt;&gt;"",ISERROR(MATCH(LOWER(IFERROR(TRIM(INDEX($A80:$AQ80,MATCH(Lists!$K$9,$A$1:$AQ$1,0))&amp;""),"")),Lists!$M$2:$M$7,0))),AND(IFERROR(TRIM(INDEX($A80:$AQ80,MATCH(Lists!$K$10,$A$1:$AQ$1,0))&amp;""),"")&lt;&gt;"",ISERROR(MATCH(LOWER(IFERROR(TRIM(INDEX($A80:$AQ80,MATCH(Lists!$K$10,$A$1:$AQ$1,0))&amp;""),"")),Lists!$M$2:$M$7,0)))),"Yes","No"))</f>
        <v/>
      </c>
      <c r="AX80" s="19">
        <f>IF(AS80="","",IF(IFERROR(TRIM(INDEX($A80:$AQ80,MATCH(Lists!$K$11,$A$1:$AQ$1,0))&amp;""),"")&lt;&gt;"","Yes","No"))</f>
        <v/>
      </c>
      <c r="AY80" s="19">
        <f>TRIM(IFERROR(TRIM(INDEX($A80:$AQ80,MATCH(Lists!$K$13,$A$1:$AQ$1,0))&amp;""),"")&amp;" "&amp;IFERROR(TRIM(INDEX($A80:$AQ80,MATCH(Lists!$K$14,$A$1:$AQ$1,0))&amp;""),""))</f>
        <v/>
      </c>
      <c r="AZ80" s="20">
        <f>IF(AY80="","",IFERROR(IF(TRIM(INDEX($A80:$AQ80,MATCH(Lists!$K$15,$A$1:$AQ$1,0))&amp;"")="","",IF(ISNUMBER(INDEX($A80:$AQ80,MATCH(Lists!$K$15,$A$1:$AQ$1,0))),INT(INDEX($A80:$AQ80,MATCH(Lists!$K$15,$A$1:$AQ$1,0))),DATE(VALUE(LEFT(INDEX($A80:$AQ80,MATCH(Lists!$K$15,$A$1:$AQ$1,0)),4)),VALUE(MID(INDEX($A80:$AQ80,MATCH(Lists!$K$15,$A$1:$AQ$1,0)),6,2)),VALUE(MID(INDEX($A80:$AQ80,MATCH(Lists!$K$15,$A$1:$AQ$1,0)),9,2))))),""))</f>
        <v/>
      </c>
      <c r="BA80" s="19">
        <f>IF(AY80="","",IFERROR(TRIM(INDEX($A80:$AQ80,MATCH(Lists!$K$17,$A$1:$AQ$1,0))&amp;""),""))</f>
        <v/>
      </c>
      <c r="BB80" s="19">
        <f>IF(AY80="","",IFERROR(TRIM(INDEX($A80:$AQ80,MATCH(Lists!$K$16,$A$1:$AQ$1,0))&amp;""),""))</f>
        <v/>
      </c>
      <c r="BC80" s="19">
        <f>IF(AY80="","",IF(OR(AND(IFERROR(TRIM(INDEX($A80:$AQ80,MATCH(Lists!$K$18,$A$1:$AQ$1,0))&amp;""),"")&lt;&gt;"",ISERROR(MATCH(LOWER(IFERROR(TRIM(INDEX($A80:$AQ80,MATCH(Lists!$K$18,$A$1:$AQ$1,0))&amp;""),"")),Lists!$M$2:$M$7,0))),AND(IFERROR(TRIM(INDEX($A80:$AQ80,MATCH(Lists!$K$19,$A$1:$AQ$1,0))&amp;""),"")&lt;&gt;"",ISERROR(MATCH(LOWER(IFERROR(TRIM(INDEX($A80:$AQ80,MATCH(Lists!$K$19,$A$1:$AQ$1,0))&amp;""),"")),Lists!$M$2:$M$7,0)))),"Yes","No"))</f>
        <v/>
      </c>
      <c r="BD80" s="19">
        <f>IF(AY80="","",IF(IFERROR(TRIM(INDEX($A80:$AQ80,MATCH(Lists!$K$20,$A$1:$AQ$1,0))&amp;""),"")&lt;&gt;"","Yes","No"))</f>
        <v/>
      </c>
      <c r="BE80" s="19">
        <f>IF(AS80="","",IFERROR(TRIM(INDEX($A80:$AQ80,MATCH(Lists!$K$7,$A$1:$AQ$1,0))&amp;""),""))</f>
        <v/>
      </c>
      <c r="BF80" s="19">
        <f>IF(AS80="","",IFERROR(TRIM(INDEX($A80:$AQ80,MATCH(Lists!$K$8,$A$1:$AQ$1,0))&amp;""),""))</f>
        <v/>
      </c>
      <c r="BG80" s="19">
        <f>IF(AS80="","",IFERROR(TRIM(INDEX($A80:$AQ80,MATCH(Lists!$K$12,$A$1:$AQ$1,0))&amp;""),""))</f>
        <v/>
      </c>
      <c r="BH80" s="19">
        <f>IF(AS80="","",IFERROR(TRIM(INDEX($A80:$AQ80,MATCH(Lists!$K$22,$A$1:$AQ$1,0))&amp;""),""))</f>
        <v/>
      </c>
      <c r="BI80" s="21">
        <f>IF(OR(BH80="Paid",BH80="Partially refunded"),IFERROR(VALUE(IFERROR(TRIM(INDEX($A80:$AQ80,MATCH(Lists!$K$23,$A$1:$AQ$1,0))&amp;""),"")),0)-IFERROR(VALUE(IFERROR(TRIM(INDEX($A80:$AQ80,MATCH(Lists!$K$24,$A$1:$AQ$1,0))&amp;""),"")),0),0)</f>
        <v/>
      </c>
      <c r="BJ80" s="21">
        <f>IF(AS80="","",IFERROR(IF(TRIM(INDEX($A80:$AQ80,MATCH(Lists!$K$21,$A$1:$AQ$1,0))&amp;"")="","",VALUE(TRIM(INDEX($A80:$AQ80,MATCH(Lists!$K$21,$A$1:$AQ$1,0))&amp;""))),""))</f>
        <v/>
      </c>
      <c r="BK80" s="19">
        <f>IF(AS80="",0,1)</f>
        <v/>
      </c>
    </row>
    <row r="81">
      <c r="AR81" s="18" t="n"/>
      <c r="AS81" s="19">
        <f>TRIM(IFERROR(TRIM(INDEX($A81:$AQ81,MATCH(Lists!$K$2,$A$1:$AQ$1,0))&amp;""),"")&amp;" "&amp;IFERROR(TRIM(INDEX($A81:$AQ81,MATCH(Lists!$K$3,$A$1:$AQ$1,0))&amp;""),""))</f>
        <v/>
      </c>
      <c r="AT81" s="20">
        <f>IF(AS81="","",IFERROR(IF(TRIM(INDEX($A81:$AQ81,MATCH(Lists!$K$4,$A$1:$AQ$1,0))&amp;"")="","",IF(ISNUMBER(INDEX($A81:$AQ81,MATCH(Lists!$K$4,$A$1:$AQ$1,0))),INT(INDEX($A81:$AQ81,MATCH(Lists!$K$4,$A$1:$AQ$1,0))),DATE(VALUE(LEFT(INDEX($A81:$AQ81,MATCH(Lists!$K$4,$A$1:$AQ$1,0)),4)),VALUE(MID(INDEX($A81:$AQ81,MATCH(Lists!$K$4,$A$1:$AQ$1,0)),6,2)),VALUE(MID(INDEX($A81:$AQ81,MATCH(Lists!$K$4,$A$1:$AQ$1,0)),9,2))))),""))</f>
        <v/>
      </c>
      <c r="AU81" s="19">
        <f>IF(AS81="","",IFERROR(TRIM(INDEX($A81:$AQ81,MATCH(Lists!$K$6,$A$1:$AQ$1,0))&amp;""),""))</f>
        <v/>
      </c>
      <c r="AV81" s="19">
        <f>IF(AS81="","",IFERROR(TRIM(INDEX($A81:$AQ81,MATCH(Lists!$K$5,$A$1:$AQ$1,0))&amp;""),""))</f>
        <v/>
      </c>
      <c r="AW81" s="19">
        <f>IF(AS81="","",IF(OR(AND(IFERROR(TRIM(INDEX($A81:$AQ81,MATCH(Lists!$K$9,$A$1:$AQ$1,0))&amp;""),"")&lt;&gt;"",ISERROR(MATCH(LOWER(IFERROR(TRIM(INDEX($A81:$AQ81,MATCH(Lists!$K$9,$A$1:$AQ$1,0))&amp;""),"")),Lists!$M$2:$M$7,0))),AND(IFERROR(TRIM(INDEX($A81:$AQ81,MATCH(Lists!$K$10,$A$1:$AQ$1,0))&amp;""),"")&lt;&gt;"",ISERROR(MATCH(LOWER(IFERROR(TRIM(INDEX($A81:$AQ81,MATCH(Lists!$K$10,$A$1:$AQ$1,0))&amp;""),"")),Lists!$M$2:$M$7,0)))),"Yes","No"))</f>
        <v/>
      </c>
      <c r="AX81" s="19">
        <f>IF(AS81="","",IF(IFERROR(TRIM(INDEX($A81:$AQ81,MATCH(Lists!$K$11,$A$1:$AQ$1,0))&amp;""),"")&lt;&gt;"","Yes","No"))</f>
        <v/>
      </c>
      <c r="AY81" s="19">
        <f>TRIM(IFERROR(TRIM(INDEX($A81:$AQ81,MATCH(Lists!$K$13,$A$1:$AQ$1,0))&amp;""),"")&amp;" "&amp;IFERROR(TRIM(INDEX($A81:$AQ81,MATCH(Lists!$K$14,$A$1:$AQ$1,0))&amp;""),""))</f>
        <v/>
      </c>
      <c r="AZ81" s="20">
        <f>IF(AY81="","",IFERROR(IF(TRIM(INDEX($A81:$AQ81,MATCH(Lists!$K$15,$A$1:$AQ$1,0))&amp;"")="","",IF(ISNUMBER(INDEX($A81:$AQ81,MATCH(Lists!$K$15,$A$1:$AQ$1,0))),INT(INDEX($A81:$AQ81,MATCH(Lists!$K$15,$A$1:$AQ$1,0))),DATE(VALUE(LEFT(INDEX($A81:$AQ81,MATCH(Lists!$K$15,$A$1:$AQ$1,0)),4)),VALUE(MID(INDEX($A81:$AQ81,MATCH(Lists!$K$15,$A$1:$AQ$1,0)),6,2)),VALUE(MID(INDEX($A81:$AQ81,MATCH(Lists!$K$15,$A$1:$AQ$1,0)),9,2))))),""))</f>
        <v/>
      </c>
      <c r="BA81" s="19">
        <f>IF(AY81="","",IFERROR(TRIM(INDEX($A81:$AQ81,MATCH(Lists!$K$17,$A$1:$AQ$1,0))&amp;""),""))</f>
        <v/>
      </c>
      <c r="BB81" s="19">
        <f>IF(AY81="","",IFERROR(TRIM(INDEX($A81:$AQ81,MATCH(Lists!$K$16,$A$1:$AQ$1,0))&amp;""),""))</f>
        <v/>
      </c>
      <c r="BC81" s="19">
        <f>IF(AY81="","",IF(OR(AND(IFERROR(TRIM(INDEX($A81:$AQ81,MATCH(Lists!$K$18,$A$1:$AQ$1,0))&amp;""),"")&lt;&gt;"",ISERROR(MATCH(LOWER(IFERROR(TRIM(INDEX($A81:$AQ81,MATCH(Lists!$K$18,$A$1:$AQ$1,0))&amp;""),"")),Lists!$M$2:$M$7,0))),AND(IFERROR(TRIM(INDEX($A81:$AQ81,MATCH(Lists!$K$19,$A$1:$AQ$1,0))&amp;""),"")&lt;&gt;"",ISERROR(MATCH(LOWER(IFERROR(TRIM(INDEX($A81:$AQ81,MATCH(Lists!$K$19,$A$1:$AQ$1,0))&amp;""),"")),Lists!$M$2:$M$7,0)))),"Yes","No"))</f>
        <v/>
      </c>
      <c r="BD81" s="19">
        <f>IF(AY81="","",IF(IFERROR(TRIM(INDEX($A81:$AQ81,MATCH(Lists!$K$20,$A$1:$AQ$1,0))&amp;""),"")&lt;&gt;"","Yes","No"))</f>
        <v/>
      </c>
      <c r="BE81" s="19">
        <f>IF(AS81="","",IFERROR(TRIM(INDEX($A81:$AQ81,MATCH(Lists!$K$7,$A$1:$AQ$1,0))&amp;""),""))</f>
        <v/>
      </c>
      <c r="BF81" s="19">
        <f>IF(AS81="","",IFERROR(TRIM(INDEX($A81:$AQ81,MATCH(Lists!$K$8,$A$1:$AQ$1,0))&amp;""),""))</f>
        <v/>
      </c>
      <c r="BG81" s="19">
        <f>IF(AS81="","",IFERROR(TRIM(INDEX($A81:$AQ81,MATCH(Lists!$K$12,$A$1:$AQ$1,0))&amp;""),""))</f>
        <v/>
      </c>
      <c r="BH81" s="19">
        <f>IF(AS81="","",IFERROR(TRIM(INDEX($A81:$AQ81,MATCH(Lists!$K$22,$A$1:$AQ$1,0))&amp;""),""))</f>
        <v/>
      </c>
      <c r="BI81" s="21">
        <f>IF(OR(BH81="Paid",BH81="Partially refunded"),IFERROR(VALUE(IFERROR(TRIM(INDEX($A81:$AQ81,MATCH(Lists!$K$23,$A$1:$AQ$1,0))&amp;""),"")),0)-IFERROR(VALUE(IFERROR(TRIM(INDEX($A81:$AQ81,MATCH(Lists!$K$24,$A$1:$AQ$1,0))&amp;""),"")),0),0)</f>
        <v/>
      </c>
      <c r="BJ81" s="21">
        <f>IF(AS81="","",IFERROR(IF(TRIM(INDEX($A81:$AQ81,MATCH(Lists!$K$21,$A$1:$AQ$1,0))&amp;"")="","",VALUE(TRIM(INDEX($A81:$AQ81,MATCH(Lists!$K$21,$A$1:$AQ$1,0))&amp;""))),""))</f>
        <v/>
      </c>
      <c r="BK81" s="19">
        <f>IF(AS81="",0,1)</f>
        <v/>
      </c>
    </row>
    <row r="82">
      <c r="AR82" s="18" t="n"/>
      <c r="AS82" s="19">
        <f>TRIM(IFERROR(TRIM(INDEX($A82:$AQ82,MATCH(Lists!$K$2,$A$1:$AQ$1,0))&amp;""),"")&amp;" "&amp;IFERROR(TRIM(INDEX($A82:$AQ82,MATCH(Lists!$K$3,$A$1:$AQ$1,0))&amp;""),""))</f>
        <v/>
      </c>
      <c r="AT82" s="20">
        <f>IF(AS82="","",IFERROR(IF(TRIM(INDEX($A82:$AQ82,MATCH(Lists!$K$4,$A$1:$AQ$1,0))&amp;"")="","",IF(ISNUMBER(INDEX($A82:$AQ82,MATCH(Lists!$K$4,$A$1:$AQ$1,0))),INT(INDEX($A82:$AQ82,MATCH(Lists!$K$4,$A$1:$AQ$1,0))),DATE(VALUE(LEFT(INDEX($A82:$AQ82,MATCH(Lists!$K$4,$A$1:$AQ$1,0)),4)),VALUE(MID(INDEX($A82:$AQ82,MATCH(Lists!$K$4,$A$1:$AQ$1,0)),6,2)),VALUE(MID(INDEX($A82:$AQ82,MATCH(Lists!$K$4,$A$1:$AQ$1,0)),9,2))))),""))</f>
        <v/>
      </c>
      <c r="AU82" s="19">
        <f>IF(AS82="","",IFERROR(TRIM(INDEX($A82:$AQ82,MATCH(Lists!$K$6,$A$1:$AQ$1,0))&amp;""),""))</f>
        <v/>
      </c>
      <c r="AV82" s="19">
        <f>IF(AS82="","",IFERROR(TRIM(INDEX($A82:$AQ82,MATCH(Lists!$K$5,$A$1:$AQ$1,0))&amp;""),""))</f>
        <v/>
      </c>
      <c r="AW82" s="19">
        <f>IF(AS82="","",IF(OR(AND(IFERROR(TRIM(INDEX($A82:$AQ82,MATCH(Lists!$K$9,$A$1:$AQ$1,0))&amp;""),"")&lt;&gt;"",ISERROR(MATCH(LOWER(IFERROR(TRIM(INDEX($A82:$AQ82,MATCH(Lists!$K$9,$A$1:$AQ$1,0))&amp;""),"")),Lists!$M$2:$M$7,0))),AND(IFERROR(TRIM(INDEX($A82:$AQ82,MATCH(Lists!$K$10,$A$1:$AQ$1,0))&amp;""),"")&lt;&gt;"",ISERROR(MATCH(LOWER(IFERROR(TRIM(INDEX($A82:$AQ82,MATCH(Lists!$K$10,$A$1:$AQ$1,0))&amp;""),"")),Lists!$M$2:$M$7,0)))),"Yes","No"))</f>
        <v/>
      </c>
      <c r="AX82" s="19">
        <f>IF(AS82="","",IF(IFERROR(TRIM(INDEX($A82:$AQ82,MATCH(Lists!$K$11,$A$1:$AQ$1,0))&amp;""),"")&lt;&gt;"","Yes","No"))</f>
        <v/>
      </c>
      <c r="AY82" s="19">
        <f>TRIM(IFERROR(TRIM(INDEX($A82:$AQ82,MATCH(Lists!$K$13,$A$1:$AQ$1,0))&amp;""),"")&amp;" "&amp;IFERROR(TRIM(INDEX($A82:$AQ82,MATCH(Lists!$K$14,$A$1:$AQ$1,0))&amp;""),""))</f>
        <v/>
      </c>
      <c r="AZ82" s="20">
        <f>IF(AY82="","",IFERROR(IF(TRIM(INDEX($A82:$AQ82,MATCH(Lists!$K$15,$A$1:$AQ$1,0))&amp;"")="","",IF(ISNUMBER(INDEX($A82:$AQ82,MATCH(Lists!$K$15,$A$1:$AQ$1,0))),INT(INDEX($A82:$AQ82,MATCH(Lists!$K$15,$A$1:$AQ$1,0))),DATE(VALUE(LEFT(INDEX($A82:$AQ82,MATCH(Lists!$K$15,$A$1:$AQ$1,0)),4)),VALUE(MID(INDEX($A82:$AQ82,MATCH(Lists!$K$15,$A$1:$AQ$1,0)),6,2)),VALUE(MID(INDEX($A82:$AQ82,MATCH(Lists!$K$15,$A$1:$AQ$1,0)),9,2))))),""))</f>
        <v/>
      </c>
      <c r="BA82" s="19">
        <f>IF(AY82="","",IFERROR(TRIM(INDEX($A82:$AQ82,MATCH(Lists!$K$17,$A$1:$AQ$1,0))&amp;""),""))</f>
        <v/>
      </c>
      <c r="BB82" s="19">
        <f>IF(AY82="","",IFERROR(TRIM(INDEX($A82:$AQ82,MATCH(Lists!$K$16,$A$1:$AQ$1,0))&amp;""),""))</f>
        <v/>
      </c>
      <c r="BC82" s="19">
        <f>IF(AY82="","",IF(OR(AND(IFERROR(TRIM(INDEX($A82:$AQ82,MATCH(Lists!$K$18,$A$1:$AQ$1,0))&amp;""),"")&lt;&gt;"",ISERROR(MATCH(LOWER(IFERROR(TRIM(INDEX($A82:$AQ82,MATCH(Lists!$K$18,$A$1:$AQ$1,0))&amp;""),"")),Lists!$M$2:$M$7,0))),AND(IFERROR(TRIM(INDEX($A82:$AQ82,MATCH(Lists!$K$19,$A$1:$AQ$1,0))&amp;""),"")&lt;&gt;"",ISERROR(MATCH(LOWER(IFERROR(TRIM(INDEX($A82:$AQ82,MATCH(Lists!$K$19,$A$1:$AQ$1,0))&amp;""),"")),Lists!$M$2:$M$7,0)))),"Yes","No"))</f>
        <v/>
      </c>
      <c r="BD82" s="19">
        <f>IF(AY82="","",IF(IFERROR(TRIM(INDEX($A82:$AQ82,MATCH(Lists!$K$20,$A$1:$AQ$1,0))&amp;""),"")&lt;&gt;"","Yes","No"))</f>
        <v/>
      </c>
      <c r="BE82" s="19">
        <f>IF(AS82="","",IFERROR(TRIM(INDEX($A82:$AQ82,MATCH(Lists!$K$7,$A$1:$AQ$1,0))&amp;""),""))</f>
        <v/>
      </c>
      <c r="BF82" s="19">
        <f>IF(AS82="","",IFERROR(TRIM(INDEX($A82:$AQ82,MATCH(Lists!$K$8,$A$1:$AQ$1,0))&amp;""),""))</f>
        <v/>
      </c>
      <c r="BG82" s="19">
        <f>IF(AS82="","",IFERROR(TRIM(INDEX($A82:$AQ82,MATCH(Lists!$K$12,$A$1:$AQ$1,0))&amp;""),""))</f>
        <v/>
      </c>
      <c r="BH82" s="19">
        <f>IF(AS82="","",IFERROR(TRIM(INDEX($A82:$AQ82,MATCH(Lists!$K$22,$A$1:$AQ$1,0))&amp;""),""))</f>
        <v/>
      </c>
      <c r="BI82" s="21">
        <f>IF(OR(BH82="Paid",BH82="Partially refunded"),IFERROR(VALUE(IFERROR(TRIM(INDEX($A82:$AQ82,MATCH(Lists!$K$23,$A$1:$AQ$1,0))&amp;""),"")),0)-IFERROR(VALUE(IFERROR(TRIM(INDEX($A82:$AQ82,MATCH(Lists!$K$24,$A$1:$AQ$1,0))&amp;""),"")),0),0)</f>
        <v/>
      </c>
      <c r="BJ82" s="21">
        <f>IF(AS82="","",IFERROR(IF(TRIM(INDEX($A82:$AQ82,MATCH(Lists!$K$21,$A$1:$AQ$1,0))&amp;"")="","",VALUE(TRIM(INDEX($A82:$AQ82,MATCH(Lists!$K$21,$A$1:$AQ$1,0))&amp;""))),""))</f>
        <v/>
      </c>
      <c r="BK82" s="19">
        <f>IF(AS82="",0,1)</f>
        <v/>
      </c>
    </row>
    <row r="83">
      <c r="AR83" s="18" t="n"/>
      <c r="AS83" s="19">
        <f>TRIM(IFERROR(TRIM(INDEX($A83:$AQ83,MATCH(Lists!$K$2,$A$1:$AQ$1,0))&amp;""),"")&amp;" "&amp;IFERROR(TRIM(INDEX($A83:$AQ83,MATCH(Lists!$K$3,$A$1:$AQ$1,0))&amp;""),""))</f>
        <v/>
      </c>
      <c r="AT83" s="20">
        <f>IF(AS83="","",IFERROR(IF(TRIM(INDEX($A83:$AQ83,MATCH(Lists!$K$4,$A$1:$AQ$1,0))&amp;"")="","",IF(ISNUMBER(INDEX($A83:$AQ83,MATCH(Lists!$K$4,$A$1:$AQ$1,0))),INT(INDEX($A83:$AQ83,MATCH(Lists!$K$4,$A$1:$AQ$1,0))),DATE(VALUE(LEFT(INDEX($A83:$AQ83,MATCH(Lists!$K$4,$A$1:$AQ$1,0)),4)),VALUE(MID(INDEX($A83:$AQ83,MATCH(Lists!$K$4,$A$1:$AQ$1,0)),6,2)),VALUE(MID(INDEX($A83:$AQ83,MATCH(Lists!$K$4,$A$1:$AQ$1,0)),9,2))))),""))</f>
        <v/>
      </c>
      <c r="AU83" s="19">
        <f>IF(AS83="","",IFERROR(TRIM(INDEX($A83:$AQ83,MATCH(Lists!$K$6,$A$1:$AQ$1,0))&amp;""),""))</f>
        <v/>
      </c>
      <c r="AV83" s="19">
        <f>IF(AS83="","",IFERROR(TRIM(INDEX($A83:$AQ83,MATCH(Lists!$K$5,$A$1:$AQ$1,0))&amp;""),""))</f>
        <v/>
      </c>
      <c r="AW83" s="19">
        <f>IF(AS83="","",IF(OR(AND(IFERROR(TRIM(INDEX($A83:$AQ83,MATCH(Lists!$K$9,$A$1:$AQ$1,0))&amp;""),"")&lt;&gt;"",ISERROR(MATCH(LOWER(IFERROR(TRIM(INDEX($A83:$AQ83,MATCH(Lists!$K$9,$A$1:$AQ$1,0))&amp;""),"")),Lists!$M$2:$M$7,0))),AND(IFERROR(TRIM(INDEX($A83:$AQ83,MATCH(Lists!$K$10,$A$1:$AQ$1,0))&amp;""),"")&lt;&gt;"",ISERROR(MATCH(LOWER(IFERROR(TRIM(INDEX($A83:$AQ83,MATCH(Lists!$K$10,$A$1:$AQ$1,0))&amp;""),"")),Lists!$M$2:$M$7,0)))),"Yes","No"))</f>
        <v/>
      </c>
      <c r="AX83" s="19">
        <f>IF(AS83="","",IF(IFERROR(TRIM(INDEX($A83:$AQ83,MATCH(Lists!$K$11,$A$1:$AQ$1,0))&amp;""),"")&lt;&gt;"","Yes","No"))</f>
        <v/>
      </c>
      <c r="AY83" s="19">
        <f>TRIM(IFERROR(TRIM(INDEX($A83:$AQ83,MATCH(Lists!$K$13,$A$1:$AQ$1,0))&amp;""),"")&amp;" "&amp;IFERROR(TRIM(INDEX($A83:$AQ83,MATCH(Lists!$K$14,$A$1:$AQ$1,0))&amp;""),""))</f>
        <v/>
      </c>
      <c r="AZ83" s="20">
        <f>IF(AY83="","",IFERROR(IF(TRIM(INDEX($A83:$AQ83,MATCH(Lists!$K$15,$A$1:$AQ$1,0))&amp;"")="","",IF(ISNUMBER(INDEX($A83:$AQ83,MATCH(Lists!$K$15,$A$1:$AQ$1,0))),INT(INDEX($A83:$AQ83,MATCH(Lists!$K$15,$A$1:$AQ$1,0))),DATE(VALUE(LEFT(INDEX($A83:$AQ83,MATCH(Lists!$K$15,$A$1:$AQ$1,0)),4)),VALUE(MID(INDEX($A83:$AQ83,MATCH(Lists!$K$15,$A$1:$AQ$1,0)),6,2)),VALUE(MID(INDEX($A83:$AQ83,MATCH(Lists!$K$15,$A$1:$AQ$1,0)),9,2))))),""))</f>
        <v/>
      </c>
      <c r="BA83" s="19">
        <f>IF(AY83="","",IFERROR(TRIM(INDEX($A83:$AQ83,MATCH(Lists!$K$17,$A$1:$AQ$1,0))&amp;""),""))</f>
        <v/>
      </c>
      <c r="BB83" s="19">
        <f>IF(AY83="","",IFERROR(TRIM(INDEX($A83:$AQ83,MATCH(Lists!$K$16,$A$1:$AQ$1,0))&amp;""),""))</f>
        <v/>
      </c>
      <c r="BC83" s="19">
        <f>IF(AY83="","",IF(OR(AND(IFERROR(TRIM(INDEX($A83:$AQ83,MATCH(Lists!$K$18,$A$1:$AQ$1,0))&amp;""),"")&lt;&gt;"",ISERROR(MATCH(LOWER(IFERROR(TRIM(INDEX($A83:$AQ83,MATCH(Lists!$K$18,$A$1:$AQ$1,0))&amp;""),"")),Lists!$M$2:$M$7,0))),AND(IFERROR(TRIM(INDEX($A83:$AQ83,MATCH(Lists!$K$19,$A$1:$AQ$1,0))&amp;""),"")&lt;&gt;"",ISERROR(MATCH(LOWER(IFERROR(TRIM(INDEX($A83:$AQ83,MATCH(Lists!$K$19,$A$1:$AQ$1,0))&amp;""),"")),Lists!$M$2:$M$7,0)))),"Yes","No"))</f>
        <v/>
      </c>
      <c r="BD83" s="19">
        <f>IF(AY83="","",IF(IFERROR(TRIM(INDEX($A83:$AQ83,MATCH(Lists!$K$20,$A$1:$AQ$1,0))&amp;""),"")&lt;&gt;"","Yes","No"))</f>
        <v/>
      </c>
      <c r="BE83" s="19">
        <f>IF(AS83="","",IFERROR(TRIM(INDEX($A83:$AQ83,MATCH(Lists!$K$7,$A$1:$AQ$1,0))&amp;""),""))</f>
        <v/>
      </c>
      <c r="BF83" s="19">
        <f>IF(AS83="","",IFERROR(TRIM(INDEX($A83:$AQ83,MATCH(Lists!$K$8,$A$1:$AQ$1,0))&amp;""),""))</f>
        <v/>
      </c>
      <c r="BG83" s="19">
        <f>IF(AS83="","",IFERROR(TRIM(INDEX($A83:$AQ83,MATCH(Lists!$K$12,$A$1:$AQ$1,0))&amp;""),""))</f>
        <v/>
      </c>
      <c r="BH83" s="19">
        <f>IF(AS83="","",IFERROR(TRIM(INDEX($A83:$AQ83,MATCH(Lists!$K$22,$A$1:$AQ$1,0))&amp;""),""))</f>
        <v/>
      </c>
      <c r="BI83" s="21">
        <f>IF(OR(BH83="Paid",BH83="Partially refunded"),IFERROR(VALUE(IFERROR(TRIM(INDEX($A83:$AQ83,MATCH(Lists!$K$23,$A$1:$AQ$1,0))&amp;""),"")),0)-IFERROR(VALUE(IFERROR(TRIM(INDEX($A83:$AQ83,MATCH(Lists!$K$24,$A$1:$AQ$1,0))&amp;""),"")),0),0)</f>
        <v/>
      </c>
      <c r="BJ83" s="21">
        <f>IF(AS83="","",IFERROR(IF(TRIM(INDEX($A83:$AQ83,MATCH(Lists!$K$21,$A$1:$AQ$1,0))&amp;"")="","",VALUE(TRIM(INDEX($A83:$AQ83,MATCH(Lists!$K$21,$A$1:$AQ$1,0))&amp;""))),""))</f>
        <v/>
      </c>
      <c r="BK83" s="19">
        <f>IF(AS83="",0,1)</f>
        <v/>
      </c>
    </row>
    <row r="84">
      <c r="AR84" s="18" t="n"/>
      <c r="AS84" s="19">
        <f>TRIM(IFERROR(TRIM(INDEX($A84:$AQ84,MATCH(Lists!$K$2,$A$1:$AQ$1,0))&amp;""),"")&amp;" "&amp;IFERROR(TRIM(INDEX($A84:$AQ84,MATCH(Lists!$K$3,$A$1:$AQ$1,0))&amp;""),""))</f>
        <v/>
      </c>
      <c r="AT84" s="20">
        <f>IF(AS84="","",IFERROR(IF(TRIM(INDEX($A84:$AQ84,MATCH(Lists!$K$4,$A$1:$AQ$1,0))&amp;"")="","",IF(ISNUMBER(INDEX($A84:$AQ84,MATCH(Lists!$K$4,$A$1:$AQ$1,0))),INT(INDEX($A84:$AQ84,MATCH(Lists!$K$4,$A$1:$AQ$1,0))),DATE(VALUE(LEFT(INDEX($A84:$AQ84,MATCH(Lists!$K$4,$A$1:$AQ$1,0)),4)),VALUE(MID(INDEX($A84:$AQ84,MATCH(Lists!$K$4,$A$1:$AQ$1,0)),6,2)),VALUE(MID(INDEX($A84:$AQ84,MATCH(Lists!$K$4,$A$1:$AQ$1,0)),9,2))))),""))</f>
        <v/>
      </c>
      <c r="AU84" s="19">
        <f>IF(AS84="","",IFERROR(TRIM(INDEX($A84:$AQ84,MATCH(Lists!$K$6,$A$1:$AQ$1,0))&amp;""),""))</f>
        <v/>
      </c>
      <c r="AV84" s="19">
        <f>IF(AS84="","",IFERROR(TRIM(INDEX($A84:$AQ84,MATCH(Lists!$K$5,$A$1:$AQ$1,0))&amp;""),""))</f>
        <v/>
      </c>
      <c r="AW84" s="19">
        <f>IF(AS84="","",IF(OR(AND(IFERROR(TRIM(INDEX($A84:$AQ84,MATCH(Lists!$K$9,$A$1:$AQ$1,0))&amp;""),"")&lt;&gt;"",ISERROR(MATCH(LOWER(IFERROR(TRIM(INDEX($A84:$AQ84,MATCH(Lists!$K$9,$A$1:$AQ$1,0))&amp;""),"")),Lists!$M$2:$M$7,0))),AND(IFERROR(TRIM(INDEX($A84:$AQ84,MATCH(Lists!$K$10,$A$1:$AQ$1,0))&amp;""),"")&lt;&gt;"",ISERROR(MATCH(LOWER(IFERROR(TRIM(INDEX($A84:$AQ84,MATCH(Lists!$K$10,$A$1:$AQ$1,0))&amp;""),"")),Lists!$M$2:$M$7,0)))),"Yes","No"))</f>
        <v/>
      </c>
      <c r="AX84" s="19">
        <f>IF(AS84="","",IF(IFERROR(TRIM(INDEX($A84:$AQ84,MATCH(Lists!$K$11,$A$1:$AQ$1,0))&amp;""),"")&lt;&gt;"","Yes","No"))</f>
        <v/>
      </c>
      <c r="AY84" s="19">
        <f>TRIM(IFERROR(TRIM(INDEX($A84:$AQ84,MATCH(Lists!$K$13,$A$1:$AQ$1,0))&amp;""),"")&amp;" "&amp;IFERROR(TRIM(INDEX($A84:$AQ84,MATCH(Lists!$K$14,$A$1:$AQ$1,0))&amp;""),""))</f>
        <v/>
      </c>
      <c r="AZ84" s="20">
        <f>IF(AY84="","",IFERROR(IF(TRIM(INDEX($A84:$AQ84,MATCH(Lists!$K$15,$A$1:$AQ$1,0))&amp;"")="","",IF(ISNUMBER(INDEX($A84:$AQ84,MATCH(Lists!$K$15,$A$1:$AQ$1,0))),INT(INDEX($A84:$AQ84,MATCH(Lists!$K$15,$A$1:$AQ$1,0))),DATE(VALUE(LEFT(INDEX($A84:$AQ84,MATCH(Lists!$K$15,$A$1:$AQ$1,0)),4)),VALUE(MID(INDEX($A84:$AQ84,MATCH(Lists!$K$15,$A$1:$AQ$1,0)),6,2)),VALUE(MID(INDEX($A84:$AQ84,MATCH(Lists!$K$15,$A$1:$AQ$1,0)),9,2))))),""))</f>
        <v/>
      </c>
      <c r="BA84" s="19">
        <f>IF(AY84="","",IFERROR(TRIM(INDEX($A84:$AQ84,MATCH(Lists!$K$17,$A$1:$AQ$1,0))&amp;""),""))</f>
        <v/>
      </c>
      <c r="BB84" s="19">
        <f>IF(AY84="","",IFERROR(TRIM(INDEX($A84:$AQ84,MATCH(Lists!$K$16,$A$1:$AQ$1,0))&amp;""),""))</f>
        <v/>
      </c>
      <c r="BC84" s="19">
        <f>IF(AY84="","",IF(OR(AND(IFERROR(TRIM(INDEX($A84:$AQ84,MATCH(Lists!$K$18,$A$1:$AQ$1,0))&amp;""),"")&lt;&gt;"",ISERROR(MATCH(LOWER(IFERROR(TRIM(INDEX($A84:$AQ84,MATCH(Lists!$K$18,$A$1:$AQ$1,0))&amp;""),"")),Lists!$M$2:$M$7,0))),AND(IFERROR(TRIM(INDEX($A84:$AQ84,MATCH(Lists!$K$19,$A$1:$AQ$1,0))&amp;""),"")&lt;&gt;"",ISERROR(MATCH(LOWER(IFERROR(TRIM(INDEX($A84:$AQ84,MATCH(Lists!$K$19,$A$1:$AQ$1,0))&amp;""),"")),Lists!$M$2:$M$7,0)))),"Yes","No"))</f>
        <v/>
      </c>
      <c r="BD84" s="19">
        <f>IF(AY84="","",IF(IFERROR(TRIM(INDEX($A84:$AQ84,MATCH(Lists!$K$20,$A$1:$AQ$1,0))&amp;""),"")&lt;&gt;"","Yes","No"))</f>
        <v/>
      </c>
      <c r="BE84" s="19">
        <f>IF(AS84="","",IFERROR(TRIM(INDEX($A84:$AQ84,MATCH(Lists!$K$7,$A$1:$AQ$1,0))&amp;""),""))</f>
        <v/>
      </c>
      <c r="BF84" s="19">
        <f>IF(AS84="","",IFERROR(TRIM(INDEX($A84:$AQ84,MATCH(Lists!$K$8,$A$1:$AQ$1,0))&amp;""),""))</f>
        <v/>
      </c>
      <c r="BG84" s="19">
        <f>IF(AS84="","",IFERROR(TRIM(INDEX($A84:$AQ84,MATCH(Lists!$K$12,$A$1:$AQ$1,0))&amp;""),""))</f>
        <v/>
      </c>
      <c r="BH84" s="19">
        <f>IF(AS84="","",IFERROR(TRIM(INDEX($A84:$AQ84,MATCH(Lists!$K$22,$A$1:$AQ$1,0))&amp;""),""))</f>
        <v/>
      </c>
      <c r="BI84" s="21">
        <f>IF(OR(BH84="Paid",BH84="Partially refunded"),IFERROR(VALUE(IFERROR(TRIM(INDEX($A84:$AQ84,MATCH(Lists!$K$23,$A$1:$AQ$1,0))&amp;""),"")),0)-IFERROR(VALUE(IFERROR(TRIM(INDEX($A84:$AQ84,MATCH(Lists!$K$24,$A$1:$AQ$1,0))&amp;""),"")),0),0)</f>
        <v/>
      </c>
      <c r="BJ84" s="21">
        <f>IF(AS84="","",IFERROR(IF(TRIM(INDEX($A84:$AQ84,MATCH(Lists!$K$21,$A$1:$AQ$1,0))&amp;"")="","",VALUE(TRIM(INDEX($A84:$AQ84,MATCH(Lists!$K$21,$A$1:$AQ$1,0))&amp;""))),""))</f>
        <v/>
      </c>
      <c r="BK84" s="19">
        <f>IF(AS84="",0,1)</f>
        <v/>
      </c>
    </row>
    <row r="85">
      <c r="AR85" s="18" t="n"/>
      <c r="AS85" s="19">
        <f>TRIM(IFERROR(TRIM(INDEX($A85:$AQ85,MATCH(Lists!$K$2,$A$1:$AQ$1,0))&amp;""),"")&amp;" "&amp;IFERROR(TRIM(INDEX($A85:$AQ85,MATCH(Lists!$K$3,$A$1:$AQ$1,0))&amp;""),""))</f>
        <v/>
      </c>
      <c r="AT85" s="20">
        <f>IF(AS85="","",IFERROR(IF(TRIM(INDEX($A85:$AQ85,MATCH(Lists!$K$4,$A$1:$AQ$1,0))&amp;"")="","",IF(ISNUMBER(INDEX($A85:$AQ85,MATCH(Lists!$K$4,$A$1:$AQ$1,0))),INT(INDEX($A85:$AQ85,MATCH(Lists!$K$4,$A$1:$AQ$1,0))),DATE(VALUE(LEFT(INDEX($A85:$AQ85,MATCH(Lists!$K$4,$A$1:$AQ$1,0)),4)),VALUE(MID(INDEX($A85:$AQ85,MATCH(Lists!$K$4,$A$1:$AQ$1,0)),6,2)),VALUE(MID(INDEX($A85:$AQ85,MATCH(Lists!$K$4,$A$1:$AQ$1,0)),9,2))))),""))</f>
        <v/>
      </c>
      <c r="AU85" s="19">
        <f>IF(AS85="","",IFERROR(TRIM(INDEX($A85:$AQ85,MATCH(Lists!$K$6,$A$1:$AQ$1,0))&amp;""),""))</f>
        <v/>
      </c>
      <c r="AV85" s="19">
        <f>IF(AS85="","",IFERROR(TRIM(INDEX($A85:$AQ85,MATCH(Lists!$K$5,$A$1:$AQ$1,0))&amp;""),""))</f>
        <v/>
      </c>
      <c r="AW85" s="19">
        <f>IF(AS85="","",IF(OR(AND(IFERROR(TRIM(INDEX($A85:$AQ85,MATCH(Lists!$K$9,$A$1:$AQ$1,0))&amp;""),"")&lt;&gt;"",ISERROR(MATCH(LOWER(IFERROR(TRIM(INDEX($A85:$AQ85,MATCH(Lists!$K$9,$A$1:$AQ$1,0))&amp;""),"")),Lists!$M$2:$M$7,0))),AND(IFERROR(TRIM(INDEX($A85:$AQ85,MATCH(Lists!$K$10,$A$1:$AQ$1,0))&amp;""),"")&lt;&gt;"",ISERROR(MATCH(LOWER(IFERROR(TRIM(INDEX($A85:$AQ85,MATCH(Lists!$K$10,$A$1:$AQ$1,0))&amp;""),"")),Lists!$M$2:$M$7,0)))),"Yes","No"))</f>
        <v/>
      </c>
      <c r="AX85" s="19">
        <f>IF(AS85="","",IF(IFERROR(TRIM(INDEX($A85:$AQ85,MATCH(Lists!$K$11,$A$1:$AQ$1,0))&amp;""),"")&lt;&gt;"","Yes","No"))</f>
        <v/>
      </c>
      <c r="AY85" s="19">
        <f>TRIM(IFERROR(TRIM(INDEX($A85:$AQ85,MATCH(Lists!$K$13,$A$1:$AQ$1,0))&amp;""),"")&amp;" "&amp;IFERROR(TRIM(INDEX($A85:$AQ85,MATCH(Lists!$K$14,$A$1:$AQ$1,0))&amp;""),""))</f>
        <v/>
      </c>
      <c r="AZ85" s="20">
        <f>IF(AY85="","",IFERROR(IF(TRIM(INDEX($A85:$AQ85,MATCH(Lists!$K$15,$A$1:$AQ$1,0))&amp;"")="","",IF(ISNUMBER(INDEX($A85:$AQ85,MATCH(Lists!$K$15,$A$1:$AQ$1,0))),INT(INDEX($A85:$AQ85,MATCH(Lists!$K$15,$A$1:$AQ$1,0))),DATE(VALUE(LEFT(INDEX($A85:$AQ85,MATCH(Lists!$K$15,$A$1:$AQ$1,0)),4)),VALUE(MID(INDEX($A85:$AQ85,MATCH(Lists!$K$15,$A$1:$AQ$1,0)),6,2)),VALUE(MID(INDEX($A85:$AQ85,MATCH(Lists!$K$15,$A$1:$AQ$1,0)),9,2))))),""))</f>
        <v/>
      </c>
      <c r="BA85" s="19">
        <f>IF(AY85="","",IFERROR(TRIM(INDEX($A85:$AQ85,MATCH(Lists!$K$17,$A$1:$AQ$1,0))&amp;""),""))</f>
        <v/>
      </c>
      <c r="BB85" s="19">
        <f>IF(AY85="","",IFERROR(TRIM(INDEX($A85:$AQ85,MATCH(Lists!$K$16,$A$1:$AQ$1,0))&amp;""),""))</f>
        <v/>
      </c>
      <c r="BC85" s="19">
        <f>IF(AY85="","",IF(OR(AND(IFERROR(TRIM(INDEX($A85:$AQ85,MATCH(Lists!$K$18,$A$1:$AQ$1,0))&amp;""),"")&lt;&gt;"",ISERROR(MATCH(LOWER(IFERROR(TRIM(INDEX($A85:$AQ85,MATCH(Lists!$K$18,$A$1:$AQ$1,0))&amp;""),"")),Lists!$M$2:$M$7,0))),AND(IFERROR(TRIM(INDEX($A85:$AQ85,MATCH(Lists!$K$19,$A$1:$AQ$1,0))&amp;""),"")&lt;&gt;"",ISERROR(MATCH(LOWER(IFERROR(TRIM(INDEX($A85:$AQ85,MATCH(Lists!$K$19,$A$1:$AQ$1,0))&amp;""),"")),Lists!$M$2:$M$7,0)))),"Yes","No"))</f>
        <v/>
      </c>
      <c r="BD85" s="19">
        <f>IF(AY85="","",IF(IFERROR(TRIM(INDEX($A85:$AQ85,MATCH(Lists!$K$20,$A$1:$AQ$1,0))&amp;""),"")&lt;&gt;"","Yes","No"))</f>
        <v/>
      </c>
      <c r="BE85" s="19">
        <f>IF(AS85="","",IFERROR(TRIM(INDEX($A85:$AQ85,MATCH(Lists!$K$7,$A$1:$AQ$1,0))&amp;""),""))</f>
        <v/>
      </c>
      <c r="BF85" s="19">
        <f>IF(AS85="","",IFERROR(TRIM(INDEX($A85:$AQ85,MATCH(Lists!$K$8,$A$1:$AQ$1,0))&amp;""),""))</f>
        <v/>
      </c>
      <c r="BG85" s="19">
        <f>IF(AS85="","",IFERROR(TRIM(INDEX($A85:$AQ85,MATCH(Lists!$K$12,$A$1:$AQ$1,0))&amp;""),""))</f>
        <v/>
      </c>
      <c r="BH85" s="19">
        <f>IF(AS85="","",IFERROR(TRIM(INDEX($A85:$AQ85,MATCH(Lists!$K$22,$A$1:$AQ$1,0))&amp;""),""))</f>
        <v/>
      </c>
      <c r="BI85" s="21">
        <f>IF(OR(BH85="Paid",BH85="Partially refunded"),IFERROR(VALUE(IFERROR(TRIM(INDEX($A85:$AQ85,MATCH(Lists!$K$23,$A$1:$AQ$1,0))&amp;""),"")),0)-IFERROR(VALUE(IFERROR(TRIM(INDEX($A85:$AQ85,MATCH(Lists!$K$24,$A$1:$AQ$1,0))&amp;""),"")),0),0)</f>
        <v/>
      </c>
      <c r="BJ85" s="21">
        <f>IF(AS85="","",IFERROR(IF(TRIM(INDEX($A85:$AQ85,MATCH(Lists!$K$21,$A$1:$AQ$1,0))&amp;"")="","",VALUE(TRIM(INDEX($A85:$AQ85,MATCH(Lists!$K$21,$A$1:$AQ$1,0))&amp;""))),""))</f>
        <v/>
      </c>
      <c r="BK85" s="19">
        <f>IF(AS85="",0,1)</f>
        <v/>
      </c>
    </row>
    <row r="86">
      <c r="AR86" s="18" t="n"/>
      <c r="AS86" s="19">
        <f>TRIM(IFERROR(TRIM(INDEX($A86:$AQ86,MATCH(Lists!$K$2,$A$1:$AQ$1,0))&amp;""),"")&amp;" "&amp;IFERROR(TRIM(INDEX($A86:$AQ86,MATCH(Lists!$K$3,$A$1:$AQ$1,0))&amp;""),""))</f>
        <v/>
      </c>
      <c r="AT86" s="20">
        <f>IF(AS86="","",IFERROR(IF(TRIM(INDEX($A86:$AQ86,MATCH(Lists!$K$4,$A$1:$AQ$1,0))&amp;"")="","",IF(ISNUMBER(INDEX($A86:$AQ86,MATCH(Lists!$K$4,$A$1:$AQ$1,0))),INT(INDEX($A86:$AQ86,MATCH(Lists!$K$4,$A$1:$AQ$1,0))),DATE(VALUE(LEFT(INDEX($A86:$AQ86,MATCH(Lists!$K$4,$A$1:$AQ$1,0)),4)),VALUE(MID(INDEX($A86:$AQ86,MATCH(Lists!$K$4,$A$1:$AQ$1,0)),6,2)),VALUE(MID(INDEX($A86:$AQ86,MATCH(Lists!$K$4,$A$1:$AQ$1,0)),9,2))))),""))</f>
        <v/>
      </c>
      <c r="AU86" s="19">
        <f>IF(AS86="","",IFERROR(TRIM(INDEX($A86:$AQ86,MATCH(Lists!$K$6,$A$1:$AQ$1,0))&amp;""),""))</f>
        <v/>
      </c>
      <c r="AV86" s="19">
        <f>IF(AS86="","",IFERROR(TRIM(INDEX($A86:$AQ86,MATCH(Lists!$K$5,$A$1:$AQ$1,0))&amp;""),""))</f>
        <v/>
      </c>
      <c r="AW86" s="19">
        <f>IF(AS86="","",IF(OR(AND(IFERROR(TRIM(INDEX($A86:$AQ86,MATCH(Lists!$K$9,$A$1:$AQ$1,0))&amp;""),"")&lt;&gt;"",ISERROR(MATCH(LOWER(IFERROR(TRIM(INDEX($A86:$AQ86,MATCH(Lists!$K$9,$A$1:$AQ$1,0))&amp;""),"")),Lists!$M$2:$M$7,0))),AND(IFERROR(TRIM(INDEX($A86:$AQ86,MATCH(Lists!$K$10,$A$1:$AQ$1,0))&amp;""),"")&lt;&gt;"",ISERROR(MATCH(LOWER(IFERROR(TRIM(INDEX($A86:$AQ86,MATCH(Lists!$K$10,$A$1:$AQ$1,0))&amp;""),"")),Lists!$M$2:$M$7,0)))),"Yes","No"))</f>
        <v/>
      </c>
      <c r="AX86" s="19">
        <f>IF(AS86="","",IF(IFERROR(TRIM(INDEX($A86:$AQ86,MATCH(Lists!$K$11,$A$1:$AQ$1,0))&amp;""),"")&lt;&gt;"","Yes","No"))</f>
        <v/>
      </c>
      <c r="AY86" s="19">
        <f>TRIM(IFERROR(TRIM(INDEX($A86:$AQ86,MATCH(Lists!$K$13,$A$1:$AQ$1,0))&amp;""),"")&amp;" "&amp;IFERROR(TRIM(INDEX($A86:$AQ86,MATCH(Lists!$K$14,$A$1:$AQ$1,0))&amp;""),""))</f>
        <v/>
      </c>
      <c r="AZ86" s="20">
        <f>IF(AY86="","",IFERROR(IF(TRIM(INDEX($A86:$AQ86,MATCH(Lists!$K$15,$A$1:$AQ$1,0))&amp;"")="","",IF(ISNUMBER(INDEX($A86:$AQ86,MATCH(Lists!$K$15,$A$1:$AQ$1,0))),INT(INDEX($A86:$AQ86,MATCH(Lists!$K$15,$A$1:$AQ$1,0))),DATE(VALUE(LEFT(INDEX($A86:$AQ86,MATCH(Lists!$K$15,$A$1:$AQ$1,0)),4)),VALUE(MID(INDEX($A86:$AQ86,MATCH(Lists!$K$15,$A$1:$AQ$1,0)),6,2)),VALUE(MID(INDEX($A86:$AQ86,MATCH(Lists!$K$15,$A$1:$AQ$1,0)),9,2))))),""))</f>
        <v/>
      </c>
      <c r="BA86" s="19">
        <f>IF(AY86="","",IFERROR(TRIM(INDEX($A86:$AQ86,MATCH(Lists!$K$17,$A$1:$AQ$1,0))&amp;""),""))</f>
        <v/>
      </c>
      <c r="BB86" s="19">
        <f>IF(AY86="","",IFERROR(TRIM(INDEX($A86:$AQ86,MATCH(Lists!$K$16,$A$1:$AQ$1,0))&amp;""),""))</f>
        <v/>
      </c>
      <c r="BC86" s="19">
        <f>IF(AY86="","",IF(OR(AND(IFERROR(TRIM(INDEX($A86:$AQ86,MATCH(Lists!$K$18,$A$1:$AQ$1,0))&amp;""),"")&lt;&gt;"",ISERROR(MATCH(LOWER(IFERROR(TRIM(INDEX($A86:$AQ86,MATCH(Lists!$K$18,$A$1:$AQ$1,0))&amp;""),"")),Lists!$M$2:$M$7,0))),AND(IFERROR(TRIM(INDEX($A86:$AQ86,MATCH(Lists!$K$19,$A$1:$AQ$1,0))&amp;""),"")&lt;&gt;"",ISERROR(MATCH(LOWER(IFERROR(TRIM(INDEX($A86:$AQ86,MATCH(Lists!$K$19,$A$1:$AQ$1,0))&amp;""),"")),Lists!$M$2:$M$7,0)))),"Yes","No"))</f>
        <v/>
      </c>
      <c r="BD86" s="19">
        <f>IF(AY86="","",IF(IFERROR(TRIM(INDEX($A86:$AQ86,MATCH(Lists!$K$20,$A$1:$AQ$1,0))&amp;""),"")&lt;&gt;"","Yes","No"))</f>
        <v/>
      </c>
      <c r="BE86" s="19">
        <f>IF(AS86="","",IFERROR(TRIM(INDEX($A86:$AQ86,MATCH(Lists!$K$7,$A$1:$AQ$1,0))&amp;""),""))</f>
        <v/>
      </c>
      <c r="BF86" s="19">
        <f>IF(AS86="","",IFERROR(TRIM(INDEX($A86:$AQ86,MATCH(Lists!$K$8,$A$1:$AQ$1,0))&amp;""),""))</f>
        <v/>
      </c>
      <c r="BG86" s="19">
        <f>IF(AS86="","",IFERROR(TRIM(INDEX($A86:$AQ86,MATCH(Lists!$K$12,$A$1:$AQ$1,0))&amp;""),""))</f>
        <v/>
      </c>
      <c r="BH86" s="19">
        <f>IF(AS86="","",IFERROR(TRIM(INDEX($A86:$AQ86,MATCH(Lists!$K$22,$A$1:$AQ$1,0))&amp;""),""))</f>
        <v/>
      </c>
      <c r="BI86" s="21">
        <f>IF(OR(BH86="Paid",BH86="Partially refunded"),IFERROR(VALUE(IFERROR(TRIM(INDEX($A86:$AQ86,MATCH(Lists!$K$23,$A$1:$AQ$1,0))&amp;""),"")),0)-IFERROR(VALUE(IFERROR(TRIM(INDEX($A86:$AQ86,MATCH(Lists!$K$24,$A$1:$AQ$1,0))&amp;""),"")),0),0)</f>
        <v/>
      </c>
      <c r="BJ86" s="21">
        <f>IF(AS86="","",IFERROR(IF(TRIM(INDEX($A86:$AQ86,MATCH(Lists!$K$21,$A$1:$AQ$1,0))&amp;"")="","",VALUE(TRIM(INDEX($A86:$AQ86,MATCH(Lists!$K$21,$A$1:$AQ$1,0))&amp;""))),""))</f>
        <v/>
      </c>
      <c r="BK86" s="19">
        <f>IF(AS86="",0,1)</f>
        <v/>
      </c>
    </row>
    <row r="87">
      <c r="AR87" s="18" t="n"/>
      <c r="AS87" s="19">
        <f>TRIM(IFERROR(TRIM(INDEX($A87:$AQ87,MATCH(Lists!$K$2,$A$1:$AQ$1,0))&amp;""),"")&amp;" "&amp;IFERROR(TRIM(INDEX($A87:$AQ87,MATCH(Lists!$K$3,$A$1:$AQ$1,0))&amp;""),""))</f>
        <v/>
      </c>
      <c r="AT87" s="20">
        <f>IF(AS87="","",IFERROR(IF(TRIM(INDEX($A87:$AQ87,MATCH(Lists!$K$4,$A$1:$AQ$1,0))&amp;"")="","",IF(ISNUMBER(INDEX($A87:$AQ87,MATCH(Lists!$K$4,$A$1:$AQ$1,0))),INT(INDEX($A87:$AQ87,MATCH(Lists!$K$4,$A$1:$AQ$1,0))),DATE(VALUE(LEFT(INDEX($A87:$AQ87,MATCH(Lists!$K$4,$A$1:$AQ$1,0)),4)),VALUE(MID(INDEX($A87:$AQ87,MATCH(Lists!$K$4,$A$1:$AQ$1,0)),6,2)),VALUE(MID(INDEX($A87:$AQ87,MATCH(Lists!$K$4,$A$1:$AQ$1,0)),9,2))))),""))</f>
        <v/>
      </c>
      <c r="AU87" s="19">
        <f>IF(AS87="","",IFERROR(TRIM(INDEX($A87:$AQ87,MATCH(Lists!$K$6,$A$1:$AQ$1,0))&amp;""),""))</f>
        <v/>
      </c>
      <c r="AV87" s="19">
        <f>IF(AS87="","",IFERROR(TRIM(INDEX($A87:$AQ87,MATCH(Lists!$K$5,$A$1:$AQ$1,0))&amp;""),""))</f>
        <v/>
      </c>
      <c r="AW87" s="19">
        <f>IF(AS87="","",IF(OR(AND(IFERROR(TRIM(INDEX($A87:$AQ87,MATCH(Lists!$K$9,$A$1:$AQ$1,0))&amp;""),"")&lt;&gt;"",ISERROR(MATCH(LOWER(IFERROR(TRIM(INDEX($A87:$AQ87,MATCH(Lists!$K$9,$A$1:$AQ$1,0))&amp;""),"")),Lists!$M$2:$M$7,0))),AND(IFERROR(TRIM(INDEX($A87:$AQ87,MATCH(Lists!$K$10,$A$1:$AQ$1,0))&amp;""),"")&lt;&gt;"",ISERROR(MATCH(LOWER(IFERROR(TRIM(INDEX($A87:$AQ87,MATCH(Lists!$K$10,$A$1:$AQ$1,0))&amp;""),"")),Lists!$M$2:$M$7,0)))),"Yes","No"))</f>
        <v/>
      </c>
      <c r="AX87" s="19">
        <f>IF(AS87="","",IF(IFERROR(TRIM(INDEX($A87:$AQ87,MATCH(Lists!$K$11,$A$1:$AQ$1,0))&amp;""),"")&lt;&gt;"","Yes","No"))</f>
        <v/>
      </c>
      <c r="AY87" s="19">
        <f>TRIM(IFERROR(TRIM(INDEX($A87:$AQ87,MATCH(Lists!$K$13,$A$1:$AQ$1,0))&amp;""),"")&amp;" "&amp;IFERROR(TRIM(INDEX($A87:$AQ87,MATCH(Lists!$K$14,$A$1:$AQ$1,0))&amp;""),""))</f>
        <v/>
      </c>
      <c r="AZ87" s="20">
        <f>IF(AY87="","",IFERROR(IF(TRIM(INDEX($A87:$AQ87,MATCH(Lists!$K$15,$A$1:$AQ$1,0))&amp;"")="","",IF(ISNUMBER(INDEX($A87:$AQ87,MATCH(Lists!$K$15,$A$1:$AQ$1,0))),INT(INDEX($A87:$AQ87,MATCH(Lists!$K$15,$A$1:$AQ$1,0))),DATE(VALUE(LEFT(INDEX($A87:$AQ87,MATCH(Lists!$K$15,$A$1:$AQ$1,0)),4)),VALUE(MID(INDEX($A87:$AQ87,MATCH(Lists!$K$15,$A$1:$AQ$1,0)),6,2)),VALUE(MID(INDEX($A87:$AQ87,MATCH(Lists!$K$15,$A$1:$AQ$1,0)),9,2))))),""))</f>
        <v/>
      </c>
      <c r="BA87" s="19">
        <f>IF(AY87="","",IFERROR(TRIM(INDEX($A87:$AQ87,MATCH(Lists!$K$17,$A$1:$AQ$1,0))&amp;""),""))</f>
        <v/>
      </c>
      <c r="BB87" s="19">
        <f>IF(AY87="","",IFERROR(TRIM(INDEX($A87:$AQ87,MATCH(Lists!$K$16,$A$1:$AQ$1,0))&amp;""),""))</f>
        <v/>
      </c>
      <c r="BC87" s="19">
        <f>IF(AY87="","",IF(OR(AND(IFERROR(TRIM(INDEX($A87:$AQ87,MATCH(Lists!$K$18,$A$1:$AQ$1,0))&amp;""),"")&lt;&gt;"",ISERROR(MATCH(LOWER(IFERROR(TRIM(INDEX($A87:$AQ87,MATCH(Lists!$K$18,$A$1:$AQ$1,0))&amp;""),"")),Lists!$M$2:$M$7,0))),AND(IFERROR(TRIM(INDEX($A87:$AQ87,MATCH(Lists!$K$19,$A$1:$AQ$1,0))&amp;""),"")&lt;&gt;"",ISERROR(MATCH(LOWER(IFERROR(TRIM(INDEX($A87:$AQ87,MATCH(Lists!$K$19,$A$1:$AQ$1,0))&amp;""),"")),Lists!$M$2:$M$7,0)))),"Yes","No"))</f>
        <v/>
      </c>
      <c r="BD87" s="19">
        <f>IF(AY87="","",IF(IFERROR(TRIM(INDEX($A87:$AQ87,MATCH(Lists!$K$20,$A$1:$AQ$1,0))&amp;""),"")&lt;&gt;"","Yes","No"))</f>
        <v/>
      </c>
      <c r="BE87" s="19">
        <f>IF(AS87="","",IFERROR(TRIM(INDEX($A87:$AQ87,MATCH(Lists!$K$7,$A$1:$AQ$1,0))&amp;""),""))</f>
        <v/>
      </c>
      <c r="BF87" s="19">
        <f>IF(AS87="","",IFERROR(TRIM(INDEX($A87:$AQ87,MATCH(Lists!$K$8,$A$1:$AQ$1,0))&amp;""),""))</f>
        <v/>
      </c>
      <c r="BG87" s="19">
        <f>IF(AS87="","",IFERROR(TRIM(INDEX($A87:$AQ87,MATCH(Lists!$K$12,$A$1:$AQ$1,0))&amp;""),""))</f>
        <v/>
      </c>
      <c r="BH87" s="19">
        <f>IF(AS87="","",IFERROR(TRIM(INDEX($A87:$AQ87,MATCH(Lists!$K$22,$A$1:$AQ$1,0))&amp;""),""))</f>
        <v/>
      </c>
      <c r="BI87" s="21">
        <f>IF(OR(BH87="Paid",BH87="Partially refunded"),IFERROR(VALUE(IFERROR(TRIM(INDEX($A87:$AQ87,MATCH(Lists!$K$23,$A$1:$AQ$1,0))&amp;""),"")),0)-IFERROR(VALUE(IFERROR(TRIM(INDEX($A87:$AQ87,MATCH(Lists!$K$24,$A$1:$AQ$1,0))&amp;""),"")),0),0)</f>
        <v/>
      </c>
      <c r="BJ87" s="21">
        <f>IF(AS87="","",IFERROR(IF(TRIM(INDEX($A87:$AQ87,MATCH(Lists!$K$21,$A$1:$AQ$1,0))&amp;"")="","",VALUE(TRIM(INDEX($A87:$AQ87,MATCH(Lists!$K$21,$A$1:$AQ$1,0))&amp;""))),""))</f>
        <v/>
      </c>
      <c r="BK87" s="19">
        <f>IF(AS87="",0,1)</f>
        <v/>
      </c>
    </row>
    <row r="88">
      <c r="AR88" s="18" t="n"/>
      <c r="AS88" s="19">
        <f>TRIM(IFERROR(TRIM(INDEX($A88:$AQ88,MATCH(Lists!$K$2,$A$1:$AQ$1,0))&amp;""),"")&amp;" "&amp;IFERROR(TRIM(INDEX($A88:$AQ88,MATCH(Lists!$K$3,$A$1:$AQ$1,0))&amp;""),""))</f>
        <v/>
      </c>
      <c r="AT88" s="20">
        <f>IF(AS88="","",IFERROR(IF(TRIM(INDEX($A88:$AQ88,MATCH(Lists!$K$4,$A$1:$AQ$1,0))&amp;"")="","",IF(ISNUMBER(INDEX($A88:$AQ88,MATCH(Lists!$K$4,$A$1:$AQ$1,0))),INT(INDEX($A88:$AQ88,MATCH(Lists!$K$4,$A$1:$AQ$1,0))),DATE(VALUE(LEFT(INDEX($A88:$AQ88,MATCH(Lists!$K$4,$A$1:$AQ$1,0)),4)),VALUE(MID(INDEX($A88:$AQ88,MATCH(Lists!$K$4,$A$1:$AQ$1,0)),6,2)),VALUE(MID(INDEX($A88:$AQ88,MATCH(Lists!$K$4,$A$1:$AQ$1,0)),9,2))))),""))</f>
        <v/>
      </c>
      <c r="AU88" s="19">
        <f>IF(AS88="","",IFERROR(TRIM(INDEX($A88:$AQ88,MATCH(Lists!$K$6,$A$1:$AQ$1,0))&amp;""),""))</f>
        <v/>
      </c>
      <c r="AV88" s="19">
        <f>IF(AS88="","",IFERROR(TRIM(INDEX($A88:$AQ88,MATCH(Lists!$K$5,$A$1:$AQ$1,0))&amp;""),""))</f>
        <v/>
      </c>
      <c r="AW88" s="19">
        <f>IF(AS88="","",IF(OR(AND(IFERROR(TRIM(INDEX($A88:$AQ88,MATCH(Lists!$K$9,$A$1:$AQ$1,0))&amp;""),"")&lt;&gt;"",ISERROR(MATCH(LOWER(IFERROR(TRIM(INDEX($A88:$AQ88,MATCH(Lists!$K$9,$A$1:$AQ$1,0))&amp;""),"")),Lists!$M$2:$M$7,0))),AND(IFERROR(TRIM(INDEX($A88:$AQ88,MATCH(Lists!$K$10,$A$1:$AQ$1,0))&amp;""),"")&lt;&gt;"",ISERROR(MATCH(LOWER(IFERROR(TRIM(INDEX($A88:$AQ88,MATCH(Lists!$K$10,$A$1:$AQ$1,0))&amp;""),"")),Lists!$M$2:$M$7,0)))),"Yes","No"))</f>
        <v/>
      </c>
      <c r="AX88" s="19">
        <f>IF(AS88="","",IF(IFERROR(TRIM(INDEX($A88:$AQ88,MATCH(Lists!$K$11,$A$1:$AQ$1,0))&amp;""),"")&lt;&gt;"","Yes","No"))</f>
        <v/>
      </c>
      <c r="AY88" s="19">
        <f>TRIM(IFERROR(TRIM(INDEX($A88:$AQ88,MATCH(Lists!$K$13,$A$1:$AQ$1,0))&amp;""),"")&amp;" "&amp;IFERROR(TRIM(INDEX($A88:$AQ88,MATCH(Lists!$K$14,$A$1:$AQ$1,0))&amp;""),""))</f>
        <v/>
      </c>
      <c r="AZ88" s="20">
        <f>IF(AY88="","",IFERROR(IF(TRIM(INDEX($A88:$AQ88,MATCH(Lists!$K$15,$A$1:$AQ$1,0))&amp;"")="","",IF(ISNUMBER(INDEX($A88:$AQ88,MATCH(Lists!$K$15,$A$1:$AQ$1,0))),INT(INDEX($A88:$AQ88,MATCH(Lists!$K$15,$A$1:$AQ$1,0))),DATE(VALUE(LEFT(INDEX($A88:$AQ88,MATCH(Lists!$K$15,$A$1:$AQ$1,0)),4)),VALUE(MID(INDEX($A88:$AQ88,MATCH(Lists!$K$15,$A$1:$AQ$1,0)),6,2)),VALUE(MID(INDEX($A88:$AQ88,MATCH(Lists!$K$15,$A$1:$AQ$1,0)),9,2))))),""))</f>
        <v/>
      </c>
      <c r="BA88" s="19">
        <f>IF(AY88="","",IFERROR(TRIM(INDEX($A88:$AQ88,MATCH(Lists!$K$17,$A$1:$AQ$1,0))&amp;""),""))</f>
        <v/>
      </c>
      <c r="BB88" s="19">
        <f>IF(AY88="","",IFERROR(TRIM(INDEX($A88:$AQ88,MATCH(Lists!$K$16,$A$1:$AQ$1,0))&amp;""),""))</f>
        <v/>
      </c>
      <c r="BC88" s="19">
        <f>IF(AY88="","",IF(OR(AND(IFERROR(TRIM(INDEX($A88:$AQ88,MATCH(Lists!$K$18,$A$1:$AQ$1,0))&amp;""),"")&lt;&gt;"",ISERROR(MATCH(LOWER(IFERROR(TRIM(INDEX($A88:$AQ88,MATCH(Lists!$K$18,$A$1:$AQ$1,0))&amp;""),"")),Lists!$M$2:$M$7,0))),AND(IFERROR(TRIM(INDEX($A88:$AQ88,MATCH(Lists!$K$19,$A$1:$AQ$1,0))&amp;""),"")&lt;&gt;"",ISERROR(MATCH(LOWER(IFERROR(TRIM(INDEX($A88:$AQ88,MATCH(Lists!$K$19,$A$1:$AQ$1,0))&amp;""),"")),Lists!$M$2:$M$7,0)))),"Yes","No"))</f>
        <v/>
      </c>
      <c r="BD88" s="19">
        <f>IF(AY88="","",IF(IFERROR(TRIM(INDEX($A88:$AQ88,MATCH(Lists!$K$20,$A$1:$AQ$1,0))&amp;""),"")&lt;&gt;"","Yes","No"))</f>
        <v/>
      </c>
      <c r="BE88" s="19">
        <f>IF(AS88="","",IFERROR(TRIM(INDEX($A88:$AQ88,MATCH(Lists!$K$7,$A$1:$AQ$1,0))&amp;""),""))</f>
        <v/>
      </c>
      <c r="BF88" s="19">
        <f>IF(AS88="","",IFERROR(TRIM(INDEX($A88:$AQ88,MATCH(Lists!$K$8,$A$1:$AQ$1,0))&amp;""),""))</f>
        <v/>
      </c>
      <c r="BG88" s="19">
        <f>IF(AS88="","",IFERROR(TRIM(INDEX($A88:$AQ88,MATCH(Lists!$K$12,$A$1:$AQ$1,0))&amp;""),""))</f>
        <v/>
      </c>
      <c r="BH88" s="19">
        <f>IF(AS88="","",IFERROR(TRIM(INDEX($A88:$AQ88,MATCH(Lists!$K$22,$A$1:$AQ$1,0))&amp;""),""))</f>
        <v/>
      </c>
      <c r="BI88" s="21">
        <f>IF(OR(BH88="Paid",BH88="Partially refunded"),IFERROR(VALUE(IFERROR(TRIM(INDEX($A88:$AQ88,MATCH(Lists!$K$23,$A$1:$AQ$1,0))&amp;""),"")),0)-IFERROR(VALUE(IFERROR(TRIM(INDEX($A88:$AQ88,MATCH(Lists!$K$24,$A$1:$AQ$1,0))&amp;""),"")),0),0)</f>
        <v/>
      </c>
      <c r="BJ88" s="21">
        <f>IF(AS88="","",IFERROR(IF(TRIM(INDEX($A88:$AQ88,MATCH(Lists!$K$21,$A$1:$AQ$1,0))&amp;"")="","",VALUE(TRIM(INDEX($A88:$AQ88,MATCH(Lists!$K$21,$A$1:$AQ$1,0))&amp;""))),""))</f>
        <v/>
      </c>
      <c r="BK88" s="19">
        <f>IF(AS88="",0,1)</f>
        <v/>
      </c>
    </row>
    <row r="89">
      <c r="AR89" s="18" t="n"/>
      <c r="AS89" s="19">
        <f>TRIM(IFERROR(TRIM(INDEX($A89:$AQ89,MATCH(Lists!$K$2,$A$1:$AQ$1,0))&amp;""),"")&amp;" "&amp;IFERROR(TRIM(INDEX($A89:$AQ89,MATCH(Lists!$K$3,$A$1:$AQ$1,0))&amp;""),""))</f>
        <v/>
      </c>
      <c r="AT89" s="20">
        <f>IF(AS89="","",IFERROR(IF(TRIM(INDEX($A89:$AQ89,MATCH(Lists!$K$4,$A$1:$AQ$1,0))&amp;"")="","",IF(ISNUMBER(INDEX($A89:$AQ89,MATCH(Lists!$K$4,$A$1:$AQ$1,0))),INT(INDEX($A89:$AQ89,MATCH(Lists!$K$4,$A$1:$AQ$1,0))),DATE(VALUE(LEFT(INDEX($A89:$AQ89,MATCH(Lists!$K$4,$A$1:$AQ$1,0)),4)),VALUE(MID(INDEX($A89:$AQ89,MATCH(Lists!$K$4,$A$1:$AQ$1,0)),6,2)),VALUE(MID(INDEX($A89:$AQ89,MATCH(Lists!$K$4,$A$1:$AQ$1,0)),9,2))))),""))</f>
        <v/>
      </c>
      <c r="AU89" s="19">
        <f>IF(AS89="","",IFERROR(TRIM(INDEX($A89:$AQ89,MATCH(Lists!$K$6,$A$1:$AQ$1,0))&amp;""),""))</f>
        <v/>
      </c>
      <c r="AV89" s="19">
        <f>IF(AS89="","",IFERROR(TRIM(INDEX($A89:$AQ89,MATCH(Lists!$K$5,$A$1:$AQ$1,0))&amp;""),""))</f>
        <v/>
      </c>
      <c r="AW89" s="19">
        <f>IF(AS89="","",IF(OR(AND(IFERROR(TRIM(INDEX($A89:$AQ89,MATCH(Lists!$K$9,$A$1:$AQ$1,0))&amp;""),"")&lt;&gt;"",ISERROR(MATCH(LOWER(IFERROR(TRIM(INDEX($A89:$AQ89,MATCH(Lists!$K$9,$A$1:$AQ$1,0))&amp;""),"")),Lists!$M$2:$M$7,0))),AND(IFERROR(TRIM(INDEX($A89:$AQ89,MATCH(Lists!$K$10,$A$1:$AQ$1,0))&amp;""),"")&lt;&gt;"",ISERROR(MATCH(LOWER(IFERROR(TRIM(INDEX($A89:$AQ89,MATCH(Lists!$K$10,$A$1:$AQ$1,0))&amp;""),"")),Lists!$M$2:$M$7,0)))),"Yes","No"))</f>
        <v/>
      </c>
      <c r="AX89" s="19">
        <f>IF(AS89="","",IF(IFERROR(TRIM(INDEX($A89:$AQ89,MATCH(Lists!$K$11,$A$1:$AQ$1,0))&amp;""),"")&lt;&gt;"","Yes","No"))</f>
        <v/>
      </c>
      <c r="AY89" s="19">
        <f>TRIM(IFERROR(TRIM(INDEX($A89:$AQ89,MATCH(Lists!$K$13,$A$1:$AQ$1,0))&amp;""),"")&amp;" "&amp;IFERROR(TRIM(INDEX($A89:$AQ89,MATCH(Lists!$K$14,$A$1:$AQ$1,0))&amp;""),""))</f>
        <v/>
      </c>
      <c r="AZ89" s="20">
        <f>IF(AY89="","",IFERROR(IF(TRIM(INDEX($A89:$AQ89,MATCH(Lists!$K$15,$A$1:$AQ$1,0))&amp;"")="","",IF(ISNUMBER(INDEX($A89:$AQ89,MATCH(Lists!$K$15,$A$1:$AQ$1,0))),INT(INDEX($A89:$AQ89,MATCH(Lists!$K$15,$A$1:$AQ$1,0))),DATE(VALUE(LEFT(INDEX($A89:$AQ89,MATCH(Lists!$K$15,$A$1:$AQ$1,0)),4)),VALUE(MID(INDEX($A89:$AQ89,MATCH(Lists!$K$15,$A$1:$AQ$1,0)),6,2)),VALUE(MID(INDEX($A89:$AQ89,MATCH(Lists!$K$15,$A$1:$AQ$1,0)),9,2))))),""))</f>
        <v/>
      </c>
      <c r="BA89" s="19">
        <f>IF(AY89="","",IFERROR(TRIM(INDEX($A89:$AQ89,MATCH(Lists!$K$17,$A$1:$AQ$1,0))&amp;""),""))</f>
        <v/>
      </c>
      <c r="BB89" s="19">
        <f>IF(AY89="","",IFERROR(TRIM(INDEX($A89:$AQ89,MATCH(Lists!$K$16,$A$1:$AQ$1,0))&amp;""),""))</f>
        <v/>
      </c>
      <c r="BC89" s="19">
        <f>IF(AY89="","",IF(OR(AND(IFERROR(TRIM(INDEX($A89:$AQ89,MATCH(Lists!$K$18,$A$1:$AQ$1,0))&amp;""),"")&lt;&gt;"",ISERROR(MATCH(LOWER(IFERROR(TRIM(INDEX($A89:$AQ89,MATCH(Lists!$K$18,$A$1:$AQ$1,0))&amp;""),"")),Lists!$M$2:$M$7,0))),AND(IFERROR(TRIM(INDEX($A89:$AQ89,MATCH(Lists!$K$19,$A$1:$AQ$1,0))&amp;""),"")&lt;&gt;"",ISERROR(MATCH(LOWER(IFERROR(TRIM(INDEX($A89:$AQ89,MATCH(Lists!$K$19,$A$1:$AQ$1,0))&amp;""),"")),Lists!$M$2:$M$7,0)))),"Yes","No"))</f>
        <v/>
      </c>
      <c r="BD89" s="19">
        <f>IF(AY89="","",IF(IFERROR(TRIM(INDEX($A89:$AQ89,MATCH(Lists!$K$20,$A$1:$AQ$1,0))&amp;""),"")&lt;&gt;"","Yes","No"))</f>
        <v/>
      </c>
      <c r="BE89" s="19">
        <f>IF(AS89="","",IFERROR(TRIM(INDEX($A89:$AQ89,MATCH(Lists!$K$7,$A$1:$AQ$1,0))&amp;""),""))</f>
        <v/>
      </c>
      <c r="BF89" s="19">
        <f>IF(AS89="","",IFERROR(TRIM(INDEX($A89:$AQ89,MATCH(Lists!$K$8,$A$1:$AQ$1,0))&amp;""),""))</f>
        <v/>
      </c>
      <c r="BG89" s="19">
        <f>IF(AS89="","",IFERROR(TRIM(INDEX($A89:$AQ89,MATCH(Lists!$K$12,$A$1:$AQ$1,0))&amp;""),""))</f>
        <v/>
      </c>
      <c r="BH89" s="19">
        <f>IF(AS89="","",IFERROR(TRIM(INDEX($A89:$AQ89,MATCH(Lists!$K$22,$A$1:$AQ$1,0))&amp;""),""))</f>
        <v/>
      </c>
      <c r="BI89" s="21">
        <f>IF(OR(BH89="Paid",BH89="Partially refunded"),IFERROR(VALUE(IFERROR(TRIM(INDEX($A89:$AQ89,MATCH(Lists!$K$23,$A$1:$AQ$1,0))&amp;""),"")),0)-IFERROR(VALUE(IFERROR(TRIM(INDEX($A89:$AQ89,MATCH(Lists!$K$24,$A$1:$AQ$1,0))&amp;""),"")),0),0)</f>
        <v/>
      </c>
      <c r="BJ89" s="21">
        <f>IF(AS89="","",IFERROR(IF(TRIM(INDEX($A89:$AQ89,MATCH(Lists!$K$21,$A$1:$AQ$1,0))&amp;"")="","",VALUE(TRIM(INDEX($A89:$AQ89,MATCH(Lists!$K$21,$A$1:$AQ$1,0))&amp;""))),""))</f>
        <v/>
      </c>
      <c r="BK89" s="19">
        <f>IF(AS89="",0,1)</f>
        <v/>
      </c>
    </row>
    <row r="90">
      <c r="AR90" s="18" t="n"/>
      <c r="AS90" s="19">
        <f>TRIM(IFERROR(TRIM(INDEX($A90:$AQ90,MATCH(Lists!$K$2,$A$1:$AQ$1,0))&amp;""),"")&amp;" "&amp;IFERROR(TRIM(INDEX($A90:$AQ90,MATCH(Lists!$K$3,$A$1:$AQ$1,0))&amp;""),""))</f>
        <v/>
      </c>
      <c r="AT90" s="20">
        <f>IF(AS90="","",IFERROR(IF(TRIM(INDEX($A90:$AQ90,MATCH(Lists!$K$4,$A$1:$AQ$1,0))&amp;"")="","",IF(ISNUMBER(INDEX($A90:$AQ90,MATCH(Lists!$K$4,$A$1:$AQ$1,0))),INT(INDEX($A90:$AQ90,MATCH(Lists!$K$4,$A$1:$AQ$1,0))),DATE(VALUE(LEFT(INDEX($A90:$AQ90,MATCH(Lists!$K$4,$A$1:$AQ$1,0)),4)),VALUE(MID(INDEX($A90:$AQ90,MATCH(Lists!$K$4,$A$1:$AQ$1,0)),6,2)),VALUE(MID(INDEX($A90:$AQ90,MATCH(Lists!$K$4,$A$1:$AQ$1,0)),9,2))))),""))</f>
        <v/>
      </c>
      <c r="AU90" s="19">
        <f>IF(AS90="","",IFERROR(TRIM(INDEX($A90:$AQ90,MATCH(Lists!$K$6,$A$1:$AQ$1,0))&amp;""),""))</f>
        <v/>
      </c>
      <c r="AV90" s="19">
        <f>IF(AS90="","",IFERROR(TRIM(INDEX($A90:$AQ90,MATCH(Lists!$K$5,$A$1:$AQ$1,0))&amp;""),""))</f>
        <v/>
      </c>
      <c r="AW90" s="19">
        <f>IF(AS90="","",IF(OR(AND(IFERROR(TRIM(INDEX($A90:$AQ90,MATCH(Lists!$K$9,$A$1:$AQ$1,0))&amp;""),"")&lt;&gt;"",ISERROR(MATCH(LOWER(IFERROR(TRIM(INDEX($A90:$AQ90,MATCH(Lists!$K$9,$A$1:$AQ$1,0))&amp;""),"")),Lists!$M$2:$M$7,0))),AND(IFERROR(TRIM(INDEX($A90:$AQ90,MATCH(Lists!$K$10,$A$1:$AQ$1,0))&amp;""),"")&lt;&gt;"",ISERROR(MATCH(LOWER(IFERROR(TRIM(INDEX($A90:$AQ90,MATCH(Lists!$K$10,$A$1:$AQ$1,0))&amp;""),"")),Lists!$M$2:$M$7,0)))),"Yes","No"))</f>
        <v/>
      </c>
      <c r="AX90" s="19">
        <f>IF(AS90="","",IF(IFERROR(TRIM(INDEX($A90:$AQ90,MATCH(Lists!$K$11,$A$1:$AQ$1,0))&amp;""),"")&lt;&gt;"","Yes","No"))</f>
        <v/>
      </c>
      <c r="AY90" s="19">
        <f>TRIM(IFERROR(TRIM(INDEX($A90:$AQ90,MATCH(Lists!$K$13,$A$1:$AQ$1,0))&amp;""),"")&amp;" "&amp;IFERROR(TRIM(INDEX($A90:$AQ90,MATCH(Lists!$K$14,$A$1:$AQ$1,0))&amp;""),""))</f>
        <v/>
      </c>
      <c r="AZ90" s="20">
        <f>IF(AY90="","",IFERROR(IF(TRIM(INDEX($A90:$AQ90,MATCH(Lists!$K$15,$A$1:$AQ$1,0))&amp;"")="","",IF(ISNUMBER(INDEX($A90:$AQ90,MATCH(Lists!$K$15,$A$1:$AQ$1,0))),INT(INDEX($A90:$AQ90,MATCH(Lists!$K$15,$A$1:$AQ$1,0))),DATE(VALUE(LEFT(INDEX($A90:$AQ90,MATCH(Lists!$K$15,$A$1:$AQ$1,0)),4)),VALUE(MID(INDEX($A90:$AQ90,MATCH(Lists!$K$15,$A$1:$AQ$1,0)),6,2)),VALUE(MID(INDEX($A90:$AQ90,MATCH(Lists!$K$15,$A$1:$AQ$1,0)),9,2))))),""))</f>
        <v/>
      </c>
      <c r="BA90" s="19">
        <f>IF(AY90="","",IFERROR(TRIM(INDEX($A90:$AQ90,MATCH(Lists!$K$17,$A$1:$AQ$1,0))&amp;""),""))</f>
        <v/>
      </c>
      <c r="BB90" s="19">
        <f>IF(AY90="","",IFERROR(TRIM(INDEX($A90:$AQ90,MATCH(Lists!$K$16,$A$1:$AQ$1,0))&amp;""),""))</f>
        <v/>
      </c>
      <c r="BC90" s="19">
        <f>IF(AY90="","",IF(OR(AND(IFERROR(TRIM(INDEX($A90:$AQ90,MATCH(Lists!$K$18,$A$1:$AQ$1,0))&amp;""),"")&lt;&gt;"",ISERROR(MATCH(LOWER(IFERROR(TRIM(INDEX($A90:$AQ90,MATCH(Lists!$K$18,$A$1:$AQ$1,0))&amp;""),"")),Lists!$M$2:$M$7,0))),AND(IFERROR(TRIM(INDEX($A90:$AQ90,MATCH(Lists!$K$19,$A$1:$AQ$1,0))&amp;""),"")&lt;&gt;"",ISERROR(MATCH(LOWER(IFERROR(TRIM(INDEX($A90:$AQ90,MATCH(Lists!$K$19,$A$1:$AQ$1,0))&amp;""),"")),Lists!$M$2:$M$7,0)))),"Yes","No"))</f>
        <v/>
      </c>
      <c r="BD90" s="19">
        <f>IF(AY90="","",IF(IFERROR(TRIM(INDEX($A90:$AQ90,MATCH(Lists!$K$20,$A$1:$AQ$1,0))&amp;""),"")&lt;&gt;"","Yes","No"))</f>
        <v/>
      </c>
      <c r="BE90" s="19">
        <f>IF(AS90="","",IFERROR(TRIM(INDEX($A90:$AQ90,MATCH(Lists!$K$7,$A$1:$AQ$1,0))&amp;""),""))</f>
        <v/>
      </c>
      <c r="BF90" s="19">
        <f>IF(AS90="","",IFERROR(TRIM(INDEX($A90:$AQ90,MATCH(Lists!$K$8,$A$1:$AQ$1,0))&amp;""),""))</f>
        <v/>
      </c>
      <c r="BG90" s="19">
        <f>IF(AS90="","",IFERROR(TRIM(INDEX($A90:$AQ90,MATCH(Lists!$K$12,$A$1:$AQ$1,0))&amp;""),""))</f>
        <v/>
      </c>
      <c r="BH90" s="19">
        <f>IF(AS90="","",IFERROR(TRIM(INDEX($A90:$AQ90,MATCH(Lists!$K$22,$A$1:$AQ$1,0))&amp;""),""))</f>
        <v/>
      </c>
      <c r="BI90" s="21">
        <f>IF(OR(BH90="Paid",BH90="Partially refunded"),IFERROR(VALUE(IFERROR(TRIM(INDEX($A90:$AQ90,MATCH(Lists!$K$23,$A$1:$AQ$1,0))&amp;""),"")),0)-IFERROR(VALUE(IFERROR(TRIM(INDEX($A90:$AQ90,MATCH(Lists!$K$24,$A$1:$AQ$1,0))&amp;""),"")),0),0)</f>
        <v/>
      </c>
      <c r="BJ90" s="21">
        <f>IF(AS90="","",IFERROR(IF(TRIM(INDEX($A90:$AQ90,MATCH(Lists!$K$21,$A$1:$AQ$1,0))&amp;"")="","",VALUE(TRIM(INDEX($A90:$AQ90,MATCH(Lists!$K$21,$A$1:$AQ$1,0))&amp;""))),""))</f>
        <v/>
      </c>
      <c r="BK90" s="19">
        <f>IF(AS90="",0,1)</f>
        <v/>
      </c>
    </row>
    <row r="91">
      <c r="AR91" s="18" t="n"/>
      <c r="AS91" s="19">
        <f>TRIM(IFERROR(TRIM(INDEX($A91:$AQ91,MATCH(Lists!$K$2,$A$1:$AQ$1,0))&amp;""),"")&amp;" "&amp;IFERROR(TRIM(INDEX($A91:$AQ91,MATCH(Lists!$K$3,$A$1:$AQ$1,0))&amp;""),""))</f>
        <v/>
      </c>
      <c r="AT91" s="20">
        <f>IF(AS91="","",IFERROR(IF(TRIM(INDEX($A91:$AQ91,MATCH(Lists!$K$4,$A$1:$AQ$1,0))&amp;"")="","",IF(ISNUMBER(INDEX($A91:$AQ91,MATCH(Lists!$K$4,$A$1:$AQ$1,0))),INT(INDEX($A91:$AQ91,MATCH(Lists!$K$4,$A$1:$AQ$1,0))),DATE(VALUE(LEFT(INDEX($A91:$AQ91,MATCH(Lists!$K$4,$A$1:$AQ$1,0)),4)),VALUE(MID(INDEX($A91:$AQ91,MATCH(Lists!$K$4,$A$1:$AQ$1,0)),6,2)),VALUE(MID(INDEX($A91:$AQ91,MATCH(Lists!$K$4,$A$1:$AQ$1,0)),9,2))))),""))</f>
        <v/>
      </c>
      <c r="AU91" s="19">
        <f>IF(AS91="","",IFERROR(TRIM(INDEX($A91:$AQ91,MATCH(Lists!$K$6,$A$1:$AQ$1,0))&amp;""),""))</f>
        <v/>
      </c>
      <c r="AV91" s="19">
        <f>IF(AS91="","",IFERROR(TRIM(INDEX($A91:$AQ91,MATCH(Lists!$K$5,$A$1:$AQ$1,0))&amp;""),""))</f>
        <v/>
      </c>
      <c r="AW91" s="19">
        <f>IF(AS91="","",IF(OR(AND(IFERROR(TRIM(INDEX($A91:$AQ91,MATCH(Lists!$K$9,$A$1:$AQ$1,0))&amp;""),"")&lt;&gt;"",ISERROR(MATCH(LOWER(IFERROR(TRIM(INDEX($A91:$AQ91,MATCH(Lists!$K$9,$A$1:$AQ$1,0))&amp;""),"")),Lists!$M$2:$M$7,0))),AND(IFERROR(TRIM(INDEX($A91:$AQ91,MATCH(Lists!$K$10,$A$1:$AQ$1,0))&amp;""),"")&lt;&gt;"",ISERROR(MATCH(LOWER(IFERROR(TRIM(INDEX($A91:$AQ91,MATCH(Lists!$K$10,$A$1:$AQ$1,0))&amp;""),"")),Lists!$M$2:$M$7,0)))),"Yes","No"))</f>
        <v/>
      </c>
      <c r="AX91" s="19">
        <f>IF(AS91="","",IF(IFERROR(TRIM(INDEX($A91:$AQ91,MATCH(Lists!$K$11,$A$1:$AQ$1,0))&amp;""),"")&lt;&gt;"","Yes","No"))</f>
        <v/>
      </c>
      <c r="AY91" s="19">
        <f>TRIM(IFERROR(TRIM(INDEX($A91:$AQ91,MATCH(Lists!$K$13,$A$1:$AQ$1,0))&amp;""),"")&amp;" "&amp;IFERROR(TRIM(INDEX($A91:$AQ91,MATCH(Lists!$K$14,$A$1:$AQ$1,0))&amp;""),""))</f>
        <v/>
      </c>
      <c r="AZ91" s="20">
        <f>IF(AY91="","",IFERROR(IF(TRIM(INDEX($A91:$AQ91,MATCH(Lists!$K$15,$A$1:$AQ$1,0))&amp;"")="","",IF(ISNUMBER(INDEX($A91:$AQ91,MATCH(Lists!$K$15,$A$1:$AQ$1,0))),INT(INDEX($A91:$AQ91,MATCH(Lists!$K$15,$A$1:$AQ$1,0))),DATE(VALUE(LEFT(INDEX($A91:$AQ91,MATCH(Lists!$K$15,$A$1:$AQ$1,0)),4)),VALUE(MID(INDEX($A91:$AQ91,MATCH(Lists!$K$15,$A$1:$AQ$1,0)),6,2)),VALUE(MID(INDEX($A91:$AQ91,MATCH(Lists!$K$15,$A$1:$AQ$1,0)),9,2))))),""))</f>
        <v/>
      </c>
      <c r="BA91" s="19">
        <f>IF(AY91="","",IFERROR(TRIM(INDEX($A91:$AQ91,MATCH(Lists!$K$17,$A$1:$AQ$1,0))&amp;""),""))</f>
        <v/>
      </c>
      <c r="BB91" s="19">
        <f>IF(AY91="","",IFERROR(TRIM(INDEX($A91:$AQ91,MATCH(Lists!$K$16,$A$1:$AQ$1,0))&amp;""),""))</f>
        <v/>
      </c>
      <c r="BC91" s="19">
        <f>IF(AY91="","",IF(OR(AND(IFERROR(TRIM(INDEX($A91:$AQ91,MATCH(Lists!$K$18,$A$1:$AQ$1,0))&amp;""),"")&lt;&gt;"",ISERROR(MATCH(LOWER(IFERROR(TRIM(INDEX($A91:$AQ91,MATCH(Lists!$K$18,$A$1:$AQ$1,0))&amp;""),"")),Lists!$M$2:$M$7,0))),AND(IFERROR(TRIM(INDEX($A91:$AQ91,MATCH(Lists!$K$19,$A$1:$AQ$1,0))&amp;""),"")&lt;&gt;"",ISERROR(MATCH(LOWER(IFERROR(TRIM(INDEX($A91:$AQ91,MATCH(Lists!$K$19,$A$1:$AQ$1,0))&amp;""),"")),Lists!$M$2:$M$7,0)))),"Yes","No"))</f>
        <v/>
      </c>
      <c r="BD91" s="19">
        <f>IF(AY91="","",IF(IFERROR(TRIM(INDEX($A91:$AQ91,MATCH(Lists!$K$20,$A$1:$AQ$1,0))&amp;""),"")&lt;&gt;"","Yes","No"))</f>
        <v/>
      </c>
      <c r="BE91" s="19">
        <f>IF(AS91="","",IFERROR(TRIM(INDEX($A91:$AQ91,MATCH(Lists!$K$7,$A$1:$AQ$1,0))&amp;""),""))</f>
        <v/>
      </c>
      <c r="BF91" s="19">
        <f>IF(AS91="","",IFERROR(TRIM(INDEX($A91:$AQ91,MATCH(Lists!$K$8,$A$1:$AQ$1,0))&amp;""),""))</f>
        <v/>
      </c>
      <c r="BG91" s="19">
        <f>IF(AS91="","",IFERROR(TRIM(INDEX($A91:$AQ91,MATCH(Lists!$K$12,$A$1:$AQ$1,0))&amp;""),""))</f>
        <v/>
      </c>
      <c r="BH91" s="19">
        <f>IF(AS91="","",IFERROR(TRIM(INDEX($A91:$AQ91,MATCH(Lists!$K$22,$A$1:$AQ$1,0))&amp;""),""))</f>
        <v/>
      </c>
      <c r="BI91" s="21">
        <f>IF(OR(BH91="Paid",BH91="Partially refunded"),IFERROR(VALUE(IFERROR(TRIM(INDEX($A91:$AQ91,MATCH(Lists!$K$23,$A$1:$AQ$1,0))&amp;""),"")),0)-IFERROR(VALUE(IFERROR(TRIM(INDEX($A91:$AQ91,MATCH(Lists!$K$24,$A$1:$AQ$1,0))&amp;""),"")),0),0)</f>
        <v/>
      </c>
      <c r="BJ91" s="21">
        <f>IF(AS91="","",IFERROR(IF(TRIM(INDEX($A91:$AQ91,MATCH(Lists!$K$21,$A$1:$AQ$1,0))&amp;"")="","",VALUE(TRIM(INDEX($A91:$AQ91,MATCH(Lists!$K$21,$A$1:$AQ$1,0))&amp;""))),""))</f>
        <v/>
      </c>
      <c r="BK91" s="19">
        <f>IF(AS91="",0,1)</f>
        <v/>
      </c>
    </row>
    <row r="92">
      <c r="AR92" s="18" t="n"/>
      <c r="AS92" s="19">
        <f>TRIM(IFERROR(TRIM(INDEX($A92:$AQ92,MATCH(Lists!$K$2,$A$1:$AQ$1,0))&amp;""),"")&amp;" "&amp;IFERROR(TRIM(INDEX($A92:$AQ92,MATCH(Lists!$K$3,$A$1:$AQ$1,0))&amp;""),""))</f>
        <v/>
      </c>
      <c r="AT92" s="20">
        <f>IF(AS92="","",IFERROR(IF(TRIM(INDEX($A92:$AQ92,MATCH(Lists!$K$4,$A$1:$AQ$1,0))&amp;"")="","",IF(ISNUMBER(INDEX($A92:$AQ92,MATCH(Lists!$K$4,$A$1:$AQ$1,0))),INT(INDEX($A92:$AQ92,MATCH(Lists!$K$4,$A$1:$AQ$1,0))),DATE(VALUE(LEFT(INDEX($A92:$AQ92,MATCH(Lists!$K$4,$A$1:$AQ$1,0)),4)),VALUE(MID(INDEX($A92:$AQ92,MATCH(Lists!$K$4,$A$1:$AQ$1,0)),6,2)),VALUE(MID(INDEX($A92:$AQ92,MATCH(Lists!$K$4,$A$1:$AQ$1,0)),9,2))))),""))</f>
        <v/>
      </c>
      <c r="AU92" s="19">
        <f>IF(AS92="","",IFERROR(TRIM(INDEX($A92:$AQ92,MATCH(Lists!$K$6,$A$1:$AQ$1,0))&amp;""),""))</f>
        <v/>
      </c>
      <c r="AV92" s="19">
        <f>IF(AS92="","",IFERROR(TRIM(INDEX($A92:$AQ92,MATCH(Lists!$K$5,$A$1:$AQ$1,0))&amp;""),""))</f>
        <v/>
      </c>
      <c r="AW92" s="19">
        <f>IF(AS92="","",IF(OR(AND(IFERROR(TRIM(INDEX($A92:$AQ92,MATCH(Lists!$K$9,$A$1:$AQ$1,0))&amp;""),"")&lt;&gt;"",ISERROR(MATCH(LOWER(IFERROR(TRIM(INDEX($A92:$AQ92,MATCH(Lists!$K$9,$A$1:$AQ$1,0))&amp;""),"")),Lists!$M$2:$M$7,0))),AND(IFERROR(TRIM(INDEX($A92:$AQ92,MATCH(Lists!$K$10,$A$1:$AQ$1,0))&amp;""),"")&lt;&gt;"",ISERROR(MATCH(LOWER(IFERROR(TRIM(INDEX($A92:$AQ92,MATCH(Lists!$K$10,$A$1:$AQ$1,0))&amp;""),"")),Lists!$M$2:$M$7,0)))),"Yes","No"))</f>
        <v/>
      </c>
      <c r="AX92" s="19">
        <f>IF(AS92="","",IF(IFERROR(TRIM(INDEX($A92:$AQ92,MATCH(Lists!$K$11,$A$1:$AQ$1,0))&amp;""),"")&lt;&gt;"","Yes","No"))</f>
        <v/>
      </c>
      <c r="AY92" s="19">
        <f>TRIM(IFERROR(TRIM(INDEX($A92:$AQ92,MATCH(Lists!$K$13,$A$1:$AQ$1,0))&amp;""),"")&amp;" "&amp;IFERROR(TRIM(INDEX($A92:$AQ92,MATCH(Lists!$K$14,$A$1:$AQ$1,0))&amp;""),""))</f>
        <v/>
      </c>
      <c r="AZ92" s="20">
        <f>IF(AY92="","",IFERROR(IF(TRIM(INDEX($A92:$AQ92,MATCH(Lists!$K$15,$A$1:$AQ$1,0))&amp;"")="","",IF(ISNUMBER(INDEX($A92:$AQ92,MATCH(Lists!$K$15,$A$1:$AQ$1,0))),INT(INDEX($A92:$AQ92,MATCH(Lists!$K$15,$A$1:$AQ$1,0))),DATE(VALUE(LEFT(INDEX($A92:$AQ92,MATCH(Lists!$K$15,$A$1:$AQ$1,0)),4)),VALUE(MID(INDEX($A92:$AQ92,MATCH(Lists!$K$15,$A$1:$AQ$1,0)),6,2)),VALUE(MID(INDEX($A92:$AQ92,MATCH(Lists!$K$15,$A$1:$AQ$1,0)),9,2))))),""))</f>
        <v/>
      </c>
      <c r="BA92" s="19">
        <f>IF(AY92="","",IFERROR(TRIM(INDEX($A92:$AQ92,MATCH(Lists!$K$17,$A$1:$AQ$1,0))&amp;""),""))</f>
        <v/>
      </c>
      <c r="BB92" s="19">
        <f>IF(AY92="","",IFERROR(TRIM(INDEX($A92:$AQ92,MATCH(Lists!$K$16,$A$1:$AQ$1,0))&amp;""),""))</f>
        <v/>
      </c>
      <c r="BC92" s="19">
        <f>IF(AY92="","",IF(OR(AND(IFERROR(TRIM(INDEX($A92:$AQ92,MATCH(Lists!$K$18,$A$1:$AQ$1,0))&amp;""),"")&lt;&gt;"",ISERROR(MATCH(LOWER(IFERROR(TRIM(INDEX($A92:$AQ92,MATCH(Lists!$K$18,$A$1:$AQ$1,0))&amp;""),"")),Lists!$M$2:$M$7,0))),AND(IFERROR(TRIM(INDEX($A92:$AQ92,MATCH(Lists!$K$19,$A$1:$AQ$1,0))&amp;""),"")&lt;&gt;"",ISERROR(MATCH(LOWER(IFERROR(TRIM(INDEX($A92:$AQ92,MATCH(Lists!$K$19,$A$1:$AQ$1,0))&amp;""),"")),Lists!$M$2:$M$7,0)))),"Yes","No"))</f>
        <v/>
      </c>
      <c r="BD92" s="19">
        <f>IF(AY92="","",IF(IFERROR(TRIM(INDEX($A92:$AQ92,MATCH(Lists!$K$20,$A$1:$AQ$1,0))&amp;""),"")&lt;&gt;"","Yes","No"))</f>
        <v/>
      </c>
      <c r="BE92" s="19">
        <f>IF(AS92="","",IFERROR(TRIM(INDEX($A92:$AQ92,MATCH(Lists!$K$7,$A$1:$AQ$1,0))&amp;""),""))</f>
        <v/>
      </c>
      <c r="BF92" s="19">
        <f>IF(AS92="","",IFERROR(TRIM(INDEX($A92:$AQ92,MATCH(Lists!$K$8,$A$1:$AQ$1,0))&amp;""),""))</f>
        <v/>
      </c>
      <c r="BG92" s="19">
        <f>IF(AS92="","",IFERROR(TRIM(INDEX($A92:$AQ92,MATCH(Lists!$K$12,$A$1:$AQ$1,0))&amp;""),""))</f>
        <v/>
      </c>
      <c r="BH92" s="19">
        <f>IF(AS92="","",IFERROR(TRIM(INDEX($A92:$AQ92,MATCH(Lists!$K$22,$A$1:$AQ$1,0))&amp;""),""))</f>
        <v/>
      </c>
      <c r="BI92" s="21">
        <f>IF(OR(BH92="Paid",BH92="Partially refunded"),IFERROR(VALUE(IFERROR(TRIM(INDEX($A92:$AQ92,MATCH(Lists!$K$23,$A$1:$AQ$1,0))&amp;""),"")),0)-IFERROR(VALUE(IFERROR(TRIM(INDEX($A92:$AQ92,MATCH(Lists!$K$24,$A$1:$AQ$1,0))&amp;""),"")),0),0)</f>
        <v/>
      </c>
      <c r="BJ92" s="21">
        <f>IF(AS92="","",IFERROR(IF(TRIM(INDEX($A92:$AQ92,MATCH(Lists!$K$21,$A$1:$AQ$1,0))&amp;"")="","",VALUE(TRIM(INDEX($A92:$AQ92,MATCH(Lists!$K$21,$A$1:$AQ$1,0))&amp;""))),""))</f>
        <v/>
      </c>
      <c r="BK92" s="19">
        <f>IF(AS92="",0,1)</f>
        <v/>
      </c>
    </row>
    <row r="93">
      <c r="AR93" s="18" t="n"/>
      <c r="AS93" s="19">
        <f>TRIM(IFERROR(TRIM(INDEX($A93:$AQ93,MATCH(Lists!$K$2,$A$1:$AQ$1,0))&amp;""),"")&amp;" "&amp;IFERROR(TRIM(INDEX($A93:$AQ93,MATCH(Lists!$K$3,$A$1:$AQ$1,0))&amp;""),""))</f>
        <v/>
      </c>
      <c r="AT93" s="20">
        <f>IF(AS93="","",IFERROR(IF(TRIM(INDEX($A93:$AQ93,MATCH(Lists!$K$4,$A$1:$AQ$1,0))&amp;"")="","",IF(ISNUMBER(INDEX($A93:$AQ93,MATCH(Lists!$K$4,$A$1:$AQ$1,0))),INT(INDEX($A93:$AQ93,MATCH(Lists!$K$4,$A$1:$AQ$1,0))),DATE(VALUE(LEFT(INDEX($A93:$AQ93,MATCH(Lists!$K$4,$A$1:$AQ$1,0)),4)),VALUE(MID(INDEX($A93:$AQ93,MATCH(Lists!$K$4,$A$1:$AQ$1,0)),6,2)),VALUE(MID(INDEX($A93:$AQ93,MATCH(Lists!$K$4,$A$1:$AQ$1,0)),9,2))))),""))</f>
        <v/>
      </c>
      <c r="AU93" s="19">
        <f>IF(AS93="","",IFERROR(TRIM(INDEX($A93:$AQ93,MATCH(Lists!$K$6,$A$1:$AQ$1,0))&amp;""),""))</f>
        <v/>
      </c>
      <c r="AV93" s="19">
        <f>IF(AS93="","",IFERROR(TRIM(INDEX($A93:$AQ93,MATCH(Lists!$K$5,$A$1:$AQ$1,0))&amp;""),""))</f>
        <v/>
      </c>
      <c r="AW93" s="19">
        <f>IF(AS93="","",IF(OR(AND(IFERROR(TRIM(INDEX($A93:$AQ93,MATCH(Lists!$K$9,$A$1:$AQ$1,0))&amp;""),"")&lt;&gt;"",ISERROR(MATCH(LOWER(IFERROR(TRIM(INDEX($A93:$AQ93,MATCH(Lists!$K$9,$A$1:$AQ$1,0))&amp;""),"")),Lists!$M$2:$M$7,0))),AND(IFERROR(TRIM(INDEX($A93:$AQ93,MATCH(Lists!$K$10,$A$1:$AQ$1,0))&amp;""),"")&lt;&gt;"",ISERROR(MATCH(LOWER(IFERROR(TRIM(INDEX($A93:$AQ93,MATCH(Lists!$K$10,$A$1:$AQ$1,0))&amp;""),"")),Lists!$M$2:$M$7,0)))),"Yes","No"))</f>
        <v/>
      </c>
      <c r="AX93" s="19">
        <f>IF(AS93="","",IF(IFERROR(TRIM(INDEX($A93:$AQ93,MATCH(Lists!$K$11,$A$1:$AQ$1,0))&amp;""),"")&lt;&gt;"","Yes","No"))</f>
        <v/>
      </c>
      <c r="AY93" s="19">
        <f>TRIM(IFERROR(TRIM(INDEX($A93:$AQ93,MATCH(Lists!$K$13,$A$1:$AQ$1,0))&amp;""),"")&amp;" "&amp;IFERROR(TRIM(INDEX($A93:$AQ93,MATCH(Lists!$K$14,$A$1:$AQ$1,0))&amp;""),""))</f>
        <v/>
      </c>
      <c r="AZ93" s="20">
        <f>IF(AY93="","",IFERROR(IF(TRIM(INDEX($A93:$AQ93,MATCH(Lists!$K$15,$A$1:$AQ$1,0))&amp;"")="","",IF(ISNUMBER(INDEX($A93:$AQ93,MATCH(Lists!$K$15,$A$1:$AQ$1,0))),INT(INDEX($A93:$AQ93,MATCH(Lists!$K$15,$A$1:$AQ$1,0))),DATE(VALUE(LEFT(INDEX($A93:$AQ93,MATCH(Lists!$K$15,$A$1:$AQ$1,0)),4)),VALUE(MID(INDEX($A93:$AQ93,MATCH(Lists!$K$15,$A$1:$AQ$1,0)),6,2)),VALUE(MID(INDEX($A93:$AQ93,MATCH(Lists!$K$15,$A$1:$AQ$1,0)),9,2))))),""))</f>
        <v/>
      </c>
      <c r="BA93" s="19">
        <f>IF(AY93="","",IFERROR(TRIM(INDEX($A93:$AQ93,MATCH(Lists!$K$17,$A$1:$AQ$1,0))&amp;""),""))</f>
        <v/>
      </c>
      <c r="BB93" s="19">
        <f>IF(AY93="","",IFERROR(TRIM(INDEX($A93:$AQ93,MATCH(Lists!$K$16,$A$1:$AQ$1,0))&amp;""),""))</f>
        <v/>
      </c>
      <c r="BC93" s="19">
        <f>IF(AY93="","",IF(OR(AND(IFERROR(TRIM(INDEX($A93:$AQ93,MATCH(Lists!$K$18,$A$1:$AQ$1,0))&amp;""),"")&lt;&gt;"",ISERROR(MATCH(LOWER(IFERROR(TRIM(INDEX($A93:$AQ93,MATCH(Lists!$K$18,$A$1:$AQ$1,0))&amp;""),"")),Lists!$M$2:$M$7,0))),AND(IFERROR(TRIM(INDEX($A93:$AQ93,MATCH(Lists!$K$19,$A$1:$AQ$1,0))&amp;""),"")&lt;&gt;"",ISERROR(MATCH(LOWER(IFERROR(TRIM(INDEX($A93:$AQ93,MATCH(Lists!$K$19,$A$1:$AQ$1,0))&amp;""),"")),Lists!$M$2:$M$7,0)))),"Yes","No"))</f>
        <v/>
      </c>
      <c r="BD93" s="19">
        <f>IF(AY93="","",IF(IFERROR(TRIM(INDEX($A93:$AQ93,MATCH(Lists!$K$20,$A$1:$AQ$1,0))&amp;""),"")&lt;&gt;"","Yes","No"))</f>
        <v/>
      </c>
      <c r="BE93" s="19">
        <f>IF(AS93="","",IFERROR(TRIM(INDEX($A93:$AQ93,MATCH(Lists!$K$7,$A$1:$AQ$1,0))&amp;""),""))</f>
        <v/>
      </c>
      <c r="BF93" s="19">
        <f>IF(AS93="","",IFERROR(TRIM(INDEX($A93:$AQ93,MATCH(Lists!$K$8,$A$1:$AQ$1,0))&amp;""),""))</f>
        <v/>
      </c>
      <c r="BG93" s="19">
        <f>IF(AS93="","",IFERROR(TRIM(INDEX($A93:$AQ93,MATCH(Lists!$K$12,$A$1:$AQ$1,0))&amp;""),""))</f>
        <v/>
      </c>
      <c r="BH93" s="19">
        <f>IF(AS93="","",IFERROR(TRIM(INDEX($A93:$AQ93,MATCH(Lists!$K$22,$A$1:$AQ$1,0))&amp;""),""))</f>
        <v/>
      </c>
      <c r="BI93" s="21">
        <f>IF(OR(BH93="Paid",BH93="Partially refunded"),IFERROR(VALUE(IFERROR(TRIM(INDEX($A93:$AQ93,MATCH(Lists!$K$23,$A$1:$AQ$1,0))&amp;""),"")),0)-IFERROR(VALUE(IFERROR(TRIM(INDEX($A93:$AQ93,MATCH(Lists!$K$24,$A$1:$AQ$1,0))&amp;""),"")),0),0)</f>
        <v/>
      </c>
      <c r="BJ93" s="21">
        <f>IF(AS93="","",IFERROR(IF(TRIM(INDEX($A93:$AQ93,MATCH(Lists!$K$21,$A$1:$AQ$1,0))&amp;"")="","",VALUE(TRIM(INDEX($A93:$AQ93,MATCH(Lists!$K$21,$A$1:$AQ$1,0))&amp;""))),""))</f>
        <v/>
      </c>
      <c r="BK93" s="19">
        <f>IF(AS93="",0,1)</f>
        <v/>
      </c>
    </row>
    <row r="94">
      <c r="AR94" s="18" t="n"/>
      <c r="AS94" s="19">
        <f>TRIM(IFERROR(TRIM(INDEX($A94:$AQ94,MATCH(Lists!$K$2,$A$1:$AQ$1,0))&amp;""),"")&amp;" "&amp;IFERROR(TRIM(INDEX($A94:$AQ94,MATCH(Lists!$K$3,$A$1:$AQ$1,0))&amp;""),""))</f>
        <v/>
      </c>
      <c r="AT94" s="20">
        <f>IF(AS94="","",IFERROR(IF(TRIM(INDEX($A94:$AQ94,MATCH(Lists!$K$4,$A$1:$AQ$1,0))&amp;"")="","",IF(ISNUMBER(INDEX($A94:$AQ94,MATCH(Lists!$K$4,$A$1:$AQ$1,0))),INT(INDEX($A94:$AQ94,MATCH(Lists!$K$4,$A$1:$AQ$1,0))),DATE(VALUE(LEFT(INDEX($A94:$AQ94,MATCH(Lists!$K$4,$A$1:$AQ$1,0)),4)),VALUE(MID(INDEX($A94:$AQ94,MATCH(Lists!$K$4,$A$1:$AQ$1,0)),6,2)),VALUE(MID(INDEX($A94:$AQ94,MATCH(Lists!$K$4,$A$1:$AQ$1,0)),9,2))))),""))</f>
        <v/>
      </c>
      <c r="AU94" s="19">
        <f>IF(AS94="","",IFERROR(TRIM(INDEX($A94:$AQ94,MATCH(Lists!$K$6,$A$1:$AQ$1,0))&amp;""),""))</f>
        <v/>
      </c>
      <c r="AV94" s="19">
        <f>IF(AS94="","",IFERROR(TRIM(INDEX($A94:$AQ94,MATCH(Lists!$K$5,$A$1:$AQ$1,0))&amp;""),""))</f>
        <v/>
      </c>
      <c r="AW94" s="19">
        <f>IF(AS94="","",IF(OR(AND(IFERROR(TRIM(INDEX($A94:$AQ94,MATCH(Lists!$K$9,$A$1:$AQ$1,0))&amp;""),"")&lt;&gt;"",ISERROR(MATCH(LOWER(IFERROR(TRIM(INDEX($A94:$AQ94,MATCH(Lists!$K$9,$A$1:$AQ$1,0))&amp;""),"")),Lists!$M$2:$M$7,0))),AND(IFERROR(TRIM(INDEX($A94:$AQ94,MATCH(Lists!$K$10,$A$1:$AQ$1,0))&amp;""),"")&lt;&gt;"",ISERROR(MATCH(LOWER(IFERROR(TRIM(INDEX($A94:$AQ94,MATCH(Lists!$K$10,$A$1:$AQ$1,0))&amp;""),"")),Lists!$M$2:$M$7,0)))),"Yes","No"))</f>
        <v/>
      </c>
      <c r="AX94" s="19">
        <f>IF(AS94="","",IF(IFERROR(TRIM(INDEX($A94:$AQ94,MATCH(Lists!$K$11,$A$1:$AQ$1,0))&amp;""),"")&lt;&gt;"","Yes","No"))</f>
        <v/>
      </c>
      <c r="AY94" s="19">
        <f>TRIM(IFERROR(TRIM(INDEX($A94:$AQ94,MATCH(Lists!$K$13,$A$1:$AQ$1,0))&amp;""),"")&amp;" "&amp;IFERROR(TRIM(INDEX($A94:$AQ94,MATCH(Lists!$K$14,$A$1:$AQ$1,0))&amp;""),""))</f>
        <v/>
      </c>
      <c r="AZ94" s="20">
        <f>IF(AY94="","",IFERROR(IF(TRIM(INDEX($A94:$AQ94,MATCH(Lists!$K$15,$A$1:$AQ$1,0))&amp;"")="","",IF(ISNUMBER(INDEX($A94:$AQ94,MATCH(Lists!$K$15,$A$1:$AQ$1,0))),INT(INDEX($A94:$AQ94,MATCH(Lists!$K$15,$A$1:$AQ$1,0))),DATE(VALUE(LEFT(INDEX($A94:$AQ94,MATCH(Lists!$K$15,$A$1:$AQ$1,0)),4)),VALUE(MID(INDEX($A94:$AQ94,MATCH(Lists!$K$15,$A$1:$AQ$1,0)),6,2)),VALUE(MID(INDEX($A94:$AQ94,MATCH(Lists!$K$15,$A$1:$AQ$1,0)),9,2))))),""))</f>
        <v/>
      </c>
      <c r="BA94" s="19">
        <f>IF(AY94="","",IFERROR(TRIM(INDEX($A94:$AQ94,MATCH(Lists!$K$17,$A$1:$AQ$1,0))&amp;""),""))</f>
        <v/>
      </c>
      <c r="BB94" s="19">
        <f>IF(AY94="","",IFERROR(TRIM(INDEX($A94:$AQ94,MATCH(Lists!$K$16,$A$1:$AQ$1,0))&amp;""),""))</f>
        <v/>
      </c>
      <c r="BC94" s="19">
        <f>IF(AY94="","",IF(OR(AND(IFERROR(TRIM(INDEX($A94:$AQ94,MATCH(Lists!$K$18,$A$1:$AQ$1,0))&amp;""),"")&lt;&gt;"",ISERROR(MATCH(LOWER(IFERROR(TRIM(INDEX($A94:$AQ94,MATCH(Lists!$K$18,$A$1:$AQ$1,0))&amp;""),"")),Lists!$M$2:$M$7,0))),AND(IFERROR(TRIM(INDEX($A94:$AQ94,MATCH(Lists!$K$19,$A$1:$AQ$1,0))&amp;""),"")&lt;&gt;"",ISERROR(MATCH(LOWER(IFERROR(TRIM(INDEX($A94:$AQ94,MATCH(Lists!$K$19,$A$1:$AQ$1,0))&amp;""),"")),Lists!$M$2:$M$7,0)))),"Yes","No"))</f>
        <v/>
      </c>
      <c r="BD94" s="19">
        <f>IF(AY94="","",IF(IFERROR(TRIM(INDEX($A94:$AQ94,MATCH(Lists!$K$20,$A$1:$AQ$1,0))&amp;""),"")&lt;&gt;"","Yes","No"))</f>
        <v/>
      </c>
      <c r="BE94" s="19">
        <f>IF(AS94="","",IFERROR(TRIM(INDEX($A94:$AQ94,MATCH(Lists!$K$7,$A$1:$AQ$1,0))&amp;""),""))</f>
        <v/>
      </c>
      <c r="BF94" s="19">
        <f>IF(AS94="","",IFERROR(TRIM(INDEX($A94:$AQ94,MATCH(Lists!$K$8,$A$1:$AQ$1,0))&amp;""),""))</f>
        <v/>
      </c>
      <c r="BG94" s="19">
        <f>IF(AS94="","",IFERROR(TRIM(INDEX($A94:$AQ94,MATCH(Lists!$K$12,$A$1:$AQ$1,0))&amp;""),""))</f>
        <v/>
      </c>
      <c r="BH94" s="19">
        <f>IF(AS94="","",IFERROR(TRIM(INDEX($A94:$AQ94,MATCH(Lists!$K$22,$A$1:$AQ$1,0))&amp;""),""))</f>
        <v/>
      </c>
      <c r="BI94" s="21">
        <f>IF(OR(BH94="Paid",BH94="Partially refunded"),IFERROR(VALUE(IFERROR(TRIM(INDEX($A94:$AQ94,MATCH(Lists!$K$23,$A$1:$AQ$1,0))&amp;""),"")),0)-IFERROR(VALUE(IFERROR(TRIM(INDEX($A94:$AQ94,MATCH(Lists!$K$24,$A$1:$AQ$1,0))&amp;""),"")),0),0)</f>
        <v/>
      </c>
      <c r="BJ94" s="21">
        <f>IF(AS94="","",IFERROR(IF(TRIM(INDEX($A94:$AQ94,MATCH(Lists!$K$21,$A$1:$AQ$1,0))&amp;"")="","",VALUE(TRIM(INDEX($A94:$AQ94,MATCH(Lists!$K$21,$A$1:$AQ$1,0))&amp;""))),""))</f>
        <v/>
      </c>
      <c r="BK94" s="19">
        <f>IF(AS94="",0,1)</f>
        <v/>
      </c>
    </row>
    <row r="95">
      <c r="AR95" s="18" t="n"/>
      <c r="AS95" s="19">
        <f>TRIM(IFERROR(TRIM(INDEX($A95:$AQ95,MATCH(Lists!$K$2,$A$1:$AQ$1,0))&amp;""),"")&amp;" "&amp;IFERROR(TRIM(INDEX($A95:$AQ95,MATCH(Lists!$K$3,$A$1:$AQ$1,0))&amp;""),""))</f>
        <v/>
      </c>
      <c r="AT95" s="20">
        <f>IF(AS95="","",IFERROR(IF(TRIM(INDEX($A95:$AQ95,MATCH(Lists!$K$4,$A$1:$AQ$1,0))&amp;"")="","",IF(ISNUMBER(INDEX($A95:$AQ95,MATCH(Lists!$K$4,$A$1:$AQ$1,0))),INT(INDEX($A95:$AQ95,MATCH(Lists!$K$4,$A$1:$AQ$1,0))),DATE(VALUE(LEFT(INDEX($A95:$AQ95,MATCH(Lists!$K$4,$A$1:$AQ$1,0)),4)),VALUE(MID(INDEX($A95:$AQ95,MATCH(Lists!$K$4,$A$1:$AQ$1,0)),6,2)),VALUE(MID(INDEX($A95:$AQ95,MATCH(Lists!$K$4,$A$1:$AQ$1,0)),9,2))))),""))</f>
        <v/>
      </c>
      <c r="AU95" s="19">
        <f>IF(AS95="","",IFERROR(TRIM(INDEX($A95:$AQ95,MATCH(Lists!$K$6,$A$1:$AQ$1,0))&amp;""),""))</f>
        <v/>
      </c>
      <c r="AV95" s="19">
        <f>IF(AS95="","",IFERROR(TRIM(INDEX($A95:$AQ95,MATCH(Lists!$K$5,$A$1:$AQ$1,0))&amp;""),""))</f>
        <v/>
      </c>
      <c r="AW95" s="19">
        <f>IF(AS95="","",IF(OR(AND(IFERROR(TRIM(INDEX($A95:$AQ95,MATCH(Lists!$K$9,$A$1:$AQ$1,0))&amp;""),"")&lt;&gt;"",ISERROR(MATCH(LOWER(IFERROR(TRIM(INDEX($A95:$AQ95,MATCH(Lists!$K$9,$A$1:$AQ$1,0))&amp;""),"")),Lists!$M$2:$M$7,0))),AND(IFERROR(TRIM(INDEX($A95:$AQ95,MATCH(Lists!$K$10,$A$1:$AQ$1,0))&amp;""),"")&lt;&gt;"",ISERROR(MATCH(LOWER(IFERROR(TRIM(INDEX($A95:$AQ95,MATCH(Lists!$K$10,$A$1:$AQ$1,0))&amp;""),"")),Lists!$M$2:$M$7,0)))),"Yes","No"))</f>
        <v/>
      </c>
      <c r="AX95" s="19">
        <f>IF(AS95="","",IF(IFERROR(TRIM(INDEX($A95:$AQ95,MATCH(Lists!$K$11,$A$1:$AQ$1,0))&amp;""),"")&lt;&gt;"","Yes","No"))</f>
        <v/>
      </c>
      <c r="AY95" s="19">
        <f>TRIM(IFERROR(TRIM(INDEX($A95:$AQ95,MATCH(Lists!$K$13,$A$1:$AQ$1,0))&amp;""),"")&amp;" "&amp;IFERROR(TRIM(INDEX($A95:$AQ95,MATCH(Lists!$K$14,$A$1:$AQ$1,0))&amp;""),""))</f>
        <v/>
      </c>
      <c r="AZ95" s="20">
        <f>IF(AY95="","",IFERROR(IF(TRIM(INDEX($A95:$AQ95,MATCH(Lists!$K$15,$A$1:$AQ$1,0))&amp;"")="","",IF(ISNUMBER(INDEX($A95:$AQ95,MATCH(Lists!$K$15,$A$1:$AQ$1,0))),INT(INDEX($A95:$AQ95,MATCH(Lists!$K$15,$A$1:$AQ$1,0))),DATE(VALUE(LEFT(INDEX($A95:$AQ95,MATCH(Lists!$K$15,$A$1:$AQ$1,0)),4)),VALUE(MID(INDEX($A95:$AQ95,MATCH(Lists!$K$15,$A$1:$AQ$1,0)),6,2)),VALUE(MID(INDEX($A95:$AQ95,MATCH(Lists!$K$15,$A$1:$AQ$1,0)),9,2))))),""))</f>
        <v/>
      </c>
      <c r="BA95" s="19">
        <f>IF(AY95="","",IFERROR(TRIM(INDEX($A95:$AQ95,MATCH(Lists!$K$17,$A$1:$AQ$1,0))&amp;""),""))</f>
        <v/>
      </c>
      <c r="BB95" s="19">
        <f>IF(AY95="","",IFERROR(TRIM(INDEX($A95:$AQ95,MATCH(Lists!$K$16,$A$1:$AQ$1,0))&amp;""),""))</f>
        <v/>
      </c>
      <c r="BC95" s="19">
        <f>IF(AY95="","",IF(OR(AND(IFERROR(TRIM(INDEX($A95:$AQ95,MATCH(Lists!$K$18,$A$1:$AQ$1,0))&amp;""),"")&lt;&gt;"",ISERROR(MATCH(LOWER(IFERROR(TRIM(INDEX($A95:$AQ95,MATCH(Lists!$K$18,$A$1:$AQ$1,0))&amp;""),"")),Lists!$M$2:$M$7,0))),AND(IFERROR(TRIM(INDEX($A95:$AQ95,MATCH(Lists!$K$19,$A$1:$AQ$1,0))&amp;""),"")&lt;&gt;"",ISERROR(MATCH(LOWER(IFERROR(TRIM(INDEX($A95:$AQ95,MATCH(Lists!$K$19,$A$1:$AQ$1,0))&amp;""),"")),Lists!$M$2:$M$7,0)))),"Yes","No"))</f>
        <v/>
      </c>
      <c r="BD95" s="19">
        <f>IF(AY95="","",IF(IFERROR(TRIM(INDEX($A95:$AQ95,MATCH(Lists!$K$20,$A$1:$AQ$1,0))&amp;""),"")&lt;&gt;"","Yes","No"))</f>
        <v/>
      </c>
      <c r="BE95" s="19">
        <f>IF(AS95="","",IFERROR(TRIM(INDEX($A95:$AQ95,MATCH(Lists!$K$7,$A$1:$AQ$1,0))&amp;""),""))</f>
        <v/>
      </c>
      <c r="BF95" s="19">
        <f>IF(AS95="","",IFERROR(TRIM(INDEX($A95:$AQ95,MATCH(Lists!$K$8,$A$1:$AQ$1,0))&amp;""),""))</f>
        <v/>
      </c>
      <c r="BG95" s="19">
        <f>IF(AS95="","",IFERROR(TRIM(INDEX($A95:$AQ95,MATCH(Lists!$K$12,$A$1:$AQ$1,0))&amp;""),""))</f>
        <v/>
      </c>
      <c r="BH95" s="19">
        <f>IF(AS95="","",IFERROR(TRIM(INDEX($A95:$AQ95,MATCH(Lists!$K$22,$A$1:$AQ$1,0))&amp;""),""))</f>
        <v/>
      </c>
      <c r="BI95" s="21">
        <f>IF(OR(BH95="Paid",BH95="Partially refunded"),IFERROR(VALUE(IFERROR(TRIM(INDEX($A95:$AQ95,MATCH(Lists!$K$23,$A$1:$AQ$1,0))&amp;""),"")),0)-IFERROR(VALUE(IFERROR(TRIM(INDEX($A95:$AQ95,MATCH(Lists!$K$24,$A$1:$AQ$1,0))&amp;""),"")),0),0)</f>
        <v/>
      </c>
      <c r="BJ95" s="21">
        <f>IF(AS95="","",IFERROR(IF(TRIM(INDEX($A95:$AQ95,MATCH(Lists!$K$21,$A$1:$AQ$1,0))&amp;"")="","",VALUE(TRIM(INDEX($A95:$AQ95,MATCH(Lists!$K$21,$A$1:$AQ$1,0))&amp;""))),""))</f>
        <v/>
      </c>
      <c r="BK95" s="19">
        <f>IF(AS95="",0,1)</f>
        <v/>
      </c>
    </row>
    <row r="96">
      <c r="AR96" s="18" t="n"/>
      <c r="AS96" s="19">
        <f>TRIM(IFERROR(TRIM(INDEX($A96:$AQ96,MATCH(Lists!$K$2,$A$1:$AQ$1,0))&amp;""),"")&amp;" "&amp;IFERROR(TRIM(INDEX($A96:$AQ96,MATCH(Lists!$K$3,$A$1:$AQ$1,0))&amp;""),""))</f>
        <v/>
      </c>
      <c r="AT96" s="20">
        <f>IF(AS96="","",IFERROR(IF(TRIM(INDEX($A96:$AQ96,MATCH(Lists!$K$4,$A$1:$AQ$1,0))&amp;"")="","",IF(ISNUMBER(INDEX($A96:$AQ96,MATCH(Lists!$K$4,$A$1:$AQ$1,0))),INT(INDEX($A96:$AQ96,MATCH(Lists!$K$4,$A$1:$AQ$1,0))),DATE(VALUE(LEFT(INDEX($A96:$AQ96,MATCH(Lists!$K$4,$A$1:$AQ$1,0)),4)),VALUE(MID(INDEX($A96:$AQ96,MATCH(Lists!$K$4,$A$1:$AQ$1,0)),6,2)),VALUE(MID(INDEX($A96:$AQ96,MATCH(Lists!$K$4,$A$1:$AQ$1,0)),9,2))))),""))</f>
        <v/>
      </c>
      <c r="AU96" s="19">
        <f>IF(AS96="","",IFERROR(TRIM(INDEX($A96:$AQ96,MATCH(Lists!$K$6,$A$1:$AQ$1,0))&amp;""),""))</f>
        <v/>
      </c>
      <c r="AV96" s="19">
        <f>IF(AS96="","",IFERROR(TRIM(INDEX($A96:$AQ96,MATCH(Lists!$K$5,$A$1:$AQ$1,0))&amp;""),""))</f>
        <v/>
      </c>
      <c r="AW96" s="19">
        <f>IF(AS96="","",IF(OR(AND(IFERROR(TRIM(INDEX($A96:$AQ96,MATCH(Lists!$K$9,$A$1:$AQ$1,0))&amp;""),"")&lt;&gt;"",ISERROR(MATCH(LOWER(IFERROR(TRIM(INDEX($A96:$AQ96,MATCH(Lists!$K$9,$A$1:$AQ$1,0))&amp;""),"")),Lists!$M$2:$M$7,0))),AND(IFERROR(TRIM(INDEX($A96:$AQ96,MATCH(Lists!$K$10,$A$1:$AQ$1,0))&amp;""),"")&lt;&gt;"",ISERROR(MATCH(LOWER(IFERROR(TRIM(INDEX($A96:$AQ96,MATCH(Lists!$K$10,$A$1:$AQ$1,0))&amp;""),"")),Lists!$M$2:$M$7,0)))),"Yes","No"))</f>
        <v/>
      </c>
      <c r="AX96" s="19">
        <f>IF(AS96="","",IF(IFERROR(TRIM(INDEX($A96:$AQ96,MATCH(Lists!$K$11,$A$1:$AQ$1,0))&amp;""),"")&lt;&gt;"","Yes","No"))</f>
        <v/>
      </c>
      <c r="AY96" s="19">
        <f>TRIM(IFERROR(TRIM(INDEX($A96:$AQ96,MATCH(Lists!$K$13,$A$1:$AQ$1,0))&amp;""),"")&amp;" "&amp;IFERROR(TRIM(INDEX($A96:$AQ96,MATCH(Lists!$K$14,$A$1:$AQ$1,0))&amp;""),""))</f>
        <v/>
      </c>
      <c r="AZ96" s="20">
        <f>IF(AY96="","",IFERROR(IF(TRIM(INDEX($A96:$AQ96,MATCH(Lists!$K$15,$A$1:$AQ$1,0))&amp;"")="","",IF(ISNUMBER(INDEX($A96:$AQ96,MATCH(Lists!$K$15,$A$1:$AQ$1,0))),INT(INDEX($A96:$AQ96,MATCH(Lists!$K$15,$A$1:$AQ$1,0))),DATE(VALUE(LEFT(INDEX($A96:$AQ96,MATCH(Lists!$K$15,$A$1:$AQ$1,0)),4)),VALUE(MID(INDEX($A96:$AQ96,MATCH(Lists!$K$15,$A$1:$AQ$1,0)),6,2)),VALUE(MID(INDEX($A96:$AQ96,MATCH(Lists!$K$15,$A$1:$AQ$1,0)),9,2))))),""))</f>
        <v/>
      </c>
      <c r="BA96" s="19">
        <f>IF(AY96="","",IFERROR(TRIM(INDEX($A96:$AQ96,MATCH(Lists!$K$17,$A$1:$AQ$1,0))&amp;""),""))</f>
        <v/>
      </c>
      <c r="BB96" s="19">
        <f>IF(AY96="","",IFERROR(TRIM(INDEX($A96:$AQ96,MATCH(Lists!$K$16,$A$1:$AQ$1,0))&amp;""),""))</f>
        <v/>
      </c>
      <c r="BC96" s="19">
        <f>IF(AY96="","",IF(OR(AND(IFERROR(TRIM(INDEX($A96:$AQ96,MATCH(Lists!$K$18,$A$1:$AQ$1,0))&amp;""),"")&lt;&gt;"",ISERROR(MATCH(LOWER(IFERROR(TRIM(INDEX($A96:$AQ96,MATCH(Lists!$K$18,$A$1:$AQ$1,0))&amp;""),"")),Lists!$M$2:$M$7,0))),AND(IFERROR(TRIM(INDEX($A96:$AQ96,MATCH(Lists!$K$19,$A$1:$AQ$1,0))&amp;""),"")&lt;&gt;"",ISERROR(MATCH(LOWER(IFERROR(TRIM(INDEX($A96:$AQ96,MATCH(Lists!$K$19,$A$1:$AQ$1,0))&amp;""),"")),Lists!$M$2:$M$7,0)))),"Yes","No"))</f>
        <v/>
      </c>
      <c r="BD96" s="19">
        <f>IF(AY96="","",IF(IFERROR(TRIM(INDEX($A96:$AQ96,MATCH(Lists!$K$20,$A$1:$AQ$1,0))&amp;""),"")&lt;&gt;"","Yes","No"))</f>
        <v/>
      </c>
      <c r="BE96" s="19">
        <f>IF(AS96="","",IFERROR(TRIM(INDEX($A96:$AQ96,MATCH(Lists!$K$7,$A$1:$AQ$1,0))&amp;""),""))</f>
        <v/>
      </c>
      <c r="BF96" s="19">
        <f>IF(AS96="","",IFERROR(TRIM(INDEX($A96:$AQ96,MATCH(Lists!$K$8,$A$1:$AQ$1,0))&amp;""),""))</f>
        <v/>
      </c>
      <c r="BG96" s="19">
        <f>IF(AS96="","",IFERROR(TRIM(INDEX($A96:$AQ96,MATCH(Lists!$K$12,$A$1:$AQ$1,0))&amp;""),""))</f>
        <v/>
      </c>
      <c r="BH96" s="19">
        <f>IF(AS96="","",IFERROR(TRIM(INDEX($A96:$AQ96,MATCH(Lists!$K$22,$A$1:$AQ$1,0))&amp;""),""))</f>
        <v/>
      </c>
      <c r="BI96" s="21">
        <f>IF(OR(BH96="Paid",BH96="Partially refunded"),IFERROR(VALUE(IFERROR(TRIM(INDEX($A96:$AQ96,MATCH(Lists!$K$23,$A$1:$AQ$1,0))&amp;""),"")),0)-IFERROR(VALUE(IFERROR(TRIM(INDEX($A96:$AQ96,MATCH(Lists!$K$24,$A$1:$AQ$1,0))&amp;""),"")),0),0)</f>
        <v/>
      </c>
      <c r="BJ96" s="21">
        <f>IF(AS96="","",IFERROR(IF(TRIM(INDEX($A96:$AQ96,MATCH(Lists!$K$21,$A$1:$AQ$1,0))&amp;"")="","",VALUE(TRIM(INDEX($A96:$AQ96,MATCH(Lists!$K$21,$A$1:$AQ$1,0))&amp;""))),""))</f>
        <v/>
      </c>
      <c r="BK96" s="19">
        <f>IF(AS96="",0,1)</f>
        <v/>
      </c>
    </row>
    <row r="97">
      <c r="AR97" s="18" t="n"/>
      <c r="AS97" s="19">
        <f>TRIM(IFERROR(TRIM(INDEX($A97:$AQ97,MATCH(Lists!$K$2,$A$1:$AQ$1,0))&amp;""),"")&amp;" "&amp;IFERROR(TRIM(INDEX($A97:$AQ97,MATCH(Lists!$K$3,$A$1:$AQ$1,0))&amp;""),""))</f>
        <v/>
      </c>
      <c r="AT97" s="20">
        <f>IF(AS97="","",IFERROR(IF(TRIM(INDEX($A97:$AQ97,MATCH(Lists!$K$4,$A$1:$AQ$1,0))&amp;"")="","",IF(ISNUMBER(INDEX($A97:$AQ97,MATCH(Lists!$K$4,$A$1:$AQ$1,0))),INT(INDEX($A97:$AQ97,MATCH(Lists!$K$4,$A$1:$AQ$1,0))),DATE(VALUE(LEFT(INDEX($A97:$AQ97,MATCH(Lists!$K$4,$A$1:$AQ$1,0)),4)),VALUE(MID(INDEX($A97:$AQ97,MATCH(Lists!$K$4,$A$1:$AQ$1,0)),6,2)),VALUE(MID(INDEX($A97:$AQ97,MATCH(Lists!$K$4,$A$1:$AQ$1,0)),9,2))))),""))</f>
        <v/>
      </c>
      <c r="AU97" s="19">
        <f>IF(AS97="","",IFERROR(TRIM(INDEX($A97:$AQ97,MATCH(Lists!$K$6,$A$1:$AQ$1,0))&amp;""),""))</f>
        <v/>
      </c>
      <c r="AV97" s="19">
        <f>IF(AS97="","",IFERROR(TRIM(INDEX($A97:$AQ97,MATCH(Lists!$K$5,$A$1:$AQ$1,0))&amp;""),""))</f>
        <v/>
      </c>
      <c r="AW97" s="19">
        <f>IF(AS97="","",IF(OR(AND(IFERROR(TRIM(INDEX($A97:$AQ97,MATCH(Lists!$K$9,$A$1:$AQ$1,0))&amp;""),"")&lt;&gt;"",ISERROR(MATCH(LOWER(IFERROR(TRIM(INDEX($A97:$AQ97,MATCH(Lists!$K$9,$A$1:$AQ$1,0))&amp;""),"")),Lists!$M$2:$M$7,0))),AND(IFERROR(TRIM(INDEX($A97:$AQ97,MATCH(Lists!$K$10,$A$1:$AQ$1,0))&amp;""),"")&lt;&gt;"",ISERROR(MATCH(LOWER(IFERROR(TRIM(INDEX($A97:$AQ97,MATCH(Lists!$K$10,$A$1:$AQ$1,0))&amp;""),"")),Lists!$M$2:$M$7,0)))),"Yes","No"))</f>
        <v/>
      </c>
      <c r="AX97" s="19">
        <f>IF(AS97="","",IF(IFERROR(TRIM(INDEX($A97:$AQ97,MATCH(Lists!$K$11,$A$1:$AQ$1,0))&amp;""),"")&lt;&gt;"","Yes","No"))</f>
        <v/>
      </c>
      <c r="AY97" s="19">
        <f>TRIM(IFERROR(TRIM(INDEX($A97:$AQ97,MATCH(Lists!$K$13,$A$1:$AQ$1,0))&amp;""),"")&amp;" "&amp;IFERROR(TRIM(INDEX($A97:$AQ97,MATCH(Lists!$K$14,$A$1:$AQ$1,0))&amp;""),""))</f>
        <v/>
      </c>
      <c r="AZ97" s="20">
        <f>IF(AY97="","",IFERROR(IF(TRIM(INDEX($A97:$AQ97,MATCH(Lists!$K$15,$A$1:$AQ$1,0))&amp;"")="","",IF(ISNUMBER(INDEX($A97:$AQ97,MATCH(Lists!$K$15,$A$1:$AQ$1,0))),INT(INDEX($A97:$AQ97,MATCH(Lists!$K$15,$A$1:$AQ$1,0))),DATE(VALUE(LEFT(INDEX($A97:$AQ97,MATCH(Lists!$K$15,$A$1:$AQ$1,0)),4)),VALUE(MID(INDEX($A97:$AQ97,MATCH(Lists!$K$15,$A$1:$AQ$1,0)),6,2)),VALUE(MID(INDEX($A97:$AQ97,MATCH(Lists!$K$15,$A$1:$AQ$1,0)),9,2))))),""))</f>
        <v/>
      </c>
      <c r="BA97" s="19">
        <f>IF(AY97="","",IFERROR(TRIM(INDEX($A97:$AQ97,MATCH(Lists!$K$17,$A$1:$AQ$1,0))&amp;""),""))</f>
        <v/>
      </c>
      <c r="BB97" s="19">
        <f>IF(AY97="","",IFERROR(TRIM(INDEX($A97:$AQ97,MATCH(Lists!$K$16,$A$1:$AQ$1,0))&amp;""),""))</f>
        <v/>
      </c>
      <c r="BC97" s="19">
        <f>IF(AY97="","",IF(OR(AND(IFERROR(TRIM(INDEX($A97:$AQ97,MATCH(Lists!$K$18,$A$1:$AQ$1,0))&amp;""),"")&lt;&gt;"",ISERROR(MATCH(LOWER(IFERROR(TRIM(INDEX($A97:$AQ97,MATCH(Lists!$K$18,$A$1:$AQ$1,0))&amp;""),"")),Lists!$M$2:$M$7,0))),AND(IFERROR(TRIM(INDEX($A97:$AQ97,MATCH(Lists!$K$19,$A$1:$AQ$1,0))&amp;""),"")&lt;&gt;"",ISERROR(MATCH(LOWER(IFERROR(TRIM(INDEX($A97:$AQ97,MATCH(Lists!$K$19,$A$1:$AQ$1,0))&amp;""),"")),Lists!$M$2:$M$7,0)))),"Yes","No"))</f>
        <v/>
      </c>
      <c r="BD97" s="19">
        <f>IF(AY97="","",IF(IFERROR(TRIM(INDEX($A97:$AQ97,MATCH(Lists!$K$20,$A$1:$AQ$1,0))&amp;""),"")&lt;&gt;"","Yes","No"))</f>
        <v/>
      </c>
      <c r="BE97" s="19">
        <f>IF(AS97="","",IFERROR(TRIM(INDEX($A97:$AQ97,MATCH(Lists!$K$7,$A$1:$AQ$1,0))&amp;""),""))</f>
        <v/>
      </c>
      <c r="BF97" s="19">
        <f>IF(AS97="","",IFERROR(TRIM(INDEX($A97:$AQ97,MATCH(Lists!$K$8,$A$1:$AQ$1,0))&amp;""),""))</f>
        <v/>
      </c>
      <c r="BG97" s="19">
        <f>IF(AS97="","",IFERROR(TRIM(INDEX($A97:$AQ97,MATCH(Lists!$K$12,$A$1:$AQ$1,0))&amp;""),""))</f>
        <v/>
      </c>
      <c r="BH97" s="19">
        <f>IF(AS97="","",IFERROR(TRIM(INDEX($A97:$AQ97,MATCH(Lists!$K$22,$A$1:$AQ$1,0))&amp;""),""))</f>
        <v/>
      </c>
      <c r="BI97" s="21">
        <f>IF(OR(BH97="Paid",BH97="Partially refunded"),IFERROR(VALUE(IFERROR(TRIM(INDEX($A97:$AQ97,MATCH(Lists!$K$23,$A$1:$AQ$1,0))&amp;""),"")),0)-IFERROR(VALUE(IFERROR(TRIM(INDEX($A97:$AQ97,MATCH(Lists!$K$24,$A$1:$AQ$1,0))&amp;""),"")),0),0)</f>
        <v/>
      </c>
      <c r="BJ97" s="21">
        <f>IF(AS97="","",IFERROR(IF(TRIM(INDEX($A97:$AQ97,MATCH(Lists!$K$21,$A$1:$AQ$1,0))&amp;"")="","",VALUE(TRIM(INDEX($A97:$AQ97,MATCH(Lists!$K$21,$A$1:$AQ$1,0))&amp;""))),""))</f>
        <v/>
      </c>
      <c r="BK97" s="19">
        <f>IF(AS97="",0,1)</f>
        <v/>
      </c>
    </row>
    <row r="98">
      <c r="AR98" s="18" t="n"/>
      <c r="AS98" s="19">
        <f>TRIM(IFERROR(TRIM(INDEX($A98:$AQ98,MATCH(Lists!$K$2,$A$1:$AQ$1,0))&amp;""),"")&amp;" "&amp;IFERROR(TRIM(INDEX($A98:$AQ98,MATCH(Lists!$K$3,$A$1:$AQ$1,0))&amp;""),""))</f>
        <v/>
      </c>
      <c r="AT98" s="20">
        <f>IF(AS98="","",IFERROR(IF(TRIM(INDEX($A98:$AQ98,MATCH(Lists!$K$4,$A$1:$AQ$1,0))&amp;"")="","",IF(ISNUMBER(INDEX($A98:$AQ98,MATCH(Lists!$K$4,$A$1:$AQ$1,0))),INT(INDEX($A98:$AQ98,MATCH(Lists!$K$4,$A$1:$AQ$1,0))),DATE(VALUE(LEFT(INDEX($A98:$AQ98,MATCH(Lists!$K$4,$A$1:$AQ$1,0)),4)),VALUE(MID(INDEX($A98:$AQ98,MATCH(Lists!$K$4,$A$1:$AQ$1,0)),6,2)),VALUE(MID(INDEX($A98:$AQ98,MATCH(Lists!$K$4,$A$1:$AQ$1,0)),9,2))))),""))</f>
        <v/>
      </c>
      <c r="AU98" s="19">
        <f>IF(AS98="","",IFERROR(TRIM(INDEX($A98:$AQ98,MATCH(Lists!$K$6,$A$1:$AQ$1,0))&amp;""),""))</f>
        <v/>
      </c>
      <c r="AV98" s="19">
        <f>IF(AS98="","",IFERROR(TRIM(INDEX($A98:$AQ98,MATCH(Lists!$K$5,$A$1:$AQ$1,0))&amp;""),""))</f>
        <v/>
      </c>
      <c r="AW98" s="19">
        <f>IF(AS98="","",IF(OR(AND(IFERROR(TRIM(INDEX($A98:$AQ98,MATCH(Lists!$K$9,$A$1:$AQ$1,0))&amp;""),"")&lt;&gt;"",ISERROR(MATCH(LOWER(IFERROR(TRIM(INDEX($A98:$AQ98,MATCH(Lists!$K$9,$A$1:$AQ$1,0))&amp;""),"")),Lists!$M$2:$M$7,0))),AND(IFERROR(TRIM(INDEX($A98:$AQ98,MATCH(Lists!$K$10,$A$1:$AQ$1,0))&amp;""),"")&lt;&gt;"",ISERROR(MATCH(LOWER(IFERROR(TRIM(INDEX($A98:$AQ98,MATCH(Lists!$K$10,$A$1:$AQ$1,0))&amp;""),"")),Lists!$M$2:$M$7,0)))),"Yes","No"))</f>
        <v/>
      </c>
      <c r="AX98" s="19">
        <f>IF(AS98="","",IF(IFERROR(TRIM(INDEX($A98:$AQ98,MATCH(Lists!$K$11,$A$1:$AQ$1,0))&amp;""),"")&lt;&gt;"","Yes","No"))</f>
        <v/>
      </c>
      <c r="AY98" s="19">
        <f>TRIM(IFERROR(TRIM(INDEX($A98:$AQ98,MATCH(Lists!$K$13,$A$1:$AQ$1,0))&amp;""),"")&amp;" "&amp;IFERROR(TRIM(INDEX($A98:$AQ98,MATCH(Lists!$K$14,$A$1:$AQ$1,0))&amp;""),""))</f>
        <v/>
      </c>
      <c r="AZ98" s="20">
        <f>IF(AY98="","",IFERROR(IF(TRIM(INDEX($A98:$AQ98,MATCH(Lists!$K$15,$A$1:$AQ$1,0))&amp;"")="","",IF(ISNUMBER(INDEX($A98:$AQ98,MATCH(Lists!$K$15,$A$1:$AQ$1,0))),INT(INDEX($A98:$AQ98,MATCH(Lists!$K$15,$A$1:$AQ$1,0))),DATE(VALUE(LEFT(INDEX($A98:$AQ98,MATCH(Lists!$K$15,$A$1:$AQ$1,0)),4)),VALUE(MID(INDEX($A98:$AQ98,MATCH(Lists!$K$15,$A$1:$AQ$1,0)),6,2)),VALUE(MID(INDEX($A98:$AQ98,MATCH(Lists!$K$15,$A$1:$AQ$1,0)),9,2))))),""))</f>
        <v/>
      </c>
      <c r="BA98" s="19">
        <f>IF(AY98="","",IFERROR(TRIM(INDEX($A98:$AQ98,MATCH(Lists!$K$17,$A$1:$AQ$1,0))&amp;""),""))</f>
        <v/>
      </c>
      <c r="BB98" s="19">
        <f>IF(AY98="","",IFERROR(TRIM(INDEX($A98:$AQ98,MATCH(Lists!$K$16,$A$1:$AQ$1,0))&amp;""),""))</f>
        <v/>
      </c>
      <c r="BC98" s="19">
        <f>IF(AY98="","",IF(OR(AND(IFERROR(TRIM(INDEX($A98:$AQ98,MATCH(Lists!$K$18,$A$1:$AQ$1,0))&amp;""),"")&lt;&gt;"",ISERROR(MATCH(LOWER(IFERROR(TRIM(INDEX($A98:$AQ98,MATCH(Lists!$K$18,$A$1:$AQ$1,0))&amp;""),"")),Lists!$M$2:$M$7,0))),AND(IFERROR(TRIM(INDEX($A98:$AQ98,MATCH(Lists!$K$19,$A$1:$AQ$1,0))&amp;""),"")&lt;&gt;"",ISERROR(MATCH(LOWER(IFERROR(TRIM(INDEX($A98:$AQ98,MATCH(Lists!$K$19,$A$1:$AQ$1,0))&amp;""),"")),Lists!$M$2:$M$7,0)))),"Yes","No"))</f>
        <v/>
      </c>
      <c r="BD98" s="19">
        <f>IF(AY98="","",IF(IFERROR(TRIM(INDEX($A98:$AQ98,MATCH(Lists!$K$20,$A$1:$AQ$1,0))&amp;""),"")&lt;&gt;"","Yes","No"))</f>
        <v/>
      </c>
      <c r="BE98" s="19">
        <f>IF(AS98="","",IFERROR(TRIM(INDEX($A98:$AQ98,MATCH(Lists!$K$7,$A$1:$AQ$1,0))&amp;""),""))</f>
        <v/>
      </c>
      <c r="BF98" s="19">
        <f>IF(AS98="","",IFERROR(TRIM(INDEX($A98:$AQ98,MATCH(Lists!$K$8,$A$1:$AQ$1,0))&amp;""),""))</f>
        <v/>
      </c>
      <c r="BG98" s="19">
        <f>IF(AS98="","",IFERROR(TRIM(INDEX($A98:$AQ98,MATCH(Lists!$K$12,$A$1:$AQ$1,0))&amp;""),""))</f>
        <v/>
      </c>
      <c r="BH98" s="19">
        <f>IF(AS98="","",IFERROR(TRIM(INDEX($A98:$AQ98,MATCH(Lists!$K$22,$A$1:$AQ$1,0))&amp;""),""))</f>
        <v/>
      </c>
      <c r="BI98" s="21">
        <f>IF(OR(BH98="Paid",BH98="Partially refunded"),IFERROR(VALUE(IFERROR(TRIM(INDEX($A98:$AQ98,MATCH(Lists!$K$23,$A$1:$AQ$1,0))&amp;""),"")),0)-IFERROR(VALUE(IFERROR(TRIM(INDEX($A98:$AQ98,MATCH(Lists!$K$24,$A$1:$AQ$1,0))&amp;""),"")),0),0)</f>
        <v/>
      </c>
      <c r="BJ98" s="21">
        <f>IF(AS98="","",IFERROR(IF(TRIM(INDEX($A98:$AQ98,MATCH(Lists!$K$21,$A$1:$AQ$1,0))&amp;"")="","",VALUE(TRIM(INDEX($A98:$AQ98,MATCH(Lists!$K$21,$A$1:$AQ$1,0))&amp;""))),""))</f>
        <v/>
      </c>
      <c r="BK98" s="19">
        <f>IF(AS98="",0,1)</f>
        <v/>
      </c>
    </row>
    <row r="99">
      <c r="AR99" s="18" t="n"/>
      <c r="AS99" s="19">
        <f>TRIM(IFERROR(TRIM(INDEX($A99:$AQ99,MATCH(Lists!$K$2,$A$1:$AQ$1,0))&amp;""),"")&amp;" "&amp;IFERROR(TRIM(INDEX($A99:$AQ99,MATCH(Lists!$K$3,$A$1:$AQ$1,0))&amp;""),""))</f>
        <v/>
      </c>
      <c r="AT99" s="20">
        <f>IF(AS99="","",IFERROR(IF(TRIM(INDEX($A99:$AQ99,MATCH(Lists!$K$4,$A$1:$AQ$1,0))&amp;"")="","",IF(ISNUMBER(INDEX($A99:$AQ99,MATCH(Lists!$K$4,$A$1:$AQ$1,0))),INT(INDEX($A99:$AQ99,MATCH(Lists!$K$4,$A$1:$AQ$1,0))),DATE(VALUE(LEFT(INDEX($A99:$AQ99,MATCH(Lists!$K$4,$A$1:$AQ$1,0)),4)),VALUE(MID(INDEX($A99:$AQ99,MATCH(Lists!$K$4,$A$1:$AQ$1,0)),6,2)),VALUE(MID(INDEX($A99:$AQ99,MATCH(Lists!$K$4,$A$1:$AQ$1,0)),9,2))))),""))</f>
        <v/>
      </c>
      <c r="AU99" s="19">
        <f>IF(AS99="","",IFERROR(TRIM(INDEX($A99:$AQ99,MATCH(Lists!$K$6,$A$1:$AQ$1,0))&amp;""),""))</f>
        <v/>
      </c>
      <c r="AV99" s="19">
        <f>IF(AS99="","",IFERROR(TRIM(INDEX($A99:$AQ99,MATCH(Lists!$K$5,$A$1:$AQ$1,0))&amp;""),""))</f>
        <v/>
      </c>
      <c r="AW99" s="19">
        <f>IF(AS99="","",IF(OR(AND(IFERROR(TRIM(INDEX($A99:$AQ99,MATCH(Lists!$K$9,$A$1:$AQ$1,0))&amp;""),"")&lt;&gt;"",ISERROR(MATCH(LOWER(IFERROR(TRIM(INDEX($A99:$AQ99,MATCH(Lists!$K$9,$A$1:$AQ$1,0))&amp;""),"")),Lists!$M$2:$M$7,0))),AND(IFERROR(TRIM(INDEX($A99:$AQ99,MATCH(Lists!$K$10,$A$1:$AQ$1,0))&amp;""),"")&lt;&gt;"",ISERROR(MATCH(LOWER(IFERROR(TRIM(INDEX($A99:$AQ99,MATCH(Lists!$K$10,$A$1:$AQ$1,0))&amp;""),"")),Lists!$M$2:$M$7,0)))),"Yes","No"))</f>
        <v/>
      </c>
      <c r="AX99" s="19">
        <f>IF(AS99="","",IF(IFERROR(TRIM(INDEX($A99:$AQ99,MATCH(Lists!$K$11,$A$1:$AQ$1,0))&amp;""),"")&lt;&gt;"","Yes","No"))</f>
        <v/>
      </c>
      <c r="AY99" s="19">
        <f>TRIM(IFERROR(TRIM(INDEX($A99:$AQ99,MATCH(Lists!$K$13,$A$1:$AQ$1,0))&amp;""),"")&amp;" "&amp;IFERROR(TRIM(INDEX($A99:$AQ99,MATCH(Lists!$K$14,$A$1:$AQ$1,0))&amp;""),""))</f>
        <v/>
      </c>
      <c r="AZ99" s="20">
        <f>IF(AY99="","",IFERROR(IF(TRIM(INDEX($A99:$AQ99,MATCH(Lists!$K$15,$A$1:$AQ$1,0))&amp;"")="","",IF(ISNUMBER(INDEX($A99:$AQ99,MATCH(Lists!$K$15,$A$1:$AQ$1,0))),INT(INDEX($A99:$AQ99,MATCH(Lists!$K$15,$A$1:$AQ$1,0))),DATE(VALUE(LEFT(INDEX($A99:$AQ99,MATCH(Lists!$K$15,$A$1:$AQ$1,0)),4)),VALUE(MID(INDEX($A99:$AQ99,MATCH(Lists!$K$15,$A$1:$AQ$1,0)),6,2)),VALUE(MID(INDEX($A99:$AQ99,MATCH(Lists!$K$15,$A$1:$AQ$1,0)),9,2))))),""))</f>
        <v/>
      </c>
      <c r="BA99" s="19">
        <f>IF(AY99="","",IFERROR(TRIM(INDEX($A99:$AQ99,MATCH(Lists!$K$17,$A$1:$AQ$1,0))&amp;""),""))</f>
        <v/>
      </c>
      <c r="BB99" s="19">
        <f>IF(AY99="","",IFERROR(TRIM(INDEX($A99:$AQ99,MATCH(Lists!$K$16,$A$1:$AQ$1,0))&amp;""),""))</f>
        <v/>
      </c>
      <c r="BC99" s="19">
        <f>IF(AY99="","",IF(OR(AND(IFERROR(TRIM(INDEX($A99:$AQ99,MATCH(Lists!$K$18,$A$1:$AQ$1,0))&amp;""),"")&lt;&gt;"",ISERROR(MATCH(LOWER(IFERROR(TRIM(INDEX($A99:$AQ99,MATCH(Lists!$K$18,$A$1:$AQ$1,0))&amp;""),"")),Lists!$M$2:$M$7,0))),AND(IFERROR(TRIM(INDEX($A99:$AQ99,MATCH(Lists!$K$19,$A$1:$AQ$1,0))&amp;""),"")&lt;&gt;"",ISERROR(MATCH(LOWER(IFERROR(TRIM(INDEX($A99:$AQ99,MATCH(Lists!$K$19,$A$1:$AQ$1,0))&amp;""),"")),Lists!$M$2:$M$7,0)))),"Yes","No"))</f>
        <v/>
      </c>
      <c r="BD99" s="19">
        <f>IF(AY99="","",IF(IFERROR(TRIM(INDEX($A99:$AQ99,MATCH(Lists!$K$20,$A$1:$AQ$1,0))&amp;""),"")&lt;&gt;"","Yes","No"))</f>
        <v/>
      </c>
      <c r="BE99" s="19">
        <f>IF(AS99="","",IFERROR(TRIM(INDEX($A99:$AQ99,MATCH(Lists!$K$7,$A$1:$AQ$1,0))&amp;""),""))</f>
        <v/>
      </c>
      <c r="BF99" s="19">
        <f>IF(AS99="","",IFERROR(TRIM(INDEX($A99:$AQ99,MATCH(Lists!$K$8,$A$1:$AQ$1,0))&amp;""),""))</f>
        <v/>
      </c>
      <c r="BG99" s="19">
        <f>IF(AS99="","",IFERROR(TRIM(INDEX($A99:$AQ99,MATCH(Lists!$K$12,$A$1:$AQ$1,0))&amp;""),""))</f>
        <v/>
      </c>
      <c r="BH99" s="19">
        <f>IF(AS99="","",IFERROR(TRIM(INDEX($A99:$AQ99,MATCH(Lists!$K$22,$A$1:$AQ$1,0))&amp;""),""))</f>
        <v/>
      </c>
      <c r="BI99" s="21">
        <f>IF(OR(BH99="Paid",BH99="Partially refunded"),IFERROR(VALUE(IFERROR(TRIM(INDEX($A99:$AQ99,MATCH(Lists!$K$23,$A$1:$AQ$1,0))&amp;""),"")),0)-IFERROR(VALUE(IFERROR(TRIM(INDEX($A99:$AQ99,MATCH(Lists!$K$24,$A$1:$AQ$1,0))&amp;""),"")),0),0)</f>
        <v/>
      </c>
      <c r="BJ99" s="21">
        <f>IF(AS99="","",IFERROR(IF(TRIM(INDEX($A99:$AQ99,MATCH(Lists!$K$21,$A$1:$AQ$1,0))&amp;"")="","",VALUE(TRIM(INDEX($A99:$AQ99,MATCH(Lists!$K$21,$A$1:$AQ$1,0))&amp;""))),""))</f>
        <v/>
      </c>
      <c r="BK99" s="19">
        <f>IF(AS99="",0,1)</f>
        <v/>
      </c>
    </row>
    <row r="100">
      <c r="AR100" s="18" t="n"/>
      <c r="AS100" s="19">
        <f>TRIM(IFERROR(TRIM(INDEX($A100:$AQ100,MATCH(Lists!$K$2,$A$1:$AQ$1,0))&amp;""),"")&amp;" "&amp;IFERROR(TRIM(INDEX($A100:$AQ100,MATCH(Lists!$K$3,$A$1:$AQ$1,0))&amp;""),""))</f>
        <v/>
      </c>
      <c r="AT100" s="20">
        <f>IF(AS100="","",IFERROR(IF(TRIM(INDEX($A100:$AQ100,MATCH(Lists!$K$4,$A$1:$AQ$1,0))&amp;"")="","",IF(ISNUMBER(INDEX($A100:$AQ100,MATCH(Lists!$K$4,$A$1:$AQ$1,0))),INT(INDEX($A100:$AQ100,MATCH(Lists!$K$4,$A$1:$AQ$1,0))),DATE(VALUE(LEFT(INDEX($A100:$AQ100,MATCH(Lists!$K$4,$A$1:$AQ$1,0)),4)),VALUE(MID(INDEX($A100:$AQ100,MATCH(Lists!$K$4,$A$1:$AQ$1,0)),6,2)),VALUE(MID(INDEX($A100:$AQ100,MATCH(Lists!$K$4,$A$1:$AQ$1,0)),9,2))))),""))</f>
        <v/>
      </c>
      <c r="AU100" s="19">
        <f>IF(AS100="","",IFERROR(TRIM(INDEX($A100:$AQ100,MATCH(Lists!$K$6,$A$1:$AQ$1,0))&amp;""),""))</f>
        <v/>
      </c>
      <c r="AV100" s="19">
        <f>IF(AS100="","",IFERROR(TRIM(INDEX($A100:$AQ100,MATCH(Lists!$K$5,$A$1:$AQ$1,0))&amp;""),""))</f>
        <v/>
      </c>
      <c r="AW100" s="19">
        <f>IF(AS100="","",IF(OR(AND(IFERROR(TRIM(INDEX($A100:$AQ100,MATCH(Lists!$K$9,$A$1:$AQ$1,0))&amp;""),"")&lt;&gt;"",ISERROR(MATCH(LOWER(IFERROR(TRIM(INDEX($A100:$AQ100,MATCH(Lists!$K$9,$A$1:$AQ$1,0))&amp;""),"")),Lists!$M$2:$M$7,0))),AND(IFERROR(TRIM(INDEX($A100:$AQ100,MATCH(Lists!$K$10,$A$1:$AQ$1,0))&amp;""),"")&lt;&gt;"",ISERROR(MATCH(LOWER(IFERROR(TRIM(INDEX($A100:$AQ100,MATCH(Lists!$K$10,$A$1:$AQ$1,0))&amp;""),"")),Lists!$M$2:$M$7,0)))),"Yes","No"))</f>
        <v/>
      </c>
      <c r="AX100" s="19">
        <f>IF(AS100="","",IF(IFERROR(TRIM(INDEX($A100:$AQ100,MATCH(Lists!$K$11,$A$1:$AQ$1,0))&amp;""),"")&lt;&gt;"","Yes","No"))</f>
        <v/>
      </c>
      <c r="AY100" s="19">
        <f>TRIM(IFERROR(TRIM(INDEX($A100:$AQ100,MATCH(Lists!$K$13,$A$1:$AQ$1,0))&amp;""),"")&amp;" "&amp;IFERROR(TRIM(INDEX($A100:$AQ100,MATCH(Lists!$K$14,$A$1:$AQ$1,0))&amp;""),""))</f>
        <v/>
      </c>
      <c r="AZ100" s="20">
        <f>IF(AY100="","",IFERROR(IF(TRIM(INDEX($A100:$AQ100,MATCH(Lists!$K$15,$A$1:$AQ$1,0))&amp;"")="","",IF(ISNUMBER(INDEX($A100:$AQ100,MATCH(Lists!$K$15,$A$1:$AQ$1,0))),INT(INDEX($A100:$AQ100,MATCH(Lists!$K$15,$A$1:$AQ$1,0))),DATE(VALUE(LEFT(INDEX($A100:$AQ100,MATCH(Lists!$K$15,$A$1:$AQ$1,0)),4)),VALUE(MID(INDEX($A100:$AQ100,MATCH(Lists!$K$15,$A$1:$AQ$1,0)),6,2)),VALUE(MID(INDEX($A100:$AQ100,MATCH(Lists!$K$15,$A$1:$AQ$1,0)),9,2))))),""))</f>
        <v/>
      </c>
      <c r="BA100" s="19">
        <f>IF(AY100="","",IFERROR(TRIM(INDEX($A100:$AQ100,MATCH(Lists!$K$17,$A$1:$AQ$1,0))&amp;""),""))</f>
        <v/>
      </c>
      <c r="BB100" s="19">
        <f>IF(AY100="","",IFERROR(TRIM(INDEX($A100:$AQ100,MATCH(Lists!$K$16,$A$1:$AQ$1,0))&amp;""),""))</f>
        <v/>
      </c>
      <c r="BC100" s="19">
        <f>IF(AY100="","",IF(OR(AND(IFERROR(TRIM(INDEX($A100:$AQ100,MATCH(Lists!$K$18,$A$1:$AQ$1,0))&amp;""),"")&lt;&gt;"",ISERROR(MATCH(LOWER(IFERROR(TRIM(INDEX($A100:$AQ100,MATCH(Lists!$K$18,$A$1:$AQ$1,0))&amp;""),"")),Lists!$M$2:$M$7,0))),AND(IFERROR(TRIM(INDEX($A100:$AQ100,MATCH(Lists!$K$19,$A$1:$AQ$1,0))&amp;""),"")&lt;&gt;"",ISERROR(MATCH(LOWER(IFERROR(TRIM(INDEX($A100:$AQ100,MATCH(Lists!$K$19,$A$1:$AQ$1,0))&amp;""),"")),Lists!$M$2:$M$7,0)))),"Yes","No"))</f>
        <v/>
      </c>
      <c r="BD100" s="19">
        <f>IF(AY100="","",IF(IFERROR(TRIM(INDEX($A100:$AQ100,MATCH(Lists!$K$20,$A$1:$AQ$1,0))&amp;""),"")&lt;&gt;"","Yes","No"))</f>
        <v/>
      </c>
      <c r="BE100" s="19">
        <f>IF(AS100="","",IFERROR(TRIM(INDEX($A100:$AQ100,MATCH(Lists!$K$7,$A$1:$AQ$1,0))&amp;""),""))</f>
        <v/>
      </c>
      <c r="BF100" s="19">
        <f>IF(AS100="","",IFERROR(TRIM(INDEX($A100:$AQ100,MATCH(Lists!$K$8,$A$1:$AQ$1,0))&amp;""),""))</f>
        <v/>
      </c>
      <c r="BG100" s="19">
        <f>IF(AS100="","",IFERROR(TRIM(INDEX($A100:$AQ100,MATCH(Lists!$K$12,$A$1:$AQ$1,0))&amp;""),""))</f>
        <v/>
      </c>
      <c r="BH100" s="19">
        <f>IF(AS100="","",IFERROR(TRIM(INDEX($A100:$AQ100,MATCH(Lists!$K$22,$A$1:$AQ$1,0))&amp;""),""))</f>
        <v/>
      </c>
      <c r="BI100" s="21">
        <f>IF(OR(BH100="Paid",BH100="Partially refunded"),IFERROR(VALUE(IFERROR(TRIM(INDEX($A100:$AQ100,MATCH(Lists!$K$23,$A$1:$AQ$1,0))&amp;""),"")),0)-IFERROR(VALUE(IFERROR(TRIM(INDEX($A100:$AQ100,MATCH(Lists!$K$24,$A$1:$AQ$1,0))&amp;""),"")),0),0)</f>
        <v/>
      </c>
      <c r="BJ100" s="21">
        <f>IF(AS100="","",IFERROR(IF(TRIM(INDEX($A100:$AQ100,MATCH(Lists!$K$21,$A$1:$AQ$1,0))&amp;"")="","",VALUE(TRIM(INDEX($A100:$AQ100,MATCH(Lists!$K$21,$A$1:$AQ$1,0))&amp;""))),""))</f>
        <v/>
      </c>
      <c r="BK100" s="19">
        <f>IF(AS100="",0,1)</f>
        <v/>
      </c>
    </row>
    <row r="101">
      <c r="AR101" s="18" t="n"/>
      <c r="AS101" s="19">
        <f>TRIM(IFERROR(TRIM(INDEX($A101:$AQ101,MATCH(Lists!$K$2,$A$1:$AQ$1,0))&amp;""),"")&amp;" "&amp;IFERROR(TRIM(INDEX($A101:$AQ101,MATCH(Lists!$K$3,$A$1:$AQ$1,0))&amp;""),""))</f>
        <v/>
      </c>
      <c r="AT101" s="20">
        <f>IF(AS101="","",IFERROR(IF(TRIM(INDEX($A101:$AQ101,MATCH(Lists!$K$4,$A$1:$AQ$1,0))&amp;"")="","",IF(ISNUMBER(INDEX($A101:$AQ101,MATCH(Lists!$K$4,$A$1:$AQ$1,0))),INT(INDEX($A101:$AQ101,MATCH(Lists!$K$4,$A$1:$AQ$1,0))),DATE(VALUE(LEFT(INDEX($A101:$AQ101,MATCH(Lists!$K$4,$A$1:$AQ$1,0)),4)),VALUE(MID(INDEX($A101:$AQ101,MATCH(Lists!$K$4,$A$1:$AQ$1,0)),6,2)),VALUE(MID(INDEX($A101:$AQ101,MATCH(Lists!$K$4,$A$1:$AQ$1,0)),9,2))))),""))</f>
        <v/>
      </c>
      <c r="AU101" s="19">
        <f>IF(AS101="","",IFERROR(TRIM(INDEX($A101:$AQ101,MATCH(Lists!$K$6,$A$1:$AQ$1,0))&amp;""),""))</f>
        <v/>
      </c>
      <c r="AV101" s="19">
        <f>IF(AS101="","",IFERROR(TRIM(INDEX($A101:$AQ101,MATCH(Lists!$K$5,$A$1:$AQ$1,0))&amp;""),""))</f>
        <v/>
      </c>
      <c r="AW101" s="19">
        <f>IF(AS101="","",IF(OR(AND(IFERROR(TRIM(INDEX($A101:$AQ101,MATCH(Lists!$K$9,$A$1:$AQ$1,0))&amp;""),"")&lt;&gt;"",ISERROR(MATCH(LOWER(IFERROR(TRIM(INDEX($A101:$AQ101,MATCH(Lists!$K$9,$A$1:$AQ$1,0))&amp;""),"")),Lists!$M$2:$M$7,0))),AND(IFERROR(TRIM(INDEX($A101:$AQ101,MATCH(Lists!$K$10,$A$1:$AQ$1,0))&amp;""),"")&lt;&gt;"",ISERROR(MATCH(LOWER(IFERROR(TRIM(INDEX($A101:$AQ101,MATCH(Lists!$K$10,$A$1:$AQ$1,0))&amp;""),"")),Lists!$M$2:$M$7,0)))),"Yes","No"))</f>
        <v/>
      </c>
      <c r="AX101" s="19">
        <f>IF(AS101="","",IF(IFERROR(TRIM(INDEX($A101:$AQ101,MATCH(Lists!$K$11,$A$1:$AQ$1,0))&amp;""),"")&lt;&gt;"","Yes","No"))</f>
        <v/>
      </c>
      <c r="AY101" s="19">
        <f>TRIM(IFERROR(TRIM(INDEX($A101:$AQ101,MATCH(Lists!$K$13,$A$1:$AQ$1,0))&amp;""),"")&amp;" "&amp;IFERROR(TRIM(INDEX($A101:$AQ101,MATCH(Lists!$K$14,$A$1:$AQ$1,0))&amp;""),""))</f>
        <v/>
      </c>
      <c r="AZ101" s="20">
        <f>IF(AY101="","",IFERROR(IF(TRIM(INDEX($A101:$AQ101,MATCH(Lists!$K$15,$A$1:$AQ$1,0))&amp;"")="","",IF(ISNUMBER(INDEX($A101:$AQ101,MATCH(Lists!$K$15,$A$1:$AQ$1,0))),INT(INDEX($A101:$AQ101,MATCH(Lists!$K$15,$A$1:$AQ$1,0))),DATE(VALUE(LEFT(INDEX($A101:$AQ101,MATCH(Lists!$K$15,$A$1:$AQ$1,0)),4)),VALUE(MID(INDEX($A101:$AQ101,MATCH(Lists!$K$15,$A$1:$AQ$1,0)),6,2)),VALUE(MID(INDEX($A101:$AQ101,MATCH(Lists!$K$15,$A$1:$AQ$1,0)),9,2))))),""))</f>
        <v/>
      </c>
      <c r="BA101" s="19">
        <f>IF(AY101="","",IFERROR(TRIM(INDEX($A101:$AQ101,MATCH(Lists!$K$17,$A$1:$AQ$1,0))&amp;""),""))</f>
        <v/>
      </c>
      <c r="BB101" s="19">
        <f>IF(AY101="","",IFERROR(TRIM(INDEX($A101:$AQ101,MATCH(Lists!$K$16,$A$1:$AQ$1,0))&amp;""),""))</f>
        <v/>
      </c>
      <c r="BC101" s="19">
        <f>IF(AY101="","",IF(OR(AND(IFERROR(TRIM(INDEX($A101:$AQ101,MATCH(Lists!$K$18,$A$1:$AQ$1,0))&amp;""),"")&lt;&gt;"",ISERROR(MATCH(LOWER(IFERROR(TRIM(INDEX($A101:$AQ101,MATCH(Lists!$K$18,$A$1:$AQ$1,0))&amp;""),"")),Lists!$M$2:$M$7,0))),AND(IFERROR(TRIM(INDEX($A101:$AQ101,MATCH(Lists!$K$19,$A$1:$AQ$1,0))&amp;""),"")&lt;&gt;"",ISERROR(MATCH(LOWER(IFERROR(TRIM(INDEX($A101:$AQ101,MATCH(Lists!$K$19,$A$1:$AQ$1,0))&amp;""),"")),Lists!$M$2:$M$7,0)))),"Yes","No"))</f>
        <v/>
      </c>
      <c r="BD101" s="19">
        <f>IF(AY101="","",IF(IFERROR(TRIM(INDEX($A101:$AQ101,MATCH(Lists!$K$20,$A$1:$AQ$1,0))&amp;""),"")&lt;&gt;"","Yes","No"))</f>
        <v/>
      </c>
      <c r="BE101" s="19">
        <f>IF(AS101="","",IFERROR(TRIM(INDEX($A101:$AQ101,MATCH(Lists!$K$7,$A$1:$AQ$1,0))&amp;""),""))</f>
        <v/>
      </c>
      <c r="BF101" s="19">
        <f>IF(AS101="","",IFERROR(TRIM(INDEX($A101:$AQ101,MATCH(Lists!$K$8,$A$1:$AQ$1,0))&amp;""),""))</f>
        <v/>
      </c>
      <c r="BG101" s="19">
        <f>IF(AS101="","",IFERROR(TRIM(INDEX($A101:$AQ101,MATCH(Lists!$K$12,$A$1:$AQ$1,0))&amp;""),""))</f>
        <v/>
      </c>
      <c r="BH101" s="19">
        <f>IF(AS101="","",IFERROR(TRIM(INDEX($A101:$AQ101,MATCH(Lists!$K$22,$A$1:$AQ$1,0))&amp;""),""))</f>
        <v/>
      </c>
      <c r="BI101" s="21">
        <f>IF(OR(BH101="Paid",BH101="Partially refunded"),IFERROR(VALUE(IFERROR(TRIM(INDEX($A101:$AQ101,MATCH(Lists!$K$23,$A$1:$AQ$1,0))&amp;""),"")),0)-IFERROR(VALUE(IFERROR(TRIM(INDEX($A101:$AQ101,MATCH(Lists!$K$24,$A$1:$AQ$1,0))&amp;""),"")),0),0)</f>
        <v/>
      </c>
      <c r="BJ101" s="21">
        <f>IF(AS101="","",IFERROR(IF(TRIM(INDEX($A101:$AQ101,MATCH(Lists!$K$21,$A$1:$AQ$1,0))&amp;"")="","",VALUE(TRIM(INDEX($A101:$AQ101,MATCH(Lists!$K$21,$A$1:$AQ$1,0))&amp;""))),""))</f>
        <v/>
      </c>
      <c r="BK101" s="19">
        <f>IF(AS101="",0,1)</f>
        <v/>
      </c>
    </row>
    <row r="102">
      <c r="AR102" s="18" t="n"/>
      <c r="AS102" s="19">
        <f>TRIM(IFERROR(TRIM(INDEX($A102:$AQ102,MATCH(Lists!$K$2,$A$1:$AQ$1,0))&amp;""),"")&amp;" "&amp;IFERROR(TRIM(INDEX($A102:$AQ102,MATCH(Lists!$K$3,$A$1:$AQ$1,0))&amp;""),""))</f>
        <v/>
      </c>
      <c r="AT102" s="20">
        <f>IF(AS102="","",IFERROR(IF(TRIM(INDEX($A102:$AQ102,MATCH(Lists!$K$4,$A$1:$AQ$1,0))&amp;"")="","",IF(ISNUMBER(INDEX($A102:$AQ102,MATCH(Lists!$K$4,$A$1:$AQ$1,0))),INT(INDEX($A102:$AQ102,MATCH(Lists!$K$4,$A$1:$AQ$1,0))),DATE(VALUE(LEFT(INDEX($A102:$AQ102,MATCH(Lists!$K$4,$A$1:$AQ$1,0)),4)),VALUE(MID(INDEX($A102:$AQ102,MATCH(Lists!$K$4,$A$1:$AQ$1,0)),6,2)),VALUE(MID(INDEX($A102:$AQ102,MATCH(Lists!$K$4,$A$1:$AQ$1,0)),9,2))))),""))</f>
        <v/>
      </c>
      <c r="AU102" s="19">
        <f>IF(AS102="","",IFERROR(TRIM(INDEX($A102:$AQ102,MATCH(Lists!$K$6,$A$1:$AQ$1,0))&amp;""),""))</f>
        <v/>
      </c>
      <c r="AV102" s="19">
        <f>IF(AS102="","",IFERROR(TRIM(INDEX($A102:$AQ102,MATCH(Lists!$K$5,$A$1:$AQ$1,0))&amp;""),""))</f>
        <v/>
      </c>
      <c r="AW102" s="19">
        <f>IF(AS102="","",IF(OR(AND(IFERROR(TRIM(INDEX($A102:$AQ102,MATCH(Lists!$K$9,$A$1:$AQ$1,0))&amp;""),"")&lt;&gt;"",ISERROR(MATCH(LOWER(IFERROR(TRIM(INDEX($A102:$AQ102,MATCH(Lists!$K$9,$A$1:$AQ$1,0))&amp;""),"")),Lists!$M$2:$M$7,0))),AND(IFERROR(TRIM(INDEX($A102:$AQ102,MATCH(Lists!$K$10,$A$1:$AQ$1,0))&amp;""),"")&lt;&gt;"",ISERROR(MATCH(LOWER(IFERROR(TRIM(INDEX($A102:$AQ102,MATCH(Lists!$K$10,$A$1:$AQ$1,0))&amp;""),"")),Lists!$M$2:$M$7,0)))),"Yes","No"))</f>
        <v/>
      </c>
      <c r="AX102" s="19">
        <f>IF(AS102="","",IF(IFERROR(TRIM(INDEX($A102:$AQ102,MATCH(Lists!$K$11,$A$1:$AQ$1,0))&amp;""),"")&lt;&gt;"","Yes","No"))</f>
        <v/>
      </c>
      <c r="AY102" s="19">
        <f>TRIM(IFERROR(TRIM(INDEX($A102:$AQ102,MATCH(Lists!$K$13,$A$1:$AQ$1,0))&amp;""),"")&amp;" "&amp;IFERROR(TRIM(INDEX($A102:$AQ102,MATCH(Lists!$K$14,$A$1:$AQ$1,0))&amp;""),""))</f>
        <v/>
      </c>
      <c r="AZ102" s="20">
        <f>IF(AY102="","",IFERROR(IF(TRIM(INDEX($A102:$AQ102,MATCH(Lists!$K$15,$A$1:$AQ$1,0))&amp;"")="","",IF(ISNUMBER(INDEX($A102:$AQ102,MATCH(Lists!$K$15,$A$1:$AQ$1,0))),INT(INDEX($A102:$AQ102,MATCH(Lists!$K$15,$A$1:$AQ$1,0))),DATE(VALUE(LEFT(INDEX($A102:$AQ102,MATCH(Lists!$K$15,$A$1:$AQ$1,0)),4)),VALUE(MID(INDEX($A102:$AQ102,MATCH(Lists!$K$15,$A$1:$AQ$1,0)),6,2)),VALUE(MID(INDEX($A102:$AQ102,MATCH(Lists!$K$15,$A$1:$AQ$1,0)),9,2))))),""))</f>
        <v/>
      </c>
      <c r="BA102" s="19">
        <f>IF(AY102="","",IFERROR(TRIM(INDEX($A102:$AQ102,MATCH(Lists!$K$17,$A$1:$AQ$1,0))&amp;""),""))</f>
        <v/>
      </c>
      <c r="BB102" s="19">
        <f>IF(AY102="","",IFERROR(TRIM(INDEX($A102:$AQ102,MATCH(Lists!$K$16,$A$1:$AQ$1,0))&amp;""),""))</f>
        <v/>
      </c>
      <c r="BC102" s="19">
        <f>IF(AY102="","",IF(OR(AND(IFERROR(TRIM(INDEX($A102:$AQ102,MATCH(Lists!$K$18,$A$1:$AQ$1,0))&amp;""),"")&lt;&gt;"",ISERROR(MATCH(LOWER(IFERROR(TRIM(INDEX($A102:$AQ102,MATCH(Lists!$K$18,$A$1:$AQ$1,0))&amp;""),"")),Lists!$M$2:$M$7,0))),AND(IFERROR(TRIM(INDEX($A102:$AQ102,MATCH(Lists!$K$19,$A$1:$AQ$1,0))&amp;""),"")&lt;&gt;"",ISERROR(MATCH(LOWER(IFERROR(TRIM(INDEX($A102:$AQ102,MATCH(Lists!$K$19,$A$1:$AQ$1,0))&amp;""),"")),Lists!$M$2:$M$7,0)))),"Yes","No"))</f>
        <v/>
      </c>
      <c r="BD102" s="19">
        <f>IF(AY102="","",IF(IFERROR(TRIM(INDEX($A102:$AQ102,MATCH(Lists!$K$20,$A$1:$AQ$1,0))&amp;""),"")&lt;&gt;"","Yes","No"))</f>
        <v/>
      </c>
      <c r="BE102" s="19">
        <f>IF(AS102="","",IFERROR(TRIM(INDEX($A102:$AQ102,MATCH(Lists!$K$7,$A$1:$AQ$1,0))&amp;""),""))</f>
        <v/>
      </c>
      <c r="BF102" s="19">
        <f>IF(AS102="","",IFERROR(TRIM(INDEX($A102:$AQ102,MATCH(Lists!$K$8,$A$1:$AQ$1,0))&amp;""),""))</f>
        <v/>
      </c>
      <c r="BG102" s="19">
        <f>IF(AS102="","",IFERROR(TRIM(INDEX($A102:$AQ102,MATCH(Lists!$K$12,$A$1:$AQ$1,0))&amp;""),""))</f>
        <v/>
      </c>
      <c r="BH102" s="19">
        <f>IF(AS102="","",IFERROR(TRIM(INDEX($A102:$AQ102,MATCH(Lists!$K$22,$A$1:$AQ$1,0))&amp;""),""))</f>
        <v/>
      </c>
      <c r="BI102" s="21">
        <f>IF(OR(BH102="Paid",BH102="Partially refunded"),IFERROR(VALUE(IFERROR(TRIM(INDEX($A102:$AQ102,MATCH(Lists!$K$23,$A$1:$AQ$1,0))&amp;""),"")),0)-IFERROR(VALUE(IFERROR(TRIM(INDEX($A102:$AQ102,MATCH(Lists!$K$24,$A$1:$AQ$1,0))&amp;""),"")),0),0)</f>
        <v/>
      </c>
      <c r="BJ102" s="21">
        <f>IF(AS102="","",IFERROR(IF(TRIM(INDEX($A102:$AQ102,MATCH(Lists!$K$21,$A$1:$AQ$1,0))&amp;"")="","",VALUE(TRIM(INDEX($A102:$AQ102,MATCH(Lists!$K$21,$A$1:$AQ$1,0))&amp;""))),""))</f>
        <v/>
      </c>
      <c r="BK102" s="19">
        <f>IF(AS102="",0,1)</f>
        <v/>
      </c>
    </row>
    <row r="103">
      <c r="AR103" s="18" t="n"/>
      <c r="AS103" s="19">
        <f>TRIM(IFERROR(TRIM(INDEX($A103:$AQ103,MATCH(Lists!$K$2,$A$1:$AQ$1,0))&amp;""),"")&amp;" "&amp;IFERROR(TRIM(INDEX($A103:$AQ103,MATCH(Lists!$K$3,$A$1:$AQ$1,0))&amp;""),""))</f>
        <v/>
      </c>
      <c r="AT103" s="20">
        <f>IF(AS103="","",IFERROR(IF(TRIM(INDEX($A103:$AQ103,MATCH(Lists!$K$4,$A$1:$AQ$1,0))&amp;"")="","",IF(ISNUMBER(INDEX($A103:$AQ103,MATCH(Lists!$K$4,$A$1:$AQ$1,0))),INT(INDEX($A103:$AQ103,MATCH(Lists!$K$4,$A$1:$AQ$1,0))),DATE(VALUE(LEFT(INDEX($A103:$AQ103,MATCH(Lists!$K$4,$A$1:$AQ$1,0)),4)),VALUE(MID(INDEX($A103:$AQ103,MATCH(Lists!$K$4,$A$1:$AQ$1,0)),6,2)),VALUE(MID(INDEX($A103:$AQ103,MATCH(Lists!$K$4,$A$1:$AQ$1,0)),9,2))))),""))</f>
        <v/>
      </c>
      <c r="AU103" s="19">
        <f>IF(AS103="","",IFERROR(TRIM(INDEX($A103:$AQ103,MATCH(Lists!$K$6,$A$1:$AQ$1,0))&amp;""),""))</f>
        <v/>
      </c>
      <c r="AV103" s="19">
        <f>IF(AS103="","",IFERROR(TRIM(INDEX($A103:$AQ103,MATCH(Lists!$K$5,$A$1:$AQ$1,0))&amp;""),""))</f>
        <v/>
      </c>
      <c r="AW103" s="19">
        <f>IF(AS103="","",IF(OR(AND(IFERROR(TRIM(INDEX($A103:$AQ103,MATCH(Lists!$K$9,$A$1:$AQ$1,0))&amp;""),"")&lt;&gt;"",ISERROR(MATCH(LOWER(IFERROR(TRIM(INDEX($A103:$AQ103,MATCH(Lists!$K$9,$A$1:$AQ$1,0))&amp;""),"")),Lists!$M$2:$M$7,0))),AND(IFERROR(TRIM(INDEX($A103:$AQ103,MATCH(Lists!$K$10,$A$1:$AQ$1,0))&amp;""),"")&lt;&gt;"",ISERROR(MATCH(LOWER(IFERROR(TRIM(INDEX($A103:$AQ103,MATCH(Lists!$K$10,$A$1:$AQ$1,0))&amp;""),"")),Lists!$M$2:$M$7,0)))),"Yes","No"))</f>
        <v/>
      </c>
      <c r="AX103" s="19">
        <f>IF(AS103="","",IF(IFERROR(TRIM(INDEX($A103:$AQ103,MATCH(Lists!$K$11,$A$1:$AQ$1,0))&amp;""),"")&lt;&gt;"","Yes","No"))</f>
        <v/>
      </c>
      <c r="AY103" s="19">
        <f>TRIM(IFERROR(TRIM(INDEX($A103:$AQ103,MATCH(Lists!$K$13,$A$1:$AQ$1,0))&amp;""),"")&amp;" "&amp;IFERROR(TRIM(INDEX($A103:$AQ103,MATCH(Lists!$K$14,$A$1:$AQ$1,0))&amp;""),""))</f>
        <v/>
      </c>
      <c r="AZ103" s="20">
        <f>IF(AY103="","",IFERROR(IF(TRIM(INDEX($A103:$AQ103,MATCH(Lists!$K$15,$A$1:$AQ$1,0))&amp;"")="","",IF(ISNUMBER(INDEX($A103:$AQ103,MATCH(Lists!$K$15,$A$1:$AQ$1,0))),INT(INDEX($A103:$AQ103,MATCH(Lists!$K$15,$A$1:$AQ$1,0))),DATE(VALUE(LEFT(INDEX($A103:$AQ103,MATCH(Lists!$K$15,$A$1:$AQ$1,0)),4)),VALUE(MID(INDEX($A103:$AQ103,MATCH(Lists!$K$15,$A$1:$AQ$1,0)),6,2)),VALUE(MID(INDEX($A103:$AQ103,MATCH(Lists!$K$15,$A$1:$AQ$1,0)),9,2))))),""))</f>
        <v/>
      </c>
      <c r="BA103" s="19">
        <f>IF(AY103="","",IFERROR(TRIM(INDEX($A103:$AQ103,MATCH(Lists!$K$17,$A$1:$AQ$1,0))&amp;""),""))</f>
        <v/>
      </c>
      <c r="BB103" s="19">
        <f>IF(AY103="","",IFERROR(TRIM(INDEX($A103:$AQ103,MATCH(Lists!$K$16,$A$1:$AQ$1,0))&amp;""),""))</f>
        <v/>
      </c>
      <c r="BC103" s="19">
        <f>IF(AY103="","",IF(OR(AND(IFERROR(TRIM(INDEX($A103:$AQ103,MATCH(Lists!$K$18,$A$1:$AQ$1,0))&amp;""),"")&lt;&gt;"",ISERROR(MATCH(LOWER(IFERROR(TRIM(INDEX($A103:$AQ103,MATCH(Lists!$K$18,$A$1:$AQ$1,0))&amp;""),"")),Lists!$M$2:$M$7,0))),AND(IFERROR(TRIM(INDEX($A103:$AQ103,MATCH(Lists!$K$19,$A$1:$AQ$1,0))&amp;""),"")&lt;&gt;"",ISERROR(MATCH(LOWER(IFERROR(TRIM(INDEX($A103:$AQ103,MATCH(Lists!$K$19,$A$1:$AQ$1,0))&amp;""),"")),Lists!$M$2:$M$7,0)))),"Yes","No"))</f>
        <v/>
      </c>
      <c r="BD103" s="19">
        <f>IF(AY103="","",IF(IFERROR(TRIM(INDEX($A103:$AQ103,MATCH(Lists!$K$20,$A$1:$AQ$1,0))&amp;""),"")&lt;&gt;"","Yes","No"))</f>
        <v/>
      </c>
      <c r="BE103" s="19">
        <f>IF(AS103="","",IFERROR(TRIM(INDEX($A103:$AQ103,MATCH(Lists!$K$7,$A$1:$AQ$1,0))&amp;""),""))</f>
        <v/>
      </c>
      <c r="BF103" s="19">
        <f>IF(AS103="","",IFERROR(TRIM(INDEX($A103:$AQ103,MATCH(Lists!$K$8,$A$1:$AQ$1,0))&amp;""),""))</f>
        <v/>
      </c>
      <c r="BG103" s="19">
        <f>IF(AS103="","",IFERROR(TRIM(INDEX($A103:$AQ103,MATCH(Lists!$K$12,$A$1:$AQ$1,0))&amp;""),""))</f>
        <v/>
      </c>
      <c r="BH103" s="19">
        <f>IF(AS103="","",IFERROR(TRIM(INDEX($A103:$AQ103,MATCH(Lists!$K$22,$A$1:$AQ$1,0))&amp;""),""))</f>
        <v/>
      </c>
      <c r="BI103" s="21">
        <f>IF(OR(BH103="Paid",BH103="Partially refunded"),IFERROR(VALUE(IFERROR(TRIM(INDEX($A103:$AQ103,MATCH(Lists!$K$23,$A$1:$AQ$1,0))&amp;""),"")),0)-IFERROR(VALUE(IFERROR(TRIM(INDEX($A103:$AQ103,MATCH(Lists!$K$24,$A$1:$AQ$1,0))&amp;""),"")),0),0)</f>
        <v/>
      </c>
      <c r="BJ103" s="21">
        <f>IF(AS103="","",IFERROR(IF(TRIM(INDEX($A103:$AQ103,MATCH(Lists!$K$21,$A$1:$AQ$1,0))&amp;"")="","",VALUE(TRIM(INDEX($A103:$AQ103,MATCH(Lists!$K$21,$A$1:$AQ$1,0))&amp;""))),""))</f>
        <v/>
      </c>
      <c r="BK103" s="19">
        <f>IF(AS103="",0,1)</f>
        <v/>
      </c>
    </row>
    <row r="104">
      <c r="AR104" s="18" t="n"/>
      <c r="AS104" s="19">
        <f>TRIM(IFERROR(TRIM(INDEX($A104:$AQ104,MATCH(Lists!$K$2,$A$1:$AQ$1,0))&amp;""),"")&amp;" "&amp;IFERROR(TRIM(INDEX($A104:$AQ104,MATCH(Lists!$K$3,$A$1:$AQ$1,0))&amp;""),""))</f>
        <v/>
      </c>
      <c r="AT104" s="20">
        <f>IF(AS104="","",IFERROR(IF(TRIM(INDEX($A104:$AQ104,MATCH(Lists!$K$4,$A$1:$AQ$1,0))&amp;"")="","",IF(ISNUMBER(INDEX($A104:$AQ104,MATCH(Lists!$K$4,$A$1:$AQ$1,0))),INT(INDEX($A104:$AQ104,MATCH(Lists!$K$4,$A$1:$AQ$1,0))),DATE(VALUE(LEFT(INDEX($A104:$AQ104,MATCH(Lists!$K$4,$A$1:$AQ$1,0)),4)),VALUE(MID(INDEX($A104:$AQ104,MATCH(Lists!$K$4,$A$1:$AQ$1,0)),6,2)),VALUE(MID(INDEX($A104:$AQ104,MATCH(Lists!$K$4,$A$1:$AQ$1,0)),9,2))))),""))</f>
        <v/>
      </c>
      <c r="AU104" s="19">
        <f>IF(AS104="","",IFERROR(TRIM(INDEX($A104:$AQ104,MATCH(Lists!$K$6,$A$1:$AQ$1,0))&amp;""),""))</f>
        <v/>
      </c>
      <c r="AV104" s="19">
        <f>IF(AS104="","",IFERROR(TRIM(INDEX($A104:$AQ104,MATCH(Lists!$K$5,$A$1:$AQ$1,0))&amp;""),""))</f>
        <v/>
      </c>
      <c r="AW104" s="19">
        <f>IF(AS104="","",IF(OR(AND(IFERROR(TRIM(INDEX($A104:$AQ104,MATCH(Lists!$K$9,$A$1:$AQ$1,0))&amp;""),"")&lt;&gt;"",ISERROR(MATCH(LOWER(IFERROR(TRIM(INDEX($A104:$AQ104,MATCH(Lists!$K$9,$A$1:$AQ$1,0))&amp;""),"")),Lists!$M$2:$M$7,0))),AND(IFERROR(TRIM(INDEX($A104:$AQ104,MATCH(Lists!$K$10,$A$1:$AQ$1,0))&amp;""),"")&lt;&gt;"",ISERROR(MATCH(LOWER(IFERROR(TRIM(INDEX($A104:$AQ104,MATCH(Lists!$K$10,$A$1:$AQ$1,0))&amp;""),"")),Lists!$M$2:$M$7,0)))),"Yes","No"))</f>
        <v/>
      </c>
      <c r="AX104" s="19">
        <f>IF(AS104="","",IF(IFERROR(TRIM(INDEX($A104:$AQ104,MATCH(Lists!$K$11,$A$1:$AQ$1,0))&amp;""),"")&lt;&gt;"","Yes","No"))</f>
        <v/>
      </c>
      <c r="AY104" s="19">
        <f>TRIM(IFERROR(TRIM(INDEX($A104:$AQ104,MATCH(Lists!$K$13,$A$1:$AQ$1,0))&amp;""),"")&amp;" "&amp;IFERROR(TRIM(INDEX($A104:$AQ104,MATCH(Lists!$K$14,$A$1:$AQ$1,0))&amp;""),""))</f>
        <v/>
      </c>
      <c r="AZ104" s="20">
        <f>IF(AY104="","",IFERROR(IF(TRIM(INDEX($A104:$AQ104,MATCH(Lists!$K$15,$A$1:$AQ$1,0))&amp;"")="","",IF(ISNUMBER(INDEX($A104:$AQ104,MATCH(Lists!$K$15,$A$1:$AQ$1,0))),INT(INDEX($A104:$AQ104,MATCH(Lists!$K$15,$A$1:$AQ$1,0))),DATE(VALUE(LEFT(INDEX($A104:$AQ104,MATCH(Lists!$K$15,$A$1:$AQ$1,0)),4)),VALUE(MID(INDEX($A104:$AQ104,MATCH(Lists!$K$15,$A$1:$AQ$1,0)),6,2)),VALUE(MID(INDEX($A104:$AQ104,MATCH(Lists!$K$15,$A$1:$AQ$1,0)),9,2))))),""))</f>
        <v/>
      </c>
      <c r="BA104" s="19">
        <f>IF(AY104="","",IFERROR(TRIM(INDEX($A104:$AQ104,MATCH(Lists!$K$17,$A$1:$AQ$1,0))&amp;""),""))</f>
        <v/>
      </c>
      <c r="BB104" s="19">
        <f>IF(AY104="","",IFERROR(TRIM(INDEX($A104:$AQ104,MATCH(Lists!$K$16,$A$1:$AQ$1,0))&amp;""),""))</f>
        <v/>
      </c>
      <c r="BC104" s="19">
        <f>IF(AY104="","",IF(OR(AND(IFERROR(TRIM(INDEX($A104:$AQ104,MATCH(Lists!$K$18,$A$1:$AQ$1,0))&amp;""),"")&lt;&gt;"",ISERROR(MATCH(LOWER(IFERROR(TRIM(INDEX($A104:$AQ104,MATCH(Lists!$K$18,$A$1:$AQ$1,0))&amp;""),"")),Lists!$M$2:$M$7,0))),AND(IFERROR(TRIM(INDEX($A104:$AQ104,MATCH(Lists!$K$19,$A$1:$AQ$1,0))&amp;""),"")&lt;&gt;"",ISERROR(MATCH(LOWER(IFERROR(TRIM(INDEX($A104:$AQ104,MATCH(Lists!$K$19,$A$1:$AQ$1,0))&amp;""),"")),Lists!$M$2:$M$7,0)))),"Yes","No"))</f>
        <v/>
      </c>
      <c r="BD104" s="19">
        <f>IF(AY104="","",IF(IFERROR(TRIM(INDEX($A104:$AQ104,MATCH(Lists!$K$20,$A$1:$AQ$1,0))&amp;""),"")&lt;&gt;"","Yes","No"))</f>
        <v/>
      </c>
      <c r="BE104" s="19">
        <f>IF(AS104="","",IFERROR(TRIM(INDEX($A104:$AQ104,MATCH(Lists!$K$7,$A$1:$AQ$1,0))&amp;""),""))</f>
        <v/>
      </c>
      <c r="BF104" s="19">
        <f>IF(AS104="","",IFERROR(TRIM(INDEX($A104:$AQ104,MATCH(Lists!$K$8,$A$1:$AQ$1,0))&amp;""),""))</f>
        <v/>
      </c>
      <c r="BG104" s="19">
        <f>IF(AS104="","",IFERROR(TRIM(INDEX($A104:$AQ104,MATCH(Lists!$K$12,$A$1:$AQ$1,0))&amp;""),""))</f>
        <v/>
      </c>
      <c r="BH104" s="19">
        <f>IF(AS104="","",IFERROR(TRIM(INDEX($A104:$AQ104,MATCH(Lists!$K$22,$A$1:$AQ$1,0))&amp;""),""))</f>
        <v/>
      </c>
      <c r="BI104" s="21">
        <f>IF(OR(BH104="Paid",BH104="Partially refunded"),IFERROR(VALUE(IFERROR(TRIM(INDEX($A104:$AQ104,MATCH(Lists!$K$23,$A$1:$AQ$1,0))&amp;""),"")),0)-IFERROR(VALUE(IFERROR(TRIM(INDEX($A104:$AQ104,MATCH(Lists!$K$24,$A$1:$AQ$1,0))&amp;""),"")),0),0)</f>
        <v/>
      </c>
      <c r="BJ104" s="21">
        <f>IF(AS104="","",IFERROR(IF(TRIM(INDEX($A104:$AQ104,MATCH(Lists!$K$21,$A$1:$AQ$1,0))&amp;"")="","",VALUE(TRIM(INDEX($A104:$AQ104,MATCH(Lists!$K$21,$A$1:$AQ$1,0))&amp;""))),""))</f>
        <v/>
      </c>
      <c r="BK104" s="19">
        <f>IF(AS104="",0,1)</f>
        <v/>
      </c>
    </row>
    <row r="105">
      <c r="AR105" s="18" t="n"/>
      <c r="AS105" s="19">
        <f>TRIM(IFERROR(TRIM(INDEX($A105:$AQ105,MATCH(Lists!$K$2,$A$1:$AQ$1,0))&amp;""),"")&amp;" "&amp;IFERROR(TRIM(INDEX($A105:$AQ105,MATCH(Lists!$K$3,$A$1:$AQ$1,0))&amp;""),""))</f>
        <v/>
      </c>
      <c r="AT105" s="20">
        <f>IF(AS105="","",IFERROR(IF(TRIM(INDEX($A105:$AQ105,MATCH(Lists!$K$4,$A$1:$AQ$1,0))&amp;"")="","",IF(ISNUMBER(INDEX($A105:$AQ105,MATCH(Lists!$K$4,$A$1:$AQ$1,0))),INT(INDEX($A105:$AQ105,MATCH(Lists!$K$4,$A$1:$AQ$1,0))),DATE(VALUE(LEFT(INDEX($A105:$AQ105,MATCH(Lists!$K$4,$A$1:$AQ$1,0)),4)),VALUE(MID(INDEX($A105:$AQ105,MATCH(Lists!$K$4,$A$1:$AQ$1,0)),6,2)),VALUE(MID(INDEX($A105:$AQ105,MATCH(Lists!$K$4,$A$1:$AQ$1,0)),9,2))))),""))</f>
        <v/>
      </c>
      <c r="AU105" s="19">
        <f>IF(AS105="","",IFERROR(TRIM(INDEX($A105:$AQ105,MATCH(Lists!$K$6,$A$1:$AQ$1,0))&amp;""),""))</f>
        <v/>
      </c>
      <c r="AV105" s="19">
        <f>IF(AS105="","",IFERROR(TRIM(INDEX($A105:$AQ105,MATCH(Lists!$K$5,$A$1:$AQ$1,0))&amp;""),""))</f>
        <v/>
      </c>
      <c r="AW105" s="19">
        <f>IF(AS105="","",IF(OR(AND(IFERROR(TRIM(INDEX($A105:$AQ105,MATCH(Lists!$K$9,$A$1:$AQ$1,0))&amp;""),"")&lt;&gt;"",ISERROR(MATCH(LOWER(IFERROR(TRIM(INDEX($A105:$AQ105,MATCH(Lists!$K$9,$A$1:$AQ$1,0))&amp;""),"")),Lists!$M$2:$M$7,0))),AND(IFERROR(TRIM(INDEX($A105:$AQ105,MATCH(Lists!$K$10,$A$1:$AQ$1,0))&amp;""),"")&lt;&gt;"",ISERROR(MATCH(LOWER(IFERROR(TRIM(INDEX($A105:$AQ105,MATCH(Lists!$K$10,$A$1:$AQ$1,0))&amp;""),"")),Lists!$M$2:$M$7,0)))),"Yes","No"))</f>
        <v/>
      </c>
      <c r="AX105" s="19">
        <f>IF(AS105="","",IF(IFERROR(TRIM(INDEX($A105:$AQ105,MATCH(Lists!$K$11,$A$1:$AQ$1,0))&amp;""),"")&lt;&gt;"","Yes","No"))</f>
        <v/>
      </c>
      <c r="AY105" s="19">
        <f>TRIM(IFERROR(TRIM(INDEX($A105:$AQ105,MATCH(Lists!$K$13,$A$1:$AQ$1,0))&amp;""),"")&amp;" "&amp;IFERROR(TRIM(INDEX($A105:$AQ105,MATCH(Lists!$K$14,$A$1:$AQ$1,0))&amp;""),""))</f>
        <v/>
      </c>
      <c r="AZ105" s="20">
        <f>IF(AY105="","",IFERROR(IF(TRIM(INDEX($A105:$AQ105,MATCH(Lists!$K$15,$A$1:$AQ$1,0))&amp;"")="","",IF(ISNUMBER(INDEX($A105:$AQ105,MATCH(Lists!$K$15,$A$1:$AQ$1,0))),INT(INDEX($A105:$AQ105,MATCH(Lists!$K$15,$A$1:$AQ$1,0))),DATE(VALUE(LEFT(INDEX($A105:$AQ105,MATCH(Lists!$K$15,$A$1:$AQ$1,0)),4)),VALUE(MID(INDEX($A105:$AQ105,MATCH(Lists!$K$15,$A$1:$AQ$1,0)),6,2)),VALUE(MID(INDEX($A105:$AQ105,MATCH(Lists!$K$15,$A$1:$AQ$1,0)),9,2))))),""))</f>
        <v/>
      </c>
      <c r="BA105" s="19">
        <f>IF(AY105="","",IFERROR(TRIM(INDEX($A105:$AQ105,MATCH(Lists!$K$17,$A$1:$AQ$1,0))&amp;""),""))</f>
        <v/>
      </c>
      <c r="BB105" s="19">
        <f>IF(AY105="","",IFERROR(TRIM(INDEX($A105:$AQ105,MATCH(Lists!$K$16,$A$1:$AQ$1,0))&amp;""),""))</f>
        <v/>
      </c>
      <c r="BC105" s="19">
        <f>IF(AY105="","",IF(OR(AND(IFERROR(TRIM(INDEX($A105:$AQ105,MATCH(Lists!$K$18,$A$1:$AQ$1,0))&amp;""),"")&lt;&gt;"",ISERROR(MATCH(LOWER(IFERROR(TRIM(INDEX($A105:$AQ105,MATCH(Lists!$K$18,$A$1:$AQ$1,0))&amp;""),"")),Lists!$M$2:$M$7,0))),AND(IFERROR(TRIM(INDEX($A105:$AQ105,MATCH(Lists!$K$19,$A$1:$AQ$1,0))&amp;""),"")&lt;&gt;"",ISERROR(MATCH(LOWER(IFERROR(TRIM(INDEX($A105:$AQ105,MATCH(Lists!$K$19,$A$1:$AQ$1,0))&amp;""),"")),Lists!$M$2:$M$7,0)))),"Yes","No"))</f>
        <v/>
      </c>
      <c r="BD105" s="19">
        <f>IF(AY105="","",IF(IFERROR(TRIM(INDEX($A105:$AQ105,MATCH(Lists!$K$20,$A$1:$AQ$1,0))&amp;""),"")&lt;&gt;"","Yes","No"))</f>
        <v/>
      </c>
      <c r="BE105" s="19">
        <f>IF(AS105="","",IFERROR(TRIM(INDEX($A105:$AQ105,MATCH(Lists!$K$7,$A$1:$AQ$1,0))&amp;""),""))</f>
        <v/>
      </c>
      <c r="BF105" s="19">
        <f>IF(AS105="","",IFERROR(TRIM(INDEX($A105:$AQ105,MATCH(Lists!$K$8,$A$1:$AQ$1,0))&amp;""),""))</f>
        <v/>
      </c>
      <c r="BG105" s="19">
        <f>IF(AS105="","",IFERROR(TRIM(INDEX($A105:$AQ105,MATCH(Lists!$K$12,$A$1:$AQ$1,0))&amp;""),""))</f>
        <v/>
      </c>
      <c r="BH105" s="19">
        <f>IF(AS105="","",IFERROR(TRIM(INDEX($A105:$AQ105,MATCH(Lists!$K$22,$A$1:$AQ$1,0))&amp;""),""))</f>
        <v/>
      </c>
      <c r="BI105" s="21">
        <f>IF(OR(BH105="Paid",BH105="Partially refunded"),IFERROR(VALUE(IFERROR(TRIM(INDEX($A105:$AQ105,MATCH(Lists!$K$23,$A$1:$AQ$1,0))&amp;""),"")),0)-IFERROR(VALUE(IFERROR(TRIM(INDEX($A105:$AQ105,MATCH(Lists!$K$24,$A$1:$AQ$1,0))&amp;""),"")),0),0)</f>
        <v/>
      </c>
      <c r="BJ105" s="21">
        <f>IF(AS105="","",IFERROR(IF(TRIM(INDEX($A105:$AQ105,MATCH(Lists!$K$21,$A$1:$AQ$1,0))&amp;"")="","",VALUE(TRIM(INDEX($A105:$AQ105,MATCH(Lists!$K$21,$A$1:$AQ$1,0))&amp;""))),""))</f>
        <v/>
      </c>
      <c r="BK105" s="19">
        <f>IF(AS105="",0,1)</f>
        <v/>
      </c>
    </row>
    <row r="106">
      <c r="AR106" s="18" t="n"/>
      <c r="AS106" s="19">
        <f>TRIM(IFERROR(TRIM(INDEX($A106:$AQ106,MATCH(Lists!$K$2,$A$1:$AQ$1,0))&amp;""),"")&amp;" "&amp;IFERROR(TRIM(INDEX($A106:$AQ106,MATCH(Lists!$K$3,$A$1:$AQ$1,0))&amp;""),""))</f>
        <v/>
      </c>
      <c r="AT106" s="20">
        <f>IF(AS106="","",IFERROR(IF(TRIM(INDEX($A106:$AQ106,MATCH(Lists!$K$4,$A$1:$AQ$1,0))&amp;"")="","",IF(ISNUMBER(INDEX($A106:$AQ106,MATCH(Lists!$K$4,$A$1:$AQ$1,0))),INT(INDEX($A106:$AQ106,MATCH(Lists!$K$4,$A$1:$AQ$1,0))),DATE(VALUE(LEFT(INDEX($A106:$AQ106,MATCH(Lists!$K$4,$A$1:$AQ$1,0)),4)),VALUE(MID(INDEX($A106:$AQ106,MATCH(Lists!$K$4,$A$1:$AQ$1,0)),6,2)),VALUE(MID(INDEX($A106:$AQ106,MATCH(Lists!$K$4,$A$1:$AQ$1,0)),9,2))))),""))</f>
        <v/>
      </c>
      <c r="AU106" s="19">
        <f>IF(AS106="","",IFERROR(TRIM(INDEX($A106:$AQ106,MATCH(Lists!$K$6,$A$1:$AQ$1,0))&amp;""),""))</f>
        <v/>
      </c>
      <c r="AV106" s="19">
        <f>IF(AS106="","",IFERROR(TRIM(INDEX($A106:$AQ106,MATCH(Lists!$K$5,$A$1:$AQ$1,0))&amp;""),""))</f>
        <v/>
      </c>
      <c r="AW106" s="19">
        <f>IF(AS106="","",IF(OR(AND(IFERROR(TRIM(INDEX($A106:$AQ106,MATCH(Lists!$K$9,$A$1:$AQ$1,0))&amp;""),"")&lt;&gt;"",ISERROR(MATCH(LOWER(IFERROR(TRIM(INDEX($A106:$AQ106,MATCH(Lists!$K$9,$A$1:$AQ$1,0))&amp;""),"")),Lists!$M$2:$M$7,0))),AND(IFERROR(TRIM(INDEX($A106:$AQ106,MATCH(Lists!$K$10,$A$1:$AQ$1,0))&amp;""),"")&lt;&gt;"",ISERROR(MATCH(LOWER(IFERROR(TRIM(INDEX($A106:$AQ106,MATCH(Lists!$K$10,$A$1:$AQ$1,0))&amp;""),"")),Lists!$M$2:$M$7,0)))),"Yes","No"))</f>
        <v/>
      </c>
      <c r="AX106" s="19">
        <f>IF(AS106="","",IF(IFERROR(TRIM(INDEX($A106:$AQ106,MATCH(Lists!$K$11,$A$1:$AQ$1,0))&amp;""),"")&lt;&gt;"","Yes","No"))</f>
        <v/>
      </c>
      <c r="AY106" s="19">
        <f>TRIM(IFERROR(TRIM(INDEX($A106:$AQ106,MATCH(Lists!$K$13,$A$1:$AQ$1,0))&amp;""),"")&amp;" "&amp;IFERROR(TRIM(INDEX($A106:$AQ106,MATCH(Lists!$K$14,$A$1:$AQ$1,0))&amp;""),""))</f>
        <v/>
      </c>
      <c r="AZ106" s="20">
        <f>IF(AY106="","",IFERROR(IF(TRIM(INDEX($A106:$AQ106,MATCH(Lists!$K$15,$A$1:$AQ$1,0))&amp;"")="","",IF(ISNUMBER(INDEX($A106:$AQ106,MATCH(Lists!$K$15,$A$1:$AQ$1,0))),INT(INDEX($A106:$AQ106,MATCH(Lists!$K$15,$A$1:$AQ$1,0))),DATE(VALUE(LEFT(INDEX($A106:$AQ106,MATCH(Lists!$K$15,$A$1:$AQ$1,0)),4)),VALUE(MID(INDEX($A106:$AQ106,MATCH(Lists!$K$15,$A$1:$AQ$1,0)),6,2)),VALUE(MID(INDEX($A106:$AQ106,MATCH(Lists!$K$15,$A$1:$AQ$1,0)),9,2))))),""))</f>
        <v/>
      </c>
      <c r="BA106" s="19">
        <f>IF(AY106="","",IFERROR(TRIM(INDEX($A106:$AQ106,MATCH(Lists!$K$17,$A$1:$AQ$1,0))&amp;""),""))</f>
        <v/>
      </c>
      <c r="BB106" s="19">
        <f>IF(AY106="","",IFERROR(TRIM(INDEX($A106:$AQ106,MATCH(Lists!$K$16,$A$1:$AQ$1,0))&amp;""),""))</f>
        <v/>
      </c>
      <c r="BC106" s="19">
        <f>IF(AY106="","",IF(OR(AND(IFERROR(TRIM(INDEX($A106:$AQ106,MATCH(Lists!$K$18,$A$1:$AQ$1,0))&amp;""),"")&lt;&gt;"",ISERROR(MATCH(LOWER(IFERROR(TRIM(INDEX($A106:$AQ106,MATCH(Lists!$K$18,$A$1:$AQ$1,0))&amp;""),"")),Lists!$M$2:$M$7,0))),AND(IFERROR(TRIM(INDEX($A106:$AQ106,MATCH(Lists!$K$19,$A$1:$AQ$1,0))&amp;""),"")&lt;&gt;"",ISERROR(MATCH(LOWER(IFERROR(TRIM(INDEX($A106:$AQ106,MATCH(Lists!$K$19,$A$1:$AQ$1,0))&amp;""),"")),Lists!$M$2:$M$7,0)))),"Yes","No"))</f>
        <v/>
      </c>
      <c r="BD106" s="19">
        <f>IF(AY106="","",IF(IFERROR(TRIM(INDEX($A106:$AQ106,MATCH(Lists!$K$20,$A$1:$AQ$1,0))&amp;""),"")&lt;&gt;"","Yes","No"))</f>
        <v/>
      </c>
      <c r="BE106" s="19">
        <f>IF(AS106="","",IFERROR(TRIM(INDEX($A106:$AQ106,MATCH(Lists!$K$7,$A$1:$AQ$1,0))&amp;""),""))</f>
        <v/>
      </c>
      <c r="BF106" s="19">
        <f>IF(AS106="","",IFERROR(TRIM(INDEX($A106:$AQ106,MATCH(Lists!$K$8,$A$1:$AQ$1,0))&amp;""),""))</f>
        <v/>
      </c>
      <c r="BG106" s="19">
        <f>IF(AS106="","",IFERROR(TRIM(INDEX($A106:$AQ106,MATCH(Lists!$K$12,$A$1:$AQ$1,0))&amp;""),""))</f>
        <v/>
      </c>
      <c r="BH106" s="19">
        <f>IF(AS106="","",IFERROR(TRIM(INDEX($A106:$AQ106,MATCH(Lists!$K$22,$A$1:$AQ$1,0))&amp;""),""))</f>
        <v/>
      </c>
      <c r="BI106" s="21">
        <f>IF(OR(BH106="Paid",BH106="Partially refunded"),IFERROR(VALUE(IFERROR(TRIM(INDEX($A106:$AQ106,MATCH(Lists!$K$23,$A$1:$AQ$1,0))&amp;""),"")),0)-IFERROR(VALUE(IFERROR(TRIM(INDEX($A106:$AQ106,MATCH(Lists!$K$24,$A$1:$AQ$1,0))&amp;""),"")),0),0)</f>
        <v/>
      </c>
      <c r="BJ106" s="21">
        <f>IF(AS106="","",IFERROR(IF(TRIM(INDEX($A106:$AQ106,MATCH(Lists!$K$21,$A$1:$AQ$1,0))&amp;"")="","",VALUE(TRIM(INDEX($A106:$AQ106,MATCH(Lists!$K$21,$A$1:$AQ$1,0))&amp;""))),""))</f>
        <v/>
      </c>
      <c r="BK106" s="19">
        <f>IF(AS106="",0,1)</f>
        <v/>
      </c>
    </row>
    <row r="107">
      <c r="AR107" s="18" t="n"/>
      <c r="AS107" s="19">
        <f>TRIM(IFERROR(TRIM(INDEX($A107:$AQ107,MATCH(Lists!$K$2,$A$1:$AQ$1,0))&amp;""),"")&amp;" "&amp;IFERROR(TRIM(INDEX($A107:$AQ107,MATCH(Lists!$K$3,$A$1:$AQ$1,0))&amp;""),""))</f>
        <v/>
      </c>
      <c r="AT107" s="20">
        <f>IF(AS107="","",IFERROR(IF(TRIM(INDEX($A107:$AQ107,MATCH(Lists!$K$4,$A$1:$AQ$1,0))&amp;"")="","",IF(ISNUMBER(INDEX($A107:$AQ107,MATCH(Lists!$K$4,$A$1:$AQ$1,0))),INT(INDEX($A107:$AQ107,MATCH(Lists!$K$4,$A$1:$AQ$1,0))),DATE(VALUE(LEFT(INDEX($A107:$AQ107,MATCH(Lists!$K$4,$A$1:$AQ$1,0)),4)),VALUE(MID(INDEX($A107:$AQ107,MATCH(Lists!$K$4,$A$1:$AQ$1,0)),6,2)),VALUE(MID(INDEX($A107:$AQ107,MATCH(Lists!$K$4,$A$1:$AQ$1,0)),9,2))))),""))</f>
        <v/>
      </c>
      <c r="AU107" s="19">
        <f>IF(AS107="","",IFERROR(TRIM(INDEX($A107:$AQ107,MATCH(Lists!$K$6,$A$1:$AQ$1,0))&amp;""),""))</f>
        <v/>
      </c>
      <c r="AV107" s="19">
        <f>IF(AS107="","",IFERROR(TRIM(INDEX($A107:$AQ107,MATCH(Lists!$K$5,$A$1:$AQ$1,0))&amp;""),""))</f>
        <v/>
      </c>
      <c r="AW107" s="19">
        <f>IF(AS107="","",IF(OR(AND(IFERROR(TRIM(INDEX($A107:$AQ107,MATCH(Lists!$K$9,$A$1:$AQ$1,0))&amp;""),"")&lt;&gt;"",ISERROR(MATCH(LOWER(IFERROR(TRIM(INDEX($A107:$AQ107,MATCH(Lists!$K$9,$A$1:$AQ$1,0))&amp;""),"")),Lists!$M$2:$M$7,0))),AND(IFERROR(TRIM(INDEX($A107:$AQ107,MATCH(Lists!$K$10,$A$1:$AQ$1,0))&amp;""),"")&lt;&gt;"",ISERROR(MATCH(LOWER(IFERROR(TRIM(INDEX($A107:$AQ107,MATCH(Lists!$K$10,$A$1:$AQ$1,0))&amp;""),"")),Lists!$M$2:$M$7,0)))),"Yes","No"))</f>
        <v/>
      </c>
      <c r="AX107" s="19">
        <f>IF(AS107="","",IF(IFERROR(TRIM(INDEX($A107:$AQ107,MATCH(Lists!$K$11,$A$1:$AQ$1,0))&amp;""),"")&lt;&gt;"","Yes","No"))</f>
        <v/>
      </c>
      <c r="AY107" s="19">
        <f>TRIM(IFERROR(TRIM(INDEX($A107:$AQ107,MATCH(Lists!$K$13,$A$1:$AQ$1,0))&amp;""),"")&amp;" "&amp;IFERROR(TRIM(INDEX($A107:$AQ107,MATCH(Lists!$K$14,$A$1:$AQ$1,0))&amp;""),""))</f>
        <v/>
      </c>
      <c r="AZ107" s="20">
        <f>IF(AY107="","",IFERROR(IF(TRIM(INDEX($A107:$AQ107,MATCH(Lists!$K$15,$A$1:$AQ$1,0))&amp;"")="","",IF(ISNUMBER(INDEX($A107:$AQ107,MATCH(Lists!$K$15,$A$1:$AQ$1,0))),INT(INDEX($A107:$AQ107,MATCH(Lists!$K$15,$A$1:$AQ$1,0))),DATE(VALUE(LEFT(INDEX($A107:$AQ107,MATCH(Lists!$K$15,$A$1:$AQ$1,0)),4)),VALUE(MID(INDEX($A107:$AQ107,MATCH(Lists!$K$15,$A$1:$AQ$1,0)),6,2)),VALUE(MID(INDEX($A107:$AQ107,MATCH(Lists!$K$15,$A$1:$AQ$1,0)),9,2))))),""))</f>
        <v/>
      </c>
      <c r="BA107" s="19">
        <f>IF(AY107="","",IFERROR(TRIM(INDEX($A107:$AQ107,MATCH(Lists!$K$17,$A$1:$AQ$1,0))&amp;""),""))</f>
        <v/>
      </c>
      <c r="BB107" s="19">
        <f>IF(AY107="","",IFERROR(TRIM(INDEX($A107:$AQ107,MATCH(Lists!$K$16,$A$1:$AQ$1,0))&amp;""),""))</f>
        <v/>
      </c>
      <c r="BC107" s="19">
        <f>IF(AY107="","",IF(OR(AND(IFERROR(TRIM(INDEX($A107:$AQ107,MATCH(Lists!$K$18,$A$1:$AQ$1,0))&amp;""),"")&lt;&gt;"",ISERROR(MATCH(LOWER(IFERROR(TRIM(INDEX($A107:$AQ107,MATCH(Lists!$K$18,$A$1:$AQ$1,0))&amp;""),"")),Lists!$M$2:$M$7,0))),AND(IFERROR(TRIM(INDEX($A107:$AQ107,MATCH(Lists!$K$19,$A$1:$AQ$1,0))&amp;""),"")&lt;&gt;"",ISERROR(MATCH(LOWER(IFERROR(TRIM(INDEX($A107:$AQ107,MATCH(Lists!$K$19,$A$1:$AQ$1,0))&amp;""),"")),Lists!$M$2:$M$7,0)))),"Yes","No"))</f>
        <v/>
      </c>
      <c r="BD107" s="19">
        <f>IF(AY107="","",IF(IFERROR(TRIM(INDEX($A107:$AQ107,MATCH(Lists!$K$20,$A$1:$AQ$1,0))&amp;""),"")&lt;&gt;"","Yes","No"))</f>
        <v/>
      </c>
      <c r="BE107" s="19">
        <f>IF(AS107="","",IFERROR(TRIM(INDEX($A107:$AQ107,MATCH(Lists!$K$7,$A$1:$AQ$1,0))&amp;""),""))</f>
        <v/>
      </c>
      <c r="BF107" s="19">
        <f>IF(AS107="","",IFERROR(TRIM(INDEX($A107:$AQ107,MATCH(Lists!$K$8,$A$1:$AQ$1,0))&amp;""),""))</f>
        <v/>
      </c>
      <c r="BG107" s="19">
        <f>IF(AS107="","",IFERROR(TRIM(INDEX($A107:$AQ107,MATCH(Lists!$K$12,$A$1:$AQ$1,0))&amp;""),""))</f>
        <v/>
      </c>
      <c r="BH107" s="19">
        <f>IF(AS107="","",IFERROR(TRIM(INDEX($A107:$AQ107,MATCH(Lists!$K$22,$A$1:$AQ$1,0))&amp;""),""))</f>
        <v/>
      </c>
      <c r="BI107" s="21">
        <f>IF(OR(BH107="Paid",BH107="Partially refunded"),IFERROR(VALUE(IFERROR(TRIM(INDEX($A107:$AQ107,MATCH(Lists!$K$23,$A$1:$AQ$1,0))&amp;""),"")),0)-IFERROR(VALUE(IFERROR(TRIM(INDEX($A107:$AQ107,MATCH(Lists!$K$24,$A$1:$AQ$1,0))&amp;""),"")),0),0)</f>
        <v/>
      </c>
      <c r="BJ107" s="21">
        <f>IF(AS107="","",IFERROR(IF(TRIM(INDEX($A107:$AQ107,MATCH(Lists!$K$21,$A$1:$AQ$1,0))&amp;"")="","",VALUE(TRIM(INDEX($A107:$AQ107,MATCH(Lists!$K$21,$A$1:$AQ$1,0))&amp;""))),""))</f>
        <v/>
      </c>
      <c r="BK107" s="19">
        <f>IF(AS107="",0,1)</f>
        <v/>
      </c>
    </row>
    <row r="108">
      <c r="AR108" s="18" t="n"/>
      <c r="AS108" s="19">
        <f>TRIM(IFERROR(TRIM(INDEX($A108:$AQ108,MATCH(Lists!$K$2,$A$1:$AQ$1,0))&amp;""),"")&amp;" "&amp;IFERROR(TRIM(INDEX($A108:$AQ108,MATCH(Lists!$K$3,$A$1:$AQ$1,0))&amp;""),""))</f>
        <v/>
      </c>
      <c r="AT108" s="20">
        <f>IF(AS108="","",IFERROR(IF(TRIM(INDEX($A108:$AQ108,MATCH(Lists!$K$4,$A$1:$AQ$1,0))&amp;"")="","",IF(ISNUMBER(INDEX($A108:$AQ108,MATCH(Lists!$K$4,$A$1:$AQ$1,0))),INT(INDEX($A108:$AQ108,MATCH(Lists!$K$4,$A$1:$AQ$1,0))),DATE(VALUE(LEFT(INDEX($A108:$AQ108,MATCH(Lists!$K$4,$A$1:$AQ$1,0)),4)),VALUE(MID(INDEX($A108:$AQ108,MATCH(Lists!$K$4,$A$1:$AQ$1,0)),6,2)),VALUE(MID(INDEX($A108:$AQ108,MATCH(Lists!$K$4,$A$1:$AQ$1,0)),9,2))))),""))</f>
        <v/>
      </c>
      <c r="AU108" s="19">
        <f>IF(AS108="","",IFERROR(TRIM(INDEX($A108:$AQ108,MATCH(Lists!$K$6,$A$1:$AQ$1,0))&amp;""),""))</f>
        <v/>
      </c>
      <c r="AV108" s="19">
        <f>IF(AS108="","",IFERROR(TRIM(INDEX($A108:$AQ108,MATCH(Lists!$K$5,$A$1:$AQ$1,0))&amp;""),""))</f>
        <v/>
      </c>
      <c r="AW108" s="19">
        <f>IF(AS108="","",IF(OR(AND(IFERROR(TRIM(INDEX($A108:$AQ108,MATCH(Lists!$K$9,$A$1:$AQ$1,0))&amp;""),"")&lt;&gt;"",ISERROR(MATCH(LOWER(IFERROR(TRIM(INDEX($A108:$AQ108,MATCH(Lists!$K$9,$A$1:$AQ$1,0))&amp;""),"")),Lists!$M$2:$M$7,0))),AND(IFERROR(TRIM(INDEX($A108:$AQ108,MATCH(Lists!$K$10,$A$1:$AQ$1,0))&amp;""),"")&lt;&gt;"",ISERROR(MATCH(LOWER(IFERROR(TRIM(INDEX($A108:$AQ108,MATCH(Lists!$K$10,$A$1:$AQ$1,0))&amp;""),"")),Lists!$M$2:$M$7,0)))),"Yes","No"))</f>
        <v/>
      </c>
      <c r="AX108" s="19">
        <f>IF(AS108="","",IF(IFERROR(TRIM(INDEX($A108:$AQ108,MATCH(Lists!$K$11,$A$1:$AQ$1,0))&amp;""),"")&lt;&gt;"","Yes","No"))</f>
        <v/>
      </c>
      <c r="AY108" s="19">
        <f>TRIM(IFERROR(TRIM(INDEX($A108:$AQ108,MATCH(Lists!$K$13,$A$1:$AQ$1,0))&amp;""),"")&amp;" "&amp;IFERROR(TRIM(INDEX($A108:$AQ108,MATCH(Lists!$K$14,$A$1:$AQ$1,0))&amp;""),""))</f>
        <v/>
      </c>
      <c r="AZ108" s="20">
        <f>IF(AY108="","",IFERROR(IF(TRIM(INDEX($A108:$AQ108,MATCH(Lists!$K$15,$A$1:$AQ$1,0))&amp;"")="","",IF(ISNUMBER(INDEX($A108:$AQ108,MATCH(Lists!$K$15,$A$1:$AQ$1,0))),INT(INDEX($A108:$AQ108,MATCH(Lists!$K$15,$A$1:$AQ$1,0))),DATE(VALUE(LEFT(INDEX($A108:$AQ108,MATCH(Lists!$K$15,$A$1:$AQ$1,0)),4)),VALUE(MID(INDEX($A108:$AQ108,MATCH(Lists!$K$15,$A$1:$AQ$1,0)),6,2)),VALUE(MID(INDEX($A108:$AQ108,MATCH(Lists!$K$15,$A$1:$AQ$1,0)),9,2))))),""))</f>
        <v/>
      </c>
      <c r="BA108" s="19">
        <f>IF(AY108="","",IFERROR(TRIM(INDEX($A108:$AQ108,MATCH(Lists!$K$17,$A$1:$AQ$1,0))&amp;""),""))</f>
        <v/>
      </c>
      <c r="BB108" s="19">
        <f>IF(AY108="","",IFERROR(TRIM(INDEX($A108:$AQ108,MATCH(Lists!$K$16,$A$1:$AQ$1,0))&amp;""),""))</f>
        <v/>
      </c>
      <c r="BC108" s="19">
        <f>IF(AY108="","",IF(OR(AND(IFERROR(TRIM(INDEX($A108:$AQ108,MATCH(Lists!$K$18,$A$1:$AQ$1,0))&amp;""),"")&lt;&gt;"",ISERROR(MATCH(LOWER(IFERROR(TRIM(INDEX($A108:$AQ108,MATCH(Lists!$K$18,$A$1:$AQ$1,0))&amp;""),"")),Lists!$M$2:$M$7,0))),AND(IFERROR(TRIM(INDEX($A108:$AQ108,MATCH(Lists!$K$19,$A$1:$AQ$1,0))&amp;""),"")&lt;&gt;"",ISERROR(MATCH(LOWER(IFERROR(TRIM(INDEX($A108:$AQ108,MATCH(Lists!$K$19,$A$1:$AQ$1,0))&amp;""),"")),Lists!$M$2:$M$7,0)))),"Yes","No"))</f>
        <v/>
      </c>
      <c r="BD108" s="19">
        <f>IF(AY108="","",IF(IFERROR(TRIM(INDEX($A108:$AQ108,MATCH(Lists!$K$20,$A$1:$AQ$1,0))&amp;""),"")&lt;&gt;"","Yes","No"))</f>
        <v/>
      </c>
      <c r="BE108" s="19">
        <f>IF(AS108="","",IFERROR(TRIM(INDEX($A108:$AQ108,MATCH(Lists!$K$7,$A$1:$AQ$1,0))&amp;""),""))</f>
        <v/>
      </c>
      <c r="BF108" s="19">
        <f>IF(AS108="","",IFERROR(TRIM(INDEX($A108:$AQ108,MATCH(Lists!$K$8,$A$1:$AQ$1,0))&amp;""),""))</f>
        <v/>
      </c>
      <c r="BG108" s="19">
        <f>IF(AS108="","",IFERROR(TRIM(INDEX($A108:$AQ108,MATCH(Lists!$K$12,$A$1:$AQ$1,0))&amp;""),""))</f>
        <v/>
      </c>
      <c r="BH108" s="19">
        <f>IF(AS108="","",IFERROR(TRIM(INDEX($A108:$AQ108,MATCH(Lists!$K$22,$A$1:$AQ$1,0))&amp;""),""))</f>
        <v/>
      </c>
      <c r="BI108" s="21">
        <f>IF(OR(BH108="Paid",BH108="Partially refunded"),IFERROR(VALUE(IFERROR(TRIM(INDEX($A108:$AQ108,MATCH(Lists!$K$23,$A$1:$AQ$1,0))&amp;""),"")),0)-IFERROR(VALUE(IFERROR(TRIM(INDEX($A108:$AQ108,MATCH(Lists!$K$24,$A$1:$AQ$1,0))&amp;""),"")),0),0)</f>
        <v/>
      </c>
      <c r="BJ108" s="21">
        <f>IF(AS108="","",IFERROR(IF(TRIM(INDEX($A108:$AQ108,MATCH(Lists!$K$21,$A$1:$AQ$1,0))&amp;"")="","",VALUE(TRIM(INDEX($A108:$AQ108,MATCH(Lists!$K$21,$A$1:$AQ$1,0))&amp;""))),""))</f>
        <v/>
      </c>
      <c r="BK108" s="19">
        <f>IF(AS108="",0,1)</f>
        <v/>
      </c>
    </row>
    <row r="109">
      <c r="AR109" s="18" t="n"/>
      <c r="AS109" s="19">
        <f>TRIM(IFERROR(TRIM(INDEX($A109:$AQ109,MATCH(Lists!$K$2,$A$1:$AQ$1,0))&amp;""),"")&amp;" "&amp;IFERROR(TRIM(INDEX($A109:$AQ109,MATCH(Lists!$K$3,$A$1:$AQ$1,0))&amp;""),""))</f>
        <v/>
      </c>
      <c r="AT109" s="20">
        <f>IF(AS109="","",IFERROR(IF(TRIM(INDEX($A109:$AQ109,MATCH(Lists!$K$4,$A$1:$AQ$1,0))&amp;"")="","",IF(ISNUMBER(INDEX($A109:$AQ109,MATCH(Lists!$K$4,$A$1:$AQ$1,0))),INT(INDEX($A109:$AQ109,MATCH(Lists!$K$4,$A$1:$AQ$1,0))),DATE(VALUE(LEFT(INDEX($A109:$AQ109,MATCH(Lists!$K$4,$A$1:$AQ$1,0)),4)),VALUE(MID(INDEX($A109:$AQ109,MATCH(Lists!$K$4,$A$1:$AQ$1,0)),6,2)),VALUE(MID(INDEX($A109:$AQ109,MATCH(Lists!$K$4,$A$1:$AQ$1,0)),9,2))))),""))</f>
        <v/>
      </c>
      <c r="AU109" s="19">
        <f>IF(AS109="","",IFERROR(TRIM(INDEX($A109:$AQ109,MATCH(Lists!$K$6,$A$1:$AQ$1,0))&amp;""),""))</f>
        <v/>
      </c>
      <c r="AV109" s="19">
        <f>IF(AS109="","",IFERROR(TRIM(INDEX($A109:$AQ109,MATCH(Lists!$K$5,$A$1:$AQ$1,0))&amp;""),""))</f>
        <v/>
      </c>
      <c r="AW109" s="19">
        <f>IF(AS109="","",IF(OR(AND(IFERROR(TRIM(INDEX($A109:$AQ109,MATCH(Lists!$K$9,$A$1:$AQ$1,0))&amp;""),"")&lt;&gt;"",ISERROR(MATCH(LOWER(IFERROR(TRIM(INDEX($A109:$AQ109,MATCH(Lists!$K$9,$A$1:$AQ$1,0))&amp;""),"")),Lists!$M$2:$M$7,0))),AND(IFERROR(TRIM(INDEX($A109:$AQ109,MATCH(Lists!$K$10,$A$1:$AQ$1,0))&amp;""),"")&lt;&gt;"",ISERROR(MATCH(LOWER(IFERROR(TRIM(INDEX($A109:$AQ109,MATCH(Lists!$K$10,$A$1:$AQ$1,0))&amp;""),"")),Lists!$M$2:$M$7,0)))),"Yes","No"))</f>
        <v/>
      </c>
      <c r="AX109" s="19">
        <f>IF(AS109="","",IF(IFERROR(TRIM(INDEX($A109:$AQ109,MATCH(Lists!$K$11,$A$1:$AQ$1,0))&amp;""),"")&lt;&gt;"","Yes","No"))</f>
        <v/>
      </c>
      <c r="AY109" s="19">
        <f>TRIM(IFERROR(TRIM(INDEX($A109:$AQ109,MATCH(Lists!$K$13,$A$1:$AQ$1,0))&amp;""),"")&amp;" "&amp;IFERROR(TRIM(INDEX($A109:$AQ109,MATCH(Lists!$K$14,$A$1:$AQ$1,0))&amp;""),""))</f>
        <v/>
      </c>
      <c r="AZ109" s="20">
        <f>IF(AY109="","",IFERROR(IF(TRIM(INDEX($A109:$AQ109,MATCH(Lists!$K$15,$A$1:$AQ$1,0))&amp;"")="","",IF(ISNUMBER(INDEX($A109:$AQ109,MATCH(Lists!$K$15,$A$1:$AQ$1,0))),INT(INDEX($A109:$AQ109,MATCH(Lists!$K$15,$A$1:$AQ$1,0))),DATE(VALUE(LEFT(INDEX($A109:$AQ109,MATCH(Lists!$K$15,$A$1:$AQ$1,0)),4)),VALUE(MID(INDEX($A109:$AQ109,MATCH(Lists!$K$15,$A$1:$AQ$1,0)),6,2)),VALUE(MID(INDEX($A109:$AQ109,MATCH(Lists!$K$15,$A$1:$AQ$1,0)),9,2))))),""))</f>
        <v/>
      </c>
      <c r="BA109" s="19">
        <f>IF(AY109="","",IFERROR(TRIM(INDEX($A109:$AQ109,MATCH(Lists!$K$17,$A$1:$AQ$1,0))&amp;""),""))</f>
        <v/>
      </c>
      <c r="BB109" s="19">
        <f>IF(AY109="","",IFERROR(TRIM(INDEX($A109:$AQ109,MATCH(Lists!$K$16,$A$1:$AQ$1,0))&amp;""),""))</f>
        <v/>
      </c>
      <c r="BC109" s="19">
        <f>IF(AY109="","",IF(OR(AND(IFERROR(TRIM(INDEX($A109:$AQ109,MATCH(Lists!$K$18,$A$1:$AQ$1,0))&amp;""),"")&lt;&gt;"",ISERROR(MATCH(LOWER(IFERROR(TRIM(INDEX($A109:$AQ109,MATCH(Lists!$K$18,$A$1:$AQ$1,0))&amp;""),"")),Lists!$M$2:$M$7,0))),AND(IFERROR(TRIM(INDEX($A109:$AQ109,MATCH(Lists!$K$19,$A$1:$AQ$1,0))&amp;""),"")&lt;&gt;"",ISERROR(MATCH(LOWER(IFERROR(TRIM(INDEX($A109:$AQ109,MATCH(Lists!$K$19,$A$1:$AQ$1,0))&amp;""),"")),Lists!$M$2:$M$7,0)))),"Yes","No"))</f>
        <v/>
      </c>
      <c r="BD109" s="19">
        <f>IF(AY109="","",IF(IFERROR(TRIM(INDEX($A109:$AQ109,MATCH(Lists!$K$20,$A$1:$AQ$1,0))&amp;""),"")&lt;&gt;"","Yes","No"))</f>
        <v/>
      </c>
      <c r="BE109" s="19">
        <f>IF(AS109="","",IFERROR(TRIM(INDEX($A109:$AQ109,MATCH(Lists!$K$7,$A$1:$AQ$1,0))&amp;""),""))</f>
        <v/>
      </c>
      <c r="BF109" s="19">
        <f>IF(AS109="","",IFERROR(TRIM(INDEX($A109:$AQ109,MATCH(Lists!$K$8,$A$1:$AQ$1,0))&amp;""),""))</f>
        <v/>
      </c>
      <c r="BG109" s="19">
        <f>IF(AS109="","",IFERROR(TRIM(INDEX($A109:$AQ109,MATCH(Lists!$K$12,$A$1:$AQ$1,0))&amp;""),""))</f>
        <v/>
      </c>
      <c r="BH109" s="19">
        <f>IF(AS109="","",IFERROR(TRIM(INDEX($A109:$AQ109,MATCH(Lists!$K$22,$A$1:$AQ$1,0))&amp;""),""))</f>
        <v/>
      </c>
      <c r="BI109" s="21">
        <f>IF(OR(BH109="Paid",BH109="Partially refunded"),IFERROR(VALUE(IFERROR(TRIM(INDEX($A109:$AQ109,MATCH(Lists!$K$23,$A$1:$AQ$1,0))&amp;""),"")),0)-IFERROR(VALUE(IFERROR(TRIM(INDEX($A109:$AQ109,MATCH(Lists!$K$24,$A$1:$AQ$1,0))&amp;""),"")),0),0)</f>
        <v/>
      </c>
      <c r="BJ109" s="21">
        <f>IF(AS109="","",IFERROR(IF(TRIM(INDEX($A109:$AQ109,MATCH(Lists!$K$21,$A$1:$AQ$1,0))&amp;"")="","",VALUE(TRIM(INDEX($A109:$AQ109,MATCH(Lists!$K$21,$A$1:$AQ$1,0))&amp;""))),""))</f>
        <v/>
      </c>
      <c r="BK109" s="19">
        <f>IF(AS109="",0,1)</f>
        <v/>
      </c>
    </row>
    <row r="110">
      <c r="AR110" s="18" t="n"/>
      <c r="AS110" s="19">
        <f>TRIM(IFERROR(TRIM(INDEX($A110:$AQ110,MATCH(Lists!$K$2,$A$1:$AQ$1,0))&amp;""),"")&amp;" "&amp;IFERROR(TRIM(INDEX($A110:$AQ110,MATCH(Lists!$K$3,$A$1:$AQ$1,0))&amp;""),""))</f>
        <v/>
      </c>
      <c r="AT110" s="20">
        <f>IF(AS110="","",IFERROR(IF(TRIM(INDEX($A110:$AQ110,MATCH(Lists!$K$4,$A$1:$AQ$1,0))&amp;"")="","",IF(ISNUMBER(INDEX($A110:$AQ110,MATCH(Lists!$K$4,$A$1:$AQ$1,0))),INT(INDEX($A110:$AQ110,MATCH(Lists!$K$4,$A$1:$AQ$1,0))),DATE(VALUE(LEFT(INDEX($A110:$AQ110,MATCH(Lists!$K$4,$A$1:$AQ$1,0)),4)),VALUE(MID(INDEX($A110:$AQ110,MATCH(Lists!$K$4,$A$1:$AQ$1,0)),6,2)),VALUE(MID(INDEX($A110:$AQ110,MATCH(Lists!$K$4,$A$1:$AQ$1,0)),9,2))))),""))</f>
        <v/>
      </c>
      <c r="AU110" s="19">
        <f>IF(AS110="","",IFERROR(TRIM(INDEX($A110:$AQ110,MATCH(Lists!$K$6,$A$1:$AQ$1,0))&amp;""),""))</f>
        <v/>
      </c>
      <c r="AV110" s="19">
        <f>IF(AS110="","",IFERROR(TRIM(INDEX($A110:$AQ110,MATCH(Lists!$K$5,$A$1:$AQ$1,0))&amp;""),""))</f>
        <v/>
      </c>
      <c r="AW110" s="19">
        <f>IF(AS110="","",IF(OR(AND(IFERROR(TRIM(INDEX($A110:$AQ110,MATCH(Lists!$K$9,$A$1:$AQ$1,0))&amp;""),"")&lt;&gt;"",ISERROR(MATCH(LOWER(IFERROR(TRIM(INDEX($A110:$AQ110,MATCH(Lists!$K$9,$A$1:$AQ$1,0))&amp;""),"")),Lists!$M$2:$M$7,0))),AND(IFERROR(TRIM(INDEX($A110:$AQ110,MATCH(Lists!$K$10,$A$1:$AQ$1,0))&amp;""),"")&lt;&gt;"",ISERROR(MATCH(LOWER(IFERROR(TRIM(INDEX($A110:$AQ110,MATCH(Lists!$K$10,$A$1:$AQ$1,0))&amp;""),"")),Lists!$M$2:$M$7,0)))),"Yes","No"))</f>
        <v/>
      </c>
      <c r="AX110" s="19">
        <f>IF(AS110="","",IF(IFERROR(TRIM(INDEX($A110:$AQ110,MATCH(Lists!$K$11,$A$1:$AQ$1,0))&amp;""),"")&lt;&gt;"","Yes","No"))</f>
        <v/>
      </c>
      <c r="AY110" s="19">
        <f>TRIM(IFERROR(TRIM(INDEX($A110:$AQ110,MATCH(Lists!$K$13,$A$1:$AQ$1,0))&amp;""),"")&amp;" "&amp;IFERROR(TRIM(INDEX($A110:$AQ110,MATCH(Lists!$K$14,$A$1:$AQ$1,0))&amp;""),""))</f>
        <v/>
      </c>
      <c r="AZ110" s="20">
        <f>IF(AY110="","",IFERROR(IF(TRIM(INDEX($A110:$AQ110,MATCH(Lists!$K$15,$A$1:$AQ$1,0))&amp;"")="","",IF(ISNUMBER(INDEX($A110:$AQ110,MATCH(Lists!$K$15,$A$1:$AQ$1,0))),INT(INDEX($A110:$AQ110,MATCH(Lists!$K$15,$A$1:$AQ$1,0))),DATE(VALUE(LEFT(INDEX($A110:$AQ110,MATCH(Lists!$K$15,$A$1:$AQ$1,0)),4)),VALUE(MID(INDEX($A110:$AQ110,MATCH(Lists!$K$15,$A$1:$AQ$1,0)),6,2)),VALUE(MID(INDEX($A110:$AQ110,MATCH(Lists!$K$15,$A$1:$AQ$1,0)),9,2))))),""))</f>
        <v/>
      </c>
      <c r="BA110" s="19">
        <f>IF(AY110="","",IFERROR(TRIM(INDEX($A110:$AQ110,MATCH(Lists!$K$17,$A$1:$AQ$1,0))&amp;""),""))</f>
        <v/>
      </c>
      <c r="BB110" s="19">
        <f>IF(AY110="","",IFERROR(TRIM(INDEX($A110:$AQ110,MATCH(Lists!$K$16,$A$1:$AQ$1,0))&amp;""),""))</f>
        <v/>
      </c>
      <c r="BC110" s="19">
        <f>IF(AY110="","",IF(OR(AND(IFERROR(TRIM(INDEX($A110:$AQ110,MATCH(Lists!$K$18,$A$1:$AQ$1,0))&amp;""),"")&lt;&gt;"",ISERROR(MATCH(LOWER(IFERROR(TRIM(INDEX($A110:$AQ110,MATCH(Lists!$K$18,$A$1:$AQ$1,0))&amp;""),"")),Lists!$M$2:$M$7,0))),AND(IFERROR(TRIM(INDEX($A110:$AQ110,MATCH(Lists!$K$19,$A$1:$AQ$1,0))&amp;""),"")&lt;&gt;"",ISERROR(MATCH(LOWER(IFERROR(TRIM(INDEX($A110:$AQ110,MATCH(Lists!$K$19,$A$1:$AQ$1,0))&amp;""),"")),Lists!$M$2:$M$7,0)))),"Yes","No"))</f>
        <v/>
      </c>
      <c r="BD110" s="19">
        <f>IF(AY110="","",IF(IFERROR(TRIM(INDEX($A110:$AQ110,MATCH(Lists!$K$20,$A$1:$AQ$1,0))&amp;""),"")&lt;&gt;"","Yes","No"))</f>
        <v/>
      </c>
      <c r="BE110" s="19">
        <f>IF(AS110="","",IFERROR(TRIM(INDEX($A110:$AQ110,MATCH(Lists!$K$7,$A$1:$AQ$1,0))&amp;""),""))</f>
        <v/>
      </c>
      <c r="BF110" s="19">
        <f>IF(AS110="","",IFERROR(TRIM(INDEX($A110:$AQ110,MATCH(Lists!$K$8,$A$1:$AQ$1,0))&amp;""),""))</f>
        <v/>
      </c>
      <c r="BG110" s="19">
        <f>IF(AS110="","",IFERROR(TRIM(INDEX($A110:$AQ110,MATCH(Lists!$K$12,$A$1:$AQ$1,0))&amp;""),""))</f>
        <v/>
      </c>
      <c r="BH110" s="19">
        <f>IF(AS110="","",IFERROR(TRIM(INDEX($A110:$AQ110,MATCH(Lists!$K$22,$A$1:$AQ$1,0))&amp;""),""))</f>
        <v/>
      </c>
      <c r="BI110" s="21">
        <f>IF(OR(BH110="Paid",BH110="Partially refunded"),IFERROR(VALUE(IFERROR(TRIM(INDEX($A110:$AQ110,MATCH(Lists!$K$23,$A$1:$AQ$1,0))&amp;""),"")),0)-IFERROR(VALUE(IFERROR(TRIM(INDEX($A110:$AQ110,MATCH(Lists!$K$24,$A$1:$AQ$1,0))&amp;""),"")),0),0)</f>
        <v/>
      </c>
      <c r="BJ110" s="21">
        <f>IF(AS110="","",IFERROR(IF(TRIM(INDEX($A110:$AQ110,MATCH(Lists!$K$21,$A$1:$AQ$1,0))&amp;"")="","",VALUE(TRIM(INDEX($A110:$AQ110,MATCH(Lists!$K$21,$A$1:$AQ$1,0))&amp;""))),""))</f>
        <v/>
      </c>
      <c r="BK110" s="19">
        <f>IF(AS110="",0,1)</f>
        <v/>
      </c>
    </row>
    <row r="111">
      <c r="AR111" s="18" t="n"/>
      <c r="AS111" s="19">
        <f>TRIM(IFERROR(TRIM(INDEX($A111:$AQ111,MATCH(Lists!$K$2,$A$1:$AQ$1,0))&amp;""),"")&amp;" "&amp;IFERROR(TRIM(INDEX($A111:$AQ111,MATCH(Lists!$K$3,$A$1:$AQ$1,0))&amp;""),""))</f>
        <v/>
      </c>
      <c r="AT111" s="20">
        <f>IF(AS111="","",IFERROR(IF(TRIM(INDEX($A111:$AQ111,MATCH(Lists!$K$4,$A$1:$AQ$1,0))&amp;"")="","",IF(ISNUMBER(INDEX($A111:$AQ111,MATCH(Lists!$K$4,$A$1:$AQ$1,0))),INT(INDEX($A111:$AQ111,MATCH(Lists!$K$4,$A$1:$AQ$1,0))),DATE(VALUE(LEFT(INDEX($A111:$AQ111,MATCH(Lists!$K$4,$A$1:$AQ$1,0)),4)),VALUE(MID(INDEX($A111:$AQ111,MATCH(Lists!$K$4,$A$1:$AQ$1,0)),6,2)),VALUE(MID(INDEX($A111:$AQ111,MATCH(Lists!$K$4,$A$1:$AQ$1,0)),9,2))))),""))</f>
        <v/>
      </c>
      <c r="AU111" s="19">
        <f>IF(AS111="","",IFERROR(TRIM(INDEX($A111:$AQ111,MATCH(Lists!$K$6,$A$1:$AQ$1,0))&amp;""),""))</f>
        <v/>
      </c>
      <c r="AV111" s="19">
        <f>IF(AS111="","",IFERROR(TRIM(INDEX($A111:$AQ111,MATCH(Lists!$K$5,$A$1:$AQ$1,0))&amp;""),""))</f>
        <v/>
      </c>
      <c r="AW111" s="19">
        <f>IF(AS111="","",IF(OR(AND(IFERROR(TRIM(INDEX($A111:$AQ111,MATCH(Lists!$K$9,$A$1:$AQ$1,0))&amp;""),"")&lt;&gt;"",ISERROR(MATCH(LOWER(IFERROR(TRIM(INDEX($A111:$AQ111,MATCH(Lists!$K$9,$A$1:$AQ$1,0))&amp;""),"")),Lists!$M$2:$M$7,0))),AND(IFERROR(TRIM(INDEX($A111:$AQ111,MATCH(Lists!$K$10,$A$1:$AQ$1,0))&amp;""),"")&lt;&gt;"",ISERROR(MATCH(LOWER(IFERROR(TRIM(INDEX($A111:$AQ111,MATCH(Lists!$K$10,$A$1:$AQ$1,0))&amp;""),"")),Lists!$M$2:$M$7,0)))),"Yes","No"))</f>
        <v/>
      </c>
      <c r="AX111" s="19">
        <f>IF(AS111="","",IF(IFERROR(TRIM(INDEX($A111:$AQ111,MATCH(Lists!$K$11,$A$1:$AQ$1,0))&amp;""),"")&lt;&gt;"","Yes","No"))</f>
        <v/>
      </c>
      <c r="AY111" s="19">
        <f>TRIM(IFERROR(TRIM(INDEX($A111:$AQ111,MATCH(Lists!$K$13,$A$1:$AQ$1,0))&amp;""),"")&amp;" "&amp;IFERROR(TRIM(INDEX($A111:$AQ111,MATCH(Lists!$K$14,$A$1:$AQ$1,0))&amp;""),""))</f>
        <v/>
      </c>
      <c r="AZ111" s="20">
        <f>IF(AY111="","",IFERROR(IF(TRIM(INDEX($A111:$AQ111,MATCH(Lists!$K$15,$A$1:$AQ$1,0))&amp;"")="","",IF(ISNUMBER(INDEX($A111:$AQ111,MATCH(Lists!$K$15,$A$1:$AQ$1,0))),INT(INDEX($A111:$AQ111,MATCH(Lists!$K$15,$A$1:$AQ$1,0))),DATE(VALUE(LEFT(INDEX($A111:$AQ111,MATCH(Lists!$K$15,$A$1:$AQ$1,0)),4)),VALUE(MID(INDEX($A111:$AQ111,MATCH(Lists!$K$15,$A$1:$AQ$1,0)),6,2)),VALUE(MID(INDEX($A111:$AQ111,MATCH(Lists!$K$15,$A$1:$AQ$1,0)),9,2))))),""))</f>
        <v/>
      </c>
      <c r="BA111" s="19">
        <f>IF(AY111="","",IFERROR(TRIM(INDEX($A111:$AQ111,MATCH(Lists!$K$17,$A$1:$AQ$1,0))&amp;""),""))</f>
        <v/>
      </c>
      <c r="BB111" s="19">
        <f>IF(AY111="","",IFERROR(TRIM(INDEX($A111:$AQ111,MATCH(Lists!$K$16,$A$1:$AQ$1,0))&amp;""),""))</f>
        <v/>
      </c>
      <c r="BC111" s="19">
        <f>IF(AY111="","",IF(OR(AND(IFERROR(TRIM(INDEX($A111:$AQ111,MATCH(Lists!$K$18,$A$1:$AQ$1,0))&amp;""),"")&lt;&gt;"",ISERROR(MATCH(LOWER(IFERROR(TRIM(INDEX($A111:$AQ111,MATCH(Lists!$K$18,$A$1:$AQ$1,0))&amp;""),"")),Lists!$M$2:$M$7,0))),AND(IFERROR(TRIM(INDEX($A111:$AQ111,MATCH(Lists!$K$19,$A$1:$AQ$1,0))&amp;""),"")&lt;&gt;"",ISERROR(MATCH(LOWER(IFERROR(TRIM(INDEX($A111:$AQ111,MATCH(Lists!$K$19,$A$1:$AQ$1,0))&amp;""),"")),Lists!$M$2:$M$7,0)))),"Yes","No"))</f>
        <v/>
      </c>
      <c r="BD111" s="19">
        <f>IF(AY111="","",IF(IFERROR(TRIM(INDEX($A111:$AQ111,MATCH(Lists!$K$20,$A$1:$AQ$1,0))&amp;""),"")&lt;&gt;"","Yes","No"))</f>
        <v/>
      </c>
      <c r="BE111" s="19">
        <f>IF(AS111="","",IFERROR(TRIM(INDEX($A111:$AQ111,MATCH(Lists!$K$7,$A$1:$AQ$1,0))&amp;""),""))</f>
        <v/>
      </c>
      <c r="BF111" s="19">
        <f>IF(AS111="","",IFERROR(TRIM(INDEX($A111:$AQ111,MATCH(Lists!$K$8,$A$1:$AQ$1,0))&amp;""),""))</f>
        <v/>
      </c>
      <c r="BG111" s="19">
        <f>IF(AS111="","",IFERROR(TRIM(INDEX($A111:$AQ111,MATCH(Lists!$K$12,$A$1:$AQ$1,0))&amp;""),""))</f>
        <v/>
      </c>
      <c r="BH111" s="19">
        <f>IF(AS111="","",IFERROR(TRIM(INDEX($A111:$AQ111,MATCH(Lists!$K$22,$A$1:$AQ$1,0))&amp;""),""))</f>
        <v/>
      </c>
      <c r="BI111" s="21">
        <f>IF(OR(BH111="Paid",BH111="Partially refunded"),IFERROR(VALUE(IFERROR(TRIM(INDEX($A111:$AQ111,MATCH(Lists!$K$23,$A$1:$AQ$1,0))&amp;""),"")),0)-IFERROR(VALUE(IFERROR(TRIM(INDEX($A111:$AQ111,MATCH(Lists!$K$24,$A$1:$AQ$1,0))&amp;""),"")),0),0)</f>
        <v/>
      </c>
      <c r="BJ111" s="21">
        <f>IF(AS111="","",IFERROR(IF(TRIM(INDEX($A111:$AQ111,MATCH(Lists!$K$21,$A$1:$AQ$1,0))&amp;"")="","",VALUE(TRIM(INDEX($A111:$AQ111,MATCH(Lists!$K$21,$A$1:$AQ$1,0))&amp;""))),""))</f>
        <v/>
      </c>
      <c r="BK111" s="19">
        <f>IF(AS111="",0,1)</f>
        <v/>
      </c>
    </row>
    <row r="112">
      <c r="AR112" s="18" t="n"/>
      <c r="AS112" s="19">
        <f>TRIM(IFERROR(TRIM(INDEX($A112:$AQ112,MATCH(Lists!$K$2,$A$1:$AQ$1,0))&amp;""),"")&amp;" "&amp;IFERROR(TRIM(INDEX($A112:$AQ112,MATCH(Lists!$K$3,$A$1:$AQ$1,0))&amp;""),""))</f>
        <v/>
      </c>
      <c r="AT112" s="20">
        <f>IF(AS112="","",IFERROR(IF(TRIM(INDEX($A112:$AQ112,MATCH(Lists!$K$4,$A$1:$AQ$1,0))&amp;"")="","",IF(ISNUMBER(INDEX($A112:$AQ112,MATCH(Lists!$K$4,$A$1:$AQ$1,0))),INT(INDEX($A112:$AQ112,MATCH(Lists!$K$4,$A$1:$AQ$1,0))),DATE(VALUE(LEFT(INDEX($A112:$AQ112,MATCH(Lists!$K$4,$A$1:$AQ$1,0)),4)),VALUE(MID(INDEX($A112:$AQ112,MATCH(Lists!$K$4,$A$1:$AQ$1,0)),6,2)),VALUE(MID(INDEX($A112:$AQ112,MATCH(Lists!$K$4,$A$1:$AQ$1,0)),9,2))))),""))</f>
        <v/>
      </c>
      <c r="AU112" s="19">
        <f>IF(AS112="","",IFERROR(TRIM(INDEX($A112:$AQ112,MATCH(Lists!$K$6,$A$1:$AQ$1,0))&amp;""),""))</f>
        <v/>
      </c>
      <c r="AV112" s="19">
        <f>IF(AS112="","",IFERROR(TRIM(INDEX($A112:$AQ112,MATCH(Lists!$K$5,$A$1:$AQ$1,0))&amp;""),""))</f>
        <v/>
      </c>
      <c r="AW112" s="19">
        <f>IF(AS112="","",IF(OR(AND(IFERROR(TRIM(INDEX($A112:$AQ112,MATCH(Lists!$K$9,$A$1:$AQ$1,0))&amp;""),"")&lt;&gt;"",ISERROR(MATCH(LOWER(IFERROR(TRIM(INDEX($A112:$AQ112,MATCH(Lists!$K$9,$A$1:$AQ$1,0))&amp;""),"")),Lists!$M$2:$M$7,0))),AND(IFERROR(TRIM(INDEX($A112:$AQ112,MATCH(Lists!$K$10,$A$1:$AQ$1,0))&amp;""),"")&lt;&gt;"",ISERROR(MATCH(LOWER(IFERROR(TRIM(INDEX($A112:$AQ112,MATCH(Lists!$K$10,$A$1:$AQ$1,0))&amp;""),"")),Lists!$M$2:$M$7,0)))),"Yes","No"))</f>
        <v/>
      </c>
      <c r="AX112" s="19">
        <f>IF(AS112="","",IF(IFERROR(TRIM(INDEX($A112:$AQ112,MATCH(Lists!$K$11,$A$1:$AQ$1,0))&amp;""),"")&lt;&gt;"","Yes","No"))</f>
        <v/>
      </c>
      <c r="AY112" s="19">
        <f>TRIM(IFERROR(TRIM(INDEX($A112:$AQ112,MATCH(Lists!$K$13,$A$1:$AQ$1,0))&amp;""),"")&amp;" "&amp;IFERROR(TRIM(INDEX($A112:$AQ112,MATCH(Lists!$K$14,$A$1:$AQ$1,0))&amp;""),""))</f>
        <v/>
      </c>
      <c r="AZ112" s="20">
        <f>IF(AY112="","",IFERROR(IF(TRIM(INDEX($A112:$AQ112,MATCH(Lists!$K$15,$A$1:$AQ$1,0))&amp;"")="","",IF(ISNUMBER(INDEX($A112:$AQ112,MATCH(Lists!$K$15,$A$1:$AQ$1,0))),INT(INDEX($A112:$AQ112,MATCH(Lists!$K$15,$A$1:$AQ$1,0))),DATE(VALUE(LEFT(INDEX($A112:$AQ112,MATCH(Lists!$K$15,$A$1:$AQ$1,0)),4)),VALUE(MID(INDEX($A112:$AQ112,MATCH(Lists!$K$15,$A$1:$AQ$1,0)),6,2)),VALUE(MID(INDEX($A112:$AQ112,MATCH(Lists!$K$15,$A$1:$AQ$1,0)),9,2))))),""))</f>
        <v/>
      </c>
      <c r="BA112" s="19">
        <f>IF(AY112="","",IFERROR(TRIM(INDEX($A112:$AQ112,MATCH(Lists!$K$17,$A$1:$AQ$1,0))&amp;""),""))</f>
        <v/>
      </c>
      <c r="BB112" s="19">
        <f>IF(AY112="","",IFERROR(TRIM(INDEX($A112:$AQ112,MATCH(Lists!$K$16,$A$1:$AQ$1,0))&amp;""),""))</f>
        <v/>
      </c>
      <c r="BC112" s="19">
        <f>IF(AY112="","",IF(OR(AND(IFERROR(TRIM(INDEX($A112:$AQ112,MATCH(Lists!$K$18,$A$1:$AQ$1,0))&amp;""),"")&lt;&gt;"",ISERROR(MATCH(LOWER(IFERROR(TRIM(INDEX($A112:$AQ112,MATCH(Lists!$K$18,$A$1:$AQ$1,0))&amp;""),"")),Lists!$M$2:$M$7,0))),AND(IFERROR(TRIM(INDEX($A112:$AQ112,MATCH(Lists!$K$19,$A$1:$AQ$1,0))&amp;""),"")&lt;&gt;"",ISERROR(MATCH(LOWER(IFERROR(TRIM(INDEX($A112:$AQ112,MATCH(Lists!$K$19,$A$1:$AQ$1,0))&amp;""),"")),Lists!$M$2:$M$7,0)))),"Yes","No"))</f>
        <v/>
      </c>
      <c r="BD112" s="19">
        <f>IF(AY112="","",IF(IFERROR(TRIM(INDEX($A112:$AQ112,MATCH(Lists!$K$20,$A$1:$AQ$1,0))&amp;""),"")&lt;&gt;"","Yes","No"))</f>
        <v/>
      </c>
      <c r="BE112" s="19">
        <f>IF(AS112="","",IFERROR(TRIM(INDEX($A112:$AQ112,MATCH(Lists!$K$7,$A$1:$AQ$1,0))&amp;""),""))</f>
        <v/>
      </c>
      <c r="BF112" s="19">
        <f>IF(AS112="","",IFERROR(TRIM(INDEX($A112:$AQ112,MATCH(Lists!$K$8,$A$1:$AQ$1,0))&amp;""),""))</f>
        <v/>
      </c>
      <c r="BG112" s="19">
        <f>IF(AS112="","",IFERROR(TRIM(INDEX($A112:$AQ112,MATCH(Lists!$K$12,$A$1:$AQ$1,0))&amp;""),""))</f>
        <v/>
      </c>
      <c r="BH112" s="19">
        <f>IF(AS112="","",IFERROR(TRIM(INDEX($A112:$AQ112,MATCH(Lists!$K$22,$A$1:$AQ$1,0))&amp;""),""))</f>
        <v/>
      </c>
      <c r="BI112" s="21">
        <f>IF(OR(BH112="Paid",BH112="Partially refunded"),IFERROR(VALUE(IFERROR(TRIM(INDEX($A112:$AQ112,MATCH(Lists!$K$23,$A$1:$AQ$1,0))&amp;""),"")),0)-IFERROR(VALUE(IFERROR(TRIM(INDEX($A112:$AQ112,MATCH(Lists!$K$24,$A$1:$AQ$1,0))&amp;""),"")),0),0)</f>
        <v/>
      </c>
      <c r="BJ112" s="21">
        <f>IF(AS112="","",IFERROR(IF(TRIM(INDEX($A112:$AQ112,MATCH(Lists!$K$21,$A$1:$AQ$1,0))&amp;"")="","",VALUE(TRIM(INDEX($A112:$AQ112,MATCH(Lists!$K$21,$A$1:$AQ$1,0))&amp;""))),""))</f>
        <v/>
      </c>
      <c r="BK112" s="19">
        <f>IF(AS112="",0,1)</f>
        <v/>
      </c>
    </row>
    <row r="113">
      <c r="AR113" s="18" t="n"/>
      <c r="AS113" s="19">
        <f>TRIM(IFERROR(TRIM(INDEX($A113:$AQ113,MATCH(Lists!$K$2,$A$1:$AQ$1,0))&amp;""),"")&amp;" "&amp;IFERROR(TRIM(INDEX($A113:$AQ113,MATCH(Lists!$K$3,$A$1:$AQ$1,0))&amp;""),""))</f>
        <v/>
      </c>
      <c r="AT113" s="20">
        <f>IF(AS113="","",IFERROR(IF(TRIM(INDEX($A113:$AQ113,MATCH(Lists!$K$4,$A$1:$AQ$1,0))&amp;"")="","",IF(ISNUMBER(INDEX($A113:$AQ113,MATCH(Lists!$K$4,$A$1:$AQ$1,0))),INT(INDEX($A113:$AQ113,MATCH(Lists!$K$4,$A$1:$AQ$1,0))),DATE(VALUE(LEFT(INDEX($A113:$AQ113,MATCH(Lists!$K$4,$A$1:$AQ$1,0)),4)),VALUE(MID(INDEX($A113:$AQ113,MATCH(Lists!$K$4,$A$1:$AQ$1,0)),6,2)),VALUE(MID(INDEX($A113:$AQ113,MATCH(Lists!$K$4,$A$1:$AQ$1,0)),9,2))))),""))</f>
        <v/>
      </c>
      <c r="AU113" s="19">
        <f>IF(AS113="","",IFERROR(TRIM(INDEX($A113:$AQ113,MATCH(Lists!$K$6,$A$1:$AQ$1,0))&amp;""),""))</f>
        <v/>
      </c>
      <c r="AV113" s="19">
        <f>IF(AS113="","",IFERROR(TRIM(INDEX($A113:$AQ113,MATCH(Lists!$K$5,$A$1:$AQ$1,0))&amp;""),""))</f>
        <v/>
      </c>
      <c r="AW113" s="19">
        <f>IF(AS113="","",IF(OR(AND(IFERROR(TRIM(INDEX($A113:$AQ113,MATCH(Lists!$K$9,$A$1:$AQ$1,0))&amp;""),"")&lt;&gt;"",ISERROR(MATCH(LOWER(IFERROR(TRIM(INDEX($A113:$AQ113,MATCH(Lists!$K$9,$A$1:$AQ$1,0))&amp;""),"")),Lists!$M$2:$M$7,0))),AND(IFERROR(TRIM(INDEX($A113:$AQ113,MATCH(Lists!$K$10,$A$1:$AQ$1,0))&amp;""),"")&lt;&gt;"",ISERROR(MATCH(LOWER(IFERROR(TRIM(INDEX($A113:$AQ113,MATCH(Lists!$K$10,$A$1:$AQ$1,0))&amp;""),"")),Lists!$M$2:$M$7,0)))),"Yes","No"))</f>
        <v/>
      </c>
      <c r="AX113" s="19">
        <f>IF(AS113="","",IF(IFERROR(TRIM(INDEX($A113:$AQ113,MATCH(Lists!$K$11,$A$1:$AQ$1,0))&amp;""),"")&lt;&gt;"","Yes","No"))</f>
        <v/>
      </c>
      <c r="AY113" s="19">
        <f>TRIM(IFERROR(TRIM(INDEX($A113:$AQ113,MATCH(Lists!$K$13,$A$1:$AQ$1,0))&amp;""),"")&amp;" "&amp;IFERROR(TRIM(INDEX($A113:$AQ113,MATCH(Lists!$K$14,$A$1:$AQ$1,0))&amp;""),""))</f>
        <v/>
      </c>
      <c r="AZ113" s="20">
        <f>IF(AY113="","",IFERROR(IF(TRIM(INDEX($A113:$AQ113,MATCH(Lists!$K$15,$A$1:$AQ$1,0))&amp;"")="","",IF(ISNUMBER(INDEX($A113:$AQ113,MATCH(Lists!$K$15,$A$1:$AQ$1,0))),INT(INDEX($A113:$AQ113,MATCH(Lists!$K$15,$A$1:$AQ$1,0))),DATE(VALUE(LEFT(INDEX($A113:$AQ113,MATCH(Lists!$K$15,$A$1:$AQ$1,0)),4)),VALUE(MID(INDEX($A113:$AQ113,MATCH(Lists!$K$15,$A$1:$AQ$1,0)),6,2)),VALUE(MID(INDEX($A113:$AQ113,MATCH(Lists!$K$15,$A$1:$AQ$1,0)),9,2))))),""))</f>
        <v/>
      </c>
      <c r="BA113" s="19">
        <f>IF(AY113="","",IFERROR(TRIM(INDEX($A113:$AQ113,MATCH(Lists!$K$17,$A$1:$AQ$1,0))&amp;""),""))</f>
        <v/>
      </c>
      <c r="BB113" s="19">
        <f>IF(AY113="","",IFERROR(TRIM(INDEX($A113:$AQ113,MATCH(Lists!$K$16,$A$1:$AQ$1,0))&amp;""),""))</f>
        <v/>
      </c>
      <c r="BC113" s="19">
        <f>IF(AY113="","",IF(OR(AND(IFERROR(TRIM(INDEX($A113:$AQ113,MATCH(Lists!$K$18,$A$1:$AQ$1,0))&amp;""),"")&lt;&gt;"",ISERROR(MATCH(LOWER(IFERROR(TRIM(INDEX($A113:$AQ113,MATCH(Lists!$K$18,$A$1:$AQ$1,0))&amp;""),"")),Lists!$M$2:$M$7,0))),AND(IFERROR(TRIM(INDEX($A113:$AQ113,MATCH(Lists!$K$19,$A$1:$AQ$1,0))&amp;""),"")&lt;&gt;"",ISERROR(MATCH(LOWER(IFERROR(TRIM(INDEX($A113:$AQ113,MATCH(Lists!$K$19,$A$1:$AQ$1,0))&amp;""),"")),Lists!$M$2:$M$7,0)))),"Yes","No"))</f>
        <v/>
      </c>
      <c r="BD113" s="19">
        <f>IF(AY113="","",IF(IFERROR(TRIM(INDEX($A113:$AQ113,MATCH(Lists!$K$20,$A$1:$AQ$1,0))&amp;""),"")&lt;&gt;"","Yes","No"))</f>
        <v/>
      </c>
      <c r="BE113" s="19">
        <f>IF(AS113="","",IFERROR(TRIM(INDEX($A113:$AQ113,MATCH(Lists!$K$7,$A$1:$AQ$1,0))&amp;""),""))</f>
        <v/>
      </c>
      <c r="BF113" s="19">
        <f>IF(AS113="","",IFERROR(TRIM(INDEX($A113:$AQ113,MATCH(Lists!$K$8,$A$1:$AQ$1,0))&amp;""),""))</f>
        <v/>
      </c>
      <c r="BG113" s="19">
        <f>IF(AS113="","",IFERROR(TRIM(INDEX($A113:$AQ113,MATCH(Lists!$K$12,$A$1:$AQ$1,0))&amp;""),""))</f>
        <v/>
      </c>
      <c r="BH113" s="19">
        <f>IF(AS113="","",IFERROR(TRIM(INDEX($A113:$AQ113,MATCH(Lists!$K$22,$A$1:$AQ$1,0))&amp;""),""))</f>
        <v/>
      </c>
      <c r="BI113" s="21">
        <f>IF(OR(BH113="Paid",BH113="Partially refunded"),IFERROR(VALUE(IFERROR(TRIM(INDEX($A113:$AQ113,MATCH(Lists!$K$23,$A$1:$AQ$1,0))&amp;""),"")),0)-IFERROR(VALUE(IFERROR(TRIM(INDEX($A113:$AQ113,MATCH(Lists!$K$24,$A$1:$AQ$1,0))&amp;""),"")),0),0)</f>
        <v/>
      </c>
      <c r="BJ113" s="21">
        <f>IF(AS113="","",IFERROR(IF(TRIM(INDEX($A113:$AQ113,MATCH(Lists!$K$21,$A$1:$AQ$1,0))&amp;"")="","",VALUE(TRIM(INDEX($A113:$AQ113,MATCH(Lists!$K$21,$A$1:$AQ$1,0))&amp;""))),""))</f>
        <v/>
      </c>
      <c r="BK113" s="19">
        <f>IF(AS113="",0,1)</f>
        <v/>
      </c>
    </row>
    <row r="114">
      <c r="AR114" s="18" t="n"/>
      <c r="AS114" s="19">
        <f>TRIM(IFERROR(TRIM(INDEX($A114:$AQ114,MATCH(Lists!$K$2,$A$1:$AQ$1,0))&amp;""),"")&amp;" "&amp;IFERROR(TRIM(INDEX($A114:$AQ114,MATCH(Lists!$K$3,$A$1:$AQ$1,0))&amp;""),""))</f>
        <v/>
      </c>
      <c r="AT114" s="20">
        <f>IF(AS114="","",IFERROR(IF(TRIM(INDEX($A114:$AQ114,MATCH(Lists!$K$4,$A$1:$AQ$1,0))&amp;"")="","",IF(ISNUMBER(INDEX($A114:$AQ114,MATCH(Lists!$K$4,$A$1:$AQ$1,0))),INT(INDEX($A114:$AQ114,MATCH(Lists!$K$4,$A$1:$AQ$1,0))),DATE(VALUE(LEFT(INDEX($A114:$AQ114,MATCH(Lists!$K$4,$A$1:$AQ$1,0)),4)),VALUE(MID(INDEX($A114:$AQ114,MATCH(Lists!$K$4,$A$1:$AQ$1,0)),6,2)),VALUE(MID(INDEX($A114:$AQ114,MATCH(Lists!$K$4,$A$1:$AQ$1,0)),9,2))))),""))</f>
        <v/>
      </c>
      <c r="AU114" s="19">
        <f>IF(AS114="","",IFERROR(TRIM(INDEX($A114:$AQ114,MATCH(Lists!$K$6,$A$1:$AQ$1,0))&amp;""),""))</f>
        <v/>
      </c>
      <c r="AV114" s="19">
        <f>IF(AS114="","",IFERROR(TRIM(INDEX($A114:$AQ114,MATCH(Lists!$K$5,$A$1:$AQ$1,0))&amp;""),""))</f>
        <v/>
      </c>
      <c r="AW114" s="19">
        <f>IF(AS114="","",IF(OR(AND(IFERROR(TRIM(INDEX($A114:$AQ114,MATCH(Lists!$K$9,$A$1:$AQ$1,0))&amp;""),"")&lt;&gt;"",ISERROR(MATCH(LOWER(IFERROR(TRIM(INDEX($A114:$AQ114,MATCH(Lists!$K$9,$A$1:$AQ$1,0))&amp;""),"")),Lists!$M$2:$M$7,0))),AND(IFERROR(TRIM(INDEX($A114:$AQ114,MATCH(Lists!$K$10,$A$1:$AQ$1,0))&amp;""),"")&lt;&gt;"",ISERROR(MATCH(LOWER(IFERROR(TRIM(INDEX($A114:$AQ114,MATCH(Lists!$K$10,$A$1:$AQ$1,0))&amp;""),"")),Lists!$M$2:$M$7,0)))),"Yes","No"))</f>
        <v/>
      </c>
      <c r="AX114" s="19">
        <f>IF(AS114="","",IF(IFERROR(TRIM(INDEX($A114:$AQ114,MATCH(Lists!$K$11,$A$1:$AQ$1,0))&amp;""),"")&lt;&gt;"","Yes","No"))</f>
        <v/>
      </c>
      <c r="AY114" s="19">
        <f>TRIM(IFERROR(TRIM(INDEX($A114:$AQ114,MATCH(Lists!$K$13,$A$1:$AQ$1,0))&amp;""),"")&amp;" "&amp;IFERROR(TRIM(INDEX($A114:$AQ114,MATCH(Lists!$K$14,$A$1:$AQ$1,0))&amp;""),""))</f>
        <v/>
      </c>
      <c r="AZ114" s="20">
        <f>IF(AY114="","",IFERROR(IF(TRIM(INDEX($A114:$AQ114,MATCH(Lists!$K$15,$A$1:$AQ$1,0))&amp;"")="","",IF(ISNUMBER(INDEX($A114:$AQ114,MATCH(Lists!$K$15,$A$1:$AQ$1,0))),INT(INDEX($A114:$AQ114,MATCH(Lists!$K$15,$A$1:$AQ$1,0))),DATE(VALUE(LEFT(INDEX($A114:$AQ114,MATCH(Lists!$K$15,$A$1:$AQ$1,0)),4)),VALUE(MID(INDEX($A114:$AQ114,MATCH(Lists!$K$15,$A$1:$AQ$1,0)),6,2)),VALUE(MID(INDEX($A114:$AQ114,MATCH(Lists!$K$15,$A$1:$AQ$1,0)),9,2))))),""))</f>
        <v/>
      </c>
      <c r="BA114" s="19">
        <f>IF(AY114="","",IFERROR(TRIM(INDEX($A114:$AQ114,MATCH(Lists!$K$17,$A$1:$AQ$1,0))&amp;""),""))</f>
        <v/>
      </c>
      <c r="BB114" s="19">
        <f>IF(AY114="","",IFERROR(TRIM(INDEX($A114:$AQ114,MATCH(Lists!$K$16,$A$1:$AQ$1,0))&amp;""),""))</f>
        <v/>
      </c>
      <c r="BC114" s="19">
        <f>IF(AY114="","",IF(OR(AND(IFERROR(TRIM(INDEX($A114:$AQ114,MATCH(Lists!$K$18,$A$1:$AQ$1,0))&amp;""),"")&lt;&gt;"",ISERROR(MATCH(LOWER(IFERROR(TRIM(INDEX($A114:$AQ114,MATCH(Lists!$K$18,$A$1:$AQ$1,0))&amp;""),"")),Lists!$M$2:$M$7,0))),AND(IFERROR(TRIM(INDEX($A114:$AQ114,MATCH(Lists!$K$19,$A$1:$AQ$1,0))&amp;""),"")&lt;&gt;"",ISERROR(MATCH(LOWER(IFERROR(TRIM(INDEX($A114:$AQ114,MATCH(Lists!$K$19,$A$1:$AQ$1,0))&amp;""),"")),Lists!$M$2:$M$7,0)))),"Yes","No"))</f>
        <v/>
      </c>
      <c r="BD114" s="19">
        <f>IF(AY114="","",IF(IFERROR(TRIM(INDEX($A114:$AQ114,MATCH(Lists!$K$20,$A$1:$AQ$1,0))&amp;""),"")&lt;&gt;"","Yes","No"))</f>
        <v/>
      </c>
      <c r="BE114" s="19">
        <f>IF(AS114="","",IFERROR(TRIM(INDEX($A114:$AQ114,MATCH(Lists!$K$7,$A$1:$AQ$1,0))&amp;""),""))</f>
        <v/>
      </c>
      <c r="BF114" s="19">
        <f>IF(AS114="","",IFERROR(TRIM(INDEX($A114:$AQ114,MATCH(Lists!$K$8,$A$1:$AQ$1,0))&amp;""),""))</f>
        <v/>
      </c>
      <c r="BG114" s="19">
        <f>IF(AS114="","",IFERROR(TRIM(INDEX($A114:$AQ114,MATCH(Lists!$K$12,$A$1:$AQ$1,0))&amp;""),""))</f>
        <v/>
      </c>
      <c r="BH114" s="19">
        <f>IF(AS114="","",IFERROR(TRIM(INDEX($A114:$AQ114,MATCH(Lists!$K$22,$A$1:$AQ$1,0))&amp;""),""))</f>
        <v/>
      </c>
      <c r="BI114" s="21">
        <f>IF(OR(BH114="Paid",BH114="Partially refunded"),IFERROR(VALUE(IFERROR(TRIM(INDEX($A114:$AQ114,MATCH(Lists!$K$23,$A$1:$AQ$1,0))&amp;""),"")),0)-IFERROR(VALUE(IFERROR(TRIM(INDEX($A114:$AQ114,MATCH(Lists!$K$24,$A$1:$AQ$1,0))&amp;""),"")),0),0)</f>
        <v/>
      </c>
      <c r="BJ114" s="21">
        <f>IF(AS114="","",IFERROR(IF(TRIM(INDEX($A114:$AQ114,MATCH(Lists!$K$21,$A$1:$AQ$1,0))&amp;"")="","",VALUE(TRIM(INDEX($A114:$AQ114,MATCH(Lists!$K$21,$A$1:$AQ$1,0))&amp;""))),""))</f>
        <v/>
      </c>
      <c r="BK114" s="19">
        <f>IF(AS114="",0,1)</f>
        <v/>
      </c>
    </row>
    <row r="115">
      <c r="AR115" s="18" t="n"/>
      <c r="AS115" s="19">
        <f>TRIM(IFERROR(TRIM(INDEX($A115:$AQ115,MATCH(Lists!$K$2,$A$1:$AQ$1,0))&amp;""),"")&amp;" "&amp;IFERROR(TRIM(INDEX($A115:$AQ115,MATCH(Lists!$K$3,$A$1:$AQ$1,0))&amp;""),""))</f>
        <v/>
      </c>
      <c r="AT115" s="20">
        <f>IF(AS115="","",IFERROR(IF(TRIM(INDEX($A115:$AQ115,MATCH(Lists!$K$4,$A$1:$AQ$1,0))&amp;"")="","",IF(ISNUMBER(INDEX($A115:$AQ115,MATCH(Lists!$K$4,$A$1:$AQ$1,0))),INT(INDEX($A115:$AQ115,MATCH(Lists!$K$4,$A$1:$AQ$1,0))),DATE(VALUE(LEFT(INDEX($A115:$AQ115,MATCH(Lists!$K$4,$A$1:$AQ$1,0)),4)),VALUE(MID(INDEX($A115:$AQ115,MATCH(Lists!$K$4,$A$1:$AQ$1,0)),6,2)),VALUE(MID(INDEX($A115:$AQ115,MATCH(Lists!$K$4,$A$1:$AQ$1,0)),9,2))))),""))</f>
        <v/>
      </c>
      <c r="AU115" s="19">
        <f>IF(AS115="","",IFERROR(TRIM(INDEX($A115:$AQ115,MATCH(Lists!$K$6,$A$1:$AQ$1,0))&amp;""),""))</f>
        <v/>
      </c>
      <c r="AV115" s="19">
        <f>IF(AS115="","",IFERROR(TRIM(INDEX($A115:$AQ115,MATCH(Lists!$K$5,$A$1:$AQ$1,0))&amp;""),""))</f>
        <v/>
      </c>
      <c r="AW115" s="19">
        <f>IF(AS115="","",IF(OR(AND(IFERROR(TRIM(INDEX($A115:$AQ115,MATCH(Lists!$K$9,$A$1:$AQ$1,0))&amp;""),"")&lt;&gt;"",ISERROR(MATCH(LOWER(IFERROR(TRIM(INDEX($A115:$AQ115,MATCH(Lists!$K$9,$A$1:$AQ$1,0))&amp;""),"")),Lists!$M$2:$M$7,0))),AND(IFERROR(TRIM(INDEX($A115:$AQ115,MATCH(Lists!$K$10,$A$1:$AQ$1,0))&amp;""),"")&lt;&gt;"",ISERROR(MATCH(LOWER(IFERROR(TRIM(INDEX($A115:$AQ115,MATCH(Lists!$K$10,$A$1:$AQ$1,0))&amp;""),"")),Lists!$M$2:$M$7,0)))),"Yes","No"))</f>
        <v/>
      </c>
      <c r="AX115" s="19">
        <f>IF(AS115="","",IF(IFERROR(TRIM(INDEX($A115:$AQ115,MATCH(Lists!$K$11,$A$1:$AQ$1,0))&amp;""),"")&lt;&gt;"","Yes","No"))</f>
        <v/>
      </c>
      <c r="AY115" s="19">
        <f>TRIM(IFERROR(TRIM(INDEX($A115:$AQ115,MATCH(Lists!$K$13,$A$1:$AQ$1,0))&amp;""),"")&amp;" "&amp;IFERROR(TRIM(INDEX($A115:$AQ115,MATCH(Lists!$K$14,$A$1:$AQ$1,0))&amp;""),""))</f>
        <v/>
      </c>
      <c r="AZ115" s="20">
        <f>IF(AY115="","",IFERROR(IF(TRIM(INDEX($A115:$AQ115,MATCH(Lists!$K$15,$A$1:$AQ$1,0))&amp;"")="","",IF(ISNUMBER(INDEX($A115:$AQ115,MATCH(Lists!$K$15,$A$1:$AQ$1,0))),INT(INDEX($A115:$AQ115,MATCH(Lists!$K$15,$A$1:$AQ$1,0))),DATE(VALUE(LEFT(INDEX($A115:$AQ115,MATCH(Lists!$K$15,$A$1:$AQ$1,0)),4)),VALUE(MID(INDEX($A115:$AQ115,MATCH(Lists!$K$15,$A$1:$AQ$1,0)),6,2)),VALUE(MID(INDEX($A115:$AQ115,MATCH(Lists!$K$15,$A$1:$AQ$1,0)),9,2))))),""))</f>
        <v/>
      </c>
      <c r="BA115" s="19">
        <f>IF(AY115="","",IFERROR(TRIM(INDEX($A115:$AQ115,MATCH(Lists!$K$17,$A$1:$AQ$1,0))&amp;""),""))</f>
        <v/>
      </c>
      <c r="BB115" s="19">
        <f>IF(AY115="","",IFERROR(TRIM(INDEX($A115:$AQ115,MATCH(Lists!$K$16,$A$1:$AQ$1,0))&amp;""),""))</f>
        <v/>
      </c>
      <c r="BC115" s="19">
        <f>IF(AY115="","",IF(OR(AND(IFERROR(TRIM(INDEX($A115:$AQ115,MATCH(Lists!$K$18,$A$1:$AQ$1,0))&amp;""),"")&lt;&gt;"",ISERROR(MATCH(LOWER(IFERROR(TRIM(INDEX($A115:$AQ115,MATCH(Lists!$K$18,$A$1:$AQ$1,0))&amp;""),"")),Lists!$M$2:$M$7,0))),AND(IFERROR(TRIM(INDEX($A115:$AQ115,MATCH(Lists!$K$19,$A$1:$AQ$1,0))&amp;""),"")&lt;&gt;"",ISERROR(MATCH(LOWER(IFERROR(TRIM(INDEX($A115:$AQ115,MATCH(Lists!$K$19,$A$1:$AQ$1,0))&amp;""),"")),Lists!$M$2:$M$7,0)))),"Yes","No"))</f>
        <v/>
      </c>
      <c r="BD115" s="19">
        <f>IF(AY115="","",IF(IFERROR(TRIM(INDEX($A115:$AQ115,MATCH(Lists!$K$20,$A$1:$AQ$1,0))&amp;""),"")&lt;&gt;"","Yes","No"))</f>
        <v/>
      </c>
      <c r="BE115" s="19">
        <f>IF(AS115="","",IFERROR(TRIM(INDEX($A115:$AQ115,MATCH(Lists!$K$7,$A$1:$AQ$1,0))&amp;""),""))</f>
        <v/>
      </c>
      <c r="BF115" s="19">
        <f>IF(AS115="","",IFERROR(TRIM(INDEX($A115:$AQ115,MATCH(Lists!$K$8,$A$1:$AQ$1,0))&amp;""),""))</f>
        <v/>
      </c>
      <c r="BG115" s="19">
        <f>IF(AS115="","",IFERROR(TRIM(INDEX($A115:$AQ115,MATCH(Lists!$K$12,$A$1:$AQ$1,0))&amp;""),""))</f>
        <v/>
      </c>
      <c r="BH115" s="19">
        <f>IF(AS115="","",IFERROR(TRIM(INDEX($A115:$AQ115,MATCH(Lists!$K$22,$A$1:$AQ$1,0))&amp;""),""))</f>
        <v/>
      </c>
      <c r="BI115" s="21">
        <f>IF(OR(BH115="Paid",BH115="Partially refunded"),IFERROR(VALUE(IFERROR(TRIM(INDEX($A115:$AQ115,MATCH(Lists!$K$23,$A$1:$AQ$1,0))&amp;""),"")),0)-IFERROR(VALUE(IFERROR(TRIM(INDEX($A115:$AQ115,MATCH(Lists!$K$24,$A$1:$AQ$1,0))&amp;""),"")),0),0)</f>
        <v/>
      </c>
      <c r="BJ115" s="21">
        <f>IF(AS115="","",IFERROR(IF(TRIM(INDEX($A115:$AQ115,MATCH(Lists!$K$21,$A$1:$AQ$1,0))&amp;"")="","",VALUE(TRIM(INDEX($A115:$AQ115,MATCH(Lists!$K$21,$A$1:$AQ$1,0))&amp;""))),""))</f>
        <v/>
      </c>
      <c r="BK115" s="19">
        <f>IF(AS115="",0,1)</f>
        <v/>
      </c>
    </row>
    <row r="116">
      <c r="AR116" s="18" t="n"/>
      <c r="AS116" s="19">
        <f>TRIM(IFERROR(TRIM(INDEX($A116:$AQ116,MATCH(Lists!$K$2,$A$1:$AQ$1,0))&amp;""),"")&amp;" "&amp;IFERROR(TRIM(INDEX($A116:$AQ116,MATCH(Lists!$K$3,$A$1:$AQ$1,0))&amp;""),""))</f>
        <v/>
      </c>
      <c r="AT116" s="20">
        <f>IF(AS116="","",IFERROR(IF(TRIM(INDEX($A116:$AQ116,MATCH(Lists!$K$4,$A$1:$AQ$1,0))&amp;"")="","",IF(ISNUMBER(INDEX($A116:$AQ116,MATCH(Lists!$K$4,$A$1:$AQ$1,0))),INT(INDEX($A116:$AQ116,MATCH(Lists!$K$4,$A$1:$AQ$1,0))),DATE(VALUE(LEFT(INDEX($A116:$AQ116,MATCH(Lists!$K$4,$A$1:$AQ$1,0)),4)),VALUE(MID(INDEX($A116:$AQ116,MATCH(Lists!$K$4,$A$1:$AQ$1,0)),6,2)),VALUE(MID(INDEX($A116:$AQ116,MATCH(Lists!$K$4,$A$1:$AQ$1,0)),9,2))))),""))</f>
        <v/>
      </c>
      <c r="AU116" s="19">
        <f>IF(AS116="","",IFERROR(TRIM(INDEX($A116:$AQ116,MATCH(Lists!$K$6,$A$1:$AQ$1,0))&amp;""),""))</f>
        <v/>
      </c>
      <c r="AV116" s="19">
        <f>IF(AS116="","",IFERROR(TRIM(INDEX($A116:$AQ116,MATCH(Lists!$K$5,$A$1:$AQ$1,0))&amp;""),""))</f>
        <v/>
      </c>
      <c r="AW116" s="19">
        <f>IF(AS116="","",IF(OR(AND(IFERROR(TRIM(INDEX($A116:$AQ116,MATCH(Lists!$K$9,$A$1:$AQ$1,0))&amp;""),"")&lt;&gt;"",ISERROR(MATCH(LOWER(IFERROR(TRIM(INDEX($A116:$AQ116,MATCH(Lists!$K$9,$A$1:$AQ$1,0))&amp;""),"")),Lists!$M$2:$M$7,0))),AND(IFERROR(TRIM(INDEX($A116:$AQ116,MATCH(Lists!$K$10,$A$1:$AQ$1,0))&amp;""),"")&lt;&gt;"",ISERROR(MATCH(LOWER(IFERROR(TRIM(INDEX($A116:$AQ116,MATCH(Lists!$K$10,$A$1:$AQ$1,0))&amp;""),"")),Lists!$M$2:$M$7,0)))),"Yes","No"))</f>
        <v/>
      </c>
      <c r="AX116" s="19">
        <f>IF(AS116="","",IF(IFERROR(TRIM(INDEX($A116:$AQ116,MATCH(Lists!$K$11,$A$1:$AQ$1,0))&amp;""),"")&lt;&gt;"","Yes","No"))</f>
        <v/>
      </c>
      <c r="AY116" s="19">
        <f>TRIM(IFERROR(TRIM(INDEX($A116:$AQ116,MATCH(Lists!$K$13,$A$1:$AQ$1,0))&amp;""),"")&amp;" "&amp;IFERROR(TRIM(INDEX($A116:$AQ116,MATCH(Lists!$K$14,$A$1:$AQ$1,0))&amp;""),""))</f>
        <v/>
      </c>
      <c r="AZ116" s="20">
        <f>IF(AY116="","",IFERROR(IF(TRIM(INDEX($A116:$AQ116,MATCH(Lists!$K$15,$A$1:$AQ$1,0))&amp;"")="","",IF(ISNUMBER(INDEX($A116:$AQ116,MATCH(Lists!$K$15,$A$1:$AQ$1,0))),INT(INDEX($A116:$AQ116,MATCH(Lists!$K$15,$A$1:$AQ$1,0))),DATE(VALUE(LEFT(INDEX($A116:$AQ116,MATCH(Lists!$K$15,$A$1:$AQ$1,0)),4)),VALUE(MID(INDEX($A116:$AQ116,MATCH(Lists!$K$15,$A$1:$AQ$1,0)),6,2)),VALUE(MID(INDEX($A116:$AQ116,MATCH(Lists!$K$15,$A$1:$AQ$1,0)),9,2))))),""))</f>
        <v/>
      </c>
      <c r="BA116" s="19">
        <f>IF(AY116="","",IFERROR(TRIM(INDEX($A116:$AQ116,MATCH(Lists!$K$17,$A$1:$AQ$1,0))&amp;""),""))</f>
        <v/>
      </c>
      <c r="BB116" s="19">
        <f>IF(AY116="","",IFERROR(TRIM(INDEX($A116:$AQ116,MATCH(Lists!$K$16,$A$1:$AQ$1,0))&amp;""),""))</f>
        <v/>
      </c>
      <c r="BC116" s="19">
        <f>IF(AY116="","",IF(OR(AND(IFERROR(TRIM(INDEX($A116:$AQ116,MATCH(Lists!$K$18,$A$1:$AQ$1,0))&amp;""),"")&lt;&gt;"",ISERROR(MATCH(LOWER(IFERROR(TRIM(INDEX($A116:$AQ116,MATCH(Lists!$K$18,$A$1:$AQ$1,0))&amp;""),"")),Lists!$M$2:$M$7,0))),AND(IFERROR(TRIM(INDEX($A116:$AQ116,MATCH(Lists!$K$19,$A$1:$AQ$1,0))&amp;""),"")&lt;&gt;"",ISERROR(MATCH(LOWER(IFERROR(TRIM(INDEX($A116:$AQ116,MATCH(Lists!$K$19,$A$1:$AQ$1,0))&amp;""),"")),Lists!$M$2:$M$7,0)))),"Yes","No"))</f>
        <v/>
      </c>
      <c r="BD116" s="19">
        <f>IF(AY116="","",IF(IFERROR(TRIM(INDEX($A116:$AQ116,MATCH(Lists!$K$20,$A$1:$AQ$1,0))&amp;""),"")&lt;&gt;"","Yes","No"))</f>
        <v/>
      </c>
      <c r="BE116" s="19">
        <f>IF(AS116="","",IFERROR(TRIM(INDEX($A116:$AQ116,MATCH(Lists!$K$7,$A$1:$AQ$1,0))&amp;""),""))</f>
        <v/>
      </c>
      <c r="BF116" s="19">
        <f>IF(AS116="","",IFERROR(TRIM(INDEX($A116:$AQ116,MATCH(Lists!$K$8,$A$1:$AQ$1,0))&amp;""),""))</f>
        <v/>
      </c>
      <c r="BG116" s="19">
        <f>IF(AS116="","",IFERROR(TRIM(INDEX($A116:$AQ116,MATCH(Lists!$K$12,$A$1:$AQ$1,0))&amp;""),""))</f>
        <v/>
      </c>
      <c r="BH116" s="19">
        <f>IF(AS116="","",IFERROR(TRIM(INDEX($A116:$AQ116,MATCH(Lists!$K$22,$A$1:$AQ$1,0))&amp;""),""))</f>
        <v/>
      </c>
      <c r="BI116" s="21">
        <f>IF(OR(BH116="Paid",BH116="Partially refunded"),IFERROR(VALUE(IFERROR(TRIM(INDEX($A116:$AQ116,MATCH(Lists!$K$23,$A$1:$AQ$1,0))&amp;""),"")),0)-IFERROR(VALUE(IFERROR(TRIM(INDEX($A116:$AQ116,MATCH(Lists!$K$24,$A$1:$AQ$1,0))&amp;""),"")),0),0)</f>
        <v/>
      </c>
      <c r="BJ116" s="21">
        <f>IF(AS116="","",IFERROR(IF(TRIM(INDEX($A116:$AQ116,MATCH(Lists!$K$21,$A$1:$AQ$1,0))&amp;"")="","",VALUE(TRIM(INDEX($A116:$AQ116,MATCH(Lists!$K$21,$A$1:$AQ$1,0))&amp;""))),""))</f>
        <v/>
      </c>
      <c r="BK116" s="19">
        <f>IF(AS116="",0,1)</f>
        <v/>
      </c>
    </row>
    <row r="117">
      <c r="AR117" s="18" t="n"/>
      <c r="AS117" s="19">
        <f>TRIM(IFERROR(TRIM(INDEX($A117:$AQ117,MATCH(Lists!$K$2,$A$1:$AQ$1,0))&amp;""),"")&amp;" "&amp;IFERROR(TRIM(INDEX($A117:$AQ117,MATCH(Lists!$K$3,$A$1:$AQ$1,0))&amp;""),""))</f>
        <v/>
      </c>
      <c r="AT117" s="20">
        <f>IF(AS117="","",IFERROR(IF(TRIM(INDEX($A117:$AQ117,MATCH(Lists!$K$4,$A$1:$AQ$1,0))&amp;"")="","",IF(ISNUMBER(INDEX($A117:$AQ117,MATCH(Lists!$K$4,$A$1:$AQ$1,0))),INT(INDEX($A117:$AQ117,MATCH(Lists!$K$4,$A$1:$AQ$1,0))),DATE(VALUE(LEFT(INDEX($A117:$AQ117,MATCH(Lists!$K$4,$A$1:$AQ$1,0)),4)),VALUE(MID(INDEX($A117:$AQ117,MATCH(Lists!$K$4,$A$1:$AQ$1,0)),6,2)),VALUE(MID(INDEX($A117:$AQ117,MATCH(Lists!$K$4,$A$1:$AQ$1,0)),9,2))))),""))</f>
        <v/>
      </c>
      <c r="AU117" s="19">
        <f>IF(AS117="","",IFERROR(TRIM(INDEX($A117:$AQ117,MATCH(Lists!$K$6,$A$1:$AQ$1,0))&amp;""),""))</f>
        <v/>
      </c>
      <c r="AV117" s="19">
        <f>IF(AS117="","",IFERROR(TRIM(INDEX($A117:$AQ117,MATCH(Lists!$K$5,$A$1:$AQ$1,0))&amp;""),""))</f>
        <v/>
      </c>
      <c r="AW117" s="19">
        <f>IF(AS117="","",IF(OR(AND(IFERROR(TRIM(INDEX($A117:$AQ117,MATCH(Lists!$K$9,$A$1:$AQ$1,0))&amp;""),"")&lt;&gt;"",ISERROR(MATCH(LOWER(IFERROR(TRIM(INDEX($A117:$AQ117,MATCH(Lists!$K$9,$A$1:$AQ$1,0))&amp;""),"")),Lists!$M$2:$M$7,0))),AND(IFERROR(TRIM(INDEX($A117:$AQ117,MATCH(Lists!$K$10,$A$1:$AQ$1,0))&amp;""),"")&lt;&gt;"",ISERROR(MATCH(LOWER(IFERROR(TRIM(INDEX($A117:$AQ117,MATCH(Lists!$K$10,$A$1:$AQ$1,0))&amp;""),"")),Lists!$M$2:$M$7,0)))),"Yes","No"))</f>
        <v/>
      </c>
      <c r="AX117" s="19">
        <f>IF(AS117="","",IF(IFERROR(TRIM(INDEX($A117:$AQ117,MATCH(Lists!$K$11,$A$1:$AQ$1,0))&amp;""),"")&lt;&gt;"","Yes","No"))</f>
        <v/>
      </c>
      <c r="AY117" s="19">
        <f>TRIM(IFERROR(TRIM(INDEX($A117:$AQ117,MATCH(Lists!$K$13,$A$1:$AQ$1,0))&amp;""),"")&amp;" "&amp;IFERROR(TRIM(INDEX($A117:$AQ117,MATCH(Lists!$K$14,$A$1:$AQ$1,0))&amp;""),""))</f>
        <v/>
      </c>
      <c r="AZ117" s="20">
        <f>IF(AY117="","",IFERROR(IF(TRIM(INDEX($A117:$AQ117,MATCH(Lists!$K$15,$A$1:$AQ$1,0))&amp;"")="","",IF(ISNUMBER(INDEX($A117:$AQ117,MATCH(Lists!$K$15,$A$1:$AQ$1,0))),INT(INDEX($A117:$AQ117,MATCH(Lists!$K$15,$A$1:$AQ$1,0))),DATE(VALUE(LEFT(INDEX($A117:$AQ117,MATCH(Lists!$K$15,$A$1:$AQ$1,0)),4)),VALUE(MID(INDEX($A117:$AQ117,MATCH(Lists!$K$15,$A$1:$AQ$1,0)),6,2)),VALUE(MID(INDEX($A117:$AQ117,MATCH(Lists!$K$15,$A$1:$AQ$1,0)),9,2))))),""))</f>
        <v/>
      </c>
      <c r="BA117" s="19">
        <f>IF(AY117="","",IFERROR(TRIM(INDEX($A117:$AQ117,MATCH(Lists!$K$17,$A$1:$AQ$1,0))&amp;""),""))</f>
        <v/>
      </c>
      <c r="BB117" s="19">
        <f>IF(AY117="","",IFERROR(TRIM(INDEX($A117:$AQ117,MATCH(Lists!$K$16,$A$1:$AQ$1,0))&amp;""),""))</f>
        <v/>
      </c>
      <c r="BC117" s="19">
        <f>IF(AY117="","",IF(OR(AND(IFERROR(TRIM(INDEX($A117:$AQ117,MATCH(Lists!$K$18,$A$1:$AQ$1,0))&amp;""),"")&lt;&gt;"",ISERROR(MATCH(LOWER(IFERROR(TRIM(INDEX($A117:$AQ117,MATCH(Lists!$K$18,$A$1:$AQ$1,0))&amp;""),"")),Lists!$M$2:$M$7,0))),AND(IFERROR(TRIM(INDEX($A117:$AQ117,MATCH(Lists!$K$19,$A$1:$AQ$1,0))&amp;""),"")&lt;&gt;"",ISERROR(MATCH(LOWER(IFERROR(TRIM(INDEX($A117:$AQ117,MATCH(Lists!$K$19,$A$1:$AQ$1,0))&amp;""),"")),Lists!$M$2:$M$7,0)))),"Yes","No"))</f>
        <v/>
      </c>
      <c r="BD117" s="19">
        <f>IF(AY117="","",IF(IFERROR(TRIM(INDEX($A117:$AQ117,MATCH(Lists!$K$20,$A$1:$AQ$1,0))&amp;""),"")&lt;&gt;"","Yes","No"))</f>
        <v/>
      </c>
      <c r="BE117" s="19">
        <f>IF(AS117="","",IFERROR(TRIM(INDEX($A117:$AQ117,MATCH(Lists!$K$7,$A$1:$AQ$1,0))&amp;""),""))</f>
        <v/>
      </c>
      <c r="BF117" s="19">
        <f>IF(AS117="","",IFERROR(TRIM(INDEX($A117:$AQ117,MATCH(Lists!$K$8,$A$1:$AQ$1,0))&amp;""),""))</f>
        <v/>
      </c>
      <c r="BG117" s="19">
        <f>IF(AS117="","",IFERROR(TRIM(INDEX($A117:$AQ117,MATCH(Lists!$K$12,$A$1:$AQ$1,0))&amp;""),""))</f>
        <v/>
      </c>
      <c r="BH117" s="19">
        <f>IF(AS117="","",IFERROR(TRIM(INDEX($A117:$AQ117,MATCH(Lists!$K$22,$A$1:$AQ$1,0))&amp;""),""))</f>
        <v/>
      </c>
      <c r="BI117" s="21">
        <f>IF(OR(BH117="Paid",BH117="Partially refunded"),IFERROR(VALUE(IFERROR(TRIM(INDEX($A117:$AQ117,MATCH(Lists!$K$23,$A$1:$AQ$1,0))&amp;""),"")),0)-IFERROR(VALUE(IFERROR(TRIM(INDEX($A117:$AQ117,MATCH(Lists!$K$24,$A$1:$AQ$1,0))&amp;""),"")),0),0)</f>
        <v/>
      </c>
      <c r="BJ117" s="21">
        <f>IF(AS117="","",IFERROR(IF(TRIM(INDEX($A117:$AQ117,MATCH(Lists!$K$21,$A$1:$AQ$1,0))&amp;"")="","",VALUE(TRIM(INDEX($A117:$AQ117,MATCH(Lists!$K$21,$A$1:$AQ$1,0))&amp;""))),""))</f>
        <v/>
      </c>
      <c r="BK117" s="19">
        <f>IF(AS117="",0,1)</f>
        <v/>
      </c>
    </row>
    <row r="118">
      <c r="AR118" s="18" t="n"/>
      <c r="AS118" s="19">
        <f>TRIM(IFERROR(TRIM(INDEX($A118:$AQ118,MATCH(Lists!$K$2,$A$1:$AQ$1,0))&amp;""),"")&amp;" "&amp;IFERROR(TRIM(INDEX($A118:$AQ118,MATCH(Lists!$K$3,$A$1:$AQ$1,0))&amp;""),""))</f>
        <v/>
      </c>
      <c r="AT118" s="20">
        <f>IF(AS118="","",IFERROR(IF(TRIM(INDEX($A118:$AQ118,MATCH(Lists!$K$4,$A$1:$AQ$1,0))&amp;"")="","",IF(ISNUMBER(INDEX($A118:$AQ118,MATCH(Lists!$K$4,$A$1:$AQ$1,0))),INT(INDEX($A118:$AQ118,MATCH(Lists!$K$4,$A$1:$AQ$1,0))),DATE(VALUE(LEFT(INDEX($A118:$AQ118,MATCH(Lists!$K$4,$A$1:$AQ$1,0)),4)),VALUE(MID(INDEX($A118:$AQ118,MATCH(Lists!$K$4,$A$1:$AQ$1,0)),6,2)),VALUE(MID(INDEX($A118:$AQ118,MATCH(Lists!$K$4,$A$1:$AQ$1,0)),9,2))))),""))</f>
        <v/>
      </c>
      <c r="AU118" s="19">
        <f>IF(AS118="","",IFERROR(TRIM(INDEX($A118:$AQ118,MATCH(Lists!$K$6,$A$1:$AQ$1,0))&amp;""),""))</f>
        <v/>
      </c>
      <c r="AV118" s="19">
        <f>IF(AS118="","",IFERROR(TRIM(INDEX($A118:$AQ118,MATCH(Lists!$K$5,$A$1:$AQ$1,0))&amp;""),""))</f>
        <v/>
      </c>
      <c r="AW118" s="19">
        <f>IF(AS118="","",IF(OR(AND(IFERROR(TRIM(INDEX($A118:$AQ118,MATCH(Lists!$K$9,$A$1:$AQ$1,0))&amp;""),"")&lt;&gt;"",ISERROR(MATCH(LOWER(IFERROR(TRIM(INDEX($A118:$AQ118,MATCH(Lists!$K$9,$A$1:$AQ$1,0))&amp;""),"")),Lists!$M$2:$M$7,0))),AND(IFERROR(TRIM(INDEX($A118:$AQ118,MATCH(Lists!$K$10,$A$1:$AQ$1,0))&amp;""),"")&lt;&gt;"",ISERROR(MATCH(LOWER(IFERROR(TRIM(INDEX($A118:$AQ118,MATCH(Lists!$K$10,$A$1:$AQ$1,0))&amp;""),"")),Lists!$M$2:$M$7,0)))),"Yes","No"))</f>
        <v/>
      </c>
      <c r="AX118" s="19">
        <f>IF(AS118="","",IF(IFERROR(TRIM(INDEX($A118:$AQ118,MATCH(Lists!$K$11,$A$1:$AQ$1,0))&amp;""),"")&lt;&gt;"","Yes","No"))</f>
        <v/>
      </c>
      <c r="AY118" s="19">
        <f>TRIM(IFERROR(TRIM(INDEX($A118:$AQ118,MATCH(Lists!$K$13,$A$1:$AQ$1,0))&amp;""),"")&amp;" "&amp;IFERROR(TRIM(INDEX($A118:$AQ118,MATCH(Lists!$K$14,$A$1:$AQ$1,0))&amp;""),""))</f>
        <v/>
      </c>
      <c r="AZ118" s="20">
        <f>IF(AY118="","",IFERROR(IF(TRIM(INDEX($A118:$AQ118,MATCH(Lists!$K$15,$A$1:$AQ$1,0))&amp;"")="","",IF(ISNUMBER(INDEX($A118:$AQ118,MATCH(Lists!$K$15,$A$1:$AQ$1,0))),INT(INDEX($A118:$AQ118,MATCH(Lists!$K$15,$A$1:$AQ$1,0))),DATE(VALUE(LEFT(INDEX($A118:$AQ118,MATCH(Lists!$K$15,$A$1:$AQ$1,0)),4)),VALUE(MID(INDEX($A118:$AQ118,MATCH(Lists!$K$15,$A$1:$AQ$1,0)),6,2)),VALUE(MID(INDEX($A118:$AQ118,MATCH(Lists!$K$15,$A$1:$AQ$1,0)),9,2))))),""))</f>
        <v/>
      </c>
      <c r="BA118" s="19">
        <f>IF(AY118="","",IFERROR(TRIM(INDEX($A118:$AQ118,MATCH(Lists!$K$17,$A$1:$AQ$1,0))&amp;""),""))</f>
        <v/>
      </c>
      <c r="BB118" s="19">
        <f>IF(AY118="","",IFERROR(TRIM(INDEX($A118:$AQ118,MATCH(Lists!$K$16,$A$1:$AQ$1,0))&amp;""),""))</f>
        <v/>
      </c>
      <c r="BC118" s="19">
        <f>IF(AY118="","",IF(OR(AND(IFERROR(TRIM(INDEX($A118:$AQ118,MATCH(Lists!$K$18,$A$1:$AQ$1,0))&amp;""),"")&lt;&gt;"",ISERROR(MATCH(LOWER(IFERROR(TRIM(INDEX($A118:$AQ118,MATCH(Lists!$K$18,$A$1:$AQ$1,0))&amp;""),"")),Lists!$M$2:$M$7,0))),AND(IFERROR(TRIM(INDEX($A118:$AQ118,MATCH(Lists!$K$19,$A$1:$AQ$1,0))&amp;""),"")&lt;&gt;"",ISERROR(MATCH(LOWER(IFERROR(TRIM(INDEX($A118:$AQ118,MATCH(Lists!$K$19,$A$1:$AQ$1,0))&amp;""),"")),Lists!$M$2:$M$7,0)))),"Yes","No"))</f>
        <v/>
      </c>
      <c r="BD118" s="19">
        <f>IF(AY118="","",IF(IFERROR(TRIM(INDEX($A118:$AQ118,MATCH(Lists!$K$20,$A$1:$AQ$1,0))&amp;""),"")&lt;&gt;"","Yes","No"))</f>
        <v/>
      </c>
      <c r="BE118" s="19">
        <f>IF(AS118="","",IFERROR(TRIM(INDEX($A118:$AQ118,MATCH(Lists!$K$7,$A$1:$AQ$1,0))&amp;""),""))</f>
        <v/>
      </c>
      <c r="BF118" s="19">
        <f>IF(AS118="","",IFERROR(TRIM(INDEX($A118:$AQ118,MATCH(Lists!$K$8,$A$1:$AQ$1,0))&amp;""),""))</f>
        <v/>
      </c>
      <c r="BG118" s="19">
        <f>IF(AS118="","",IFERROR(TRIM(INDEX($A118:$AQ118,MATCH(Lists!$K$12,$A$1:$AQ$1,0))&amp;""),""))</f>
        <v/>
      </c>
      <c r="BH118" s="19">
        <f>IF(AS118="","",IFERROR(TRIM(INDEX($A118:$AQ118,MATCH(Lists!$K$22,$A$1:$AQ$1,0))&amp;""),""))</f>
        <v/>
      </c>
      <c r="BI118" s="21">
        <f>IF(OR(BH118="Paid",BH118="Partially refunded"),IFERROR(VALUE(IFERROR(TRIM(INDEX($A118:$AQ118,MATCH(Lists!$K$23,$A$1:$AQ$1,0))&amp;""),"")),0)-IFERROR(VALUE(IFERROR(TRIM(INDEX($A118:$AQ118,MATCH(Lists!$K$24,$A$1:$AQ$1,0))&amp;""),"")),0),0)</f>
        <v/>
      </c>
      <c r="BJ118" s="21">
        <f>IF(AS118="","",IFERROR(IF(TRIM(INDEX($A118:$AQ118,MATCH(Lists!$K$21,$A$1:$AQ$1,0))&amp;"")="","",VALUE(TRIM(INDEX($A118:$AQ118,MATCH(Lists!$K$21,$A$1:$AQ$1,0))&amp;""))),""))</f>
        <v/>
      </c>
      <c r="BK118" s="19">
        <f>IF(AS118="",0,1)</f>
        <v/>
      </c>
    </row>
    <row r="119">
      <c r="AR119" s="18" t="n"/>
      <c r="AS119" s="19">
        <f>TRIM(IFERROR(TRIM(INDEX($A119:$AQ119,MATCH(Lists!$K$2,$A$1:$AQ$1,0))&amp;""),"")&amp;" "&amp;IFERROR(TRIM(INDEX($A119:$AQ119,MATCH(Lists!$K$3,$A$1:$AQ$1,0))&amp;""),""))</f>
        <v/>
      </c>
      <c r="AT119" s="20">
        <f>IF(AS119="","",IFERROR(IF(TRIM(INDEX($A119:$AQ119,MATCH(Lists!$K$4,$A$1:$AQ$1,0))&amp;"")="","",IF(ISNUMBER(INDEX($A119:$AQ119,MATCH(Lists!$K$4,$A$1:$AQ$1,0))),INT(INDEX($A119:$AQ119,MATCH(Lists!$K$4,$A$1:$AQ$1,0))),DATE(VALUE(LEFT(INDEX($A119:$AQ119,MATCH(Lists!$K$4,$A$1:$AQ$1,0)),4)),VALUE(MID(INDEX($A119:$AQ119,MATCH(Lists!$K$4,$A$1:$AQ$1,0)),6,2)),VALUE(MID(INDEX($A119:$AQ119,MATCH(Lists!$K$4,$A$1:$AQ$1,0)),9,2))))),""))</f>
        <v/>
      </c>
      <c r="AU119" s="19">
        <f>IF(AS119="","",IFERROR(TRIM(INDEX($A119:$AQ119,MATCH(Lists!$K$6,$A$1:$AQ$1,0))&amp;""),""))</f>
        <v/>
      </c>
      <c r="AV119" s="19">
        <f>IF(AS119="","",IFERROR(TRIM(INDEX($A119:$AQ119,MATCH(Lists!$K$5,$A$1:$AQ$1,0))&amp;""),""))</f>
        <v/>
      </c>
      <c r="AW119" s="19">
        <f>IF(AS119="","",IF(OR(AND(IFERROR(TRIM(INDEX($A119:$AQ119,MATCH(Lists!$K$9,$A$1:$AQ$1,0))&amp;""),"")&lt;&gt;"",ISERROR(MATCH(LOWER(IFERROR(TRIM(INDEX($A119:$AQ119,MATCH(Lists!$K$9,$A$1:$AQ$1,0))&amp;""),"")),Lists!$M$2:$M$7,0))),AND(IFERROR(TRIM(INDEX($A119:$AQ119,MATCH(Lists!$K$10,$A$1:$AQ$1,0))&amp;""),"")&lt;&gt;"",ISERROR(MATCH(LOWER(IFERROR(TRIM(INDEX($A119:$AQ119,MATCH(Lists!$K$10,$A$1:$AQ$1,0))&amp;""),"")),Lists!$M$2:$M$7,0)))),"Yes","No"))</f>
        <v/>
      </c>
      <c r="AX119" s="19">
        <f>IF(AS119="","",IF(IFERROR(TRIM(INDEX($A119:$AQ119,MATCH(Lists!$K$11,$A$1:$AQ$1,0))&amp;""),"")&lt;&gt;"","Yes","No"))</f>
        <v/>
      </c>
      <c r="AY119" s="19">
        <f>TRIM(IFERROR(TRIM(INDEX($A119:$AQ119,MATCH(Lists!$K$13,$A$1:$AQ$1,0))&amp;""),"")&amp;" "&amp;IFERROR(TRIM(INDEX($A119:$AQ119,MATCH(Lists!$K$14,$A$1:$AQ$1,0))&amp;""),""))</f>
        <v/>
      </c>
      <c r="AZ119" s="20">
        <f>IF(AY119="","",IFERROR(IF(TRIM(INDEX($A119:$AQ119,MATCH(Lists!$K$15,$A$1:$AQ$1,0))&amp;"")="","",IF(ISNUMBER(INDEX($A119:$AQ119,MATCH(Lists!$K$15,$A$1:$AQ$1,0))),INT(INDEX($A119:$AQ119,MATCH(Lists!$K$15,$A$1:$AQ$1,0))),DATE(VALUE(LEFT(INDEX($A119:$AQ119,MATCH(Lists!$K$15,$A$1:$AQ$1,0)),4)),VALUE(MID(INDEX($A119:$AQ119,MATCH(Lists!$K$15,$A$1:$AQ$1,0)),6,2)),VALUE(MID(INDEX($A119:$AQ119,MATCH(Lists!$K$15,$A$1:$AQ$1,0)),9,2))))),""))</f>
        <v/>
      </c>
      <c r="BA119" s="19">
        <f>IF(AY119="","",IFERROR(TRIM(INDEX($A119:$AQ119,MATCH(Lists!$K$17,$A$1:$AQ$1,0))&amp;""),""))</f>
        <v/>
      </c>
      <c r="BB119" s="19">
        <f>IF(AY119="","",IFERROR(TRIM(INDEX($A119:$AQ119,MATCH(Lists!$K$16,$A$1:$AQ$1,0))&amp;""),""))</f>
        <v/>
      </c>
      <c r="BC119" s="19">
        <f>IF(AY119="","",IF(OR(AND(IFERROR(TRIM(INDEX($A119:$AQ119,MATCH(Lists!$K$18,$A$1:$AQ$1,0))&amp;""),"")&lt;&gt;"",ISERROR(MATCH(LOWER(IFERROR(TRIM(INDEX($A119:$AQ119,MATCH(Lists!$K$18,$A$1:$AQ$1,0))&amp;""),"")),Lists!$M$2:$M$7,0))),AND(IFERROR(TRIM(INDEX($A119:$AQ119,MATCH(Lists!$K$19,$A$1:$AQ$1,0))&amp;""),"")&lt;&gt;"",ISERROR(MATCH(LOWER(IFERROR(TRIM(INDEX($A119:$AQ119,MATCH(Lists!$K$19,$A$1:$AQ$1,0))&amp;""),"")),Lists!$M$2:$M$7,0)))),"Yes","No"))</f>
        <v/>
      </c>
      <c r="BD119" s="19">
        <f>IF(AY119="","",IF(IFERROR(TRIM(INDEX($A119:$AQ119,MATCH(Lists!$K$20,$A$1:$AQ$1,0))&amp;""),"")&lt;&gt;"","Yes","No"))</f>
        <v/>
      </c>
      <c r="BE119" s="19">
        <f>IF(AS119="","",IFERROR(TRIM(INDEX($A119:$AQ119,MATCH(Lists!$K$7,$A$1:$AQ$1,0))&amp;""),""))</f>
        <v/>
      </c>
      <c r="BF119" s="19">
        <f>IF(AS119="","",IFERROR(TRIM(INDEX($A119:$AQ119,MATCH(Lists!$K$8,$A$1:$AQ$1,0))&amp;""),""))</f>
        <v/>
      </c>
      <c r="BG119" s="19">
        <f>IF(AS119="","",IFERROR(TRIM(INDEX($A119:$AQ119,MATCH(Lists!$K$12,$A$1:$AQ$1,0))&amp;""),""))</f>
        <v/>
      </c>
      <c r="BH119" s="19">
        <f>IF(AS119="","",IFERROR(TRIM(INDEX($A119:$AQ119,MATCH(Lists!$K$22,$A$1:$AQ$1,0))&amp;""),""))</f>
        <v/>
      </c>
      <c r="BI119" s="21">
        <f>IF(OR(BH119="Paid",BH119="Partially refunded"),IFERROR(VALUE(IFERROR(TRIM(INDEX($A119:$AQ119,MATCH(Lists!$K$23,$A$1:$AQ$1,0))&amp;""),"")),0)-IFERROR(VALUE(IFERROR(TRIM(INDEX($A119:$AQ119,MATCH(Lists!$K$24,$A$1:$AQ$1,0))&amp;""),"")),0),0)</f>
        <v/>
      </c>
      <c r="BJ119" s="21">
        <f>IF(AS119="","",IFERROR(IF(TRIM(INDEX($A119:$AQ119,MATCH(Lists!$K$21,$A$1:$AQ$1,0))&amp;"")="","",VALUE(TRIM(INDEX($A119:$AQ119,MATCH(Lists!$K$21,$A$1:$AQ$1,0))&amp;""))),""))</f>
        <v/>
      </c>
      <c r="BK119" s="19">
        <f>IF(AS119="",0,1)</f>
        <v/>
      </c>
    </row>
    <row r="120">
      <c r="AR120" s="18" t="n"/>
      <c r="AS120" s="19">
        <f>TRIM(IFERROR(TRIM(INDEX($A120:$AQ120,MATCH(Lists!$K$2,$A$1:$AQ$1,0))&amp;""),"")&amp;" "&amp;IFERROR(TRIM(INDEX($A120:$AQ120,MATCH(Lists!$K$3,$A$1:$AQ$1,0))&amp;""),""))</f>
        <v/>
      </c>
      <c r="AT120" s="20">
        <f>IF(AS120="","",IFERROR(IF(TRIM(INDEX($A120:$AQ120,MATCH(Lists!$K$4,$A$1:$AQ$1,0))&amp;"")="","",IF(ISNUMBER(INDEX($A120:$AQ120,MATCH(Lists!$K$4,$A$1:$AQ$1,0))),INT(INDEX($A120:$AQ120,MATCH(Lists!$K$4,$A$1:$AQ$1,0))),DATE(VALUE(LEFT(INDEX($A120:$AQ120,MATCH(Lists!$K$4,$A$1:$AQ$1,0)),4)),VALUE(MID(INDEX($A120:$AQ120,MATCH(Lists!$K$4,$A$1:$AQ$1,0)),6,2)),VALUE(MID(INDEX($A120:$AQ120,MATCH(Lists!$K$4,$A$1:$AQ$1,0)),9,2))))),""))</f>
        <v/>
      </c>
      <c r="AU120" s="19">
        <f>IF(AS120="","",IFERROR(TRIM(INDEX($A120:$AQ120,MATCH(Lists!$K$6,$A$1:$AQ$1,0))&amp;""),""))</f>
        <v/>
      </c>
      <c r="AV120" s="19">
        <f>IF(AS120="","",IFERROR(TRIM(INDEX($A120:$AQ120,MATCH(Lists!$K$5,$A$1:$AQ$1,0))&amp;""),""))</f>
        <v/>
      </c>
      <c r="AW120" s="19">
        <f>IF(AS120="","",IF(OR(AND(IFERROR(TRIM(INDEX($A120:$AQ120,MATCH(Lists!$K$9,$A$1:$AQ$1,0))&amp;""),"")&lt;&gt;"",ISERROR(MATCH(LOWER(IFERROR(TRIM(INDEX($A120:$AQ120,MATCH(Lists!$K$9,$A$1:$AQ$1,0))&amp;""),"")),Lists!$M$2:$M$7,0))),AND(IFERROR(TRIM(INDEX($A120:$AQ120,MATCH(Lists!$K$10,$A$1:$AQ$1,0))&amp;""),"")&lt;&gt;"",ISERROR(MATCH(LOWER(IFERROR(TRIM(INDEX($A120:$AQ120,MATCH(Lists!$K$10,$A$1:$AQ$1,0))&amp;""),"")),Lists!$M$2:$M$7,0)))),"Yes","No"))</f>
        <v/>
      </c>
      <c r="AX120" s="19">
        <f>IF(AS120="","",IF(IFERROR(TRIM(INDEX($A120:$AQ120,MATCH(Lists!$K$11,$A$1:$AQ$1,0))&amp;""),"")&lt;&gt;"","Yes","No"))</f>
        <v/>
      </c>
      <c r="AY120" s="19">
        <f>TRIM(IFERROR(TRIM(INDEX($A120:$AQ120,MATCH(Lists!$K$13,$A$1:$AQ$1,0))&amp;""),"")&amp;" "&amp;IFERROR(TRIM(INDEX($A120:$AQ120,MATCH(Lists!$K$14,$A$1:$AQ$1,0))&amp;""),""))</f>
        <v/>
      </c>
      <c r="AZ120" s="20">
        <f>IF(AY120="","",IFERROR(IF(TRIM(INDEX($A120:$AQ120,MATCH(Lists!$K$15,$A$1:$AQ$1,0))&amp;"")="","",IF(ISNUMBER(INDEX($A120:$AQ120,MATCH(Lists!$K$15,$A$1:$AQ$1,0))),INT(INDEX($A120:$AQ120,MATCH(Lists!$K$15,$A$1:$AQ$1,0))),DATE(VALUE(LEFT(INDEX($A120:$AQ120,MATCH(Lists!$K$15,$A$1:$AQ$1,0)),4)),VALUE(MID(INDEX($A120:$AQ120,MATCH(Lists!$K$15,$A$1:$AQ$1,0)),6,2)),VALUE(MID(INDEX($A120:$AQ120,MATCH(Lists!$K$15,$A$1:$AQ$1,0)),9,2))))),""))</f>
        <v/>
      </c>
      <c r="BA120" s="19">
        <f>IF(AY120="","",IFERROR(TRIM(INDEX($A120:$AQ120,MATCH(Lists!$K$17,$A$1:$AQ$1,0))&amp;""),""))</f>
        <v/>
      </c>
      <c r="BB120" s="19">
        <f>IF(AY120="","",IFERROR(TRIM(INDEX($A120:$AQ120,MATCH(Lists!$K$16,$A$1:$AQ$1,0))&amp;""),""))</f>
        <v/>
      </c>
      <c r="BC120" s="19">
        <f>IF(AY120="","",IF(OR(AND(IFERROR(TRIM(INDEX($A120:$AQ120,MATCH(Lists!$K$18,$A$1:$AQ$1,0))&amp;""),"")&lt;&gt;"",ISERROR(MATCH(LOWER(IFERROR(TRIM(INDEX($A120:$AQ120,MATCH(Lists!$K$18,$A$1:$AQ$1,0))&amp;""),"")),Lists!$M$2:$M$7,0))),AND(IFERROR(TRIM(INDEX($A120:$AQ120,MATCH(Lists!$K$19,$A$1:$AQ$1,0))&amp;""),"")&lt;&gt;"",ISERROR(MATCH(LOWER(IFERROR(TRIM(INDEX($A120:$AQ120,MATCH(Lists!$K$19,$A$1:$AQ$1,0))&amp;""),"")),Lists!$M$2:$M$7,0)))),"Yes","No"))</f>
        <v/>
      </c>
      <c r="BD120" s="19">
        <f>IF(AY120="","",IF(IFERROR(TRIM(INDEX($A120:$AQ120,MATCH(Lists!$K$20,$A$1:$AQ$1,0))&amp;""),"")&lt;&gt;"","Yes","No"))</f>
        <v/>
      </c>
      <c r="BE120" s="19">
        <f>IF(AS120="","",IFERROR(TRIM(INDEX($A120:$AQ120,MATCH(Lists!$K$7,$A$1:$AQ$1,0))&amp;""),""))</f>
        <v/>
      </c>
      <c r="BF120" s="19">
        <f>IF(AS120="","",IFERROR(TRIM(INDEX($A120:$AQ120,MATCH(Lists!$K$8,$A$1:$AQ$1,0))&amp;""),""))</f>
        <v/>
      </c>
      <c r="BG120" s="19">
        <f>IF(AS120="","",IFERROR(TRIM(INDEX($A120:$AQ120,MATCH(Lists!$K$12,$A$1:$AQ$1,0))&amp;""),""))</f>
        <v/>
      </c>
      <c r="BH120" s="19">
        <f>IF(AS120="","",IFERROR(TRIM(INDEX($A120:$AQ120,MATCH(Lists!$K$22,$A$1:$AQ$1,0))&amp;""),""))</f>
        <v/>
      </c>
      <c r="BI120" s="21">
        <f>IF(OR(BH120="Paid",BH120="Partially refunded"),IFERROR(VALUE(IFERROR(TRIM(INDEX($A120:$AQ120,MATCH(Lists!$K$23,$A$1:$AQ$1,0))&amp;""),"")),0)-IFERROR(VALUE(IFERROR(TRIM(INDEX($A120:$AQ120,MATCH(Lists!$K$24,$A$1:$AQ$1,0))&amp;""),"")),0),0)</f>
        <v/>
      </c>
      <c r="BJ120" s="21">
        <f>IF(AS120="","",IFERROR(IF(TRIM(INDEX($A120:$AQ120,MATCH(Lists!$K$21,$A$1:$AQ$1,0))&amp;"")="","",VALUE(TRIM(INDEX($A120:$AQ120,MATCH(Lists!$K$21,$A$1:$AQ$1,0))&amp;""))),""))</f>
        <v/>
      </c>
      <c r="BK120" s="19">
        <f>IF(AS120="",0,1)</f>
        <v/>
      </c>
    </row>
    <row r="121">
      <c r="AR121" s="18" t="n"/>
      <c r="AS121" s="19">
        <f>TRIM(IFERROR(TRIM(INDEX($A121:$AQ121,MATCH(Lists!$K$2,$A$1:$AQ$1,0))&amp;""),"")&amp;" "&amp;IFERROR(TRIM(INDEX($A121:$AQ121,MATCH(Lists!$K$3,$A$1:$AQ$1,0))&amp;""),""))</f>
        <v/>
      </c>
      <c r="AT121" s="20">
        <f>IF(AS121="","",IFERROR(IF(TRIM(INDEX($A121:$AQ121,MATCH(Lists!$K$4,$A$1:$AQ$1,0))&amp;"")="","",IF(ISNUMBER(INDEX($A121:$AQ121,MATCH(Lists!$K$4,$A$1:$AQ$1,0))),INT(INDEX($A121:$AQ121,MATCH(Lists!$K$4,$A$1:$AQ$1,0))),DATE(VALUE(LEFT(INDEX($A121:$AQ121,MATCH(Lists!$K$4,$A$1:$AQ$1,0)),4)),VALUE(MID(INDEX($A121:$AQ121,MATCH(Lists!$K$4,$A$1:$AQ$1,0)),6,2)),VALUE(MID(INDEX($A121:$AQ121,MATCH(Lists!$K$4,$A$1:$AQ$1,0)),9,2))))),""))</f>
        <v/>
      </c>
      <c r="AU121" s="19">
        <f>IF(AS121="","",IFERROR(TRIM(INDEX($A121:$AQ121,MATCH(Lists!$K$6,$A$1:$AQ$1,0))&amp;""),""))</f>
        <v/>
      </c>
      <c r="AV121" s="19">
        <f>IF(AS121="","",IFERROR(TRIM(INDEX($A121:$AQ121,MATCH(Lists!$K$5,$A$1:$AQ$1,0))&amp;""),""))</f>
        <v/>
      </c>
      <c r="AW121" s="19">
        <f>IF(AS121="","",IF(OR(AND(IFERROR(TRIM(INDEX($A121:$AQ121,MATCH(Lists!$K$9,$A$1:$AQ$1,0))&amp;""),"")&lt;&gt;"",ISERROR(MATCH(LOWER(IFERROR(TRIM(INDEX($A121:$AQ121,MATCH(Lists!$K$9,$A$1:$AQ$1,0))&amp;""),"")),Lists!$M$2:$M$7,0))),AND(IFERROR(TRIM(INDEX($A121:$AQ121,MATCH(Lists!$K$10,$A$1:$AQ$1,0))&amp;""),"")&lt;&gt;"",ISERROR(MATCH(LOWER(IFERROR(TRIM(INDEX($A121:$AQ121,MATCH(Lists!$K$10,$A$1:$AQ$1,0))&amp;""),"")),Lists!$M$2:$M$7,0)))),"Yes","No"))</f>
        <v/>
      </c>
      <c r="AX121" s="19">
        <f>IF(AS121="","",IF(IFERROR(TRIM(INDEX($A121:$AQ121,MATCH(Lists!$K$11,$A$1:$AQ$1,0))&amp;""),"")&lt;&gt;"","Yes","No"))</f>
        <v/>
      </c>
      <c r="AY121" s="19">
        <f>TRIM(IFERROR(TRIM(INDEX($A121:$AQ121,MATCH(Lists!$K$13,$A$1:$AQ$1,0))&amp;""),"")&amp;" "&amp;IFERROR(TRIM(INDEX($A121:$AQ121,MATCH(Lists!$K$14,$A$1:$AQ$1,0))&amp;""),""))</f>
        <v/>
      </c>
      <c r="AZ121" s="20">
        <f>IF(AY121="","",IFERROR(IF(TRIM(INDEX($A121:$AQ121,MATCH(Lists!$K$15,$A$1:$AQ$1,0))&amp;"")="","",IF(ISNUMBER(INDEX($A121:$AQ121,MATCH(Lists!$K$15,$A$1:$AQ$1,0))),INT(INDEX($A121:$AQ121,MATCH(Lists!$K$15,$A$1:$AQ$1,0))),DATE(VALUE(LEFT(INDEX($A121:$AQ121,MATCH(Lists!$K$15,$A$1:$AQ$1,0)),4)),VALUE(MID(INDEX($A121:$AQ121,MATCH(Lists!$K$15,$A$1:$AQ$1,0)),6,2)),VALUE(MID(INDEX($A121:$AQ121,MATCH(Lists!$K$15,$A$1:$AQ$1,0)),9,2))))),""))</f>
        <v/>
      </c>
      <c r="BA121" s="19">
        <f>IF(AY121="","",IFERROR(TRIM(INDEX($A121:$AQ121,MATCH(Lists!$K$17,$A$1:$AQ$1,0))&amp;""),""))</f>
        <v/>
      </c>
      <c r="BB121" s="19">
        <f>IF(AY121="","",IFERROR(TRIM(INDEX($A121:$AQ121,MATCH(Lists!$K$16,$A$1:$AQ$1,0))&amp;""),""))</f>
        <v/>
      </c>
      <c r="BC121" s="19">
        <f>IF(AY121="","",IF(OR(AND(IFERROR(TRIM(INDEX($A121:$AQ121,MATCH(Lists!$K$18,$A$1:$AQ$1,0))&amp;""),"")&lt;&gt;"",ISERROR(MATCH(LOWER(IFERROR(TRIM(INDEX($A121:$AQ121,MATCH(Lists!$K$18,$A$1:$AQ$1,0))&amp;""),"")),Lists!$M$2:$M$7,0))),AND(IFERROR(TRIM(INDEX($A121:$AQ121,MATCH(Lists!$K$19,$A$1:$AQ$1,0))&amp;""),"")&lt;&gt;"",ISERROR(MATCH(LOWER(IFERROR(TRIM(INDEX($A121:$AQ121,MATCH(Lists!$K$19,$A$1:$AQ$1,0))&amp;""),"")),Lists!$M$2:$M$7,0)))),"Yes","No"))</f>
        <v/>
      </c>
      <c r="BD121" s="19">
        <f>IF(AY121="","",IF(IFERROR(TRIM(INDEX($A121:$AQ121,MATCH(Lists!$K$20,$A$1:$AQ$1,0))&amp;""),"")&lt;&gt;"","Yes","No"))</f>
        <v/>
      </c>
      <c r="BE121" s="19">
        <f>IF(AS121="","",IFERROR(TRIM(INDEX($A121:$AQ121,MATCH(Lists!$K$7,$A$1:$AQ$1,0))&amp;""),""))</f>
        <v/>
      </c>
      <c r="BF121" s="19">
        <f>IF(AS121="","",IFERROR(TRIM(INDEX($A121:$AQ121,MATCH(Lists!$K$8,$A$1:$AQ$1,0))&amp;""),""))</f>
        <v/>
      </c>
      <c r="BG121" s="19">
        <f>IF(AS121="","",IFERROR(TRIM(INDEX($A121:$AQ121,MATCH(Lists!$K$12,$A$1:$AQ$1,0))&amp;""),""))</f>
        <v/>
      </c>
      <c r="BH121" s="19">
        <f>IF(AS121="","",IFERROR(TRIM(INDEX($A121:$AQ121,MATCH(Lists!$K$22,$A$1:$AQ$1,0))&amp;""),""))</f>
        <v/>
      </c>
      <c r="BI121" s="21">
        <f>IF(OR(BH121="Paid",BH121="Partially refunded"),IFERROR(VALUE(IFERROR(TRIM(INDEX($A121:$AQ121,MATCH(Lists!$K$23,$A$1:$AQ$1,0))&amp;""),"")),0)-IFERROR(VALUE(IFERROR(TRIM(INDEX($A121:$AQ121,MATCH(Lists!$K$24,$A$1:$AQ$1,0))&amp;""),"")),0),0)</f>
        <v/>
      </c>
      <c r="BJ121" s="21">
        <f>IF(AS121="","",IFERROR(IF(TRIM(INDEX($A121:$AQ121,MATCH(Lists!$K$21,$A$1:$AQ$1,0))&amp;"")="","",VALUE(TRIM(INDEX($A121:$AQ121,MATCH(Lists!$K$21,$A$1:$AQ$1,0))&amp;""))),""))</f>
        <v/>
      </c>
      <c r="BK121" s="19">
        <f>IF(AS121="",0,1)</f>
        <v/>
      </c>
    </row>
    <row r="122">
      <c r="AR122" s="18" t="n"/>
      <c r="AS122" s="19">
        <f>TRIM(IFERROR(TRIM(INDEX($A122:$AQ122,MATCH(Lists!$K$2,$A$1:$AQ$1,0))&amp;""),"")&amp;" "&amp;IFERROR(TRIM(INDEX($A122:$AQ122,MATCH(Lists!$K$3,$A$1:$AQ$1,0))&amp;""),""))</f>
        <v/>
      </c>
      <c r="AT122" s="20">
        <f>IF(AS122="","",IFERROR(IF(TRIM(INDEX($A122:$AQ122,MATCH(Lists!$K$4,$A$1:$AQ$1,0))&amp;"")="","",IF(ISNUMBER(INDEX($A122:$AQ122,MATCH(Lists!$K$4,$A$1:$AQ$1,0))),INT(INDEX($A122:$AQ122,MATCH(Lists!$K$4,$A$1:$AQ$1,0))),DATE(VALUE(LEFT(INDEX($A122:$AQ122,MATCH(Lists!$K$4,$A$1:$AQ$1,0)),4)),VALUE(MID(INDEX($A122:$AQ122,MATCH(Lists!$K$4,$A$1:$AQ$1,0)),6,2)),VALUE(MID(INDEX($A122:$AQ122,MATCH(Lists!$K$4,$A$1:$AQ$1,0)),9,2))))),""))</f>
        <v/>
      </c>
      <c r="AU122" s="19">
        <f>IF(AS122="","",IFERROR(TRIM(INDEX($A122:$AQ122,MATCH(Lists!$K$6,$A$1:$AQ$1,0))&amp;""),""))</f>
        <v/>
      </c>
      <c r="AV122" s="19">
        <f>IF(AS122="","",IFERROR(TRIM(INDEX($A122:$AQ122,MATCH(Lists!$K$5,$A$1:$AQ$1,0))&amp;""),""))</f>
        <v/>
      </c>
      <c r="AW122" s="19">
        <f>IF(AS122="","",IF(OR(AND(IFERROR(TRIM(INDEX($A122:$AQ122,MATCH(Lists!$K$9,$A$1:$AQ$1,0))&amp;""),"")&lt;&gt;"",ISERROR(MATCH(LOWER(IFERROR(TRIM(INDEX($A122:$AQ122,MATCH(Lists!$K$9,$A$1:$AQ$1,0))&amp;""),"")),Lists!$M$2:$M$7,0))),AND(IFERROR(TRIM(INDEX($A122:$AQ122,MATCH(Lists!$K$10,$A$1:$AQ$1,0))&amp;""),"")&lt;&gt;"",ISERROR(MATCH(LOWER(IFERROR(TRIM(INDEX($A122:$AQ122,MATCH(Lists!$K$10,$A$1:$AQ$1,0))&amp;""),"")),Lists!$M$2:$M$7,0)))),"Yes","No"))</f>
        <v/>
      </c>
      <c r="AX122" s="19">
        <f>IF(AS122="","",IF(IFERROR(TRIM(INDEX($A122:$AQ122,MATCH(Lists!$K$11,$A$1:$AQ$1,0))&amp;""),"")&lt;&gt;"","Yes","No"))</f>
        <v/>
      </c>
      <c r="AY122" s="19">
        <f>TRIM(IFERROR(TRIM(INDEX($A122:$AQ122,MATCH(Lists!$K$13,$A$1:$AQ$1,0))&amp;""),"")&amp;" "&amp;IFERROR(TRIM(INDEX($A122:$AQ122,MATCH(Lists!$K$14,$A$1:$AQ$1,0))&amp;""),""))</f>
        <v/>
      </c>
      <c r="AZ122" s="20">
        <f>IF(AY122="","",IFERROR(IF(TRIM(INDEX($A122:$AQ122,MATCH(Lists!$K$15,$A$1:$AQ$1,0))&amp;"")="","",IF(ISNUMBER(INDEX($A122:$AQ122,MATCH(Lists!$K$15,$A$1:$AQ$1,0))),INT(INDEX($A122:$AQ122,MATCH(Lists!$K$15,$A$1:$AQ$1,0))),DATE(VALUE(LEFT(INDEX($A122:$AQ122,MATCH(Lists!$K$15,$A$1:$AQ$1,0)),4)),VALUE(MID(INDEX($A122:$AQ122,MATCH(Lists!$K$15,$A$1:$AQ$1,0)),6,2)),VALUE(MID(INDEX($A122:$AQ122,MATCH(Lists!$K$15,$A$1:$AQ$1,0)),9,2))))),""))</f>
        <v/>
      </c>
      <c r="BA122" s="19">
        <f>IF(AY122="","",IFERROR(TRIM(INDEX($A122:$AQ122,MATCH(Lists!$K$17,$A$1:$AQ$1,0))&amp;""),""))</f>
        <v/>
      </c>
      <c r="BB122" s="19">
        <f>IF(AY122="","",IFERROR(TRIM(INDEX($A122:$AQ122,MATCH(Lists!$K$16,$A$1:$AQ$1,0))&amp;""),""))</f>
        <v/>
      </c>
      <c r="BC122" s="19">
        <f>IF(AY122="","",IF(OR(AND(IFERROR(TRIM(INDEX($A122:$AQ122,MATCH(Lists!$K$18,$A$1:$AQ$1,0))&amp;""),"")&lt;&gt;"",ISERROR(MATCH(LOWER(IFERROR(TRIM(INDEX($A122:$AQ122,MATCH(Lists!$K$18,$A$1:$AQ$1,0))&amp;""),"")),Lists!$M$2:$M$7,0))),AND(IFERROR(TRIM(INDEX($A122:$AQ122,MATCH(Lists!$K$19,$A$1:$AQ$1,0))&amp;""),"")&lt;&gt;"",ISERROR(MATCH(LOWER(IFERROR(TRIM(INDEX($A122:$AQ122,MATCH(Lists!$K$19,$A$1:$AQ$1,0))&amp;""),"")),Lists!$M$2:$M$7,0)))),"Yes","No"))</f>
        <v/>
      </c>
      <c r="BD122" s="19">
        <f>IF(AY122="","",IF(IFERROR(TRIM(INDEX($A122:$AQ122,MATCH(Lists!$K$20,$A$1:$AQ$1,0))&amp;""),"")&lt;&gt;"","Yes","No"))</f>
        <v/>
      </c>
      <c r="BE122" s="19">
        <f>IF(AS122="","",IFERROR(TRIM(INDEX($A122:$AQ122,MATCH(Lists!$K$7,$A$1:$AQ$1,0))&amp;""),""))</f>
        <v/>
      </c>
      <c r="BF122" s="19">
        <f>IF(AS122="","",IFERROR(TRIM(INDEX($A122:$AQ122,MATCH(Lists!$K$8,$A$1:$AQ$1,0))&amp;""),""))</f>
        <v/>
      </c>
      <c r="BG122" s="19">
        <f>IF(AS122="","",IFERROR(TRIM(INDEX($A122:$AQ122,MATCH(Lists!$K$12,$A$1:$AQ$1,0))&amp;""),""))</f>
        <v/>
      </c>
      <c r="BH122" s="19">
        <f>IF(AS122="","",IFERROR(TRIM(INDEX($A122:$AQ122,MATCH(Lists!$K$22,$A$1:$AQ$1,0))&amp;""),""))</f>
        <v/>
      </c>
      <c r="BI122" s="21">
        <f>IF(OR(BH122="Paid",BH122="Partially refunded"),IFERROR(VALUE(IFERROR(TRIM(INDEX($A122:$AQ122,MATCH(Lists!$K$23,$A$1:$AQ$1,0))&amp;""),"")),0)-IFERROR(VALUE(IFERROR(TRIM(INDEX($A122:$AQ122,MATCH(Lists!$K$24,$A$1:$AQ$1,0))&amp;""),"")),0),0)</f>
        <v/>
      </c>
      <c r="BJ122" s="21">
        <f>IF(AS122="","",IFERROR(IF(TRIM(INDEX($A122:$AQ122,MATCH(Lists!$K$21,$A$1:$AQ$1,0))&amp;"")="","",VALUE(TRIM(INDEX($A122:$AQ122,MATCH(Lists!$K$21,$A$1:$AQ$1,0))&amp;""))),""))</f>
        <v/>
      </c>
      <c r="BK122" s="19">
        <f>IF(AS122="",0,1)</f>
        <v/>
      </c>
    </row>
    <row r="123">
      <c r="AR123" s="18" t="n"/>
      <c r="AS123" s="19">
        <f>TRIM(IFERROR(TRIM(INDEX($A123:$AQ123,MATCH(Lists!$K$2,$A$1:$AQ$1,0))&amp;""),"")&amp;" "&amp;IFERROR(TRIM(INDEX($A123:$AQ123,MATCH(Lists!$K$3,$A$1:$AQ$1,0))&amp;""),""))</f>
        <v/>
      </c>
      <c r="AT123" s="20">
        <f>IF(AS123="","",IFERROR(IF(TRIM(INDEX($A123:$AQ123,MATCH(Lists!$K$4,$A$1:$AQ$1,0))&amp;"")="","",IF(ISNUMBER(INDEX($A123:$AQ123,MATCH(Lists!$K$4,$A$1:$AQ$1,0))),INT(INDEX($A123:$AQ123,MATCH(Lists!$K$4,$A$1:$AQ$1,0))),DATE(VALUE(LEFT(INDEX($A123:$AQ123,MATCH(Lists!$K$4,$A$1:$AQ$1,0)),4)),VALUE(MID(INDEX($A123:$AQ123,MATCH(Lists!$K$4,$A$1:$AQ$1,0)),6,2)),VALUE(MID(INDEX($A123:$AQ123,MATCH(Lists!$K$4,$A$1:$AQ$1,0)),9,2))))),""))</f>
        <v/>
      </c>
      <c r="AU123" s="19">
        <f>IF(AS123="","",IFERROR(TRIM(INDEX($A123:$AQ123,MATCH(Lists!$K$6,$A$1:$AQ$1,0))&amp;""),""))</f>
        <v/>
      </c>
      <c r="AV123" s="19">
        <f>IF(AS123="","",IFERROR(TRIM(INDEX($A123:$AQ123,MATCH(Lists!$K$5,$A$1:$AQ$1,0))&amp;""),""))</f>
        <v/>
      </c>
      <c r="AW123" s="19">
        <f>IF(AS123="","",IF(OR(AND(IFERROR(TRIM(INDEX($A123:$AQ123,MATCH(Lists!$K$9,$A$1:$AQ$1,0))&amp;""),"")&lt;&gt;"",ISERROR(MATCH(LOWER(IFERROR(TRIM(INDEX($A123:$AQ123,MATCH(Lists!$K$9,$A$1:$AQ$1,0))&amp;""),"")),Lists!$M$2:$M$7,0))),AND(IFERROR(TRIM(INDEX($A123:$AQ123,MATCH(Lists!$K$10,$A$1:$AQ$1,0))&amp;""),"")&lt;&gt;"",ISERROR(MATCH(LOWER(IFERROR(TRIM(INDEX($A123:$AQ123,MATCH(Lists!$K$10,$A$1:$AQ$1,0))&amp;""),"")),Lists!$M$2:$M$7,0)))),"Yes","No"))</f>
        <v/>
      </c>
      <c r="AX123" s="19">
        <f>IF(AS123="","",IF(IFERROR(TRIM(INDEX($A123:$AQ123,MATCH(Lists!$K$11,$A$1:$AQ$1,0))&amp;""),"")&lt;&gt;"","Yes","No"))</f>
        <v/>
      </c>
      <c r="AY123" s="19">
        <f>TRIM(IFERROR(TRIM(INDEX($A123:$AQ123,MATCH(Lists!$K$13,$A$1:$AQ$1,0))&amp;""),"")&amp;" "&amp;IFERROR(TRIM(INDEX($A123:$AQ123,MATCH(Lists!$K$14,$A$1:$AQ$1,0))&amp;""),""))</f>
        <v/>
      </c>
      <c r="AZ123" s="20">
        <f>IF(AY123="","",IFERROR(IF(TRIM(INDEX($A123:$AQ123,MATCH(Lists!$K$15,$A$1:$AQ$1,0))&amp;"")="","",IF(ISNUMBER(INDEX($A123:$AQ123,MATCH(Lists!$K$15,$A$1:$AQ$1,0))),INT(INDEX($A123:$AQ123,MATCH(Lists!$K$15,$A$1:$AQ$1,0))),DATE(VALUE(LEFT(INDEX($A123:$AQ123,MATCH(Lists!$K$15,$A$1:$AQ$1,0)),4)),VALUE(MID(INDEX($A123:$AQ123,MATCH(Lists!$K$15,$A$1:$AQ$1,0)),6,2)),VALUE(MID(INDEX($A123:$AQ123,MATCH(Lists!$K$15,$A$1:$AQ$1,0)),9,2))))),""))</f>
        <v/>
      </c>
      <c r="BA123" s="19">
        <f>IF(AY123="","",IFERROR(TRIM(INDEX($A123:$AQ123,MATCH(Lists!$K$17,$A$1:$AQ$1,0))&amp;""),""))</f>
        <v/>
      </c>
      <c r="BB123" s="19">
        <f>IF(AY123="","",IFERROR(TRIM(INDEX($A123:$AQ123,MATCH(Lists!$K$16,$A$1:$AQ$1,0))&amp;""),""))</f>
        <v/>
      </c>
      <c r="BC123" s="19">
        <f>IF(AY123="","",IF(OR(AND(IFERROR(TRIM(INDEX($A123:$AQ123,MATCH(Lists!$K$18,$A$1:$AQ$1,0))&amp;""),"")&lt;&gt;"",ISERROR(MATCH(LOWER(IFERROR(TRIM(INDEX($A123:$AQ123,MATCH(Lists!$K$18,$A$1:$AQ$1,0))&amp;""),"")),Lists!$M$2:$M$7,0))),AND(IFERROR(TRIM(INDEX($A123:$AQ123,MATCH(Lists!$K$19,$A$1:$AQ$1,0))&amp;""),"")&lt;&gt;"",ISERROR(MATCH(LOWER(IFERROR(TRIM(INDEX($A123:$AQ123,MATCH(Lists!$K$19,$A$1:$AQ$1,0))&amp;""),"")),Lists!$M$2:$M$7,0)))),"Yes","No"))</f>
        <v/>
      </c>
      <c r="BD123" s="19">
        <f>IF(AY123="","",IF(IFERROR(TRIM(INDEX($A123:$AQ123,MATCH(Lists!$K$20,$A$1:$AQ$1,0))&amp;""),"")&lt;&gt;"","Yes","No"))</f>
        <v/>
      </c>
      <c r="BE123" s="19">
        <f>IF(AS123="","",IFERROR(TRIM(INDEX($A123:$AQ123,MATCH(Lists!$K$7,$A$1:$AQ$1,0))&amp;""),""))</f>
        <v/>
      </c>
      <c r="BF123" s="19">
        <f>IF(AS123="","",IFERROR(TRIM(INDEX($A123:$AQ123,MATCH(Lists!$K$8,$A$1:$AQ$1,0))&amp;""),""))</f>
        <v/>
      </c>
      <c r="BG123" s="19">
        <f>IF(AS123="","",IFERROR(TRIM(INDEX($A123:$AQ123,MATCH(Lists!$K$12,$A$1:$AQ$1,0))&amp;""),""))</f>
        <v/>
      </c>
      <c r="BH123" s="19">
        <f>IF(AS123="","",IFERROR(TRIM(INDEX($A123:$AQ123,MATCH(Lists!$K$22,$A$1:$AQ$1,0))&amp;""),""))</f>
        <v/>
      </c>
      <c r="BI123" s="21">
        <f>IF(OR(BH123="Paid",BH123="Partially refunded"),IFERROR(VALUE(IFERROR(TRIM(INDEX($A123:$AQ123,MATCH(Lists!$K$23,$A$1:$AQ$1,0))&amp;""),"")),0)-IFERROR(VALUE(IFERROR(TRIM(INDEX($A123:$AQ123,MATCH(Lists!$K$24,$A$1:$AQ$1,0))&amp;""),"")),0),0)</f>
        <v/>
      </c>
      <c r="BJ123" s="21">
        <f>IF(AS123="","",IFERROR(IF(TRIM(INDEX($A123:$AQ123,MATCH(Lists!$K$21,$A$1:$AQ$1,0))&amp;"")="","",VALUE(TRIM(INDEX($A123:$AQ123,MATCH(Lists!$K$21,$A$1:$AQ$1,0))&amp;""))),""))</f>
        <v/>
      </c>
      <c r="BK123" s="19">
        <f>IF(AS123="",0,1)</f>
        <v/>
      </c>
    </row>
    <row r="124">
      <c r="AR124" s="18" t="n"/>
      <c r="AS124" s="19">
        <f>TRIM(IFERROR(TRIM(INDEX($A124:$AQ124,MATCH(Lists!$K$2,$A$1:$AQ$1,0))&amp;""),"")&amp;" "&amp;IFERROR(TRIM(INDEX($A124:$AQ124,MATCH(Lists!$K$3,$A$1:$AQ$1,0))&amp;""),""))</f>
        <v/>
      </c>
      <c r="AT124" s="20">
        <f>IF(AS124="","",IFERROR(IF(TRIM(INDEX($A124:$AQ124,MATCH(Lists!$K$4,$A$1:$AQ$1,0))&amp;"")="","",IF(ISNUMBER(INDEX($A124:$AQ124,MATCH(Lists!$K$4,$A$1:$AQ$1,0))),INT(INDEX($A124:$AQ124,MATCH(Lists!$K$4,$A$1:$AQ$1,0))),DATE(VALUE(LEFT(INDEX($A124:$AQ124,MATCH(Lists!$K$4,$A$1:$AQ$1,0)),4)),VALUE(MID(INDEX($A124:$AQ124,MATCH(Lists!$K$4,$A$1:$AQ$1,0)),6,2)),VALUE(MID(INDEX($A124:$AQ124,MATCH(Lists!$K$4,$A$1:$AQ$1,0)),9,2))))),""))</f>
        <v/>
      </c>
      <c r="AU124" s="19">
        <f>IF(AS124="","",IFERROR(TRIM(INDEX($A124:$AQ124,MATCH(Lists!$K$6,$A$1:$AQ$1,0))&amp;""),""))</f>
        <v/>
      </c>
      <c r="AV124" s="19">
        <f>IF(AS124="","",IFERROR(TRIM(INDEX($A124:$AQ124,MATCH(Lists!$K$5,$A$1:$AQ$1,0))&amp;""),""))</f>
        <v/>
      </c>
      <c r="AW124" s="19">
        <f>IF(AS124="","",IF(OR(AND(IFERROR(TRIM(INDEX($A124:$AQ124,MATCH(Lists!$K$9,$A$1:$AQ$1,0))&amp;""),"")&lt;&gt;"",ISERROR(MATCH(LOWER(IFERROR(TRIM(INDEX($A124:$AQ124,MATCH(Lists!$K$9,$A$1:$AQ$1,0))&amp;""),"")),Lists!$M$2:$M$7,0))),AND(IFERROR(TRIM(INDEX($A124:$AQ124,MATCH(Lists!$K$10,$A$1:$AQ$1,0))&amp;""),"")&lt;&gt;"",ISERROR(MATCH(LOWER(IFERROR(TRIM(INDEX($A124:$AQ124,MATCH(Lists!$K$10,$A$1:$AQ$1,0))&amp;""),"")),Lists!$M$2:$M$7,0)))),"Yes","No"))</f>
        <v/>
      </c>
      <c r="AX124" s="19">
        <f>IF(AS124="","",IF(IFERROR(TRIM(INDEX($A124:$AQ124,MATCH(Lists!$K$11,$A$1:$AQ$1,0))&amp;""),"")&lt;&gt;"","Yes","No"))</f>
        <v/>
      </c>
      <c r="AY124" s="19">
        <f>TRIM(IFERROR(TRIM(INDEX($A124:$AQ124,MATCH(Lists!$K$13,$A$1:$AQ$1,0))&amp;""),"")&amp;" "&amp;IFERROR(TRIM(INDEX($A124:$AQ124,MATCH(Lists!$K$14,$A$1:$AQ$1,0))&amp;""),""))</f>
        <v/>
      </c>
      <c r="AZ124" s="20">
        <f>IF(AY124="","",IFERROR(IF(TRIM(INDEX($A124:$AQ124,MATCH(Lists!$K$15,$A$1:$AQ$1,0))&amp;"")="","",IF(ISNUMBER(INDEX($A124:$AQ124,MATCH(Lists!$K$15,$A$1:$AQ$1,0))),INT(INDEX($A124:$AQ124,MATCH(Lists!$K$15,$A$1:$AQ$1,0))),DATE(VALUE(LEFT(INDEX($A124:$AQ124,MATCH(Lists!$K$15,$A$1:$AQ$1,0)),4)),VALUE(MID(INDEX($A124:$AQ124,MATCH(Lists!$K$15,$A$1:$AQ$1,0)),6,2)),VALUE(MID(INDEX($A124:$AQ124,MATCH(Lists!$K$15,$A$1:$AQ$1,0)),9,2))))),""))</f>
        <v/>
      </c>
      <c r="BA124" s="19">
        <f>IF(AY124="","",IFERROR(TRIM(INDEX($A124:$AQ124,MATCH(Lists!$K$17,$A$1:$AQ$1,0))&amp;""),""))</f>
        <v/>
      </c>
      <c r="BB124" s="19">
        <f>IF(AY124="","",IFERROR(TRIM(INDEX($A124:$AQ124,MATCH(Lists!$K$16,$A$1:$AQ$1,0))&amp;""),""))</f>
        <v/>
      </c>
      <c r="BC124" s="19">
        <f>IF(AY124="","",IF(OR(AND(IFERROR(TRIM(INDEX($A124:$AQ124,MATCH(Lists!$K$18,$A$1:$AQ$1,0))&amp;""),"")&lt;&gt;"",ISERROR(MATCH(LOWER(IFERROR(TRIM(INDEX($A124:$AQ124,MATCH(Lists!$K$18,$A$1:$AQ$1,0))&amp;""),"")),Lists!$M$2:$M$7,0))),AND(IFERROR(TRIM(INDEX($A124:$AQ124,MATCH(Lists!$K$19,$A$1:$AQ$1,0))&amp;""),"")&lt;&gt;"",ISERROR(MATCH(LOWER(IFERROR(TRIM(INDEX($A124:$AQ124,MATCH(Lists!$K$19,$A$1:$AQ$1,0))&amp;""),"")),Lists!$M$2:$M$7,0)))),"Yes","No"))</f>
        <v/>
      </c>
      <c r="BD124" s="19">
        <f>IF(AY124="","",IF(IFERROR(TRIM(INDEX($A124:$AQ124,MATCH(Lists!$K$20,$A$1:$AQ$1,0))&amp;""),"")&lt;&gt;"","Yes","No"))</f>
        <v/>
      </c>
      <c r="BE124" s="19">
        <f>IF(AS124="","",IFERROR(TRIM(INDEX($A124:$AQ124,MATCH(Lists!$K$7,$A$1:$AQ$1,0))&amp;""),""))</f>
        <v/>
      </c>
      <c r="BF124" s="19">
        <f>IF(AS124="","",IFERROR(TRIM(INDEX($A124:$AQ124,MATCH(Lists!$K$8,$A$1:$AQ$1,0))&amp;""),""))</f>
        <v/>
      </c>
      <c r="BG124" s="19">
        <f>IF(AS124="","",IFERROR(TRIM(INDEX($A124:$AQ124,MATCH(Lists!$K$12,$A$1:$AQ$1,0))&amp;""),""))</f>
        <v/>
      </c>
      <c r="BH124" s="19">
        <f>IF(AS124="","",IFERROR(TRIM(INDEX($A124:$AQ124,MATCH(Lists!$K$22,$A$1:$AQ$1,0))&amp;""),""))</f>
        <v/>
      </c>
      <c r="BI124" s="21">
        <f>IF(OR(BH124="Paid",BH124="Partially refunded"),IFERROR(VALUE(IFERROR(TRIM(INDEX($A124:$AQ124,MATCH(Lists!$K$23,$A$1:$AQ$1,0))&amp;""),"")),0)-IFERROR(VALUE(IFERROR(TRIM(INDEX($A124:$AQ124,MATCH(Lists!$K$24,$A$1:$AQ$1,0))&amp;""),"")),0),0)</f>
        <v/>
      </c>
      <c r="BJ124" s="21">
        <f>IF(AS124="","",IFERROR(IF(TRIM(INDEX($A124:$AQ124,MATCH(Lists!$K$21,$A$1:$AQ$1,0))&amp;"")="","",VALUE(TRIM(INDEX($A124:$AQ124,MATCH(Lists!$K$21,$A$1:$AQ$1,0))&amp;""))),""))</f>
        <v/>
      </c>
      <c r="BK124" s="19">
        <f>IF(AS124="",0,1)</f>
        <v/>
      </c>
    </row>
    <row r="125">
      <c r="AR125" s="18" t="n"/>
      <c r="AS125" s="19">
        <f>TRIM(IFERROR(TRIM(INDEX($A125:$AQ125,MATCH(Lists!$K$2,$A$1:$AQ$1,0))&amp;""),"")&amp;" "&amp;IFERROR(TRIM(INDEX($A125:$AQ125,MATCH(Lists!$K$3,$A$1:$AQ$1,0))&amp;""),""))</f>
        <v/>
      </c>
      <c r="AT125" s="20">
        <f>IF(AS125="","",IFERROR(IF(TRIM(INDEX($A125:$AQ125,MATCH(Lists!$K$4,$A$1:$AQ$1,0))&amp;"")="","",IF(ISNUMBER(INDEX($A125:$AQ125,MATCH(Lists!$K$4,$A$1:$AQ$1,0))),INT(INDEX($A125:$AQ125,MATCH(Lists!$K$4,$A$1:$AQ$1,0))),DATE(VALUE(LEFT(INDEX($A125:$AQ125,MATCH(Lists!$K$4,$A$1:$AQ$1,0)),4)),VALUE(MID(INDEX($A125:$AQ125,MATCH(Lists!$K$4,$A$1:$AQ$1,0)),6,2)),VALUE(MID(INDEX($A125:$AQ125,MATCH(Lists!$K$4,$A$1:$AQ$1,0)),9,2))))),""))</f>
        <v/>
      </c>
      <c r="AU125" s="19">
        <f>IF(AS125="","",IFERROR(TRIM(INDEX($A125:$AQ125,MATCH(Lists!$K$6,$A$1:$AQ$1,0))&amp;""),""))</f>
        <v/>
      </c>
      <c r="AV125" s="19">
        <f>IF(AS125="","",IFERROR(TRIM(INDEX($A125:$AQ125,MATCH(Lists!$K$5,$A$1:$AQ$1,0))&amp;""),""))</f>
        <v/>
      </c>
      <c r="AW125" s="19">
        <f>IF(AS125="","",IF(OR(AND(IFERROR(TRIM(INDEX($A125:$AQ125,MATCH(Lists!$K$9,$A$1:$AQ$1,0))&amp;""),"")&lt;&gt;"",ISERROR(MATCH(LOWER(IFERROR(TRIM(INDEX($A125:$AQ125,MATCH(Lists!$K$9,$A$1:$AQ$1,0))&amp;""),"")),Lists!$M$2:$M$7,0))),AND(IFERROR(TRIM(INDEX($A125:$AQ125,MATCH(Lists!$K$10,$A$1:$AQ$1,0))&amp;""),"")&lt;&gt;"",ISERROR(MATCH(LOWER(IFERROR(TRIM(INDEX($A125:$AQ125,MATCH(Lists!$K$10,$A$1:$AQ$1,0))&amp;""),"")),Lists!$M$2:$M$7,0)))),"Yes","No"))</f>
        <v/>
      </c>
      <c r="AX125" s="19">
        <f>IF(AS125="","",IF(IFERROR(TRIM(INDEX($A125:$AQ125,MATCH(Lists!$K$11,$A$1:$AQ$1,0))&amp;""),"")&lt;&gt;"","Yes","No"))</f>
        <v/>
      </c>
      <c r="AY125" s="19">
        <f>TRIM(IFERROR(TRIM(INDEX($A125:$AQ125,MATCH(Lists!$K$13,$A$1:$AQ$1,0))&amp;""),"")&amp;" "&amp;IFERROR(TRIM(INDEX($A125:$AQ125,MATCH(Lists!$K$14,$A$1:$AQ$1,0))&amp;""),""))</f>
        <v/>
      </c>
      <c r="AZ125" s="20">
        <f>IF(AY125="","",IFERROR(IF(TRIM(INDEX($A125:$AQ125,MATCH(Lists!$K$15,$A$1:$AQ$1,0))&amp;"")="","",IF(ISNUMBER(INDEX($A125:$AQ125,MATCH(Lists!$K$15,$A$1:$AQ$1,0))),INT(INDEX($A125:$AQ125,MATCH(Lists!$K$15,$A$1:$AQ$1,0))),DATE(VALUE(LEFT(INDEX($A125:$AQ125,MATCH(Lists!$K$15,$A$1:$AQ$1,0)),4)),VALUE(MID(INDEX($A125:$AQ125,MATCH(Lists!$K$15,$A$1:$AQ$1,0)),6,2)),VALUE(MID(INDEX($A125:$AQ125,MATCH(Lists!$K$15,$A$1:$AQ$1,0)),9,2))))),""))</f>
        <v/>
      </c>
      <c r="BA125" s="19">
        <f>IF(AY125="","",IFERROR(TRIM(INDEX($A125:$AQ125,MATCH(Lists!$K$17,$A$1:$AQ$1,0))&amp;""),""))</f>
        <v/>
      </c>
      <c r="BB125" s="19">
        <f>IF(AY125="","",IFERROR(TRIM(INDEX($A125:$AQ125,MATCH(Lists!$K$16,$A$1:$AQ$1,0))&amp;""),""))</f>
        <v/>
      </c>
      <c r="BC125" s="19">
        <f>IF(AY125="","",IF(OR(AND(IFERROR(TRIM(INDEX($A125:$AQ125,MATCH(Lists!$K$18,$A$1:$AQ$1,0))&amp;""),"")&lt;&gt;"",ISERROR(MATCH(LOWER(IFERROR(TRIM(INDEX($A125:$AQ125,MATCH(Lists!$K$18,$A$1:$AQ$1,0))&amp;""),"")),Lists!$M$2:$M$7,0))),AND(IFERROR(TRIM(INDEX($A125:$AQ125,MATCH(Lists!$K$19,$A$1:$AQ$1,0))&amp;""),"")&lt;&gt;"",ISERROR(MATCH(LOWER(IFERROR(TRIM(INDEX($A125:$AQ125,MATCH(Lists!$K$19,$A$1:$AQ$1,0))&amp;""),"")),Lists!$M$2:$M$7,0)))),"Yes","No"))</f>
        <v/>
      </c>
      <c r="BD125" s="19">
        <f>IF(AY125="","",IF(IFERROR(TRIM(INDEX($A125:$AQ125,MATCH(Lists!$K$20,$A$1:$AQ$1,0))&amp;""),"")&lt;&gt;"","Yes","No"))</f>
        <v/>
      </c>
      <c r="BE125" s="19">
        <f>IF(AS125="","",IFERROR(TRIM(INDEX($A125:$AQ125,MATCH(Lists!$K$7,$A$1:$AQ$1,0))&amp;""),""))</f>
        <v/>
      </c>
      <c r="BF125" s="19">
        <f>IF(AS125="","",IFERROR(TRIM(INDEX($A125:$AQ125,MATCH(Lists!$K$8,$A$1:$AQ$1,0))&amp;""),""))</f>
        <v/>
      </c>
      <c r="BG125" s="19">
        <f>IF(AS125="","",IFERROR(TRIM(INDEX($A125:$AQ125,MATCH(Lists!$K$12,$A$1:$AQ$1,0))&amp;""),""))</f>
        <v/>
      </c>
      <c r="BH125" s="19">
        <f>IF(AS125="","",IFERROR(TRIM(INDEX($A125:$AQ125,MATCH(Lists!$K$22,$A$1:$AQ$1,0))&amp;""),""))</f>
        <v/>
      </c>
      <c r="BI125" s="21">
        <f>IF(OR(BH125="Paid",BH125="Partially refunded"),IFERROR(VALUE(IFERROR(TRIM(INDEX($A125:$AQ125,MATCH(Lists!$K$23,$A$1:$AQ$1,0))&amp;""),"")),0)-IFERROR(VALUE(IFERROR(TRIM(INDEX($A125:$AQ125,MATCH(Lists!$K$24,$A$1:$AQ$1,0))&amp;""),"")),0),0)</f>
        <v/>
      </c>
      <c r="BJ125" s="21">
        <f>IF(AS125="","",IFERROR(IF(TRIM(INDEX($A125:$AQ125,MATCH(Lists!$K$21,$A$1:$AQ$1,0))&amp;"")="","",VALUE(TRIM(INDEX($A125:$AQ125,MATCH(Lists!$K$21,$A$1:$AQ$1,0))&amp;""))),""))</f>
        <v/>
      </c>
      <c r="BK125" s="19">
        <f>IF(AS125="",0,1)</f>
        <v/>
      </c>
    </row>
    <row r="126">
      <c r="AR126" s="18" t="n"/>
      <c r="AS126" s="19">
        <f>TRIM(IFERROR(TRIM(INDEX($A126:$AQ126,MATCH(Lists!$K$2,$A$1:$AQ$1,0))&amp;""),"")&amp;" "&amp;IFERROR(TRIM(INDEX($A126:$AQ126,MATCH(Lists!$K$3,$A$1:$AQ$1,0))&amp;""),""))</f>
        <v/>
      </c>
      <c r="AT126" s="20">
        <f>IF(AS126="","",IFERROR(IF(TRIM(INDEX($A126:$AQ126,MATCH(Lists!$K$4,$A$1:$AQ$1,0))&amp;"")="","",IF(ISNUMBER(INDEX($A126:$AQ126,MATCH(Lists!$K$4,$A$1:$AQ$1,0))),INT(INDEX($A126:$AQ126,MATCH(Lists!$K$4,$A$1:$AQ$1,0))),DATE(VALUE(LEFT(INDEX($A126:$AQ126,MATCH(Lists!$K$4,$A$1:$AQ$1,0)),4)),VALUE(MID(INDEX($A126:$AQ126,MATCH(Lists!$K$4,$A$1:$AQ$1,0)),6,2)),VALUE(MID(INDEX($A126:$AQ126,MATCH(Lists!$K$4,$A$1:$AQ$1,0)),9,2))))),""))</f>
        <v/>
      </c>
      <c r="AU126" s="19">
        <f>IF(AS126="","",IFERROR(TRIM(INDEX($A126:$AQ126,MATCH(Lists!$K$6,$A$1:$AQ$1,0))&amp;""),""))</f>
        <v/>
      </c>
      <c r="AV126" s="19">
        <f>IF(AS126="","",IFERROR(TRIM(INDEX($A126:$AQ126,MATCH(Lists!$K$5,$A$1:$AQ$1,0))&amp;""),""))</f>
        <v/>
      </c>
      <c r="AW126" s="19">
        <f>IF(AS126="","",IF(OR(AND(IFERROR(TRIM(INDEX($A126:$AQ126,MATCH(Lists!$K$9,$A$1:$AQ$1,0))&amp;""),"")&lt;&gt;"",ISERROR(MATCH(LOWER(IFERROR(TRIM(INDEX($A126:$AQ126,MATCH(Lists!$K$9,$A$1:$AQ$1,0))&amp;""),"")),Lists!$M$2:$M$7,0))),AND(IFERROR(TRIM(INDEX($A126:$AQ126,MATCH(Lists!$K$10,$A$1:$AQ$1,0))&amp;""),"")&lt;&gt;"",ISERROR(MATCH(LOWER(IFERROR(TRIM(INDEX($A126:$AQ126,MATCH(Lists!$K$10,$A$1:$AQ$1,0))&amp;""),"")),Lists!$M$2:$M$7,0)))),"Yes","No"))</f>
        <v/>
      </c>
      <c r="AX126" s="19">
        <f>IF(AS126="","",IF(IFERROR(TRIM(INDEX($A126:$AQ126,MATCH(Lists!$K$11,$A$1:$AQ$1,0))&amp;""),"")&lt;&gt;"","Yes","No"))</f>
        <v/>
      </c>
      <c r="AY126" s="19">
        <f>TRIM(IFERROR(TRIM(INDEX($A126:$AQ126,MATCH(Lists!$K$13,$A$1:$AQ$1,0))&amp;""),"")&amp;" "&amp;IFERROR(TRIM(INDEX($A126:$AQ126,MATCH(Lists!$K$14,$A$1:$AQ$1,0))&amp;""),""))</f>
        <v/>
      </c>
      <c r="AZ126" s="20">
        <f>IF(AY126="","",IFERROR(IF(TRIM(INDEX($A126:$AQ126,MATCH(Lists!$K$15,$A$1:$AQ$1,0))&amp;"")="","",IF(ISNUMBER(INDEX($A126:$AQ126,MATCH(Lists!$K$15,$A$1:$AQ$1,0))),INT(INDEX($A126:$AQ126,MATCH(Lists!$K$15,$A$1:$AQ$1,0))),DATE(VALUE(LEFT(INDEX($A126:$AQ126,MATCH(Lists!$K$15,$A$1:$AQ$1,0)),4)),VALUE(MID(INDEX($A126:$AQ126,MATCH(Lists!$K$15,$A$1:$AQ$1,0)),6,2)),VALUE(MID(INDEX($A126:$AQ126,MATCH(Lists!$K$15,$A$1:$AQ$1,0)),9,2))))),""))</f>
        <v/>
      </c>
      <c r="BA126" s="19">
        <f>IF(AY126="","",IFERROR(TRIM(INDEX($A126:$AQ126,MATCH(Lists!$K$17,$A$1:$AQ$1,0))&amp;""),""))</f>
        <v/>
      </c>
      <c r="BB126" s="19">
        <f>IF(AY126="","",IFERROR(TRIM(INDEX($A126:$AQ126,MATCH(Lists!$K$16,$A$1:$AQ$1,0))&amp;""),""))</f>
        <v/>
      </c>
      <c r="BC126" s="19">
        <f>IF(AY126="","",IF(OR(AND(IFERROR(TRIM(INDEX($A126:$AQ126,MATCH(Lists!$K$18,$A$1:$AQ$1,0))&amp;""),"")&lt;&gt;"",ISERROR(MATCH(LOWER(IFERROR(TRIM(INDEX($A126:$AQ126,MATCH(Lists!$K$18,$A$1:$AQ$1,0))&amp;""),"")),Lists!$M$2:$M$7,0))),AND(IFERROR(TRIM(INDEX($A126:$AQ126,MATCH(Lists!$K$19,$A$1:$AQ$1,0))&amp;""),"")&lt;&gt;"",ISERROR(MATCH(LOWER(IFERROR(TRIM(INDEX($A126:$AQ126,MATCH(Lists!$K$19,$A$1:$AQ$1,0))&amp;""),"")),Lists!$M$2:$M$7,0)))),"Yes","No"))</f>
        <v/>
      </c>
      <c r="BD126" s="19">
        <f>IF(AY126="","",IF(IFERROR(TRIM(INDEX($A126:$AQ126,MATCH(Lists!$K$20,$A$1:$AQ$1,0))&amp;""),"")&lt;&gt;"","Yes","No"))</f>
        <v/>
      </c>
      <c r="BE126" s="19">
        <f>IF(AS126="","",IFERROR(TRIM(INDEX($A126:$AQ126,MATCH(Lists!$K$7,$A$1:$AQ$1,0))&amp;""),""))</f>
        <v/>
      </c>
      <c r="BF126" s="19">
        <f>IF(AS126="","",IFERROR(TRIM(INDEX($A126:$AQ126,MATCH(Lists!$K$8,$A$1:$AQ$1,0))&amp;""),""))</f>
        <v/>
      </c>
      <c r="BG126" s="19">
        <f>IF(AS126="","",IFERROR(TRIM(INDEX($A126:$AQ126,MATCH(Lists!$K$12,$A$1:$AQ$1,0))&amp;""),""))</f>
        <v/>
      </c>
      <c r="BH126" s="19">
        <f>IF(AS126="","",IFERROR(TRIM(INDEX($A126:$AQ126,MATCH(Lists!$K$22,$A$1:$AQ$1,0))&amp;""),""))</f>
        <v/>
      </c>
      <c r="BI126" s="21">
        <f>IF(OR(BH126="Paid",BH126="Partially refunded"),IFERROR(VALUE(IFERROR(TRIM(INDEX($A126:$AQ126,MATCH(Lists!$K$23,$A$1:$AQ$1,0))&amp;""),"")),0)-IFERROR(VALUE(IFERROR(TRIM(INDEX($A126:$AQ126,MATCH(Lists!$K$24,$A$1:$AQ$1,0))&amp;""),"")),0),0)</f>
        <v/>
      </c>
      <c r="BJ126" s="21">
        <f>IF(AS126="","",IFERROR(IF(TRIM(INDEX($A126:$AQ126,MATCH(Lists!$K$21,$A$1:$AQ$1,0))&amp;"")="","",VALUE(TRIM(INDEX($A126:$AQ126,MATCH(Lists!$K$21,$A$1:$AQ$1,0))&amp;""))),""))</f>
        <v/>
      </c>
      <c r="BK126" s="19">
        <f>IF(AS126="",0,1)</f>
        <v/>
      </c>
    </row>
    <row r="127">
      <c r="AR127" s="18" t="n"/>
      <c r="AS127" s="19">
        <f>TRIM(IFERROR(TRIM(INDEX($A127:$AQ127,MATCH(Lists!$K$2,$A$1:$AQ$1,0))&amp;""),"")&amp;" "&amp;IFERROR(TRIM(INDEX($A127:$AQ127,MATCH(Lists!$K$3,$A$1:$AQ$1,0))&amp;""),""))</f>
        <v/>
      </c>
      <c r="AT127" s="20">
        <f>IF(AS127="","",IFERROR(IF(TRIM(INDEX($A127:$AQ127,MATCH(Lists!$K$4,$A$1:$AQ$1,0))&amp;"")="","",IF(ISNUMBER(INDEX($A127:$AQ127,MATCH(Lists!$K$4,$A$1:$AQ$1,0))),INT(INDEX($A127:$AQ127,MATCH(Lists!$K$4,$A$1:$AQ$1,0))),DATE(VALUE(LEFT(INDEX($A127:$AQ127,MATCH(Lists!$K$4,$A$1:$AQ$1,0)),4)),VALUE(MID(INDEX($A127:$AQ127,MATCH(Lists!$K$4,$A$1:$AQ$1,0)),6,2)),VALUE(MID(INDEX($A127:$AQ127,MATCH(Lists!$K$4,$A$1:$AQ$1,0)),9,2))))),""))</f>
        <v/>
      </c>
      <c r="AU127" s="19">
        <f>IF(AS127="","",IFERROR(TRIM(INDEX($A127:$AQ127,MATCH(Lists!$K$6,$A$1:$AQ$1,0))&amp;""),""))</f>
        <v/>
      </c>
      <c r="AV127" s="19">
        <f>IF(AS127="","",IFERROR(TRIM(INDEX($A127:$AQ127,MATCH(Lists!$K$5,$A$1:$AQ$1,0))&amp;""),""))</f>
        <v/>
      </c>
      <c r="AW127" s="19">
        <f>IF(AS127="","",IF(OR(AND(IFERROR(TRIM(INDEX($A127:$AQ127,MATCH(Lists!$K$9,$A$1:$AQ$1,0))&amp;""),"")&lt;&gt;"",ISERROR(MATCH(LOWER(IFERROR(TRIM(INDEX($A127:$AQ127,MATCH(Lists!$K$9,$A$1:$AQ$1,0))&amp;""),"")),Lists!$M$2:$M$7,0))),AND(IFERROR(TRIM(INDEX($A127:$AQ127,MATCH(Lists!$K$10,$A$1:$AQ$1,0))&amp;""),"")&lt;&gt;"",ISERROR(MATCH(LOWER(IFERROR(TRIM(INDEX($A127:$AQ127,MATCH(Lists!$K$10,$A$1:$AQ$1,0))&amp;""),"")),Lists!$M$2:$M$7,0)))),"Yes","No"))</f>
        <v/>
      </c>
      <c r="AX127" s="19">
        <f>IF(AS127="","",IF(IFERROR(TRIM(INDEX($A127:$AQ127,MATCH(Lists!$K$11,$A$1:$AQ$1,0))&amp;""),"")&lt;&gt;"","Yes","No"))</f>
        <v/>
      </c>
      <c r="AY127" s="19">
        <f>TRIM(IFERROR(TRIM(INDEX($A127:$AQ127,MATCH(Lists!$K$13,$A$1:$AQ$1,0))&amp;""),"")&amp;" "&amp;IFERROR(TRIM(INDEX($A127:$AQ127,MATCH(Lists!$K$14,$A$1:$AQ$1,0))&amp;""),""))</f>
        <v/>
      </c>
      <c r="AZ127" s="20">
        <f>IF(AY127="","",IFERROR(IF(TRIM(INDEX($A127:$AQ127,MATCH(Lists!$K$15,$A$1:$AQ$1,0))&amp;"")="","",IF(ISNUMBER(INDEX($A127:$AQ127,MATCH(Lists!$K$15,$A$1:$AQ$1,0))),INT(INDEX($A127:$AQ127,MATCH(Lists!$K$15,$A$1:$AQ$1,0))),DATE(VALUE(LEFT(INDEX($A127:$AQ127,MATCH(Lists!$K$15,$A$1:$AQ$1,0)),4)),VALUE(MID(INDEX($A127:$AQ127,MATCH(Lists!$K$15,$A$1:$AQ$1,0)),6,2)),VALUE(MID(INDEX($A127:$AQ127,MATCH(Lists!$K$15,$A$1:$AQ$1,0)),9,2))))),""))</f>
        <v/>
      </c>
      <c r="BA127" s="19">
        <f>IF(AY127="","",IFERROR(TRIM(INDEX($A127:$AQ127,MATCH(Lists!$K$17,$A$1:$AQ$1,0))&amp;""),""))</f>
        <v/>
      </c>
      <c r="BB127" s="19">
        <f>IF(AY127="","",IFERROR(TRIM(INDEX($A127:$AQ127,MATCH(Lists!$K$16,$A$1:$AQ$1,0))&amp;""),""))</f>
        <v/>
      </c>
      <c r="BC127" s="19">
        <f>IF(AY127="","",IF(OR(AND(IFERROR(TRIM(INDEX($A127:$AQ127,MATCH(Lists!$K$18,$A$1:$AQ$1,0))&amp;""),"")&lt;&gt;"",ISERROR(MATCH(LOWER(IFERROR(TRIM(INDEX($A127:$AQ127,MATCH(Lists!$K$18,$A$1:$AQ$1,0))&amp;""),"")),Lists!$M$2:$M$7,0))),AND(IFERROR(TRIM(INDEX($A127:$AQ127,MATCH(Lists!$K$19,$A$1:$AQ$1,0))&amp;""),"")&lt;&gt;"",ISERROR(MATCH(LOWER(IFERROR(TRIM(INDEX($A127:$AQ127,MATCH(Lists!$K$19,$A$1:$AQ$1,0))&amp;""),"")),Lists!$M$2:$M$7,0)))),"Yes","No"))</f>
        <v/>
      </c>
      <c r="BD127" s="19">
        <f>IF(AY127="","",IF(IFERROR(TRIM(INDEX($A127:$AQ127,MATCH(Lists!$K$20,$A$1:$AQ$1,0))&amp;""),"")&lt;&gt;"","Yes","No"))</f>
        <v/>
      </c>
      <c r="BE127" s="19">
        <f>IF(AS127="","",IFERROR(TRIM(INDEX($A127:$AQ127,MATCH(Lists!$K$7,$A$1:$AQ$1,0))&amp;""),""))</f>
        <v/>
      </c>
      <c r="BF127" s="19">
        <f>IF(AS127="","",IFERROR(TRIM(INDEX($A127:$AQ127,MATCH(Lists!$K$8,$A$1:$AQ$1,0))&amp;""),""))</f>
        <v/>
      </c>
      <c r="BG127" s="19">
        <f>IF(AS127="","",IFERROR(TRIM(INDEX($A127:$AQ127,MATCH(Lists!$K$12,$A$1:$AQ$1,0))&amp;""),""))</f>
        <v/>
      </c>
      <c r="BH127" s="19">
        <f>IF(AS127="","",IFERROR(TRIM(INDEX($A127:$AQ127,MATCH(Lists!$K$22,$A$1:$AQ$1,0))&amp;""),""))</f>
        <v/>
      </c>
      <c r="BI127" s="21">
        <f>IF(OR(BH127="Paid",BH127="Partially refunded"),IFERROR(VALUE(IFERROR(TRIM(INDEX($A127:$AQ127,MATCH(Lists!$K$23,$A$1:$AQ$1,0))&amp;""),"")),0)-IFERROR(VALUE(IFERROR(TRIM(INDEX($A127:$AQ127,MATCH(Lists!$K$24,$A$1:$AQ$1,0))&amp;""),"")),0),0)</f>
        <v/>
      </c>
      <c r="BJ127" s="21">
        <f>IF(AS127="","",IFERROR(IF(TRIM(INDEX($A127:$AQ127,MATCH(Lists!$K$21,$A$1:$AQ$1,0))&amp;"")="","",VALUE(TRIM(INDEX($A127:$AQ127,MATCH(Lists!$K$21,$A$1:$AQ$1,0))&amp;""))),""))</f>
        <v/>
      </c>
      <c r="BK127" s="19">
        <f>IF(AS127="",0,1)</f>
        <v/>
      </c>
    </row>
    <row r="128">
      <c r="AR128" s="18" t="n"/>
      <c r="AS128" s="19">
        <f>TRIM(IFERROR(TRIM(INDEX($A128:$AQ128,MATCH(Lists!$K$2,$A$1:$AQ$1,0))&amp;""),"")&amp;" "&amp;IFERROR(TRIM(INDEX($A128:$AQ128,MATCH(Lists!$K$3,$A$1:$AQ$1,0))&amp;""),""))</f>
        <v/>
      </c>
      <c r="AT128" s="20">
        <f>IF(AS128="","",IFERROR(IF(TRIM(INDEX($A128:$AQ128,MATCH(Lists!$K$4,$A$1:$AQ$1,0))&amp;"")="","",IF(ISNUMBER(INDEX($A128:$AQ128,MATCH(Lists!$K$4,$A$1:$AQ$1,0))),INT(INDEX($A128:$AQ128,MATCH(Lists!$K$4,$A$1:$AQ$1,0))),DATE(VALUE(LEFT(INDEX($A128:$AQ128,MATCH(Lists!$K$4,$A$1:$AQ$1,0)),4)),VALUE(MID(INDEX($A128:$AQ128,MATCH(Lists!$K$4,$A$1:$AQ$1,0)),6,2)),VALUE(MID(INDEX($A128:$AQ128,MATCH(Lists!$K$4,$A$1:$AQ$1,0)),9,2))))),""))</f>
        <v/>
      </c>
      <c r="AU128" s="19">
        <f>IF(AS128="","",IFERROR(TRIM(INDEX($A128:$AQ128,MATCH(Lists!$K$6,$A$1:$AQ$1,0))&amp;""),""))</f>
        <v/>
      </c>
      <c r="AV128" s="19">
        <f>IF(AS128="","",IFERROR(TRIM(INDEX($A128:$AQ128,MATCH(Lists!$K$5,$A$1:$AQ$1,0))&amp;""),""))</f>
        <v/>
      </c>
      <c r="AW128" s="19">
        <f>IF(AS128="","",IF(OR(AND(IFERROR(TRIM(INDEX($A128:$AQ128,MATCH(Lists!$K$9,$A$1:$AQ$1,0))&amp;""),"")&lt;&gt;"",ISERROR(MATCH(LOWER(IFERROR(TRIM(INDEX($A128:$AQ128,MATCH(Lists!$K$9,$A$1:$AQ$1,0))&amp;""),"")),Lists!$M$2:$M$7,0))),AND(IFERROR(TRIM(INDEX($A128:$AQ128,MATCH(Lists!$K$10,$A$1:$AQ$1,0))&amp;""),"")&lt;&gt;"",ISERROR(MATCH(LOWER(IFERROR(TRIM(INDEX($A128:$AQ128,MATCH(Lists!$K$10,$A$1:$AQ$1,0))&amp;""),"")),Lists!$M$2:$M$7,0)))),"Yes","No"))</f>
        <v/>
      </c>
      <c r="AX128" s="19">
        <f>IF(AS128="","",IF(IFERROR(TRIM(INDEX($A128:$AQ128,MATCH(Lists!$K$11,$A$1:$AQ$1,0))&amp;""),"")&lt;&gt;"","Yes","No"))</f>
        <v/>
      </c>
      <c r="AY128" s="19">
        <f>TRIM(IFERROR(TRIM(INDEX($A128:$AQ128,MATCH(Lists!$K$13,$A$1:$AQ$1,0))&amp;""),"")&amp;" "&amp;IFERROR(TRIM(INDEX($A128:$AQ128,MATCH(Lists!$K$14,$A$1:$AQ$1,0))&amp;""),""))</f>
        <v/>
      </c>
      <c r="AZ128" s="20">
        <f>IF(AY128="","",IFERROR(IF(TRIM(INDEX($A128:$AQ128,MATCH(Lists!$K$15,$A$1:$AQ$1,0))&amp;"")="","",IF(ISNUMBER(INDEX($A128:$AQ128,MATCH(Lists!$K$15,$A$1:$AQ$1,0))),INT(INDEX($A128:$AQ128,MATCH(Lists!$K$15,$A$1:$AQ$1,0))),DATE(VALUE(LEFT(INDEX($A128:$AQ128,MATCH(Lists!$K$15,$A$1:$AQ$1,0)),4)),VALUE(MID(INDEX($A128:$AQ128,MATCH(Lists!$K$15,$A$1:$AQ$1,0)),6,2)),VALUE(MID(INDEX($A128:$AQ128,MATCH(Lists!$K$15,$A$1:$AQ$1,0)),9,2))))),""))</f>
        <v/>
      </c>
      <c r="BA128" s="19">
        <f>IF(AY128="","",IFERROR(TRIM(INDEX($A128:$AQ128,MATCH(Lists!$K$17,$A$1:$AQ$1,0))&amp;""),""))</f>
        <v/>
      </c>
      <c r="BB128" s="19">
        <f>IF(AY128="","",IFERROR(TRIM(INDEX($A128:$AQ128,MATCH(Lists!$K$16,$A$1:$AQ$1,0))&amp;""),""))</f>
        <v/>
      </c>
      <c r="BC128" s="19">
        <f>IF(AY128="","",IF(OR(AND(IFERROR(TRIM(INDEX($A128:$AQ128,MATCH(Lists!$K$18,$A$1:$AQ$1,0))&amp;""),"")&lt;&gt;"",ISERROR(MATCH(LOWER(IFERROR(TRIM(INDEX($A128:$AQ128,MATCH(Lists!$K$18,$A$1:$AQ$1,0))&amp;""),"")),Lists!$M$2:$M$7,0))),AND(IFERROR(TRIM(INDEX($A128:$AQ128,MATCH(Lists!$K$19,$A$1:$AQ$1,0))&amp;""),"")&lt;&gt;"",ISERROR(MATCH(LOWER(IFERROR(TRIM(INDEX($A128:$AQ128,MATCH(Lists!$K$19,$A$1:$AQ$1,0))&amp;""),"")),Lists!$M$2:$M$7,0)))),"Yes","No"))</f>
        <v/>
      </c>
      <c r="BD128" s="19">
        <f>IF(AY128="","",IF(IFERROR(TRIM(INDEX($A128:$AQ128,MATCH(Lists!$K$20,$A$1:$AQ$1,0))&amp;""),"")&lt;&gt;"","Yes","No"))</f>
        <v/>
      </c>
      <c r="BE128" s="19">
        <f>IF(AS128="","",IFERROR(TRIM(INDEX($A128:$AQ128,MATCH(Lists!$K$7,$A$1:$AQ$1,0))&amp;""),""))</f>
        <v/>
      </c>
      <c r="BF128" s="19">
        <f>IF(AS128="","",IFERROR(TRIM(INDEX($A128:$AQ128,MATCH(Lists!$K$8,$A$1:$AQ$1,0))&amp;""),""))</f>
        <v/>
      </c>
      <c r="BG128" s="19">
        <f>IF(AS128="","",IFERROR(TRIM(INDEX($A128:$AQ128,MATCH(Lists!$K$12,$A$1:$AQ$1,0))&amp;""),""))</f>
        <v/>
      </c>
      <c r="BH128" s="19">
        <f>IF(AS128="","",IFERROR(TRIM(INDEX($A128:$AQ128,MATCH(Lists!$K$22,$A$1:$AQ$1,0))&amp;""),""))</f>
        <v/>
      </c>
      <c r="BI128" s="21">
        <f>IF(OR(BH128="Paid",BH128="Partially refunded"),IFERROR(VALUE(IFERROR(TRIM(INDEX($A128:$AQ128,MATCH(Lists!$K$23,$A$1:$AQ$1,0))&amp;""),"")),0)-IFERROR(VALUE(IFERROR(TRIM(INDEX($A128:$AQ128,MATCH(Lists!$K$24,$A$1:$AQ$1,0))&amp;""),"")),0),0)</f>
        <v/>
      </c>
      <c r="BJ128" s="21">
        <f>IF(AS128="","",IFERROR(IF(TRIM(INDEX($A128:$AQ128,MATCH(Lists!$K$21,$A$1:$AQ$1,0))&amp;"")="","",VALUE(TRIM(INDEX($A128:$AQ128,MATCH(Lists!$K$21,$A$1:$AQ$1,0))&amp;""))),""))</f>
        <v/>
      </c>
      <c r="BK128" s="19">
        <f>IF(AS128="",0,1)</f>
        <v/>
      </c>
    </row>
    <row r="129">
      <c r="AR129" s="18" t="n"/>
      <c r="AS129" s="19">
        <f>TRIM(IFERROR(TRIM(INDEX($A129:$AQ129,MATCH(Lists!$K$2,$A$1:$AQ$1,0))&amp;""),"")&amp;" "&amp;IFERROR(TRIM(INDEX($A129:$AQ129,MATCH(Lists!$K$3,$A$1:$AQ$1,0))&amp;""),""))</f>
        <v/>
      </c>
      <c r="AT129" s="20">
        <f>IF(AS129="","",IFERROR(IF(TRIM(INDEX($A129:$AQ129,MATCH(Lists!$K$4,$A$1:$AQ$1,0))&amp;"")="","",IF(ISNUMBER(INDEX($A129:$AQ129,MATCH(Lists!$K$4,$A$1:$AQ$1,0))),INT(INDEX($A129:$AQ129,MATCH(Lists!$K$4,$A$1:$AQ$1,0))),DATE(VALUE(LEFT(INDEX($A129:$AQ129,MATCH(Lists!$K$4,$A$1:$AQ$1,0)),4)),VALUE(MID(INDEX($A129:$AQ129,MATCH(Lists!$K$4,$A$1:$AQ$1,0)),6,2)),VALUE(MID(INDEX($A129:$AQ129,MATCH(Lists!$K$4,$A$1:$AQ$1,0)),9,2))))),""))</f>
        <v/>
      </c>
      <c r="AU129" s="19">
        <f>IF(AS129="","",IFERROR(TRIM(INDEX($A129:$AQ129,MATCH(Lists!$K$6,$A$1:$AQ$1,0))&amp;""),""))</f>
        <v/>
      </c>
      <c r="AV129" s="19">
        <f>IF(AS129="","",IFERROR(TRIM(INDEX($A129:$AQ129,MATCH(Lists!$K$5,$A$1:$AQ$1,0))&amp;""),""))</f>
        <v/>
      </c>
      <c r="AW129" s="19">
        <f>IF(AS129="","",IF(OR(AND(IFERROR(TRIM(INDEX($A129:$AQ129,MATCH(Lists!$K$9,$A$1:$AQ$1,0))&amp;""),"")&lt;&gt;"",ISERROR(MATCH(LOWER(IFERROR(TRIM(INDEX($A129:$AQ129,MATCH(Lists!$K$9,$A$1:$AQ$1,0))&amp;""),"")),Lists!$M$2:$M$7,0))),AND(IFERROR(TRIM(INDEX($A129:$AQ129,MATCH(Lists!$K$10,$A$1:$AQ$1,0))&amp;""),"")&lt;&gt;"",ISERROR(MATCH(LOWER(IFERROR(TRIM(INDEX($A129:$AQ129,MATCH(Lists!$K$10,$A$1:$AQ$1,0))&amp;""),"")),Lists!$M$2:$M$7,0)))),"Yes","No"))</f>
        <v/>
      </c>
      <c r="AX129" s="19">
        <f>IF(AS129="","",IF(IFERROR(TRIM(INDEX($A129:$AQ129,MATCH(Lists!$K$11,$A$1:$AQ$1,0))&amp;""),"")&lt;&gt;"","Yes","No"))</f>
        <v/>
      </c>
      <c r="AY129" s="19">
        <f>TRIM(IFERROR(TRIM(INDEX($A129:$AQ129,MATCH(Lists!$K$13,$A$1:$AQ$1,0))&amp;""),"")&amp;" "&amp;IFERROR(TRIM(INDEX($A129:$AQ129,MATCH(Lists!$K$14,$A$1:$AQ$1,0))&amp;""),""))</f>
        <v/>
      </c>
      <c r="AZ129" s="20">
        <f>IF(AY129="","",IFERROR(IF(TRIM(INDEX($A129:$AQ129,MATCH(Lists!$K$15,$A$1:$AQ$1,0))&amp;"")="","",IF(ISNUMBER(INDEX($A129:$AQ129,MATCH(Lists!$K$15,$A$1:$AQ$1,0))),INT(INDEX($A129:$AQ129,MATCH(Lists!$K$15,$A$1:$AQ$1,0))),DATE(VALUE(LEFT(INDEX($A129:$AQ129,MATCH(Lists!$K$15,$A$1:$AQ$1,0)),4)),VALUE(MID(INDEX($A129:$AQ129,MATCH(Lists!$K$15,$A$1:$AQ$1,0)),6,2)),VALUE(MID(INDEX($A129:$AQ129,MATCH(Lists!$K$15,$A$1:$AQ$1,0)),9,2))))),""))</f>
        <v/>
      </c>
      <c r="BA129" s="19">
        <f>IF(AY129="","",IFERROR(TRIM(INDEX($A129:$AQ129,MATCH(Lists!$K$17,$A$1:$AQ$1,0))&amp;""),""))</f>
        <v/>
      </c>
      <c r="BB129" s="19">
        <f>IF(AY129="","",IFERROR(TRIM(INDEX($A129:$AQ129,MATCH(Lists!$K$16,$A$1:$AQ$1,0))&amp;""),""))</f>
        <v/>
      </c>
      <c r="BC129" s="19">
        <f>IF(AY129="","",IF(OR(AND(IFERROR(TRIM(INDEX($A129:$AQ129,MATCH(Lists!$K$18,$A$1:$AQ$1,0))&amp;""),"")&lt;&gt;"",ISERROR(MATCH(LOWER(IFERROR(TRIM(INDEX($A129:$AQ129,MATCH(Lists!$K$18,$A$1:$AQ$1,0))&amp;""),"")),Lists!$M$2:$M$7,0))),AND(IFERROR(TRIM(INDEX($A129:$AQ129,MATCH(Lists!$K$19,$A$1:$AQ$1,0))&amp;""),"")&lt;&gt;"",ISERROR(MATCH(LOWER(IFERROR(TRIM(INDEX($A129:$AQ129,MATCH(Lists!$K$19,$A$1:$AQ$1,0))&amp;""),"")),Lists!$M$2:$M$7,0)))),"Yes","No"))</f>
        <v/>
      </c>
      <c r="BD129" s="19">
        <f>IF(AY129="","",IF(IFERROR(TRIM(INDEX($A129:$AQ129,MATCH(Lists!$K$20,$A$1:$AQ$1,0))&amp;""),"")&lt;&gt;"","Yes","No"))</f>
        <v/>
      </c>
      <c r="BE129" s="19">
        <f>IF(AS129="","",IFERROR(TRIM(INDEX($A129:$AQ129,MATCH(Lists!$K$7,$A$1:$AQ$1,0))&amp;""),""))</f>
        <v/>
      </c>
      <c r="BF129" s="19">
        <f>IF(AS129="","",IFERROR(TRIM(INDEX($A129:$AQ129,MATCH(Lists!$K$8,$A$1:$AQ$1,0))&amp;""),""))</f>
        <v/>
      </c>
      <c r="BG129" s="19">
        <f>IF(AS129="","",IFERROR(TRIM(INDEX($A129:$AQ129,MATCH(Lists!$K$12,$A$1:$AQ$1,0))&amp;""),""))</f>
        <v/>
      </c>
      <c r="BH129" s="19">
        <f>IF(AS129="","",IFERROR(TRIM(INDEX($A129:$AQ129,MATCH(Lists!$K$22,$A$1:$AQ$1,0))&amp;""),""))</f>
        <v/>
      </c>
      <c r="BI129" s="21">
        <f>IF(OR(BH129="Paid",BH129="Partially refunded"),IFERROR(VALUE(IFERROR(TRIM(INDEX($A129:$AQ129,MATCH(Lists!$K$23,$A$1:$AQ$1,0))&amp;""),"")),0)-IFERROR(VALUE(IFERROR(TRIM(INDEX($A129:$AQ129,MATCH(Lists!$K$24,$A$1:$AQ$1,0))&amp;""),"")),0),0)</f>
        <v/>
      </c>
      <c r="BJ129" s="21">
        <f>IF(AS129="","",IFERROR(IF(TRIM(INDEX($A129:$AQ129,MATCH(Lists!$K$21,$A$1:$AQ$1,0))&amp;"")="","",VALUE(TRIM(INDEX($A129:$AQ129,MATCH(Lists!$K$21,$A$1:$AQ$1,0))&amp;""))),""))</f>
        <v/>
      </c>
      <c r="BK129" s="19">
        <f>IF(AS129="",0,1)</f>
        <v/>
      </c>
    </row>
    <row r="130">
      <c r="AR130" s="18" t="n"/>
      <c r="AS130" s="19">
        <f>TRIM(IFERROR(TRIM(INDEX($A130:$AQ130,MATCH(Lists!$K$2,$A$1:$AQ$1,0))&amp;""),"")&amp;" "&amp;IFERROR(TRIM(INDEX($A130:$AQ130,MATCH(Lists!$K$3,$A$1:$AQ$1,0))&amp;""),""))</f>
        <v/>
      </c>
      <c r="AT130" s="20">
        <f>IF(AS130="","",IFERROR(IF(TRIM(INDEX($A130:$AQ130,MATCH(Lists!$K$4,$A$1:$AQ$1,0))&amp;"")="","",IF(ISNUMBER(INDEX($A130:$AQ130,MATCH(Lists!$K$4,$A$1:$AQ$1,0))),INT(INDEX($A130:$AQ130,MATCH(Lists!$K$4,$A$1:$AQ$1,0))),DATE(VALUE(LEFT(INDEX($A130:$AQ130,MATCH(Lists!$K$4,$A$1:$AQ$1,0)),4)),VALUE(MID(INDEX($A130:$AQ130,MATCH(Lists!$K$4,$A$1:$AQ$1,0)),6,2)),VALUE(MID(INDEX($A130:$AQ130,MATCH(Lists!$K$4,$A$1:$AQ$1,0)),9,2))))),""))</f>
        <v/>
      </c>
      <c r="AU130" s="19">
        <f>IF(AS130="","",IFERROR(TRIM(INDEX($A130:$AQ130,MATCH(Lists!$K$6,$A$1:$AQ$1,0))&amp;""),""))</f>
        <v/>
      </c>
      <c r="AV130" s="19">
        <f>IF(AS130="","",IFERROR(TRIM(INDEX($A130:$AQ130,MATCH(Lists!$K$5,$A$1:$AQ$1,0))&amp;""),""))</f>
        <v/>
      </c>
      <c r="AW130" s="19">
        <f>IF(AS130="","",IF(OR(AND(IFERROR(TRIM(INDEX($A130:$AQ130,MATCH(Lists!$K$9,$A$1:$AQ$1,0))&amp;""),"")&lt;&gt;"",ISERROR(MATCH(LOWER(IFERROR(TRIM(INDEX($A130:$AQ130,MATCH(Lists!$K$9,$A$1:$AQ$1,0))&amp;""),"")),Lists!$M$2:$M$7,0))),AND(IFERROR(TRIM(INDEX($A130:$AQ130,MATCH(Lists!$K$10,$A$1:$AQ$1,0))&amp;""),"")&lt;&gt;"",ISERROR(MATCH(LOWER(IFERROR(TRIM(INDEX($A130:$AQ130,MATCH(Lists!$K$10,$A$1:$AQ$1,0))&amp;""),"")),Lists!$M$2:$M$7,0)))),"Yes","No"))</f>
        <v/>
      </c>
      <c r="AX130" s="19">
        <f>IF(AS130="","",IF(IFERROR(TRIM(INDEX($A130:$AQ130,MATCH(Lists!$K$11,$A$1:$AQ$1,0))&amp;""),"")&lt;&gt;"","Yes","No"))</f>
        <v/>
      </c>
      <c r="AY130" s="19">
        <f>TRIM(IFERROR(TRIM(INDEX($A130:$AQ130,MATCH(Lists!$K$13,$A$1:$AQ$1,0))&amp;""),"")&amp;" "&amp;IFERROR(TRIM(INDEX($A130:$AQ130,MATCH(Lists!$K$14,$A$1:$AQ$1,0))&amp;""),""))</f>
        <v/>
      </c>
      <c r="AZ130" s="20">
        <f>IF(AY130="","",IFERROR(IF(TRIM(INDEX($A130:$AQ130,MATCH(Lists!$K$15,$A$1:$AQ$1,0))&amp;"")="","",IF(ISNUMBER(INDEX($A130:$AQ130,MATCH(Lists!$K$15,$A$1:$AQ$1,0))),INT(INDEX($A130:$AQ130,MATCH(Lists!$K$15,$A$1:$AQ$1,0))),DATE(VALUE(LEFT(INDEX($A130:$AQ130,MATCH(Lists!$K$15,$A$1:$AQ$1,0)),4)),VALUE(MID(INDEX($A130:$AQ130,MATCH(Lists!$K$15,$A$1:$AQ$1,0)),6,2)),VALUE(MID(INDEX($A130:$AQ130,MATCH(Lists!$K$15,$A$1:$AQ$1,0)),9,2))))),""))</f>
        <v/>
      </c>
      <c r="BA130" s="19">
        <f>IF(AY130="","",IFERROR(TRIM(INDEX($A130:$AQ130,MATCH(Lists!$K$17,$A$1:$AQ$1,0))&amp;""),""))</f>
        <v/>
      </c>
      <c r="BB130" s="19">
        <f>IF(AY130="","",IFERROR(TRIM(INDEX($A130:$AQ130,MATCH(Lists!$K$16,$A$1:$AQ$1,0))&amp;""),""))</f>
        <v/>
      </c>
      <c r="BC130" s="19">
        <f>IF(AY130="","",IF(OR(AND(IFERROR(TRIM(INDEX($A130:$AQ130,MATCH(Lists!$K$18,$A$1:$AQ$1,0))&amp;""),"")&lt;&gt;"",ISERROR(MATCH(LOWER(IFERROR(TRIM(INDEX($A130:$AQ130,MATCH(Lists!$K$18,$A$1:$AQ$1,0))&amp;""),"")),Lists!$M$2:$M$7,0))),AND(IFERROR(TRIM(INDEX($A130:$AQ130,MATCH(Lists!$K$19,$A$1:$AQ$1,0))&amp;""),"")&lt;&gt;"",ISERROR(MATCH(LOWER(IFERROR(TRIM(INDEX($A130:$AQ130,MATCH(Lists!$K$19,$A$1:$AQ$1,0))&amp;""),"")),Lists!$M$2:$M$7,0)))),"Yes","No"))</f>
        <v/>
      </c>
      <c r="BD130" s="19">
        <f>IF(AY130="","",IF(IFERROR(TRIM(INDEX($A130:$AQ130,MATCH(Lists!$K$20,$A$1:$AQ$1,0))&amp;""),"")&lt;&gt;"","Yes","No"))</f>
        <v/>
      </c>
      <c r="BE130" s="19">
        <f>IF(AS130="","",IFERROR(TRIM(INDEX($A130:$AQ130,MATCH(Lists!$K$7,$A$1:$AQ$1,0))&amp;""),""))</f>
        <v/>
      </c>
      <c r="BF130" s="19">
        <f>IF(AS130="","",IFERROR(TRIM(INDEX($A130:$AQ130,MATCH(Lists!$K$8,$A$1:$AQ$1,0))&amp;""),""))</f>
        <v/>
      </c>
      <c r="BG130" s="19">
        <f>IF(AS130="","",IFERROR(TRIM(INDEX($A130:$AQ130,MATCH(Lists!$K$12,$A$1:$AQ$1,0))&amp;""),""))</f>
        <v/>
      </c>
      <c r="BH130" s="19">
        <f>IF(AS130="","",IFERROR(TRIM(INDEX($A130:$AQ130,MATCH(Lists!$K$22,$A$1:$AQ$1,0))&amp;""),""))</f>
        <v/>
      </c>
      <c r="BI130" s="21">
        <f>IF(OR(BH130="Paid",BH130="Partially refunded"),IFERROR(VALUE(IFERROR(TRIM(INDEX($A130:$AQ130,MATCH(Lists!$K$23,$A$1:$AQ$1,0))&amp;""),"")),0)-IFERROR(VALUE(IFERROR(TRIM(INDEX($A130:$AQ130,MATCH(Lists!$K$24,$A$1:$AQ$1,0))&amp;""),"")),0),0)</f>
        <v/>
      </c>
      <c r="BJ130" s="21">
        <f>IF(AS130="","",IFERROR(IF(TRIM(INDEX($A130:$AQ130,MATCH(Lists!$K$21,$A$1:$AQ$1,0))&amp;"")="","",VALUE(TRIM(INDEX($A130:$AQ130,MATCH(Lists!$K$21,$A$1:$AQ$1,0))&amp;""))),""))</f>
        <v/>
      </c>
      <c r="BK130" s="19">
        <f>IF(AS130="",0,1)</f>
        <v/>
      </c>
    </row>
    <row r="131">
      <c r="AR131" s="18" t="n"/>
      <c r="AS131" s="19">
        <f>TRIM(IFERROR(TRIM(INDEX($A131:$AQ131,MATCH(Lists!$K$2,$A$1:$AQ$1,0))&amp;""),"")&amp;" "&amp;IFERROR(TRIM(INDEX($A131:$AQ131,MATCH(Lists!$K$3,$A$1:$AQ$1,0))&amp;""),""))</f>
        <v/>
      </c>
      <c r="AT131" s="20">
        <f>IF(AS131="","",IFERROR(IF(TRIM(INDEX($A131:$AQ131,MATCH(Lists!$K$4,$A$1:$AQ$1,0))&amp;"")="","",IF(ISNUMBER(INDEX($A131:$AQ131,MATCH(Lists!$K$4,$A$1:$AQ$1,0))),INT(INDEX($A131:$AQ131,MATCH(Lists!$K$4,$A$1:$AQ$1,0))),DATE(VALUE(LEFT(INDEX($A131:$AQ131,MATCH(Lists!$K$4,$A$1:$AQ$1,0)),4)),VALUE(MID(INDEX($A131:$AQ131,MATCH(Lists!$K$4,$A$1:$AQ$1,0)),6,2)),VALUE(MID(INDEX($A131:$AQ131,MATCH(Lists!$K$4,$A$1:$AQ$1,0)),9,2))))),""))</f>
        <v/>
      </c>
      <c r="AU131" s="19">
        <f>IF(AS131="","",IFERROR(TRIM(INDEX($A131:$AQ131,MATCH(Lists!$K$6,$A$1:$AQ$1,0))&amp;""),""))</f>
        <v/>
      </c>
      <c r="AV131" s="19">
        <f>IF(AS131="","",IFERROR(TRIM(INDEX($A131:$AQ131,MATCH(Lists!$K$5,$A$1:$AQ$1,0))&amp;""),""))</f>
        <v/>
      </c>
      <c r="AW131" s="19">
        <f>IF(AS131="","",IF(OR(AND(IFERROR(TRIM(INDEX($A131:$AQ131,MATCH(Lists!$K$9,$A$1:$AQ$1,0))&amp;""),"")&lt;&gt;"",ISERROR(MATCH(LOWER(IFERROR(TRIM(INDEX($A131:$AQ131,MATCH(Lists!$K$9,$A$1:$AQ$1,0))&amp;""),"")),Lists!$M$2:$M$7,0))),AND(IFERROR(TRIM(INDEX($A131:$AQ131,MATCH(Lists!$K$10,$A$1:$AQ$1,0))&amp;""),"")&lt;&gt;"",ISERROR(MATCH(LOWER(IFERROR(TRIM(INDEX($A131:$AQ131,MATCH(Lists!$K$10,$A$1:$AQ$1,0))&amp;""),"")),Lists!$M$2:$M$7,0)))),"Yes","No"))</f>
        <v/>
      </c>
      <c r="AX131" s="19">
        <f>IF(AS131="","",IF(IFERROR(TRIM(INDEX($A131:$AQ131,MATCH(Lists!$K$11,$A$1:$AQ$1,0))&amp;""),"")&lt;&gt;"","Yes","No"))</f>
        <v/>
      </c>
      <c r="AY131" s="19">
        <f>TRIM(IFERROR(TRIM(INDEX($A131:$AQ131,MATCH(Lists!$K$13,$A$1:$AQ$1,0))&amp;""),"")&amp;" "&amp;IFERROR(TRIM(INDEX($A131:$AQ131,MATCH(Lists!$K$14,$A$1:$AQ$1,0))&amp;""),""))</f>
        <v/>
      </c>
      <c r="AZ131" s="20">
        <f>IF(AY131="","",IFERROR(IF(TRIM(INDEX($A131:$AQ131,MATCH(Lists!$K$15,$A$1:$AQ$1,0))&amp;"")="","",IF(ISNUMBER(INDEX($A131:$AQ131,MATCH(Lists!$K$15,$A$1:$AQ$1,0))),INT(INDEX($A131:$AQ131,MATCH(Lists!$K$15,$A$1:$AQ$1,0))),DATE(VALUE(LEFT(INDEX($A131:$AQ131,MATCH(Lists!$K$15,$A$1:$AQ$1,0)),4)),VALUE(MID(INDEX($A131:$AQ131,MATCH(Lists!$K$15,$A$1:$AQ$1,0)),6,2)),VALUE(MID(INDEX($A131:$AQ131,MATCH(Lists!$K$15,$A$1:$AQ$1,0)),9,2))))),""))</f>
        <v/>
      </c>
      <c r="BA131" s="19">
        <f>IF(AY131="","",IFERROR(TRIM(INDEX($A131:$AQ131,MATCH(Lists!$K$17,$A$1:$AQ$1,0))&amp;""),""))</f>
        <v/>
      </c>
      <c r="BB131" s="19">
        <f>IF(AY131="","",IFERROR(TRIM(INDEX($A131:$AQ131,MATCH(Lists!$K$16,$A$1:$AQ$1,0))&amp;""),""))</f>
        <v/>
      </c>
      <c r="BC131" s="19">
        <f>IF(AY131="","",IF(OR(AND(IFERROR(TRIM(INDEX($A131:$AQ131,MATCH(Lists!$K$18,$A$1:$AQ$1,0))&amp;""),"")&lt;&gt;"",ISERROR(MATCH(LOWER(IFERROR(TRIM(INDEX($A131:$AQ131,MATCH(Lists!$K$18,$A$1:$AQ$1,0))&amp;""),"")),Lists!$M$2:$M$7,0))),AND(IFERROR(TRIM(INDEX($A131:$AQ131,MATCH(Lists!$K$19,$A$1:$AQ$1,0))&amp;""),"")&lt;&gt;"",ISERROR(MATCH(LOWER(IFERROR(TRIM(INDEX($A131:$AQ131,MATCH(Lists!$K$19,$A$1:$AQ$1,0))&amp;""),"")),Lists!$M$2:$M$7,0)))),"Yes","No"))</f>
        <v/>
      </c>
      <c r="BD131" s="19">
        <f>IF(AY131="","",IF(IFERROR(TRIM(INDEX($A131:$AQ131,MATCH(Lists!$K$20,$A$1:$AQ$1,0))&amp;""),"")&lt;&gt;"","Yes","No"))</f>
        <v/>
      </c>
      <c r="BE131" s="19">
        <f>IF(AS131="","",IFERROR(TRIM(INDEX($A131:$AQ131,MATCH(Lists!$K$7,$A$1:$AQ$1,0))&amp;""),""))</f>
        <v/>
      </c>
      <c r="BF131" s="19">
        <f>IF(AS131="","",IFERROR(TRIM(INDEX($A131:$AQ131,MATCH(Lists!$K$8,$A$1:$AQ$1,0))&amp;""),""))</f>
        <v/>
      </c>
      <c r="BG131" s="19">
        <f>IF(AS131="","",IFERROR(TRIM(INDEX($A131:$AQ131,MATCH(Lists!$K$12,$A$1:$AQ$1,0))&amp;""),""))</f>
        <v/>
      </c>
      <c r="BH131" s="19">
        <f>IF(AS131="","",IFERROR(TRIM(INDEX($A131:$AQ131,MATCH(Lists!$K$22,$A$1:$AQ$1,0))&amp;""),""))</f>
        <v/>
      </c>
      <c r="BI131" s="21">
        <f>IF(OR(BH131="Paid",BH131="Partially refunded"),IFERROR(VALUE(IFERROR(TRIM(INDEX($A131:$AQ131,MATCH(Lists!$K$23,$A$1:$AQ$1,0))&amp;""),"")),0)-IFERROR(VALUE(IFERROR(TRIM(INDEX($A131:$AQ131,MATCH(Lists!$K$24,$A$1:$AQ$1,0))&amp;""),"")),0),0)</f>
        <v/>
      </c>
      <c r="BJ131" s="21">
        <f>IF(AS131="","",IFERROR(IF(TRIM(INDEX($A131:$AQ131,MATCH(Lists!$K$21,$A$1:$AQ$1,0))&amp;"")="","",VALUE(TRIM(INDEX($A131:$AQ131,MATCH(Lists!$K$21,$A$1:$AQ$1,0))&amp;""))),""))</f>
        <v/>
      </c>
      <c r="BK131" s="19">
        <f>IF(AS131="",0,1)</f>
        <v/>
      </c>
    </row>
    <row r="132">
      <c r="AR132" s="18" t="n"/>
      <c r="AS132" s="19">
        <f>TRIM(IFERROR(TRIM(INDEX($A132:$AQ132,MATCH(Lists!$K$2,$A$1:$AQ$1,0))&amp;""),"")&amp;" "&amp;IFERROR(TRIM(INDEX($A132:$AQ132,MATCH(Lists!$K$3,$A$1:$AQ$1,0))&amp;""),""))</f>
        <v/>
      </c>
      <c r="AT132" s="20">
        <f>IF(AS132="","",IFERROR(IF(TRIM(INDEX($A132:$AQ132,MATCH(Lists!$K$4,$A$1:$AQ$1,0))&amp;"")="","",IF(ISNUMBER(INDEX($A132:$AQ132,MATCH(Lists!$K$4,$A$1:$AQ$1,0))),INT(INDEX($A132:$AQ132,MATCH(Lists!$K$4,$A$1:$AQ$1,0))),DATE(VALUE(LEFT(INDEX($A132:$AQ132,MATCH(Lists!$K$4,$A$1:$AQ$1,0)),4)),VALUE(MID(INDEX($A132:$AQ132,MATCH(Lists!$K$4,$A$1:$AQ$1,0)),6,2)),VALUE(MID(INDEX($A132:$AQ132,MATCH(Lists!$K$4,$A$1:$AQ$1,0)),9,2))))),""))</f>
        <v/>
      </c>
      <c r="AU132" s="19">
        <f>IF(AS132="","",IFERROR(TRIM(INDEX($A132:$AQ132,MATCH(Lists!$K$6,$A$1:$AQ$1,0))&amp;""),""))</f>
        <v/>
      </c>
      <c r="AV132" s="19">
        <f>IF(AS132="","",IFERROR(TRIM(INDEX($A132:$AQ132,MATCH(Lists!$K$5,$A$1:$AQ$1,0))&amp;""),""))</f>
        <v/>
      </c>
      <c r="AW132" s="19">
        <f>IF(AS132="","",IF(OR(AND(IFERROR(TRIM(INDEX($A132:$AQ132,MATCH(Lists!$K$9,$A$1:$AQ$1,0))&amp;""),"")&lt;&gt;"",ISERROR(MATCH(LOWER(IFERROR(TRIM(INDEX($A132:$AQ132,MATCH(Lists!$K$9,$A$1:$AQ$1,0))&amp;""),"")),Lists!$M$2:$M$7,0))),AND(IFERROR(TRIM(INDEX($A132:$AQ132,MATCH(Lists!$K$10,$A$1:$AQ$1,0))&amp;""),"")&lt;&gt;"",ISERROR(MATCH(LOWER(IFERROR(TRIM(INDEX($A132:$AQ132,MATCH(Lists!$K$10,$A$1:$AQ$1,0))&amp;""),"")),Lists!$M$2:$M$7,0)))),"Yes","No"))</f>
        <v/>
      </c>
      <c r="AX132" s="19">
        <f>IF(AS132="","",IF(IFERROR(TRIM(INDEX($A132:$AQ132,MATCH(Lists!$K$11,$A$1:$AQ$1,0))&amp;""),"")&lt;&gt;"","Yes","No"))</f>
        <v/>
      </c>
      <c r="AY132" s="19">
        <f>TRIM(IFERROR(TRIM(INDEX($A132:$AQ132,MATCH(Lists!$K$13,$A$1:$AQ$1,0))&amp;""),"")&amp;" "&amp;IFERROR(TRIM(INDEX($A132:$AQ132,MATCH(Lists!$K$14,$A$1:$AQ$1,0))&amp;""),""))</f>
        <v/>
      </c>
      <c r="AZ132" s="20">
        <f>IF(AY132="","",IFERROR(IF(TRIM(INDEX($A132:$AQ132,MATCH(Lists!$K$15,$A$1:$AQ$1,0))&amp;"")="","",IF(ISNUMBER(INDEX($A132:$AQ132,MATCH(Lists!$K$15,$A$1:$AQ$1,0))),INT(INDEX($A132:$AQ132,MATCH(Lists!$K$15,$A$1:$AQ$1,0))),DATE(VALUE(LEFT(INDEX($A132:$AQ132,MATCH(Lists!$K$15,$A$1:$AQ$1,0)),4)),VALUE(MID(INDEX($A132:$AQ132,MATCH(Lists!$K$15,$A$1:$AQ$1,0)),6,2)),VALUE(MID(INDEX($A132:$AQ132,MATCH(Lists!$K$15,$A$1:$AQ$1,0)),9,2))))),""))</f>
        <v/>
      </c>
      <c r="BA132" s="19">
        <f>IF(AY132="","",IFERROR(TRIM(INDEX($A132:$AQ132,MATCH(Lists!$K$17,$A$1:$AQ$1,0))&amp;""),""))</f>
        <v/>
      </c>
      <c r="BB132" s="19">
        <f>IF(AY132="","",IFERROR(TRIM(INDEX($A132:$AQ132,MATCH(Lists!$K$16,$A$1:$AQ$1,0))&amp;""),""))</f>
        <v/>
      </c>
      <c r="BC132" s="19">
        <f>IF(AY132="","",IF(OR(AND(IFERROR(TRIM(INDEX($A132:$AQ132,MATCH(Lists!$K$18,$A$1:$AQ$1,0))&amp;""),"")&lt;&gt;"",ISERROR(MATCH(LOWER(IFERROR(TRIM(INDEX($A132:$AQ132,MATCH(Lists!$K$18,$A$1:$AQ$1,0))&amp;""),"")),Lists!$M$2:$M$7,0))),AND(IFERROR(TRIM(INDEX($A132:$AQ132,MATCH(Lists!$K$19,$A$1:$AQ$1,0))&amp;""),"")&lt;&gt;"",ISERROR(MATCH(LOWER(IFERROR(TRIM(INDEX($A132:$AQ132,MATCH(Lists!$K$19,$A$1:$AQ$1,0))&amp;""),"")),Lists!$M$2:$M$7,0)))),"Yes","No"))</f>
        <v/>
      </c>
      <c r="BD132" s="19">
        <f>IF(AY132="","",IF(IFERROR(TRIM(INDEX($A132:$AQ132,MATCH(Lists!$K$20,$A$1:$AQ$1,0))&amp;""),"")&lt;&gt;"","Yes","No"))</f>
        <v/>
      </c>
      <c r="BE132" s="19">
        <f>IF(AS132="","",IFERROR(TRIM(INDEX($A132:$AQ132,MATCH(Lists!$K$7,$A$1:$AQ$1,0))&amp;""),""))</f>
        <v/>
      </c>
      <c r="BF132" s="19">
        <f>IF(AS132="","",IFERROR(TRIM(INDEX($A132:$AQ132,MATCH(Lists!$K$8,$A$1:$AQ$1,0))&amp;""),""))</f>
        <v/>
      </c>
      <c r="BG132" s="19">
        <f>IF(AS132="","",IFERROR(TRIM(INDEX($A132:$AQ132,MATCH(Lists!$K$12,$A$1:$AQ$1,0))&amp;""),""))</f>
        <v/>
      </c>
      <c r="BH132" s="19">
        <f>IF(AS132="","",IFERROR(TRIM(INDEX($A132:$AQ132,MATCH(Lists!$K$22,$A$1:$AQ$1,0))&amp;""),""))</f>
        <v/>
      </c>
      <c r="BI132" s="21">
        <f>IF(OR(BH132="Paid",BH132="Partially refunded"),IFERROR(VALUE(IFERROR(TRIM(INDEX($A132:$AQ132,MATCH(Lists!$K$23,$A$1:$AQ$1,0))&amp;""),"")),0)-IFERROR(VALUE(IFERROR(TRIM(INDEX($A132:$AQ132,MATCH(Lists!$K$24,$A$1:$AQ$1,0))&amp;""),"")),0),0)</f>
        <v/>
      </c>
      <c r="BJ132" s="21">
        <f>IF(AS132="","",IFERROR(IF(TRIM(INDEX($A132:$AQ132,MATCH(Lists!$K$21,$A$1:$AQ$1,0))&amp;"")="","",VALUE(TRIM(INDEX($A132:$AQ132,MATCH(Lists!$K$21,$A$1:$AQ$1,0))&amp;""))),""))</f>
        <v/>
      </c>
      <c r="BK132" s="19">
        <f>IF(AS132="",0,1)</f>
        <v/>
      </c>
    </row>
    <row r="133">
      <c r="AR133" s="18" t="n"/>
      <c r="AS133" s="19">
        <f>TRIM(IFERROR(TRIM(INDEX($A133:$AQ133,MATCH(Lists!$K$2,$A$1:$AQ$1,0))&amp;""),"")&amp;" "&amp;IFERROR(TRIM(INDEX($A133:$AQ133,MATCH(Lists!$K$3,$A$1:$AQ$1,0))&amp;""),""))</f>
        <v/>
      </c>
      <c r="AT133" s="20">
        <f>IF(AS133="","",IFERROR(IF(TRIM(INDEX($A133:$AQ133,MATCH(Lists!$K$4,$A$1:$AQ$1,0))&amp;"")="","",IF(ISNUMBER(INDEX($A133:$AQ133,MATCH(Lists!$K$4,$A$1:$AQ$1,0))),INT(INDEX($A133:$AQ133,MATCH(Lists!$K$4,$A$1:$AQ$1,0))),DATE(VALUE(LEFT(INDEX($A133:$AQ133,MATCH(Lists!$K$4,$A$1:$AQ$1,0)),4)),VALUE(MID(INDEX($A133:$AQ133,MATCH(Lists!$K$4,$A$1:$AQ$1,0)),6,2)),VALUE(MID(INDEX($A133:$AQ133,MATCH(Lists!$K$4,$A$1:$AQ$1,0)),9,2))))),""))</f>
        <v/>
      </c>
      <c r="AU133" s="19">
        <f>IF(AS133="","",IFERROR(TRIM(INDEX($A133:$AQ133,MATCH(Lists!$K$6,$A$1:$AQ$1,0))&amp;""),""))</f>
        <v/>
      </c>
      <c r="AV133" s="19">
        <f>IF(AS133="","",IFERROR(TRIM(INDEX($A133:$AQ133,MATCH(Lists!$K$5,$A$1:$AQ$1,0))&amp;""),""))</f>
        <v/>
      </c>
      <c r="AW133" s="19">
        <f>IF(AS133="","",IF(OR(AND(IFERROR(TRIM(INDEX($A133:$AQ133,MATCH(Lists!$K$9,$A$1:$AQ$1,0))&amp;""),"")&lt;&gt;"",ISERROR(MATCH(LOWER(IFERROR(TRIM(INDEX($A133:$AQ133,MATCH(Lists!$K$9,$A$1:$AQ$1,0))&amp;""),"")),Lists!$M$2:$M$7,0))),AND(IFERROR(TRIM(INDEX($A133:$AQ133,MATCH(Lists!$K$10,$A$1:$AQ$1,0))&amp;""),"")&lt;&gt;"",ISERROR(MATCH(LOWER(IFERROR(TRIM(INDEX($A133:$AQ133,MATCH(Lists!$K$10,$A$1:$AQ$1,0))&amp;""),"")),Lists!$M$2:$M$7,0)))),"Yes","No"))</f>
        <v/>
      </c>
      <c r="AX133" s="19">
        <f>IF(AS133="","",IF(IFERROR(TRIM(INDEX($A133:$AQ133,MATCH(Lists!$K$11,$A$1:$AQ$1,0))&amp;""),"")&lt;&gt;"","Yes","No"))</f>
        <v/>
      </c>
      <c r="AY133" s="19">
        <f>TRIM(IFERROR(TRIM(INDEX($A133:$AQ133,MATCH(Lists!$K$13,$A$1:$AQ$1,0))&amp;""),"")&amp;" "&amp;IFERROR(TRIM(INDEX($A133:$AQ133,MATCH(Lists!$K$14,$A$1:$AQ$1,0))&amp;""),""))</f>
        <v/>
      </c>
      <c r="AZ133" s="20">
        <f>IF(AY133="","",IFERROR(IF(TRIM(INDEX($A133:$AQ133,MATCH(Lists!$K$15,$A$1:$AQ$1,0))&amp;"")="","",IF(ISNUMBER(INDEX($A133:$AQ133,MATCH(Lists!$K$15,$A$1:$AQ$1,0))),INT(INDEX($A133:$AQ133,MATCH(Lists!$K$15,$A$1:$AQ$1,0))),DATE(VALUE(LEFT(INDEX($A133:$AQ133,MATCH(Lists!$K$15,$A$1:$AQ$1,0)),4)),VALUE(MID(INDEX($A133:$AQ133,MATCH(Lists!$K$15,$A$1:$AQ$1,0)),6,2)),VALUE(MID(INDEX($A133:$AQ133,MATCH(Lists!$K$15,$A$1:$AQ$1,0)),9,2))))),""))</f>
        <v/>
      </c>
      <c r="BA133" s="19">
        <f>IF(AY133="","",IFERROR(TRIM(INDEX($A133:$AQ133,MATCH(Lists!$K$17,$A$1:$AQ$1,0))&amp;""),""))</f>
        <v/>
      </c>
      <c r="BB133" s="19">
        <f>IF(AY133="","",IFERROR(TRIM(INDEX($A133:$AQ133,MATCH(Lists!$K$16,$A$1:$AQ$1,0))&amp;""),""))</f>
        <v/>
      </c>
      <c r="BC133" s="19">
        <f>IF(AY133="","",IF(OR(AND(IFERROR(TRIM(INDEX($A133:$AQ133,MATCH(Lists!$K$18,$A$1:$AQ$1,0))&amp;""),"")&lt;&gt;"",ISERROR(MATCH(LOWER(IFERROR(TRIM(INDEX($A133:$AQ133,MATCH(Lists!$K$18,$A$1:$AQ$1,0))&amp;""),"")),Lists!$M$2:$M$7,0))),AND(IFERROR(TRIM(INDEX($A133:$AQ133,MATCH(Lists!$K$19,$A$1:$AQ$1,0))&amp;""),"")&lt;&gt;"",ISERROR(MATCH(LOWER(IFERROR(TRIM(INDEX($A133:$AQ133,MATCH(Lists!$K$19,$A$1:$AQ$1,0))&amp;""),"")),Lists!$M$2:$M$7,0)))),"Yes","No"))</f>
        <v/>
      </c>
      <c r="BD133" s="19">
        <f>IF(AY133="","",IF(IFERROR(TRIM(INDEX($A133:$AQ133,MATCH(Lists!$K$20,$A$1:$AQ$1,0))&amp;""),"")&lt;&gt;"","Yes","No"))</f>
        <v/>
      </c>
      <c r="BE133" s="19">
        <f>IF(AS133="","",IFERROR(TRIM(INDEX($A133:$AQ133,MATCH(Lists!$K$7,$A$1:$AQ$1,0))&amp;""),""))</f>
        <v/>
      </c>
      <c r="BF133" s="19">
        <f>IF(AS133="","",IFERROR(TRIM(INDEX($A133:$AQ133,MATCH(Lists!$K$8,$A$1:$AQ$1,0))&amp;""),""))</f>
        <v/>
      </c>
      <c r="BG133" s="19">
        <f>IF(AS133="","",IFERROR(TRIM(INDEX($A133:$AQ133,MATCH(Lists!$K$12,$A$1:$AQ$1,0))&amp;""),""))</f>
        <v/>
      </c>
      <c r="BH133" s="19">
        <f>IF(AS133="","",IFERROR(TRIM(INDEX($A133:$AQ133,MATCH(Lists!$K$22,$A$1:$AQ$1,0))&amp;""),""))</f>
        <v/>
      </c>
      <c r="BI133" s="21">
        <f>IF(OR(BH133="Paid",BH133="Partially refunded"),IFERROR(VALUE(IFERROR(TRIM(INDEX($A133:$AQ133,MATCH(Lists!$K$23,$A$1:$AQ$1,0))&amp;""),"")),0)-IFERROR(VALUE(IFERROR(TRIM(INDEX($A133:$AQ133,MATCH(Lists!$K$24,$A$1:$AQ$1,0))&amp;""),"")),0),0)</f>
        <v/>
      </c>
      <c r="BJ133" s="21">
        <f>IF(AS133="","",IFERROR(IF(TRIM(INDEX($A133:$AQ133,MATCH(Lists!$K$21,$A$1:$AQ$1,0))&amp;"")="","",VALUE(TRIM(INDEX($A133:$AQ133,MATCH(Lists!$K$21,$A$1:$AQ$1,0))&amp;""))),""))</f>
        <v/>
      </c>
      <c r="BK133" s="19">
        <f>IF(AS133="",0,1)</f>
        <v/>
      </c>
    </row>
    <row r="134">
      <c r="AR134" s="18" t="n"/>
      <c r="AS134" s="19">
        <f>TRIM(IFERROR(TRIM(INDEX($A134:$AQ134,MATCH(Lists!$K$2,$A$1:$AQ$1,0))&amp;""),"")&amp;" "&amp;IFERROR(TRIM(INDEX($A134:$AQ134,MATCH(Lists!$K$3,$A$1:$AQ$1,0))&amp;""),""))</f>
        <v/>
      </c>
      <c r="AT134" s="20">
        <f>IF(AS134="","",IFERROR(IF(TRIM(INDEX($A134:$AQ134,MATCH(Lists!$K$4,$A$1:$AQ$1,0))&amp;"")="","",IF(ISNUMBER(INDEX($A134:$AQ134,MATCH(Lists!$K$4,$A$1:$AQ$1,0))),INT(INDEX($A134:$AQ134,MATCH(Lists!$K$4,$A$1:$AQ$1,0))),DATE(VALUE(LEFT(INDEX($A134:$AQ134,MATCH(Lists!$K$4,$A$1:$AQ$1,0)),4)),VALUE(MID(INDEX($A134:$AQ134,MATCH(Lists!$K$4,$A$1:$AQ$1,0)),6,2)),VALUE(MID(INDEX($A134:$AQ134,MATCH(Lists!$K$4,$A$1:$AQ$1,0)),9,2))))),""))</f>
        <v/>
      </c>
      <c r="AU134" s="19">
        <f>IF(AS134="","",IFERROR(TRIM(INDEX($A134:$AQ134,MATCH(Lists!$K$6,$A$1:$AQ$1,0))&amp;""),""))</f>
        <v/>
      </c>
      <c r="AV134" s="19">
        <f>IF(AS134="","",IFERROR(TRIM(INDEX($A134:$AQ134,MATCH(Lists!$K$5,$A$1:$AQ$1,0))&amp;""),""))</f>
        <v/>
      </c>
      <c r="AW134" s="19">
        <f>IF(AS134="","",IF(OR(AND(IFERROR(TRIM(INDEX($A134:$AQ134,MATCH(Lists!$K$9,$A$1:$AQ$1,0))&amp;""),"")&lt;&gt;"",ISERROR(MATCH(LOWER(IFERROR(TRIM(INDEX($A134:$AQ134,MATCH(Lists!$K$9,$A$1:$AQ$1,0))&amp;""),"")),Lists!$M$2:$M$7,0))),AND(IFERROR(TRIM(INDEX($A134:$AQ134,MATCH(Lists!$K$10,$A$1:$AQ$1,0))&amp;""),"")&lt;&gt;"",ISERROR(MATCH(LOWER(IFERROR(TRIM(INDEX($A134:$AQ134,MATCH(Lists!$K$10,$A$1:$AQ$1,0))&amp;""),"")),Lists!$M$2:$M$7,0)))),"Yes","No"))</f>
        <v/>
      </c>
      <c r="AX134" s="19">
        <f>IF(AS134="","",IF(IFERROR(TRIM(INDEX($A134:$AQ134,MATCH(Lists!$K$11,$A$1:$AQ$1,0))&amp;""),"")&lt;&gt;"","Yes","No"))</f>
        <v/>
      </c>
      <c r="AY134" s="19">
        <f>TRIM(IFERROR(TRIM(INDEX($A134:$AQ134,MATCH(Lists!$K$13,$A$1:$AQ$1,0))&amp;""),"")&amp;" "&amp;IFERROR(TRIM(INDEX($A134:$AQ134,MATCH(Lists!$K$14,$A$1:$AQ$1,0))&amp;""),""))</f>
        <v/>
      </c>
      <c r="AZ134" s="20">
        <f>IF(AY134="","",IFERROR(IF(TRIM(INDEX($A134:$AQ134,MATCH(Lists!$K$15,$A$1:$AQ$1,0))&amp;"")="","",IF(ISNUMBER(INDEX($A134:$AQ134,MATCH(Lists!$K$15,$A$1:$AQ$1,0))),INT(INDEX($A134:$AQ134,MATCH(Lists!$K$15,$A$1:$AQ$1,0))),DATE(VALUE(LEFT(INDEX($A134:$AQ134,MATCH(Lists!$K$15,$A$1:$AQ$1,0)),4)),VALUE(MID(INDEX($A134:$AQ134,MATCH(Lists!$K$15,$A$1:$AQ$1,0)),6,2)),VALUE(MID(INDEX($A134:$AQ134,MATCH(Lists!$K$15,$A$1:$AQ$1,0)),9,2))))),""))</f>
        <v/>
      </c>
      <c r="BA134" s="19">
        <f>IF(AY134="","",IFERROR(TRIM(INDEX($A134:$AQ134,MATCH(Lists!$K$17,$A$1:$AQ$1,0))&amp;""),""))</f>
        <v/>
      </c>
      <c r="BB134" s="19">
        <f>IF(AY134="","",IFERROR(TRIM(INDEX($A134:$AQ134,MATCH(Lists!$K$16,$A$1:$AQ$1,0))&amp;""),""))</f>
        <v/>
      </c>
      <c r="BC134" s="19">
        <f>IF(AY134="","",IF(OR(AND(IFERROR(TRIM(INDEX($A134:$AQ134,MATCH(Lists!$K$18,$A$1:$AQ$1,0))&amp;""),"")&lt;&gt;"",ISERROR(MATCH(LOWER(IFERROR(TRIM(INDEX($A134:$AQ134,MATCH(Lists!$K$18,$A$1:$AQ$1,0))&amp;""),"")),Lists!$M$2:$M$7,0))),AND(IFERROR(TRIM(INDEX($A134:$AQ134,MATCH(Lists!$K$19,$A$1:$AQ$1,0))&amp;""),"")&lt;&gt;"",ISERROR(MATCH(LOWER(IFERROR(TRIM(INDEX($A134:$AQ134,MATCH(Lists!$K$19,$A$1:$AQ$1,0))&amp;""),"")),Lists!$M$2:$M$7,0)))),"Yes","No"))</f>
        <v/>
      </c>
      <c r="BD134" s="19">
        <f>IF(AY134="","",IF(IFERROR(TRIM(INDEX($A134:$AQ134,MATCH(Lists!$K$20,$A$1:$AQ$1,0))&amp;""),"")&lt;&gt;"","Yes","No"))</f>
        <v/>
      </c>
      <c r="BE134" s="19">
        <f>IF(AS134="","",IFERROR(TRIM(INDEX($A134:$AQ134,MATCH(Lists!$K$7,$A$1:$AQ$1,0))&amp;""),""))</f>
        <v/>
      </c>
      <c r="BF134" s="19">
        <f>IF(AS134="","",IFERROR(TRIM(INDEX($A134:$AQ134,MATCH(Lists!$K$8,$A$1:$AQ$1,0))&amp;""),""))</f>
        <v/>
      </c>
      <c r="BG134" s="19">
        <f>IF(AS134="","",IFERROR(TRIM(INDEX($A134:$AQ134,MATCH(Lists!$K$12,$A$1:$AQ$1,0))&amp;""),""))</f>
        <v/>
      </c>
      <c r="BH134" s="19">
        <f>IF(AS134="","",IFERROR(TRIM(INDEX($A134:$AQ134,MATCH(Lists!$K$22,$A$1:$AQ$1,0))&amp;""),""))</f>
        <v/>
      </c>
      <c r="BI134" s="21">
        <f>IF(OR(BH134="Paid",BH134="Partially refunded"),IFERROR(VALUE(IFERROR(TRIM(INDEX($A134:$AQ134,MATCH(Lists!$K$23,$A$1:$AQ$1,0))&amp;""),"")),0)-IFERROR(VALUE(IFERROR(TRIM(INDEX($A134:$AQ134,MATCH(Lists!$K$24,$A$1:$AQ$1,0))&amp;""),"")),0),0)</f>
        <v/>
      </c>
      <c r="BJ134" s="21">
        <f>IF(AS134="","",IFERROR(IF(TRIM(INDEX($A134:$AQ134,MATCH(Lists!$K$21,$A$1:$AQ$1,0))&amp;"")="","",VALUE(TRIM(INDEX($A134:$AQ134,MATCH(Lists!$K$21,$A$1:$AQ$1,0))&amp;""))),""))</f>
        <v/>
      </c>
      <c r="BK134" s="19">
        <f>IF(AS134="",0,1)</f>
        <v/>
      </c>
    </row>
    <row r="135">
      <c r="AR135" s="18" t="n"/>
      <c r="AS135" s="19">
        <f>TRIM(IFERROR(TRIM(INDEX($A135:$AQ135,MATCH(Lists!$K$2,$A$1:$AQ$1,0))&amp;""),"")&amp;" "&amp;IFERROR(TRIM(INDEX($A135:$AQ135,MATCH(Lists!$K$3,$A$1:$AQ$1,0))&amp;""),""))</f>
        <v/>
      </c>
      <c r="AT135" s="20">
        <f>IF(AS135="","",IFERROR(IF(TRIM(INDEX($A135:$AQ135,MATCH(Lists!$K$4,$A$1:$AQ$1,0))&amp;"")="","",IF(ISNUMBER(INDEX($A135:$AQ135,MATCH(Lists!$K$4,$A$1:$AQ$1,0))),INT(INDEX($A135:$AQ135,MATCH(Lists!$K$4,$A$1:$AQ$1,0))),DATE(VALUE(LEFT(INDEX($A135:$AQ135,MATCH(Lists!$K$4,$A$1:$AQ$1,0)),4)),VALUE(MID(INDEX($A135:$AQ135,MATCH(Lists!$K$4,$A$1:$AQ$1,0)),6,2)),VALUE(MID(INDEX($A135:$AQ135,MATCH(Lists!$K$4,$A$1:$AQ$1,0)),9,2))))),""))</f>
        <v/>
      </c>
      <c r="AU135" s="19">
        <f>IF(AS135="","",IFERROR(TRIM(INDEX($A135:$AQ135,MATCH(Lists!$K$6,$A$1:$AQ$1,0))&amp;""),""))</f>
        <v/>
      </c>
      <c r="AV135" s="19">
        <f>IF(AS135="","",IFERROR(TRIM(INDEX($A135:$AQ135,MATCH(Lists!$K$5,$A$1:$AQ$1,0))&amp;""),""))</f>
        <v/>
      </c>
      <c r="AW135" s="19">
        <f>IF(AS135="","",IF(OR(AND(IFERROR(TRIM(INDEX($A135:$AQ135,MATCH(Lists!$K$9,$A$1:$AQ$1,0))&amp;""),"")&lt;&gt;"",ISERROR(MATCH(LOWER(IFERROR(TRIM(INDEX($A135:$AQ135,MATCH(Lists!$K$9,$A$1:$AQ$1,0))&amp;""),"")),Lists!$M$2:$M$7,0))),AND(IFERROR(TRIM(INDEX($A135:$AQ135,MATCH(Lists!$K$10,$A$1:$AQ$1,0))&amp;""),"")&lt;&gt;"",ISERROR(MATCH(LOWER(IFERROR(TRIM(INDEX($A135:$AQ135,MATCH(Lists!$K$10,$A$1:$AQ$1,0))&amp;""),"")),Lists!$M$2:$M$7,0)))),"Yes","No"))</f>
        <v/>
      </c>
      <c r="AX135" s="19">
        <f>IF(AS135="","",IF(IFERROR(TRIM(INDEX($A135:$AQ135,MATCH(Lists!$K$11,$A$1:$AQ$1,0))&amp;""),"")&lt;&gt;"","Yes","No"))</f>
        <v/>
      </c>
      <c r="AY135" s="19">
        <f>TRIM(IFERROR(TRIM(INDEX($A135:$AQ135,MATCH(Lists!$K$13,$A$1:$AQ$1,0))&amp;""),"")&amp;" "&amp;IFERROR(TRIM(INDEX($A135:$AQ135,MATCH(Lists!$K$14,$A$1:$AQ$1,0))&amp;""),""))</f>
        <v/>
      </c>
      <c r="AZ135" s="20">
        <f>IF(AY135="","",IFERROR(IF(TRIM(INDEX($A135:$AQ135,MATCH(Lists!$K$15,$A$1:$AQ$1,0))&amp;"")="","",IF(ISNUMBER(INDEX($A135:$AQ135,MATCH(Lists!$K$15,$A$1:$AQ$1,0))),INT(INDEX($A135:$AQ135,MATCH(Lists!$K$15,$A$1:$AQ$1,0))),DATE(VALUE(LEFT(INDEX($A135:$AQ135,MATCH(Lists!$K$15,$A$1:$AQ$1,0)),4)),VALUE(MID(INDEX($A135:$AQ135,MATCH(Lists!$K$15,$A$1:$AQ$1,0)),6,2)),VALUE(MID(INDEX($A135:$AQ135,MATCH(Lists!$K$15,$A$1:$AQ$1,0)),9,2))))),""))</f>
        <v/>
      </c>
      <c r="BA135" s="19">
        <f>IF(AY135="","",IFERROR(TRIM(INDEX($A135:$AQ135,MATCH(Lists!$K$17,$A$1:$AQ$1,0))&amp;""),""))</f>
        <v/>
      </c>
      <c r="BB135" s="19">
        <f>IF(AY135="","",IFERROR(TRIM(INDEX($A135:$AQ135,MATCH(Lists!$K$16,$A$1:$AQ$1,0))&amp;""),""))</f>
        <v/>
      </c>
      <c r="BC135" s="19">
        <f>IF(AY135="","",IF(OR(AND(IFERROR(TRIM(INDEX($A135:$AQ135,MATCH(Lists!$K$18,$A$1:$AQ$1,0))&amp;""),"")&lt;&gt;"",ISERROR(MATCH(LOWER(IFERROR(TRIM(INDEX($A135:$AQ135,MATCH(Lists!$K$18,$A$1:$AQ$1,0))&amp;""),"")),Lists!$M$2:$M$7,0))),AND(IFERROR(TRIM(INDEX($A135:$AQ135,MATCH(Lists!$K$19,$A$1:$AQ$1,0))&amp;""),"")&lt;&gt;"",ISERROR(MATCH(LOWER(IFERROR(TRIM(INDEX($A135:$AQ135,MATCH(Lists!$K$19,$A$1:$AQ$1,0))&amp;""),"")),Lists!$M$2:$M$7,0)))),"Yes","No"))</f>
        <v/>
      </c>
      <c r="BD135" s="19">
        <f>IF(AY135="","",IF(IFERROR(TRIM(INDEX($A135:$AQ135,MATCH(Lists!$K$20,$A$1:$AQ$1,0))&amp;""),"")&lt;&gt;"","Yes","No"))</f>
        <v/>
      </c>
      <c r="BE135" s="19">
        <f>IF(AS135="","",IFERROR(TRIM(INDEX($A135:$AQ135,MATCH(Lists!$K$7,$A$1:$AQ$1,0))&amp;""),""))</f>
        <v/>
      </c>
      <c r="BF135" s="19">
        <f>IF(AS135="","",IFERROR(TRIM(INDEX($A135:$AQ135,MATCH(Lists!$K$8,$A$1:$AQ$1,0))&amp;""),""))</f>
        <v/>
      </c>
      <c r="BG135" s="19">
        <f>IF(AS135="","",IFERROR(TRIM(INDEX($A135:$AQ135,MATCH(Lists!$K$12,$A$1:$AQ$1,0))&amp;""),""))</f>
        <v/>
      </c>
      <c r="BH135" s="19">
        <f>IF(AS135="","",IFERROR(TRIM(INDEX($A135:$AQ135,MATCH(Lists!$K$22,$A$1:$AQ$1,0))&amp;""),""))</f>
        <v/>
      </c>
      <c r="BI135" s="21">
        <f>IF(OR(BH135="Paid",BH135="Partially refunded"),IFERROR(VALUE(IFERROR(TRIM(INDEX($A135:$AQ135,MATCH(Lists!$K$23,$A$1:$AQ$1,0))&amp;""),"")),0)-IFERROR(VALUE(IFERROR(TRIM(INDEX($A135:$AQ135,MATCH(Lists!$K$24,$A$1:$AQ$1,0))&amp;""),"")),0),0)</f>
        <v/>
      </c>
      <c r="BJ135" s="21">
        <f>IF(AS135="","",IFERROR(IF(TRIM(INDEX($A135:$AQ135,MATCH(Lists!$K$21,$A$1:$AQ$1,0))&amp;"")="","",VALUE(TRIM(INDEX($A135:$AQ135,MATCH(Lists!$K$21,$A$1:$AQ$1,0))&amp;""))),""))</f>
        <v/>
      </c>
      <c r="BK135" s="19">
        <f>IF(AS135="",0,1)</f>
        <v/>
      </c>
    </row>
    <row r="136">
      <c r="AR136" s="18" t="n"/>
      <c r="AS136" s="19">
        <f>TRIM(IFERROR(TRIM(INDEX($A136:$AQ136,MATCH(Lists!$K$2,$A$1:$AQ$1,0))&amp;""),"")&amp;" "&amp;IFERROR(TRIM(INDEX($A136:$AQ136,MATCH(Lists!$K$3,$A$1:$AQ$1,0))&amp;""),""))</f>
        <v/>
      </c>
      <c r="AT136" s="20">
        <f>IF(AS136="","",IFERROR(IF(TRIM(INDEX($A136:$AQ136,MATCH(Lists!$K$4,$A$1:$AQ$1,0))&amp;"")="","",IF(ISNUMBER(INDEX($A136:$AQ136,MATCH(Lists!$K$4,$A$1:$AQ$1,0))),INT(INDEX($A136:$AQ136,MATCH(Lists!$K$4,$A$1:$AQ$1,0))),DATE(VALUE(LEFT(INDEX($A136:$AQ136,MATCH(Lists!$K$4,$A$1:$AQ$1,0)),4)),VALUE(MID(INDEX($A136:$AQ136,MATCH(Lists!$K$4,$A$1:$AQ$1,0)),6,2)),VALUE(MID(INDEX($A136:$AQ136,MATCH(Lists!$K$4,$A$1:$AQ$1,0)),9,2))))),""))</f>
        <v/>
      </c>
      <c r="AU136" s="19">
        <f>IF(AS136="","",IFERROR(TRIM(INDEX($A136:$AQ136,MATCH(Lists!$K$6,$A$1:$AQ$1,0))&amp;""),""))</f>
        <v/>
      </c>
      <c r="AV136" s="19">
        <f>IF(AS136="","",IFERROR(TRIM(INDEX($A136:$AQ136,MATCH(Lists!$K$5,$A$1:$AQ$1,0))&amp;""),""))</f>
        <v/>
      </c>
      <c r="AW136" s="19">
        <f>IF(AS136="","",IF(OR(AND(IFERROR(TRIM(INDEX($A136:$AQ136,MATCH(Lists!$K$9,$A$1:$AQ$1,0))&amp;""),"")&lt;&gt;"",ISERROR(MATCH(LOWER(IFERROR(TRIM(INDEX($A136:$AQ136,MATCH(Lists!$K$9,$A$1:$AQ$1,0))&amp;""),"")),Lists!$M$2:$M$7,0))),AND(IFERROR(TRIM(INDEX($A136:$AQ136,MATCH(Lists!$K$10,$A$1:$AQ$1,0))&amp;""),"")&lt;&gt;"",ISERROR(MATCH(LOWER(IFERROR(TRIM(INDEX($A136:$AQ136,MATCH(Lists!$K$10,$A$1:$AQ$1,0))&amp;""),"")),Lists!$M$2:$M$7,0)))),"Yes","No"))</f>
        <v/>
      </c>
      <c r="AX136" s="19">
        <f>IF(AS136="","",IF(IFERROR(TRIM(INDEX($A136:$AQ136,MATCH(Lists!$K$11,$A$1:$AQ$1,0))&amp;""),"")&lt;&gt;"","Yes","No"))</f>
        <v/>
      </c>
      <c r="AY136" s="19">
        <f>TRIM(IFERROR(TRIM(INDEX($A136:$AQ136,MATCH(Lists!$K$13,$A$1:$AQ$1,0))&amp;""),"")&amp;" "&amp;IFERROR(TRIM(INDEX($A136:$AQ136,MATCH(Lists!$K$14,$A$1:$AQ$1,0))&amp;""),""))</f>
        <v/>
      </c>
      <c r="AZ136" s="20">
        <f>IF(AY136="","",IFERROR(IF(TRIM(INDEX($A136:$AQ136,MATCH(Lists!$K$15,$A$1:$AQ$1,0))&amp;"")="","",IF(ISNUMBER(INDEX($A136:$AQ136,MATCH(Lists!$K$15,$A$1:$AQ$1,0))),INT(INDEX($A136:$AQ136,MATCH(Lists!$K$15,$A$1:$AQ$1,0))),DATE(VALUE(LEFT(INDEX($A136:$AQ136,MATCH(Lists!$K$15,$A$1:$AQ$1,0)),4)),VALUE(MID(INDEX($A136:$AQ136,MATCH(Lists!$K$15,$A$1:$AQ$1,0)),6,2)),VALUE(MID(INDEX($A136:$AQ136,MATCH(Lists!$K$15,$A$1:$AQ$1,0)),9,2))))),""))</f>
        <v/>
      </c>
      <c r="BA136" s="19">
        <f>IF(AY136="","",IFERROR(TRIM(INDEX($A136:$AQ136,MATCH(Lists!$K$17,$A$1:$AQ$1,0))&amp;""),""))</f>
        <v/>
      </c>
      <c r="BB136" s="19">
        <f>IF(AY136="","",IFERROR(TRIM(INDEX($A136:$AQ136,MATCH(Lists!$K$16,$A$1:$AQ$1,0))&amp;""),""))</f>
        <v/>
      </c>
      <c r="BC136" s="19">
        <f>IF(AY136="","",IF(OR(AND(IFERROR(TRIM(INDEX($A136:$AQ136,MATCH(Lists!$K$18,$A$1:$AQ$1,0))&amp;""),"")&lt;&gt;"",ISERROR(MATCH(LOWER(IFERROR(TRIM(INDEX($A136:$AQ136,MATCH(Lists!$K$18,$A$1:$AQ$1,0))&amp;""),"")),Lists!$M$2:$M$7,0))),AND(IFERROR(TRIM(INDEX($A136:$AQ136,MATCH(Lists!$K$19,$A$1:$AQ$1,0))&amp;""),"")&lt;&gt;"",ISERROR(MATCH(LOWER(IFERROR(TRIM(INDEX($A136:$AQ136,MATCH(Lists!$K$19,$A$1:$AQ$1,0))&amp;""),"")),Lists!$M$2:$M$7,0)))),"Yes","No"))</f>
        <v/>
      </c>
      <c r="BD136" s="19">
        <f>IF(AY136="","",IF(IFERROR(TRIM(INDEX($A136:$AQ136,MATCH(Lists!$K$20,$A$1:$AQ$1,0))&amp;""),"")&lt;&gt;"","Yes","No"))</f>
        <v/>
      </c>
      <c r="BE136" s="19">
        <f>IF(AS136="","",IFERROR(TRIM(INDEX($A136:$AQ136,MATCH(Lists!$K$7,$A$1:$AQ$1,0))&amp;""),""))</f>
        <v/>
      </c>
      <c r="BF136" s="19">
        <f>IF(AS136="","",IFERROR(TRIM(INDEX($A136:$AQ136,MATCH(Lists!$K$8,$A$1:$AQ$1,0))&amp;""),""))</f>
        <v/>
      </c>
      <c r="BG136" s="19">
        <f>IF(AS136="","",IFERROR(TRIM(INDEX($A136:$AQ136,MATCH(Lists!$K$12,$A$1:$AQ$1,0))&amp;""),""))</f>
        <v/>
      </c>
      <c r="BH136" s="19">
        <f>IF(AS136="","",IFERROR(TRIM(INDEX($A136:$AQ136,MATCH(Lists!$K$22,$A$1:$AQ$1,0))&amp;""),""))</f>
        <v/>
      </c>
      <c r="BI136" s="21">
        <f>IF(OR(BH136="Paid",BH136="Partially refunded"),IFERROR(VALUE(IFERROR(TRIM(INDEX($A136:$AQ136,MATCH(Lists!$K$23,$A$1:$AQ$1,0))&amp;""),"")),0)-IFERROR(VALUE(IFERROR(TRIM(INDEX($A136:$AQ136,MATCH(Lists!$K$24,$A$1:$AQ$1,0))&amp;""),"")),0),0)</f>
        <v/>
      </c>
      <c r="BJ136" s="21">
        <f>IF(AS136="","",IFERROR(IF(TRIM(INDEX($A136:$AQ136,MATCH(Lists!$K$21,$A$1:$AQ$1,0))&amp;"")="","",VALUE(TRIM(INDEX($A136:$AQ136,MATCH(Lists!$K$21,$A$1:$AQ$1,0))&amp;""))),""))</f>
        <v/>
      </c>
      <c r="BK136" s="19">
        <f>IF(AS136="",0,1)</f>
        <v/>
      </c>
    </row>
    <row r="137">
      <c r="AR137" s="18" t="n"/>
      <c r="AS137" s="19">
        <f>TRIM(IFERROR(TRIM(INDEX($A137:$AQ137,MATCH(Lists!$K$2,$A$1:$AQ$1,0))&amp;""),"")&amp;" "&amp;IFERROR(TRIM(INDEX($A137:$AQ137,MATCH(Lists!$K$3,$A$1:$AQ$1,0))&amp;""),""))</f>
        <v/>
      </c>
      <c r="AT137" s="20">
        <f>IF(AS137="","",IFERROR(IF(TRIM(INDEX($A137:$AQ137,MATCH(Lists!$K$4,$A$1:$AQ$1,0))&amp;"")="","",IF(ISNUMBER(INDEX($A137:$AQ137,MATCH(Lists!$K$4,$A$1:$AQ$1,0))),INT(INDEX($A137:$AQ137,MATCH(Lists!$K$4,$A$1:$AQ$1,0))),DATE(VALUE(LEFT(INDEX($A137:$AQ137,MATCH(Lists!$K$4,$A$1:$AQ$1,0)),4)),VALUE(MID(INDEX($A137:$AQ137,MATCH(Lists!$K$4,$A$1:$AQ$1,0)),6,2)),VALUE(MID(INDEX($A137:$AQ137,MATCH(Lists!$K$4,$A$1:$AQ$1,0)),9,2))))),""))</f>
        <v/>
      </c>
      <c r="AU137" s="19">
        <f>IF(AS137="","",IFERROR(TRIM(INDEX($A137:$AQ137,MATCH(Lists!$K$6,$A$1:$AQ$1,0))&amp;""),""))</f>
        <v/>
      </c>
      <c r="AV137" s="19">
        <f>IF(AS137="","",IFERROR(TRIM(INDEX($A137:$AQ137,MATCH(Lists!$K$5,$A$1:$AQ$1,0))&amp;""),""))</f>
        <v/>
      </c>
      <c r="AW137" s="19">
        <f>IF(AS137="","",IF(OR(AND(IFERROR(TRIM(INDEX($A137:$AQ137,MATCH(Lists!$K$9,$A$1:$AQ$1,0))&amp;""),"")&lt;&gt;"",ISERROR(MATCH(LOWER(IFERROR(TRIM(INDEX($A137:$AQ137,MATCH(Lists!$K$9,$A$1:$AQ$1,0))&amp;""),"")),Lists!$M$2:$M$7,0))),AND(IFERROR(TRIM(INDEX($A137:$AQ137,MATCH(Lists!$K$10,$A$1:$AQ$1,0))&amp;""),"")&lt;&gt;"",ISERROR(MATCH(LOWER(IFERROR(TRIM(INDEX($A137:$AQ137,MATCH(Lists!$K$10,$A$1:$AQ$1,0))&amp;""),"")),Lists!$M$2:$M$7,0)))),"Yes","No"))</f>
        <v/>
      </c>
      <c r="AX137" s="19">
        <f>IF(AS137="","",IF(IFERROR(TRIM(INDEX($A137:$AQ137,MATCH(Lists!$K$11,$A$1:$AQ$1,0))&amp;""),"")&lt;&gt;"","Yes","No"))</f>
        <v/>
      </c>
      <c r="AY137" s="19">
        <f>TRIM(IFERROR(TRIM(INDEX($A137:$AQ137,MATCH(Lists!$K$13,$A$1:$AQ$1,0))&amp;""),"")&amp;" "&amp;IFERROR(TRIM(INDEX($A137:$AQ137,MATCH(Lists!$K$14,$A$1:$AQ$1,0))&amp;""),""))</f>
        <v/>
      </c>
      <c r="AZ137" s="20">
        <f>IF(AY137="","",IFERROR(IF(TRIM(INDEX($A137:$AQ137,MATCH(Lists!$K$15,$A$1:$AQ$1,0))&amp;"")="","",IF(ISNUMBER(INDEX($A137:$AQ137,MATCH(Lists!$K$15,$A$1:$AQ$1,0))),INT(INDEX($A137:$AQ137,MATCH(Lists!$K$15,$A$1:$AQ$1,0))),DATE(VALUE(LEFT(INDEX($A137:$AQ137,MATCH(Lists!$K$15,$A$1:$AQ$1,0)),4)),VALUE(MID(INDEX($A137:$AQ137,MATCH(Lists!$K$15,$A$1:$AQ$1,0)),6,2)),VALUE(MID(INDEX($A137:$AQ137,MATCH(Lists!$K$15,$A$1:$AQ$1,0)),9,2))))),""))</f>
        <v/>
      </c>
      <c r="BA137" s="19">
        <f>IF(AY137="","",IFERROR(TRIM(INDEX($A137:$AQ137,MATCH(Lists!$K$17,$A$1:$AQ$1,0))&amp;""),""))</f>
        <v/>
      </c>
      <c r="BB137" s="19">
        <f>IF(AY137="","",IFERROR(TRIM(INDEX($A137:$AQ137,MATCH(Lists!$K$16,$A$1:$AQ$1,0))&amp;""),""))</f>
        <v/>
      </c>
      <c r="BC137" s="19">
        <f>IF(AY137="","",IF(OR(AND(IFERROR(TRIM(INDEX($A137:$AQ137,MATCH(Lists!$K$18,$A$1:$AQ$1,0))&amp;""),"")&lt;&gt;"",ISERROR(MATCH(LOWER(IFERROR(TRIM(INDEX($A137:$AQ137,MATCH(Lists!$K$18,$A$1:$AQ$1,0))&amp;""),"")),Lists!$M$2:$M$7,0))),AND(IFERROR(TRIM(INDEX($A137:$AQ137,MATCH(Lists!$K$19,$A$1:$AQ$1,0))&amp;""),"")&lt;&gt;"",ISERROR(MATCH(LOWER(IFERROR(TRIM(INDEX($A137:$AQ137,MATCH(Lists!$K$19,$A$1:$AQ$1,0))&amp;""),"")),Lists!$M$2:$M$7,0)))),"Yes","No"))</f>
        <v/>
      </c>
      <c r="BD137" s="19">
        <f>IF(AY137="","",IF(IFERROR(TRIM(INDEX($A137:$AQ137,MATCH(Lists!$K$20,$A$1:$AQ$1,0))&amp;""),"")&lt;&gt;"","Yes","No"))</f>
        <v/>
      </c>
      <c r="BE137" s="19">
        <f>IF(AS137="","",IFERROR(TRIM(INDEX($A137:$AQ137,MATCH(Lists!$K$7,$A$1:$AQ$1,0))&amp;""),""))</f>
        <v/>
      </c>
      <c r="BF137" s="19">
        <f>IF(AS137="","",IFERROR(TRIM(INDEX($A137:$AQ137,MATCH(Lists!$K$8,$A$1:$AQ$1,0))&amp;""),""))</f>
        <v/>
      </c>
      <c r="BG137" s="19">
        <f>IF(AS137="","",IFERROR(TRIM(INDEX($A137:$AQ137,MATCH(Lists!$K$12,$A$1:$AQ$1,0))&amp;""),""))</f>
        <v/>
      </c>
      <c r="BH137" s="19">
        <f>IF(AS137="","",IFERROR(TRIM(INDEX($A137:$AQ137,MATCH(Lists!$K$22,$A$1:$AQ$1,0))&amp;""),""))</f>
        <v/>
      </c>
      <c r="BI137" s="21">
        <f>IF(OR(BH137="Paid",BH137="Partially refunded"),IFERROR(VALUE(IFERROR(TRIM(INDEX($A137:$AQ137,MATCH(Lists!$K$23,$A$1:$AQ$1,0))&amp;""),"")),0)-IFERROR(VALUE(IFERROR(TRIM(INDEX($A137:$AQ137,MATCH(Lists!$K$24,$A$1:$AQ$1,0))&amp;""),"")),0),0)</f>
        <v/>
      </c>
      <c r="BJ137" s="21">
        <f>IF(AS137="","",IFERROR(IF(TRIM(INDEX($A137:$AQ137,MATCH(Lists!$K$21,$A$1:$AQ$1,0))&amp;"")="","",VALUE(TRIM(INDEX($A137:$AQ137,MATCH(Lists!$K$21,$A$1:$AQ$1,0))&amp;""))),""))</f>
        <v/>
      </c>
      <c r="BK137" s="19">
        <f>IF(AS137="",0,1)</f>
        <v/>
      </c>
    </row>
    <row r="138">
      <c r="AR138" s="18" t="n"/>
      <c r="AS138" s="19">
        <f>TRIM(IFERROR(TRIM(INDEX($A138:$AQ138,MATCH(Lists!$K$2,$A$1:$AQ$1,0))&amp;""),"")&amp;" "&amp;IFERROR(TRIM(INDEX($A138:$AQ138,MATCH(Lists!$K$3,$A$1:$AQ$1,0))&amp;""),""))</f>
        <v/>
      </c>
      <c r="AT138" s="20">
        <f>IF(AS138="","",IFERROR(IF(TRIM(INDEX($A138:$AQ138,MATCH(Lists!$K$4,$A$1:$AQ$1,0))&amp;"")="","",IF(ISNUMBER(INDEX($A138:$AQ138,MATCH(Lists!$K$4,$A$1:$AQ$1,0))),INT(INDEX($A138:$AQ138,MATCH(Lists!$K$4,$A$1:$AQ$1,0))),DATE(VALUE(LEFT(INDEX($A138:$AQ138,MATCH(Lists!$K$4,$A$1:$AQ$1,0)),4)),VALUE(MID(INDEX($A138:$AQ138,MATCH(Lists!$K$4,$A$1:$AQ$1,0)),6,2)),VALUE(MID(INDEX($A138:$AQ138,MATCH(Lists!$K$4,$A$1:$AQ$1,0)),9,2))))),""))</f>
        <v/>
      </c>
      <c r="AU138" s="19">
        <f>IF(AS138="","",IFERROR(TRIM(INDEX($A138:$AQ138,MATCH(Lists!$K$6,$A$1:$AQ$1,0))&amp;""),""))</f>
        <v/>
      </c>
      <c r="AV138" s="19">
        <f>IF(AS138="","",IFERROR(TRIM(INDEX($A138:$AQ138,MATCH(Lists!$K$5,$A$1:$AQ$1,0))&amp;""),""))</f>
        <v/>
      </c>
      <c r="AW138" s="19">
        <f>IF(AS138="","",IF(OR(AND(IFERROR(TRIM(INDEX($A138:$AQ138,MATCH(Lists!$K$9,$A$1:$AQ$1,0))&amp;""),"")&lt;&gt;"",ISERROR(MATCH(LOWER(IFERROR(TRIM(INDEX($A138:$AQ138,MATCH(Lists!$K$9,$A$1:$AQ$1,0))&amp;""),"")),Lists!$M$2:$M$7,0))),AND(IFERROR(TRIM(INDEX($A138:$AQ138,MATCH(Lists!$K$10,$A$1:$AQ$1,0))&amp;""),"")&lt;&gt;"",ISERROR(MATCH(LOWER(IFERROR(TRIM(INDEX($A138:$AQ138,MATCH(Lists!$K$10,$A$1:$AQ$1,0))&amp;""),"")),Lists!$M$2:$M$7,0)))),"Yes","No"))</f>
        <v/>
      </c>
      <c r="AX138" s="19">
        <f>IF(AS138="","",IF(IFERROR(TRIM(INDEX($A138:$AQ138,MATCH(Lists!$K$11,$A$1:$AQ$1,0))&amp;""),"")&lt;&gt;"","Yes","No"))</f>
        <v/>
      </c>
      <c r="AY138" s="19">
        <f>TRIM(IFERROR(TRIM(INDEX($A138:$AQ138,MATCH(Lists!$K$13,$A$1:$AQ$1,0))&amp;""),"")&amp;" "&amp;IFERROR(TRIM(INDEX($A138:$AQ138,MATCH(Lists!$K$14,$A$1:$AQ$1,0))&amp;""),""))</f>
        <v/>
      </c>
      <c r="AZ138" s="20">
        <f>IF(AY138="","",IFERROR(IF(TRIM(INDEX($A138:$AQ138,MATCH(Lists!$K$15,$A$1:$AQ$1,0))&amp;"")="","",IF(ISNUMBER(INDEX($A138:$AQ138,MATCH(Lists!$K$15,$A$1:$AQ$1,0))),INT(INDEX($A138:$AQ138,MATCH(Lists!$K$15,$A$1:$AQ$1,0))),DATE(VALUE(LEFT(INDEX($A138:$AQ138,MATCH(Lists!$K$15,$A$1:$AQ$1,0)),4)),VALUE(MID(INDEX($A138:$AQ138,MATCH(Lists!$K$15,$A$1:$AQ$1,0)),6,2)),VALUE(MID(INDEX($A138:$AQ138,MATCH(Lists!$K$15,$A$1:$AQ$1,0)),9,2))))),""))</f>
        <v/>
      </c>
      <c r="BA138" s="19">
        <f>IF(AY138="","",IFERROR(TRIM(INDEX($A138:$AQ138,MATCH(Lists!$K$17,$A$1:$AQ$1,0))&amp;""),""))</f>
        <v/>
      </c>
      <c r="BB138" s="19">
        <f>IF(AY138="","",IFERROR(TRIM(INDEX($A138:$AQ138,MATCH(Lists!$K$16,$A$1:$AQ$1,0))&amp;""),""))</f>
        <v/>
      </c>
      <c r="BC138" s="19">
        <f>IF(AY138="","",IF(OR(AND(IFERROR(TRIM(INDEX($A138:$AQ138,MATCH(Lists!$K$18,$A$1:$AQ$1,0))&amp;""),"")&lt;&gt;"",ISERROR(MATCH(LOWER(IFERROR(TRIM(INDEX($A138:$AQ138,MATCH(Lists!$K$18,$A$1:$AQ$1,0))&amp;""),"")),Lists!$M$2:$M$7,0))),AND(IFERROR(TRIM(INDEX($A138:$AQ138,MATCH(Lists!$K$19,$A$1:$AQ$1,0))&amp;""),"")&lt;&gt;"",ISERROR(MATCH(LOWER(IFERROR(TRIM(INDEX($A138:$AQ138,MATCH(Lists!$K$19,$A$1:$AQ$1,0))&amp;""),"")),Lists!$M$2:$M$7,0)))),"Yes","No"))</f>
        <v/>
      </c>
      <c r="BD138" s="19">
        <f>IF(AY138="","",IF(IFERROR(TRIM(INDEX($A138:$AQ138,MATCH(Lists!$K$20,$A$1:$AQ$1,0))&amp;""),"")&lt;&gt;"","Yes","No"))</f>
        <v/>
      </c>
      <c r="BE138" s="19">
        <f>IF(AS138="","",IFERROR(TRIM(INDEX($A138:$AQ138,MATCH(Lists!$K$7,$A$1:$AQ$1,0))&amp;""),""))</f>
        <v/>
      </c>
      <c r="BF138" s="19">
        <f>IF(AS138="","",IFERROR(TRIM(INDEX($A138:$AQ138,MATCH(Lists!$K$8,$A$1:$AQ$1,0))&amp;""),""))</f>
        <v/>
      </c>
      <c r="BG138" s="19">
        <f>IF(AS138="","",IFERROR(TRIM(INDEX($A138:$AQ138,MATCH(Lists!$K$12,$A$1:$AQ$1,0))&amp;""),""))</f>
        <v/>
      </c>
      <c r="BH138" s="19">
        <f>IF(AS138="","",IFERROR(TRIM(INDEX($A138:$AQ138,MATCH(Lists!$K$22,$A$1:$AQ$1,0))&amp;""),""))</f>
        <v/>
      </c>
      <c r="BI138" s="21">
        <f>IF(OR(BH138="Paid",BH138="Partially refunded"),IFERROR(VALUE(IFERROR(TRIM(INDEX($A138:$AQ138,MATCH(Lists!$K$23,$A$1:$AQ$1,0))&amp;""),"")),0)-IFERROR(VALUE(IFERROR(TRIM(INDEX($A138:$AQ138,MATCH(Lists!$K$24,$A$1:$AQ$1,0))&amp;""),"")),0),0)</f>
        <v/>
      </c>
      <c r="BJ138" s="21">
        <f>IF(AS138="","",IFERROR(IF(TRIM(INDEX($A138:$AQ138,MATCH(Lists!$K$21,$A$1:$AQ$1,0))&amp;"")="","",VALUE(TRIM(INDEX($A138:$AQ138,MATCH(Lists!$K$21,$A$1:$AQ$1,0))&amp;""))),""))</f>
        <v/>
      </c>
      <c r="BK138" s="19">
        <f>IF(AS138="",0,1)</f>
        <v/>
      </c>
    </row>
    <row r="139">
      <c r="AR139" s="18" t="n"/>
      <c r="AS139" s="19">
        <f>TRIM(IFERROR(TRIM(INDEX($A139:$AQ139,MATCH(Lists!$K$2,$A$1:$AQ$1,0))&amp;""),"")&amp;" "&amp;IFERROR(TRIM(INDEX($A139:$AQ139,MATCH(Lists!$K$3,$A$1:$AQ$1,0))&amp;""),""))</f>
        <v/>
      </c>
      <c r="AT139" s="20">
        <f>IF(AS139="","",IFERROR(IF(TRIM(INDEX($A139:$AQ139,MATCH(Lists!$K$4,$A$1:$AQ$1,0))&amp;"")="","",IF(ISNUMBER(INDEX($A139:$AQ139,MATCH(Lists!$K$4,$A$1:$AQ$1,0))),INT(INDEX($A139:$AQ139,MATCH(Lists!$K$4,$A$1:$AQ$1,0))),DATE(VALUE(LEFT(INDEX($A139:$AQ139,MATCH(Lists!$K$4,$A$1:$AQ$1,0)),4)),VALUE(MID(INDEX($A139:$AQ139,MATCH(Lists!$K$4,$A$1:$AQ$1,0)),6,2)),VALUE(MID(INDEX($A139:$AQ139,MATCH(Lists!$K$4,$A$1:$AQ$1,0)),9,2))))),""))</f>
        <v/>
      </c>
      <c r="AU139" s="19">
        <f>IF(AS139="","",IFERROR(TRIM(INDEX($A139:$AQ139,MATCH(Lists!$K$6,$A$1:$AQ$1,0))&amp;""),""))</f>
        <v/>
      </c>
      <c r="AV139" s="19">
        <f>IF(AS139="","",IFERROR(TRIM(INDEX($A139:$AQ139,MATCH(Lists!$K$5,$A$1:$AQ$1,0))&amp;""),""))</f>
        <v/>
      </c>
      <c r="AW139" s="19">
        <f>IF(AS139="","",IF(OR(AND(IFERROR(TRIM(INDEX($A139:$AQ139,MATCH(Lists!$K$9,$A$1:$AQ$1,0))&amp;""),"")&lt;&gt;"",ISERROR(MATCH(LOWER(IFERROR(TRIM(INDEX($A139:$AQ139,MATCH(Lists!$K$9,$A$1:$AQ$1,0))&amp;""),"")),Lists!$M$2:$M$7,0))),AND(IFERROR(TRIM(INDEX($A139:$AQ139,MATCH(Lists!$K$10,$A$1:$AQ$1,0))&amp;""),"")&lt;&gt;"",ISERROR(MATCH(LOWER(IFERROR(TRIM(INDEX($A139:$AQ139,MATCH(Lists!$K$10,$A$1:$AQ$1,0))&amp;""),"")),Lists!$M$2:$M$7,0)))),"Yes","No"))</f>
        <v/>
      </c>
      <c r="AX139" s="19">
        <f>IF(AS139="","",IF(IFERROR(TRIM(INDEX($A139:$AQ139,MATCH(Lists!$K$11,$A$1:$AQ$1,0))&amp;""),"")&lt;&gt;"","Yes","No"))</f>
        <v/>
      </c>
      <c r="AY139" s="19">
        <f>TRIM(IFERROR(TRIM(INDEX($A139:$AQ139,MATCH(Lists!$K$13,$A$1:$AQ$1,0))&amp;""),"")&amp;" "&amp;IFERROR(TRIM(INDEX($A139:$AQ139,MATCH(Lists!$K$14,$A$1:$AQ$1,0))&amp;""),""))</f>
        <v/>
      </c>
      <c r="AZ139" s="20">
        <f>IF(AY139="","",IFERROR(IF(TRIM(INDEX($A139:$AQ139,MATCH(Lists!$K$15,$A$1:$AQ$1,0))&amp;"")="","",IF(ISNUMBER(INDEX($A139:$AQ139,MATCH(Lists!$K$15,$A$1:$AQ$1,0))),INT(INDEX($A139:$AQ139,MATCH(Lists!$K$15,$A$1:$AQ$1,0))),DATE(VALUE(LEFT(INDEX($A139:$AQ139,MATCH(Lists!$K$15,$A$1:$AQ$1,0)),4)),VALUE(MID(INDEX($A139:$AQ139,MATCH(Lists!$K$15,$A$1:$AQ$1,0)),6,2)),VALUE(MID(INDEX($A139:$AQ139,MATCH(Lists!$K$15,$A$1:$AQ$1,0)),9,2))))),""))</f>
        <v/>
      </c>
      <c r="BA139" s="19">
        <f>IF(AY139="","",IFERROR(TRIM(INDEX($A139:$AQ139,MATCH(Lists!$K$17,$A$1:$AQ$1,0))&amp;""),""))</f>
        <v/>
      </c>
      <c r="BB139" s="19">
        <f>IF(AY139="","",IFERROR(TRIM(INDEX($A139:$AQ139,MATCH(Lists!$K$16,$A$1:$AQ$1,0))&amp;""),""))</f>
        <v/>
      </c>
      <c r="BC139" s="19">
        <f>IF(AY139="","",IF(OR(AND(IFERROR(TRIM(INDEX($A139:$AQ139,MATCH(Lists!$K$18,$A$1:$AQ$1,0))&amp;""),"")&lt;&gt;"",ISERROR(MATCH(LOWER(IFERROR(TRIM(INDEX($A139:$AQ139,MATCH(Lists!$K$18,$A$1:$AQ$1,0))&amp;""),"")),Lists!$M$2:$M$7,0))),AND(IFERROR(TRIM(INDEX($A139:$AQ139,MATCH(Lists!$K$19,$A$1:$AQ$1,0))&amp;""),"")&lt;&gt;"",ISERROR(MATCH(LOWER(IFERROR(TRIM(INDEX($A139:$AQ139,MATCH(Lists!$K$19,$A$1:$AQ$1,0))&amp;""),"")),Lists!$M$2:$M$7,0)))),"Yes","No"))</f>
        <v/>
      </c>
      <c r="BD139" s="19">
        <f>IF(AY139="","",IF(IFERROR(TRIM(INDEX($A139:$AQ139,MATCH(Lists!$K$20,$A$1:$AQ$1,0))&amp;""),"")&lt;&gt;"","Yes","No"))</f>
        <v/>
      </c>
      <c r="BE139" s="19">
        <f>IF(AS139="","",IFERROR(TRIM(INDEX($A139:$AQ139,MATCH(Lists!$K$7,$A$1:$AQ$1,0))&amp;""),""))</f>
        <v/>
      </c>
      <c r="BF139" s="19">
        <f>IF(AS139="","",IFERROR(TRIM(INDEX($A139:$AQ139,MATCH(Lists!$K$8,$A$1:$AQ$1,0))&amp;""),""))</f>
        <v/>
      </c>
      <c r="BG139" s="19">
        <f>IF(AS139="","",IFERROR(TRIM(INDEX($A139:$AQ139,MATCH(Lists!$K$12,$A$1:$AQ$1,0))&amp;""),""))</f>
        <v/>
      </c>
      <c r="BH139" s="19">
        <f>IF(AS139="","",IFERROR(TRIM(INDEX($A139:$AQ139,MATCH(Lists!$K$22,$A$1:$AQ$1,0))&amp;""),""))</f>
        <v/>
      </c>
      <c r="BI139" s="21">
        <f>IF(OR(BH139="Paid",BH139="Partially refunded"),IFERROR(VALUE(IFERROR(TRIM(INDEX($A139:$AQ139,MATCH(Lists!$K$23,$A$1:$AQ$1,0))&amp;""),"")),0)-IFERROR(VALUE(IFERROR(TRIM(INDEX($A139:$AQ139,MATCH(Lists!$K$24,$A$1:$AQ$1,0))&amp;""),"")),0),0)</f>
        <v/>
      </c>
      <c r="BJ139" s="21">
        <f>IF(AS139="","",IFERROR(IF(TRIM(INDEX($A139:$AQ139,MATCH(Lists!$K$21,$A$1:$AQ$1,0))&amp;"")="","",VALUE(TRIM(INDEX($A139:$AQ139,MATCH(Lists!$K$21,$A$1:$AQ$1,0))&amp;""))),""))</f>
        <v/>
      </c>
      <c r="BK139" s="19">
        <f>IF(AS139="",0,1)</f>
        <v/>
      </c>
    </row>
    <row r="140">
      <c r="AR140" s="18" t="n"/>
      <c r="AS140" s="19">
        <f>TRIM(IFERROR(TRIM(INDEX($A140:$AQ140,MATCH(Lists!$K$2,$A$1:$AQ$1,0))&amp;""),"")&amp;" "&amp;IFERROR(TRIM(INDEX($A140:$AQ140,MATCH(Lists!$K$3,$A$1:$AQ$1,0))&amp;""),""))</f>
        <v/>
      </c>
      <c r="AT140" s="20">
        <f>IF(AS140="","",IFERROR(IF(TRIM(INDEX($A140:$AQ140,MATCH(Lists!$K$4,$A$1:$AQ$1,0))&amp;"")="","",IF(ISNUMBER(INDEX($A140:$AQ140,MATCH(Lists!$K$4,$A$1:$AQ$1,0))),INT(INDEX($A140:$AQ140,MATCH(Lists!$K$4,$A$1:$AQ$1,0))),DATE(VALUE(LEFT(INDEX($A140:$AQ140,MATCH(Lists!$K$4,$A$1:$AQ$1,0)),4)),VALUE(MID(INDEX($A140:$AQ140,MATCH(Lists!$K$4,$A$1:$AQ$1,0)),6,2)),VALUE(MID(INDEX($A140:$AQ140,MATCH(Lists!$K$4,$A$1:$AQ$1,0)),9,2))))),""))</f>
        <v/>
      </c>
      <c r="AU140" s="19">
        <f>IF(AS140="","",IFERROR(TRIM(INDEX($A140:$AQ140,MATCH(Lists!$K$6,$A$1:$AQ$1,0))&amp;""),""))</f>
        <v/>
      </c>
      <c r="AV140" s="19">
        <f>IF(AS140="","",IFERROR(TRIM(INDEX($A140:$AQ140,MATCH(Lists!$K$5,$A$1:$AQ$1,0))&amp;""),""))</f>
        <v/>
      </c>
      <c r="AW140" s="19">
        <f>IF(AS140="","",IF(OR(AND(IFERROR(TRIM(INDEX($A140:$AQ140,MATCH(Lists!$K$9,$A$1:$AQ$1,0))&amp;""),"")&lt;&gt;"",ISERROR(MATCH(LOWER(IFERROR(TRIM(INDEX($A140:$AQ140,MATCH(Lists!$K$9,$A$1:$AQ$1,0))&amp;""),"")),Lists!$M$2:$M$7,0))),AND(IFERROR(TRIM(INDEX($A140:$AQ140,MATCH(Lists!$K$10,$A$1:$AQ$1,0))&amp;""),"")&lt;&gt;"",ISERROR(MATCH(LOWER(IFERROR(TRIM(INDEX($A140:$AQ140,MATCH(Lists!$K$10,$A$1:$AQ$1,0))&amp;""),"")),Lists!$M$2:$M$7,0)))),"Yes","No"))</f>
        <v/>
      </c>
      <c r="AX140" s="19">
        <f>IF(AS140="","",IF(IFERROR(TRIM(INDEX($A140:$AQ140,MATCH(Lists!$K$11,$A$1:$AQ$1,0))&amp;""),"")&lt;&gt;"","Yes","No"))</f>
        <v/>
      </c>
      <c r="AY140" s="19">
        <f>TRIM(IFERROR(TRIM(INDEX($A140:$AQ140,MATCH(Lists!$K$13,$A$1:$AQ$1,0))&amp;""),"")&amp;" "&amp;IFERROR(TRIM(INDEX($A140:$AQ140,MATCH(Lists!$K$14,$A$1:$AQ$1,0))&amp;""),""))</f>
        <v/>
      </c>
      <c r="AZ140" s="20">
        <f>IF(AY140="","",IFERROR(IF(TRIM(INDEX($A140:$AQ140,MATCH(Lists!$K$15,$A$1:$AQ$1,0))&amp;"")="","",IF(ISNUMBER(INDEX($A140:$AQ140,MATCH(Lists!$K$15,$A$1:$AQ$1,0))),INT(INDEX($A140:$AQ140,MATCH(Lists!$K$15,$A$1:$AQ$1,0))),DATE(VALUE(LEFT(INDEX($A140:$AQ140,MATCH(Lists!$K$15,$A$1:$AQ$1,0)),4)),VALUE(MID(INDEX($A140:$AQ140,MATCH(Lists!$K$15,$A$1:$AQ$1,0)),6,2)),VALUE(MID(INDEX($A140:$AQ140,MATCH(Lists!$K$15,$A$1:$AQ$1,0)),9,2))))),""))</f>
        <v/>
      </c>
      <c r="BA140" s="19">
        <f>IF(AY140="","",IFERROR(TRIM(INDEX($A140:$AQ140,MATCH(Lists!$K$17,$A$1:$AQ$1,0))&amp;""),""))</f>
        <v/>
      </c>
      <c r="BB140" s="19">
        <f>IF(AY140="","",IFERROR(TRIM(INDEX($A140:$AQ140,MATCH(Lists!$K$16,$A$1:$AQ$1,0))&amp;""),""))</f>
        <v/>
      </c>
      <c r="BC140" s="19">
        <f>IF(AY140="","",IF(OR(AND(IFERROR(TRIM(INDEX($A140:$AQ140,MATCH(Lists!$K$18,$A$1:$AQ$1,0))&amp;""),"")&lt;&gt;"",ISERROR(MATCH(LOWER(IFERROR(TRIM(INDEX($A140:$AQ140,MATCH(Lists!$K$18,$A$1:$AQ$1,0))&amp;""),"")),Lists!$M$2:$M$7,0))),AND(IFERROR(TRIM(INDEX($A140:$AQ140,MATCH(Lists!$K$19,$A$1:$AQ$1,0))&amp;""),"")&lt;&gt;"",ISERROR(MATCH(LOWER(IFERROR(TRIM(INDEX($A140:$AQ140,MATCH(Lists!$K$19,$A$1:$AQ$1,0))&amp;""),"")),Lists!$M$2:$M$7,0)))),"Yes","No"))</f>
        <v/>
      </c>
      <c r="BD140" s="19">
        <f>IF(AY140="","",IF(IFERROR(TRIM(INDEX($A140:$AQ140,MATCH(Lists!$K$20,$A$1:$AQ$1,0))&amp;""),"")&lt;&gt;"","Yes","No"))</f>
        <v/>
      </c>
      <c r="BE140" s="19">
        <f>IF(AS140="","",IFERROR(TRIM(INDEX($A140:$AQ140,MATCH(Lists!$K$7,$A$1:$AQ$1,0))&amp;""),""))</f>
        <v/>
      </c>
      <c r="BF140" s="19">
        <f>IF(AS140="","",IFERROR(TRIM(INDEX($A140:$AQ140,MATCH(Lists!$K$8,$A$1:$AQ$1,0))&amp;""),""))</f>
        <v/>
      </c>
      <c r="BG140" s="19">
        <f>IF(AS140="","",IFERROR(TRIM(INDEX($A140:$AQ140,MATCH(Lists!$K$12,$A$1:$AQ$1,0))&amp;""),""))</f>
        <v/>
      </c>
      <c r="BH140" s="19">
        <f>IF(AS140="","",IFERROR(TRIM(INDEX($A140:$AQ140,MATCH(Lists!$K$22,$A$1:$AQ$1,0))&amp;""),""))</f>
        <v/>
      </c>
      <c r="BI140" s="21">
        <f>IF(OR(BH140="Paid",BH140="Partially refunded"),IFERROR(VALUE(IFERROR(TRIM(INDEX($A140:$AQ140,MATCH(Lists!$K$23,$A$1:$AQ$1,0))&amp;""),"")),0)-IFERROR(VALUE(IFERROR(TRIM(INDEX($A140:$AQ140,MATCH(Lists!$K$24,$A$1:$AQ$1,0))&amp;""),"")),0),0)</f>
        <v/>
      </c>
      <c r="BJ140" s="21">
        <f>IF(AS140="","",IFERROR(IF(TRIM(INDEX($A140:$AQ140,MATCH(Lists!$K$21,$A$1:$AQ$1,0))&amp;"")="","",VALUE(TRIM(INDEX($A140:$AQ140,MATCH(Lists!$K$21,$A$1:$AQ$1,0))&amp;""))),""))</f>
        <v/>
      </c>
      <c r="BK140" s="19">
        <f>IF(AS140="",0,1)</f>
        <v/>
      </c>
    </row>
    <row r="141">
      <c r="AR141" s="18" t="n"/>
      <c r="AS141" s="19">
        <f>TRIM(IFERROR(TRIM(INDEX($A141:$AQ141,MATCH(Lists!$K$2,$A$1:$AQ$1,0))&amp;""),"")&amp;" "&amp;IFERROR(TRIM(INDEX($A141:$AQ141,MATCH(Lists!$K$3,$A$1:$AQ$1,0))&amp;""),""))</f>
        <v/>
      </c>
      <c r="AT141" s="20">
        <f>IF(AS141="","",IFERROR(IF(TRIM(INDEX($A141:$AQ141,MATCH(Lists!$K$4,$A$1:$AQ$1,0))&amp;"")="","",IF(ISNUMBER(INDEX($A141:$AQ141,MATCH(Lists!$K$4,$A$1:$AQ$1,0))),INT(INDEX($A141:$AQ141,MATCH(Lists!$K$4,$A$1:$AQ$1,0))),DATE(VALUE(LEFT(INDEX($A141:$AQ141,MATCH(Lists!$K$4,$A$1:$AQ$1,0)),4)),VALUE(MID(INDEX($A141:$AQ141,MATCH(Lists!$K$4,$A$1:$AQ$1,0)),6,2)),VALUE(MID(INDEX($A141:$AQ141,MATCH(Lists!$K$4,$A$1:$AQ$1,0)),9,2))))),""))</f>
        <v/>
      </c>
      <c r="AU141" s="19">
        <f>IF(AS141="","",IFERROR(TRIM(INDEX($A141:$AQ141,MATCH(Lists!$K$6,$A$1:$AQ$1,0))&amp;""),""))</f>
        <v/>
      </c>
      <c r="AV141" s="19">
        <f>IF(AS141="","",IFERROR(TRIM(INDEX($A141:$AQ141,MATCH(Lists!$K$5,$A$1:$AQ$1,0))&amp;""),""))</f>
        <v/>
      </c>
      <c r="AW141" s="19">
        <f>IF(AS141="","",IF(OR(AND(IFERROR(TRIM(INDEX($A141:$AQ141,MATCH(Lists!$K$9,$A$1:$AQ$1,0))&amp;""),"")&lt;&gt;"",ISERROR(MATCH(LOWER(IFERROR(TRIM(INDEX($A141:$AQ141,MATCH(Lists!$K$9,$A$1:$AQ$1,0))&amp;""),"")),Lists!$M$2:$M$7,0))),AND(IFERROR(TRIM(INDEX($A141:$AQ141,MATCH(Lists!$K$10,$A$1:$AQ$1,0))&amp;""),"")&lt;&gt;"",ISERROR(MATCH(LOWER(IFERROR(TRIM(INDEX($A141:$AQ141,MATCH(Lists!$K$10,$A$1:$AQ$1,0))&amp;""),"")),Lists!$M$2:$M$7,0)))),"Yes","No"))</f>
        <v/>
      </c>
      <c r="AX141" s="19">
        <f>IF(AS141="","",IF(IFERROR(TRIM(INDEX($A141:$AQ141,MATCH(Lists!$K$11,$A$1:$AQ$1,0))&amp;""),"")&lt;&gt;"","Yes","No"))</f>
        <v/>
      </c>
      <c r="AY141" s="19">
        <f>TRIM(IFERROR(TRIM(INDEX($A141:$AQ141,MATCH(Lists!$K$13,$A$1:$AQ$1,0))&amp;""),"")&amp;" "&amp;IFERROR(TRIM(INDEX($A141:$AQ141,MATCH(Lists!$K$14,$A$1:$AQ$1,0))&amp;""),""))</f>
        <v/>
      </c>
      <c r="AZ141" s="20">
        <f>IF(AY141="","",IFERROR(IF(TRIM(INDEX($A141:$AQ141,MATCH(Lists!$K$15,$A$1:$AQ$1,0))&amp;"")="","",IF(ISNUMBER(INDEX($A141:$AQ141,MATCH(Lists!$K$15,$A$1:$AQ$1,0))),INT(INDEX($A141:$AQ141,MATCH(Lists!$K$15,$A$1:$AQ$1,0))),DATE(VALUE(LEFT(INDEX($A141:$AQ141,MATCH(Lists!$K$15,$A$1:$AQ$1,0)),4)),VALUE(MID(INDEX($A141:$AQ141,MATCH(Lists!$K$15,$A$1:$AQ$1,0)),6,2)),VALUE(MID(INDEX($A141:$AQ141,MATCH(Lists!$K$15,$A$1:$AQ$1,0)),9,2))))),""))</f>
        <v/>
      </c>
      <c r="BA141" s="19">
        <f>IF(AY141="","",IFERROR(TRIM(INDEX($A141:$AQ141,MATCH(Lists!$K$17,$A$1:$AQ$1,0))&amp;""),""))</f>
        <v/>
      </c>
      <c r="BB141" s="19">
        <f>IF(AY141="","",IFERROR(TRIM(INDEX($A141:$AQ141,MATCH(Lists!$K$16,$A$1:$AQ$1,0))&amp;""),""))</f>
        <v/>
      </c>
      <c r="BC141" s="19">
        <f>IF(AY141="","",IF(OR(AND(IFERROR(TRIM(INDEX($A141:$AQ141,MATCH(Lists!$K$18,$A$1:$AQ$1,0))&amp;""),"")&lt;&gt;"",ISERROR(MATCH(LOWER(IFERROR(TRIM(INDEX($A141:$AQ141,MATCH(Lists!$K$18,$A$1:$AQ$1,0))&amp;""),"")),Lists!$M$2:$M$7,0))),AND(IFERROR(TRIM(INDEX($A141:$AQ141,MATCH(Lists!$K$19,$A$1:$AQ$1,0))&amp;""),"")&lt;&gt;"",ISERROR(MATCH(LOWER(IFERROR(TRIM(INDEX($A141:$AQ141,MATCH(Lists!$K$19,$A$1:$AQ$1,0))&amp;""),"")),Lists!$M$2:$M$7,0)))),"Yes","No"))</f>
        <v/>
      </c>
      <c r="BD141" s="19">
        <f>IF(AY141="","",IF(IFERROR(TRIM(INDEX($A141:$AQ141,MATCH(Lists!$K$20,$A$1:$AQ$1,0))&amp;""),"")&lt;&gt;"","Yes","No"))</f>
        <v/>
      </c>
      <c r="BE141" s="19">
        <f>IF(AS141="","",IFERROR(TRIM(INDEX($A141:$AQ141,MATCH(Lists!$K$7,$A$1:$AQ$1,0))&amp;""),""))</f>
        <v/>
      </c>
      <c r="BF141" s="19">
        <f>IF(AS141="","",IFERROR(TRIM(INDEX($A141:$AQ141,MATCH(Lists!$K$8,$A$1:$AQ$1,0))&amp;""),""))</f>
        <v/>
      </c>
      <c r="BG141" s="19">
        <f>IF(AS141="","",IFERROR(TRIM(INDEX($A141:$AQ141,MATCH(Lists!$K$12,$A$1:$AQ$1,0))&amp;""),""))</f>
        <v/>
      </c>
      <c r="BH141" s="19">
        <f>IF(AS141="","",IFERROR(TRIM(INDEX($A141:$AQ141,MATCH(Lists!$K$22,$A$1:$AQ$1,0))&amp;""),""))</f>
        <v/>
      </c>
      <c r="BI141" s="21">
        <f>IF(OR(BH141="Paid",BH141="Partially refunded"),IFERROR(VALUE(IFERROR(TRIM(INDEX($A141:$AQ141,MATCH(Lists!$K$23,$A$1:$AQ$1,0))&amp;""),"")),0)-IFERROR(VALUE(IFERROR(TRIM(INDEX($A141:$AQ141,MATCH(Lists!$K$24,$A$1:$AQ$1,0))&amp;""),"")),0),0)</f>
        <v/>
      </c>
      <c r="BJ141" s="21">
        <f>IF(AS141="","",IFERROR(IF(TRIM(INDEX($A141:$AQ141,MATCH(Lists!$K$21,$A$1:$AQ$1,0))&amp;"")="","",VALUE(TRIM(INDEX($A141:$AQ141,MATCH(Lists!$K$21,$A$1:$AQ$1,0))&amp;""))),""))</f>
        <v/>
      </c>
      <c r="BK141" s="19">
        <f>IF(AS141="",0,1)</f>
        <v/>
      </c>
    </row>
    <row r="142">
      <c r="AR142" s="18" t="n"/>
      <c r="AS142" s="19">
        <f>TRIM(IFERROR(TRIM(INDEX($A142:$AQ142,MATCH(Lists!$K$2,$A$1:$AQ$1,0))&amp;""),"")&amp;" "&amp;IFERROR(TRIM(INDEX($A142:$AQ142,MATCH(Lists!$K$3,$A$1:$AQ$1,0))&amp;""),""))</f>
        <v/>
      </c>
      <c r="AT142" s="20">
        <f>IF(AS142="","",IFERROR(IF(TRIM(INDEX($A142:$AQ142,MATCH(Lists!$K$4,$A$1:$AQ$1,0))&amp;"")="","",IF(ISNUMBER(INDEX($A142:$AQ142,MATCH(Lists!$K$4,$A$1:$AQ$1,0))),INT(INDEX($A142:$AQ142,MATCH(Lists!$K$4,$A$1:$AQ$1,0))),DATE(VALUE(LEFT(INDEX($A142:$AQ142,MATCH(Lists!$K$4,$A$1:$AQ$1,0)),4)),VALUE(MID(INDEX($A142:$AQ142,MATCH(Lists!$K$4,$A$1:$AQ$1,0)),6,2)),VALUE(MID(INDEX($A142:$AQ142,MATCH(Lists!$K$4,$A$1:$AQ$1,0)),9,2))))),""))</f>
        <v/>
      </c>
      <c r="AU142" s="19">
        <f>IF(AS142="","",IFERROR(TRIM(INDEX($A142:$AQ142,MATCH(Lists!$K$6,$A$1:$AQ$1,0))&amp;""),""))</f>
        <v/>
      </c>
      <c r="AV142" s="19">
        <f>IF(AS142="","",IFERROR(TRIM(INDEX($A142:$AQ142,MATCH(Lists!$K$5,$A$1:$AQ$1,0))&amp;""),""))</f>
        <v/>
      </c>
      <c r="AW142" s="19">
        <f>IF(AS142="","",IF(OR(AND(IFERROR(TRIM(INDEX($A142:$AQ142,MATCH(Lists!$K$9,$A$1:$AQ$1,0))&amp;""),"")&lt;&gt;"",ISERROR(MATCH(LOWER(IFERROR(TRIM(INDEX($A142:$AQ142,MATCH(Lists!$K$9,$A$1:$AQ$1,0))&amp;""),"")),Lists!$M$2:$M$7,0))),AND(IFERROR(TRIM(INDEX($A142:$AQ142,MATCH(Lists!$K$10,$A$1:$AQ$1,0))&amp;""),"")&lt;&gt;"",ISERROR(MATCH(LOWER(IFERROR(TRIM(INDEX($A142:$AQ142,MATCH(Lists!$K$10,$A$1:$AQ$1,0))&amp;""),"")),Lists!$M$2:$M$7,0)))),"Yes","No"))</f>
        <v/>
      </c>
      <c r="AX142" s="19">
        <f>IF(AS142="","",IF(IFERROR(TRIM(INDEX($A142:$AQ142,MATCH(Lists!$K$11,$A$1:$AQ$1,0))&amp;""),"")&lt;&gt;"","Yes","No"))</f>
        <v/>
      </c>
      <c r="AY142" s="19">
        <f>TRIM(IFERROR(TRIM(INDEX($A142:$AQ142,MATCH(Lists!$K$13,$A$1:$AQ$1,0))&amp;""),"")&amp;" "&amp;IFERROR(TRIM(INDEX($A142:$AQ142,MATCH(Lists!$K$14,$A$1:$AQ$1,0))&amp;""),""))</f>
        <v/>
      </c>
      <c r="AZ142" s="20">
        <f>IF(AY142="","",IFERROR(IF(TRIM(INDEX($A142:$AQ142,MATCH(Lists!$K$15,$A$1:$AQ$1,0))&amp;"")="","",IF(ISNUMBER(INDEX($A142:$AQ142,MATCH(Lists!$K$15,$A$1:$AQ$1,0))),INT(INDEX($A142:$AQ142,MATCH(Lists!$K$15,$A$1:$AQ$1,0))),DATE(VALUE(LEFT(INDEX($A142:$AQ142,MATCH(Lists!$K$15,$A$1:$AQ$1,0)),4)),VALUE(MID(INDEX($A142:$AQ142,MATCH(Lists!$K$15,$A$1:$AQ$1,0)),6,2)),VALUE(MID(INDEX($A142:$AQ142,MATCH(Lists!$K$15,$A$1:$AQ$1,0)),9,2))))),""))</f>
        <v/>
      </c>
      <c r="BA142" s="19">
        <f>IF(AY142="","",IFERROR(TRIM(INDEX($A142:$AQ142,MATCH(Lists!$K$17,$A$1:$AQ$1,0))&amp;""),""))</f>
        <v/>
      </c>
      <c r="BB142" s="19">
        <f>IF(AY142="","",IFERROR(TRIM(INDEX($A142:$AQ142,MATCH(Lists!$K$16,$A$1:$AQ$1,0))&amp;""),""))</f>
        <v/>
      </c>
      <c r="BC142" s="19">
        <f>IF(AY142="","",IF(OR(AND(IFERROR(TRIM(INDEX($A142:$AQ142,MATCH(Lists!$K$18,$A$1:$AQ$1,0))&amp;""),"")&lt;&gt;"",ISERROR(MATCH(LOWER(IFERROR(TRIM(INDEX($A142:$AQ142,MATCH(Lists!$K$18,$A$1:$AQ$1,0))&amp;""),"")),Lists!$M$2:$M$7,0))),AND(IFERROR(TRIM(INDEX($A142:$AQ142,MATCH(Lists!$K$19,$A$1:$AQ$1,0))&amp;""),"")&lt;&gt;"",ISERROR(MATCH(LOWER(IFERROR(TRIM(INDEX($A142:$AQ142,MATCH(Lists!$K$19,$A$1:$AQ$1,0))&amp;""),"")),Lists!$M$2:$M$7,0)))),"Yes","No"))</f>
        <v/>
      </c>
      <c r="BD142" s="19">
        <f>IF(AY142="","",IF(IFERROR(TRIM(INDEX($A142:$AQ142,MATCH(Lists!$K$20,$A$1:$AQ$1,0))&amp;""),"")&lt;&gt;"","Yes","No"))</f>
        <v/>
      </c>
      <c r="BE142" s="19">
        <f>IF(AS142="","",IFERROR(TRIM(INDEX($A142:$AQ142,MATCH(Lists!$K$7,$A$1:$AQ$1,0))&amp;""),""))</f>
        <v/>
      </c>
      <c r="BF142" s="19">
        <f>IF(AS142="","",IFERROR(TRIM(INDEX($A142:$AQ142,MATCH(Lists!$K$8,$A$1:$AQ$1,0))&amp;""),""))</f>
        <v/>
      </c>
      <c r="BG142" s="19">
        <f>IF(AS142="","",IFERROR(TRIM(INDEX($A142:$AQ142,MATCH(Lists!$K$12,$A$1:$AQ$1,0))&amp;""),""))</f>
        <v/>
      </c>
      <c r="BH142" s="19">
        <f>IF(AS142="","",IFERROR(TRIM(INDEX($A142:$AQ142,MATCH(Lists!$K$22,$A$1:$AQ$1,0))&amp;""),""))</f>
        <v/>
      </c>
      <c r="BI142" s="21">
        <f>IF(OR(BH142="Paid",BH142="Partially refunded"),IFERROR(VALUE(IFERROR(TRIM(INDEX($A142:$AQ142,MATCH(Lists!$K$23,$A$1:$AQ$1,0))&amp;""),"")),0)-IFERROR(VALUE(IFERROR(TRIM(INDEX($A142:$AQ142,MATCH(Lists!$K$24,$A$1:$AQ$1,0))&amp;""),"")),0),0)</f>
        <v/>
      </c>
      <c r="BJ142" s="21">
        <f>IF(AS142="","",IFERROR(IF(TRIM(INDEX($A142:$AQ142,MATCH(Lists!$K$21,$A$1:$AQ$1,0))&amp;"")="","",VALUE(TRIM(INDEX($A142:$AQ142,MATCH(Lists!$K$21,$A$1:$AQ$1,0))&amp;""))),""))</f>
        <v/>
      </c>
      <c r="BK142" s="19">
        <f>IF(AS142="",0,1)</f>
        <v/>
      </c>
    </row>
    <row r="143">
      <c r="AR143" s="18" t="n"/>
      <c r="AS143" s="19">
        <f>TRIM(IFERROR(TRIM(INDEX($A143:$AQ143,MATCH(Lists!$K$2,$A$1:$AQ$1,0))&amp;""),"")&amp;" "&amp;IFERROR(TRIM(INDEX($A143:$AQ143,MATCH(Lists!$K$3,$A$1:$AQ$1,0))&amp;""),""))</f>
        <v/>
      </c>
      <c r="AT143" s="20">
        <f>IF(AS143="","",IFERROR(IF(TRIM(INDEX($A143:$AQ143,MATCH(Lists!$K$4,$A$1:$AQ$1,0))&amp;"")="","",IF(ISNUMBER(INDEX($A143:$AQ143,MATCH(Lists!$K$4,$A$1:$AQ$1,0))),INT(INDEX($A143:$AQ143,MATCH(Lists!$K$4,$A$1:$AQ$1,0))),DATE(VALUE(LEFT(INDEX($A143:$AQ143,MATCH(Lists!$K$4,$A$1:$AQ$1,0)),4)),VALUE(MID(INDEX($A143:$AQ143,MATCH(Lists!$K$4,$A$1:$AQ$1,0)),6,2)),VALUE(MID(INDEX($A143:$AQ143,MATCH(Lists!$K$4,$A$1:$AQ$1,0)),9,2))))),""))</f>
        <v/>
      </c>
      <c r="AU143" s="19">
        <f>IF(AS143="","",IFERROR(TRIM(INDEX($A143:$AQ143,MATCH(Lists!$K$6,$A$1:$AQ$1,0))&amp;""),""))</f>
        <v/>
      </c>
      <c r="AV143" s="19">
        <f>IF(AS143="","",IFERROR(TRIM(INDEX($A143:$AQ143,MATCH(Lists!$K$5,$A$1:$AQ$1,0))&amp;""),""))</f>
        <v/>
      </c>
      <c r="AW143" s="19">
        <f>IF(AS143="","",IF(OR(AND(IFERROR(TRIM(INDEX($A143:$AQ143,MATCH(Lists!$K$9,$A$1:$AQ$1,0))&amp;""),"")&lt;&gt;"",ISERROR(MATCH(LOWER(IFERROR(TRIM(INDEX($A143:$AQ143,MATCH(Lists!$K$9,$A$1:$AQ$1,0))&amp;""),"")),Lists!$M$2:$M$7,0))),AND(IFERROR(TRIM(INDEX($A143:$AQ143,MATCH(Lists!$K$10,$A$1:$AQ$1,0))&amp;""),"")&lt;&gt;"",ISERROR(MATCH(LOWER(IFERROR(TRIM(INDEX($A143:$AQ143,MATCH(Lists!$K$10,$A$1:$AQ$1,0))&amp;""),"")),Lists!$M$2:$M$7,0)))),"Yes","No"))</f>
        <v/>
      </c>
      <c r="AX143" s="19">
        <f>IF(AS143="","",IF(IFERROR(TRIM(INDEX($A143:$AQ143,MATCH(Lists!$K$11,$A$1:$AQ$1,0))&amp;""),"")&lt;&gt;"","Yes","No"))</f>
        <v/>
      </c>
      <c r="AY143" s="19">
        <f>TRIM(IFERROR(TRIM(INDEX($A143:$AQ143,MATCH(Lists!$K$13,$A$1:$AQ$1,0))&amp;""),"")&amp;" "&amp;IFERROR(TRIM(INDEX($A143:$AQ143,MATCH(Lists!$K$14,$A$1:$AQ$1,0))&amp;""),""))</f>
        <v/>
      </c>
      <c r="AZ143" s="20">
        <f>IF(AY143="","",IFERROR(IF(TRIM(INDEX($A143:$AQ143,MATCH(Lists!$K$15,$A$1:$AQ$1,0))&amp;"")="","",IF(ISNUMBER(INDEX($A143:$AQ143,MATCH(Lists!$K$15,$A$1:$AQ$1,0))),INT(INDEX($A143:$AQ143,MATCH(Lists!$K$15,$A$1:$AQ$1,0))),DATE(VALUE(LEFT(INDEX($A143:$AQ143,MATCH(Lists!$K$15,$A$1:$AQ$1,0)),4)),VALUE(MID(INDEX($A143:$AQ143,MATCH(Lists!$K$15,$A$1:$AQ$1,0)),6,2)),VALUE(MID(INDEX($A143:$AQ143,MATCH(Lists!$K$15,$A$1:$AQ$1,0)),9,2))))),""))</f>
        <v/>
      </c>
      <c r="BA143" s="19">
        <f>IF(AY143="","",IFERROR(TRIM(INDEX($A143:$AQ143,MATCH(Lists!$K$17,$A$1:$AQ$1,0))&amp;""),""))</f>
        <v/>
      </c>
      <c r="BB143" s="19">
        <f>IF(AY143="","",IFERROR(TRIM(INDEX($A143:$AQ143,MATCH(Lists!$K$16,$A$1:$AQ$1,0))&amp;""),""))</f>
        <v/>
      </c>
      <c r="BC143" s="19">
        <f>IF(AY143="","",IF(OR(AND(IFERROR(TRIM(INDEX($A143:$AQ143,MATCH(Lists!$K$18,$A$1:$AQ$1,0))&amp;""),"")&lt;&gt;"",ISERROR(MATCH(LOWER(IFERROR(TRIM(INDEX($A143:$AQ143,MATCH(Lists!$K$18,$A$1:$AQ$1,0))&amp;""),"")),Lists!$M$2:$M$7,0))),AND(IFERROR(TRIM(INDEX($A143:$AQ143,MATCH(Lists!$K$19,$A$1:$AQ$1,0))&amp;""),"")&lt;&gt;"",ISERROR(MATCH(LOWER(IFERROR(TRIM(INDEX($A143:$AQ143,MATCH(Lists!$K$19,$A$1:$AQ$1,0))&amp;""),"")),Lists!$M$2:$M$7,0)))),"Yes","No"))</f>
        <v/>
      </c>
      <c r="BD143" s="19">
        <f>IF(AY143="","",IF(IFERROR(TRIM(INDEX($A143:$AQ143,MATCH(Lists!$K$20,$A$1:$AQ$1,0))&amp;""),"")&lt;&gt;"","Yes","No"))</f>
        <v/>
      </c>
      <c r="BE143" s="19">
        <f>IF(AS143="","",IFERROR(TRIM(INDEX($A143:$AQ143,MATCH(Lists!$K$7,$A$1:$AQ$1,0))&amp;""),""))</f>
        <v/>
      </c>
      <c r="BF143" s="19">
        <f>IF(AS143="","",IFERROR(TRIM(INDEX($A143:$AQ143,MATCH(Lists!$K$8,$A$1:$AQ$1,0))&amp;""),""))</f>
        <v/>
      </c>
      <c r="BG143" s="19">
        <f>IF(AS143="","",IFERROR(TRIM(INDEX($A143:$AQ143,MATCH(Lists!$K$12,$A$1:$AQ$1,0))&amp;""),""))</f>
        <v/>
      </c>
      <c r="BH143" s="19">
        <f>IF(AS143="","",IFERROR(TRIM(INDEX($A143:$AQ143,MATCH(Lists!$K$22,$A$1:$AQ$1,0))&amp;""),""))</f>
        <v/>
      </c>
      <c r="BI143" s="21">
        <f>IF(OR(BH143="Paid",BH143="Partially refunded"),IFERROR(VALUE(IFERROR(TRIM(INDEX($A143:$AQ143,MATCH(Lists!$K$23,$A$1:$AQ$1,0))&amp;""),"")),0)-IFERROR(VALUE(IFERROR(TRIM(INDEX($A143:$AQ143,MATCH(Lists!$K$24,$A$1:$AQ$1,0))&amp;""),"")),0),0)</f>
        <v/>
      </c>
      <c r="BJ143" s="21">
        <f>IF(AS143="","",IFERROR(IF(TRIM(INDEX($A143:$AQ143,MATCH(Lists!$K$21,$A$1:$AQ$1,0))&amp;"")="","",VALUE(TRIM(INDEX($A143:$AQ143,MATCH(Lists!$K$21,$A$1:$AQ$1,0))&amp;""))),""))</f>
        <v/>
      </c>
      <c r="BK143" s="19">
        <f>IF(AS143="",0,1)</f>
        <v/>
      </c>
    </row>
    <row r="144">
      <c r="AR144" s="18" t="n"/>
      <c r="AS144" s="19">
        <f>TRIM(IFERROR(TRIM(INDEX($A144:$AQ144,MATCH(Lists!$K$2,$A$1:$AQ$1,0))&amp;""),"")&amp;" "&amp;IFERROR(TRIM(INDEX($A144:$AQ144,MATCH(Lists!$K$3,$A$1:$AQ$1,0))&amp;""),""))</f>
        <v/>
      </c>
      <c r="AT144" s="20">
        <f>IF(AS144="","",IFERROR(IF(TRIM(INDEX($A144:$AQ144,MATCH(Lists!$K$4,$A$1:$AQ$1,0))&amp;"")="","",IF(ISNUMBER(INDEX($A144:$AQ144,MATCH(Lists!$K$4,$A$1:$AQ$1,0))),INT(INDEX($A144:$AQ144,MATCH(Lists!$K$4,$A$1:$AQ$1,0))),DATE(VALUE(LEFT(INDEX($A144:$AQ144,MATCH(Lists!$K$4,$A$1:$AQ$1,0)),4)),VALUE(MID(INDEX($A144:$AQ144,MATCH(Lists!$K$4,$A$1:$AQ$1,0)),6,2)),VALUE(MID(INDEX($A144:$AQ144,MATCH(Lists!$K$4,$A$1:$AQ$1,0)),9,2))))),""))</f>
        <v/>
      </c>
      <c r="AU144" s="19">
        <f>IF(AS144="","",IFERROR(TRIM(INDEX($A144:$AQ144,MATCH(Lists!$K$6,$A$1:$AQ$1,0))&amp;""),""))</f>
        <v/>
      </c>
      <c r="AV144" s="19">
        <f>IF(AS144="","",IFERROR(TRIM(INDEX($A144:$AQ144,MATCH(Lists!$K$5,$A$1:$AQ$1,0))&amp;""),""))</f>
        <v/>
      </c>
      <c r="AW144" s="19">
        <f>IF(AS144="","",IF(OR(AND(IFERROR(TRIM(INDEX($A144:$AQ144,MATCH(Lists!$K$9,$A$1:$AQ$1,0))&amp;""),"")&lt;&gt;"",ISERROR(MATCH(LOWER(IFERROR(TRIM(INDEX($A144:$AQ144,MATCH(Lists!$K$9,$A$1:$AQ$1,0))&amp;""),"")),Lists!$M$2:$M$7,0))),AND(IFERROR(TRIM(INDEX($A144:$AQ144,MATCH(Lists!$K$10,$A$1:$AQ$1,0))&amp;""),"")&lt;&gt;"",ISERROR(MATCH(LOWER(IFERROR(TRIM(INDEX($A144:$AQ144,MATCH(Lists!$K$10,$A$1:$AQ$1,0))&amp;""),"")),Lists!$M$2:$M$7,0)))),"Yes","No"))</f>
        <v/>
      </c>
      <c r="AX144" s="19">
        <f>IF(AS144="","",IF(IFERROR(TRIM(INDEX($A144:$AQ144,MATCH(Lists!$K$11,$A$1:$AQ$1,0))&amp;""),"")&lt;&gt;"","Yes","No"))</f>
        <v/>
      </c>
      <c r="AY144" s="19">
        <f>TRIM(IFERROR(TRIM(INDEX($A144:$AQ144,MATCH(Lists!$K$13,$A$1:$AQ$1,0))&amp;""),"")&amp;" "&amp;IFERROR(TRIM(INDEX($A144:$AQ144,MATCH(Lists!$K$14,$A$1:$AQ$1,0))&amp;""),""))</f>
        <v/>
      </c>
      <c r="AZ144" s="20">
        <f>IF(AY144="","",IFERROR(IF(TRIM(INDEX($A144:$AQ144,MATCH(Lists!$K$15,$A$1:$AQ$1,0))&amp;"")="","",IF(ISNUMBER(INDEX($A144:$AQ144,MATCH(Lists!$K$15,$A$1:$AQ$1,0))),INT(INDEX($A144:$AQ144,MATCH(Lists!$K$15,$A$1:$AQ$1,0))),DATE(VALUE(LEFT(INDEX($A144:$AQ144,MATCH(Lists!$K$15,$A$1:$AQ$1,0)),4)),VALUE(MID(INDEX($A144:$AQ144,MATCH(Lists!$K$15,$A$1:$AQ$1,0)),6,2)),VALUE(MID(INDEX($A144:$AQ144,MATCH(Lists!$K$15,$A$1:$AQ$1,0)),9,2))))),""))</f>
        <v/>
      </c>
      <c r="BA144" s="19">
        <f>IF(AY144="","",IFERROR(TRIM(INDEX($A144:$AQ144,MATCH(Lists!$K$17,$A$1:$AQ$1,0))&amp;""),""))</f>
        <v/>
      </c>
      <c r="BB144" s="19">
        <f>IF(AY144="","",IFERROR(TRIM(INDEX($A144:$AQ144,MATCH(Lists!$K$16,$A$1:$AQ$1,0))&amp;""),""))</f>
        <v/>
      </c>
      <c r="BC144" s="19">
        <f>IF(AY144="","",IF(OR(AND(IFERROR(TRIM(INDEX($A144:$AQ144,MATCH(Lists!$K$18,$A$1:$AQ$1,0))&amp;""),"")&lt;&gt;"",ISERROR(MATCH(LOWER(IFERROR(TRIM(INDEX($A144:$AQ144,MATCH(Lists!$K$18,$A$1:$AQ$1,0))&amp;""),"")),Lists!$M$2:$M$7,0))),AND(IFERROR(TRIM(INDEX($A144:$AQ144,MATCH(Lists!$K$19,$A$1:$AQ$1,0))&amp;""),"")&lt;&gt;"",ISERROR(MATCH(LOWER(IFERROR(TRIM(INDEX($A144:$AQ144,MATCH(Lists!$K$19,$A$1:$AQ$1,0))&amp;""),"")),Lists!$M$2:$M$7,0)))),"Yes","No"))</f>
        <v/>
      </c>
      <c r="BD144" s="19">
        <f>IF(AY144="","",IF(IFERROR(TRIM(INDEX($A144:$AQ144,MATCH(Lists!$K$20,$A$1:$AQ$1,0))&amp;""),"")&lt;&gt;"","Yes","No"))</f>
        <v/>
      </c>
      <c r="BE144" s="19">
        <f>IF(AS144="","",IFERROR(TRIM(INDEX($A144:$AQ144,MATCH(Lists!$K$7,$A$1:$AQ$1,0))&amp;""),""))</f>
        <v/>
      </c>
      <c r="BF144" s="19">
        <f>IF(AS144="","",IFERROR(TRIM(INDEX($A144:$AQ144,MATCH(Lists!$K$8,$A$1:$AQ$1,0))&amp;""),""))</f>
        <v/>
      </c>
      <c r="BG144" s="19">
        <f>IF(AS144="","",IFERROR(TRIM(INDEX($A144:$AQ144,MATCH(Lists!$K$12,$A$1:$AQ$1,0))&amp;""),""))</f>
        <v/>
      </c>
      <c r="BH144" s="19">
        <f>IF(AS144="","",IFERROR(TRIM(INDEX($A144:$AQ144,MATCH(Lists!$K$22,$A$1:$AQ$1,0))&amp;""),""))</f>
        <v/>
      </c>
      <c r="BI144" s="21">
        <f>IF(OR(BH144="Paid",BH144="Partially refunded"),IFERROR(VALUE(IFERROR(TRIM(INDEX($A144:$AQ144,MATCH(Lists!$K$23,$A$1:$AQ$1,0))&amp;""),"")),0)-IFERROR(VALUE(IFERROR(TRIM(INDEX($A144:$AQ144,MATCH(Lists!$K$24,$A$1:$AQ$1,0))&amp;""),"")),0),0)</f>
        <v/>
      </c>
      <c r="BJ144" s="21">
        <f>IF(AS144="","",IFERROR(IF(TRIM(INDEX($A144:$AQ144,MATCH(Lists!$K$21,$A$1:$AQ$1,0))&amp;"")="","",VALUE(TRIM(INDEX($A144:$AQ144,MATCH(Lists!$K$21,$A$1:$AQ$1,0))&amp;""))),""))</f>
        <v/>
      </c>
      <c r="BK144" s="19">
        <f>IF(AS144="",0,1)</f>
        <v/>
      </c>
    </row>
    <row r="145">
      <c r="AR145" s="18" t="n"/>
      <c r="AS145" s="19">
        <f>TRIM(IFERROR(TRIM(INDEX($A145:$AQ145,MATCH(Lists!$K$2,$A$1:$AQ$1,0))&amp;""),"")&amp;" "&amp;IFERROR(TRIM(INDEX($A145:$AQ145,MATCH(Lists!$K$3,$A$1:$AQ$1,0))&amp;""),""))</f>
        <v/>
      </c>
      <c r="AT145" s="20">
        <f>IF(AS145="","",IFERROR(IF(TRIM(INDEX($A145:$AQ145,MATCH(Lists!$K$4,$A$1:$AQ$1,0))&amp;"")="","",IF(ISNUMBER(INDEX($A145:$AQ145,MATCH(Lists!$K$4,$A$1:$AQ$1,0))),INT(INDEX($A145:$AQ145,MATCH(Lists!$K$4,$A$1:$AQ$1,0))),DATE(VALUE(LEFT(INDEX($A145:$AQ145,MATCH(Lists!$K$4,$A$1:$AQ$1,0)),4)),VALUE(MID(INDEX($A145:$AQ145,MATCH(Lists!$K$4,$A$1:$AQ$1,0)),6,2)),VALUE(MID(INDEX($A145:$AQ145,MATCH(Lists!$K$4,$A$1:$AQ$1,0)),9,2))))),""))</f>
        <v/>
      </c>
      <c r="AU145" s="19">
        <f>IF(AS145="","",IFERROR(TRIM(INDEX($A145:$AQ145,MATCH(Lists!$K$6,$A$1:$AQ$1,0))&amp;""),""))</f>
        <v/>
      </c>
      <c r="AV145" s="19">
        <f>IF(AS145="","",IFERROR(TRIM(INDEX($A145:$AQ145,MATCH(Lists!$K$5,$A$1:$AQ$1,0))&amp;""),""))</f>
        <v/>
      </c>
      <c r="AW145" s="19">
        <f>IF(AS145="","",IF(OR(AND(IFERROR(TRIM(INDEX($A145:$AQ145,MATCH(Lists!$K$9,$A$1:$AQ$1,0))&amp;""),"")&lt;&gt;"",ISERROR(MATCH(LOWER(IFERROR(TRIM(INDEX($A145:$AQ145,MATCH(Lists!$K$9,$A$1:$AQ$1,0))&amp;""),"")),Lists!$M$2:$M$7,0))),AND(IFERROR(TRIM(INDEX($A145:$AQ145,MATCH(Lists!$K$10,$A$1:$AQ$1,0))&amp;""),"")&lt;&gt;"",ISERROR(MATCH(LOWER(IFERROR(TRIM(INDEX($A145:$AQ145,MATCH(Lists!$K$10,$A$1:$AQ$1,0))&amp;""),"")),Lists!$M$2:$M$7,0)))),"Yes","No"))</f>
        <v/>
      </c>
      <c r="AX145" s="19">
        <f>IF(AS145="","",IF(IFERROR(TRIM(INDEX($A145:$AQ145,MATCH(Lists!$K$11,$A$1:$AQ$1,0))&amp;""),"")&lt;&gt;"","Yes","No"))</f>
        <v/>
      </c>
      <c r="AY145" s="19">
        <f>TRIM(IFERROR(TRIM(INDEX($A145:$AQ145,MATCH(Lists!$K$13,$A$1:$AQ$1,0))&amp;""),"")&amp;" "&amp;IFERROR(TRIM(INDEX($A145:$AQ145,MATCH(Lists!$K$14,$A$1:$AQ$1,0))&amp;""),""))</f>
        <v/>
      </c>
      <c r="AZ145" s="20">
        <f>IF(AY145="","",IFERROR(IF(TRIM(INDEX($A145:$AQ145,MATCH(Lists!$K$15,$A$1:$AQ$1,0))&amp;"")="","",IF(ISNUMBER(INDEX($A145:$AQ145,MATCH(Lists!$K$15,$A$1:$AQ$1,0))),INT(INDEX($A145:$AQ145,MATCH(Lists!$K$15,$A$1:$AQ$1,0))),DATE(VALUE(LEFT(INDEX($A145:$AQ145,MATCH(Lists!$K$15,$A$1:$AQ$1,0)),4)),VALUE(MID(INDEX($A145:$AQ145,MATCH(Lists!$K$15,$A$1:$AQ$1,0)),6,2)),VALUE(MID(INDEX($A145:$AQ145,MATCH(Lists!$K$15,$A$1:$AQ$1,0)),9,2))))),""))</f>
        <v/>
      </c>
      <c r="BA145" s="19">
        <f>IF(AY145="","",IFERROR(TRIM(INDEX($A145:$AQ145,MATCH(Lists!$K$17,$A$1:$AQ$1,0))&amp;""),""))</f>
        <v/>
      </c>
      <c r="BB145" s="19">
        <f>IF(AY145="","",IFERROR(TRIM(INDEX($A145:$AQ145,MATCH(Lists!$K$16,$A$1:$AQ$1,0))&amp;""),""))</f>
        <v/>
      </c>
      <c r="BC145" s="19">
        <f>IF(AY145="","",IF(OR(AND(IFERROR(TRIM(INDEX($A145:$AQ145,MATCH(Lists!$K$18,$A$1:$AQ$1,0))&amp;""),"")&lt;&gt;"",ISERROR(MATCH(LOWER(IFERROR(TRIM(INDEX($A145:$AQ145,MATCH(Lists!$K$18,$A$1:$AQ$1,0))&amp;""),"")),Lists!$M$2:$M$7,0))),AND(IFERROR(TRIM(INDEX($A145:$AQ145,MATCH(Lists!$K$19,$A$1:$AQ$1,0))&amp;""),"")&lt;&gt;"",ISERROR(MATCH(LOWER(IFERROR(TRIM(INDEX($A145:$AQ145,MATCH(Lists!$K$19,$A$1:$AQ$1,0))&amp;""),"")),Lists!$M$2:$M$7,0)))),"Yes","No"))</f>
        <v/>
      </c>
      <c r="BD145" s="19">
        <f>IF(AY145="","",IF(IFERROR(TRIM(INDEX($A145:$AQ145,MATCH(Lists!$K$20,$A$1:$AQ$1,0))&amp;""),"")&lt;&gt;"","Yes","No"))</f>
        <v/>
      </c>
      <c r="BE145" s="19">
        <f>IF(AS145="","",IFERROR(TRIM(INDEX($A145:$AQ145,MATCH(Lists!$K$7,$A$1:$AQ$1,0))&amp;""),""))</f>
        <v/>
      </c>
      <c r="BF145" s="19">
        <f>IF(AS145="","",IFERROR(TRIM(INDEX($A145:$AQ145,MATCH(Lists!$K$8,$A$1:$AQ$1,0))&amp;""),""))</f>
        <v/>
      </c>
      <c r="BG145" s="19">
        <f>IF(AS145="","",IFERROR(TRIM(INDEX($A145:$AQ145,MATCH(Lists!$K$12,$A$1:$AQ$1,0))&amp;""),""))</f>
        <v/>
      </c>
      <c r="BH145" s="19">
        <f>IF(AS145="","",IFERROR(TRIM(INDEX($A145:$AQ145,MATCH(Lists!$K$22,$A$1:$AQ$1,0))&amp;""),""))</f>
        <v/>
      </c>
      <c r="BI145" s="21">
        <f>IF(OR(BH145="Paid",BH145="Partially refunded"),IFERROR(VALUE(IFERROR(TRIM(INDEX($A145:$AQ145,MATCH(Lists!$K$23,$A$1:$AQ$1,0))&amp;""),"")),0)-IFERROR(VALUE(IFERROR(TRIM(INDEX($A145:$AQ145,MATCH(Lists!$K$24,$A$1:$AQ$1,0))&amp;""),"")),0),0)</f>
        <v/>
      </c>
      <c r="BJ145" s="21">
        <f>IF(AS145="","",IFERROR(IF(TRIM(INDEX($A145:$AQ145,MATCH(Lists!$K$21,$A$1:$AQ$1,0))&amp;"")="","",VALUE(TRIM(INDEX($A145:$AQ145,MATCH(Lists!$K$21,$A$1:$AQ$1,0))&amp;""))),""))</f>
        <v/>
      </c>
      <c r="BK145" s="19">
        <f>IF(AS145="",0,1)</f>
        <v/>
      </c>
    </row>
    <row r="146">
      <c r="AR146" s="18" t="n"/>
      <c r="AS146" s="19">
        <f>TRIM(IFERROR(TRIM(INDEX($A146:$AQ146,MATCH(Lists!$K$2,$A$1:$AQ$1,0))&amp;""),"")&amp;" "&amp;IFERROR(TRIM(INDEX($A146:$AQ146,MATCH(Lists!$K$3,$A$1:$AQ$1,0))&amp;""),""))</f>
        <v/>
      </c>
      <c r="AT146" s="20">
        <f>IF(AS146="","",IFERROR(IF(TRIM(INDEX($A146:$AQ146,MATCH(Lists!$K$4,$A$1:$AQ$1,0))&amp;"")="","",IF(ISNUMBER(INDEX($A146:$AQ146,MATCH(Lists!$K$4,$A$1:$AQ$1,0))),INT(INDEX($A146:$AQ146,MATCH(Lists!$K$4,$A$1:$AQ$1,0))),DATE(VALUE(LEFT(INDEX($A146:$AQ146,MATCH(Lists!$K$4,$A$1:$AQ$1,0)),4)),VALUE(MID(INDEX($A146:$AQ146,MATCH(Lists!$K$4,$A$1:$AQ$1,0)),6,2)),VALUE(MID(INDEX($A146:$AQ146,MATCH(Lists!$K$4,$A$1:$AQ$1,0)),9,2))))),""))</f>
        <v/>
      </c>
      <c r="AU146" s="19">
        <f>IF(AS146="","",IFERROR(TRIM(INDEX($A146:$AQ146,MATCH(Lists!$K$6,$A$1:$AQ$1,0))&amp;""),""))</f>
        <v/>
      </c>
      <c r="AV146" s="19">
        <f>IF(AS146="","",IFERROR(TRIM(INDEX($A146:$AQ146,MATCH(Lists!$K$5,$A$1:$AQ$1,0))&amp;""),""))</f>
        <v/>
      </c>
      <c r="AW146" s="19">
        <f>IF(AS146="","",IF(OR(AND(IFERROR(TRIM(INDEX($A146:$AQ146,MATCH(Lists!$K$9,$A$1:$AQ$1,0))&amp;""),"")&lt;&gt;"",ISERROR(MATCH(LOWER(IFERROR(TRIM(INDEX($A146:$AQ146,MATCH(Lists!$K$9,$A$1:$AQ$1,0))&amp;""),"")),Lists!$M$2:$M$7,0))),AND(IFERROR(TRIM(INDEX($A146:$AQ146,MATCH(Lists!$K$10,$A$1:$AQ$1,0))&amp;""),"")&lt;&gt;"",ISERROR(MATCH(LOWER(IFERROR(TRIM(INDEX($A146:$AQ146,MATCH(Lists!$K$10,$A$1:$AQ$1,0))&amp;""),"")),Lists!$M$2:$M$7,0)))),"Yes","No"))</f>
        <v/>
      </c>
      <c r="AX146" s="19">
        <f>IF(AS146="","",IF(IFERROR(TRIM(INDEX($A146:$AQ146,MATCH(Lists!$K$11,$A$1:$AQ$1,0))&amp;""),"")&lt;&gt;"","Yes","No"))</f>
        <v/>
      </c>
      <c r="AY146" s="19">
        <f>TRIM(IFERROR(TRIM(INDEX($A146:$AQ146,MATCH(Lists!$K$13,$A$1:$AQ$1,0))&amp;""),"")&amp;" "&amp;IFERROR(TRIM(INDEX($A146:$AQ146,MATCH(Lists!$K$14,$A$1:$AQ$1,0))&amp;""),""))</f>
        <v/>
      </c>
      <c r="AZ146" s="20">
        <f>IF(AY146="","",IFERROR(IF(TRIM(INDEX($A146:$AQ146,MATCH(Lists!$K$15,$A$1:$AQ$1,0))&amp;"")="","",IF(ISNUMBER(INDEX($A146:$AQ146,MATCH(Lists!$K$15,$A$1:$AQ$1,0))),INT(INDEX($A146:$AQ146,MATCH(Lists!$K$15,$A$1:$AQ$1,0))),DATE(VALUE(LEFT(INDEX($A146:$AQ146,MATCH(Lists!$K$15,$A$1:$AQ$1,0)),4)),VALUE(MID(INDEX($A146:$AQ146,MATCH(Lists!$K$15,$A$1:$AQ$1,0)),6,2)),VALUE(MID(INDEX($A146:$AQ146,MATCH(Lists!$K$15,$A$1:$AQ$1,0)),9,2))))),""))</f>
        <v/>
      </c>
      <c r="BA146" s="19">
        <f>IF(AY146="","",IFERROR(TRIM(INDEX($A146:$AQ146,MATCH(Lists!$K$17,$A$1:$AQ$1,0))&amp;""),""))</f>
        <v/>
      </c>
      <c r="BB146" s="19">
        <f>IF(AY146="","",IFERROR(TRIM(INDEX($A146:$AQ146,MATCH(Lists!$K$16,$A$1:$AQ$1,0))&amp;""),""))</f>
        <v/>
      </c>
      <c r="BC146" s="19">
        <f>IF(AY146="","",IF(OR(AND(IFERROR(TRIM(INDEX($A146:$AQ146,MATCH(Lists!$K$18,$A$1:$AQ$1,0))&amp;""),"")&lt;&gt;"",ISERROR(MATCH(LOWER(IFERROR(TRIM(INDEX($A146:$AQ146,MATCH(Lists!$K$18,$A$1:$AQ$1,0))&amp;""),"")),Lists!$M$2:$M$7,0))),AND(IFERROR(TRIM(INDEX($A146:$AQ146,MATCH(Lists!$K$19,$A$1:$AQ$1,0))&amp;""),"")&lt;&gt;"",ISERROR(MATCH(LOWER(IFERROR(TRIM(INDEX($A146:$AQ146,MATCH(Lists!$K$19,$A$1:$AQ$1,0))&amp;""),"")),Lists!$M$2:$M$7,0)))),"Yes","No"))</f>
        <v/>
      </c>
      <c r="BD146" s="19">
        <f>IF(AY146="","",IF(IFERROR(TRIM(INDEX($A146:$AQ146,MATCH(Lists!$K$20,$A$1:$AQ$1,0))&amp;""),"")&lt;&gt;"","Yes","No"))</f>
        <v/>
      </c>
      <c r="BE146" s="19">
        <f>IF(AS146="","",IFERROR(TRIM(INDEX($A146:$AQ146,MATCH(Lists!$K$7,$A$1:$AQ$1,0))&amp;""),""))</f>
        <v/>
      </c>
      <c r="BF146" s="19">
        <f>IF(AS146="","",IFERROR(TRIM(INDEX($A146:$AQ146,MATCH(Lists!$K$8,$A$1:$AQ$1,0))&amp;""),""))</f>
        <v/>
      </c>
      <c r="BG146" s="19">
        <f>IF(AS146="","",IFERROR(TRIM(INDEX($A146:$AQ146,MATCH(Lists!$K$12,$A$1:$AQ$1,0))&amp;""),""))</f>
        <v/>
      </c>
      <c r="BH146" s="19">
        <f>IF(AS146="","",IFERROR(TRIM(INDEX($A146:$AQ146,MATCH(Lists!$K$22,$A$1:$AQ$1,0))&amp;""),""))</f>
        <v/>
      </c>
      <c r="BI146" s="21">
        <f>IF(OR(BH146="Paid",BH146="Partially refunded"),IFERROR(VALUE(IFERROR(TRIM(INDEX($A146:$AQ146,MATCH(Lists!$K$23,$A$1:$AQ$1,0))&amp;""),"")),0)-IFERROR(VALUE(IFERROR(TRIM(INDEX($A146:$AQ146,MATCH(Lists!$K$24,$A$1:$AQ$1,0))&amp;""),"")),0),0)</f>
        <v/>
      </c>
      <c r="BJ146" s="21">
        <f>IF(AS146="","",IFERROR(IF(TRIM(INDEX($A146:$AQ146,MATCH(Lists!$K$21,$A$1:$AQ$1,0))&amp;"")="","",VALUE(TRIM(INDEX($A146:$AQ146,MATCH(Lists!$K$21,$A$1:$AQ$1,0))&amp;""))),""))</f>
        <v/>
      </c>
      <c r="BK146" s="19">
        <f>IF(AS146="",0,1)</f>
        <v/>
      </c>
    </row>
    <row r="147">
      <c r="AR147" s="18" t="n"/>
      <c r="AS147" s="19">
        <f>TRIM(IFERROR(TRIM(INDEX($A147:$AQ147,MATCH(Lists!$K$2,$A$1:$AQ$1,0))&amp;""),"")&amp;" "&amp;IFERROR(TRIM(INDEX($A147:$AQ147,MATCH(Lists!$K$3,$A$1:$AQ$1,0))&amp;""),""))</f>
        <v/>
      </c>
      <c r="AT147" s="20">
        <f>IF(AS147="","",IFERROR(IF(TRIM(INDEX($A147:$AQ147,MATCH(Lists!$K$4,$A$1:$AQ$1,0))&amp;"")="","",IF(ISNUMBER(INDEX($A147:$AQ147,MATCH(Lists!$K$4,$A$1:$AQ$1,0))),INT(INDEX($A147:$AQ147,MATCH(Lists!$K$4,$A$1:$AQ$1,0))),DATE(VALUE(LEFT(INDEX($A147:$AQ147,MATCH(Lists!$K$4,$A$1:$AQ$1,0)),4)),VALUE(MID(INDEX($A147:$AQ147,MATCH(Lists!$K$4,$A$1:$AQ$1,0)),6,2)),VALUE(MID(INDEX($A147:$AQ147,MATCH(Lists!$K$4,$A$1:$AQ$1,0)),9,2))))),""))</f>
        <v/>
      </c>
      <c r="AU147" s="19">
        <f>IF(AS147="","",IFERROR(TRIM(INDEX($A147:$AQ147,MATCH(Lists!$K$6,$A$1:$AQ$1,0))&amp;""),""))</f>
        <v/>
      </c>
      <c r="AV147" s="19">
        <f>IF(AS147="","",IFERROR(TRIM(INDEX($A147:$AQ147,MATCH(Lists!$K$5,$A$1:$AQ$1,0))&amp;""),""))</f>
        <v/>
      </c>
      <c r="AW147" s="19">
        <f>IF(AS147="","",IF(OR(AND(IFERROR(TRIM(INDEX($A147:$AQ147,MATCH(Lists!$K$9,$A$1:$AQ$1,0))&amp;""),"")&lt;&gt;"",ISERROR(MATCH(LOWER(IFERROR(TRIM(INDEX($A147:$AQ147,MATCH(Lists!$K$9,$A$1:$AQ$1,0))&amp;""),"")),Lists!$M$2:$M$7,0))),AND(IFERROR(TRIM(INDEX($A147:$AQ147,MATCH(Lists!$K$10,$A$1:$AQ$1,0))&amp;""),"")&lt;&gt;"",ISERROR(MATCH(LOWER(IFERROR(TRIM(INDEX($A147:$AQ147,MATCH(Lists!$K$10,$A$1:$AQ$1,0))&amp;""),"")),Lists!$M$2:$M$7,0)))),"Yes","No"))</f>
        <v/>
      </c>
      <c r="AX147" s="19">
        <f>IF(AS147="","",IF(IFERROR(TRIM(INDEX($A147:$AQ147,MATCH(Lists!$K$11,$A$1:$AQ$1,0))&amp;""),"")&lt;&gt;"","Yes","No"))</f>
        <v/>
      </c>
      <c r="AY147" s="19">
        <f>TRIM(IFERROR(TRIM(INDEX($A147:$AQ147,MATCH(Lists!$K$13,$A$1:$AQ$1,0))&amp;""),"")&amp;" "&amp;IFERROR(TRIM(INDEX($A147:$AQ147,MATCH(Lists!$K$14,$A$1:$AQ$1,0))&amp;""),""))</f>
        <v/>
      </c>
      <c r="AZ147" s="20">
        <f>IF(AY147="","",IFERROR(IF(TRIM(INDEX($A147:$AQ147,MATCH(Lists!$K$15,$A$1:$AQ$1,0))&amp;"")="","",IF(ISNUMBER(INDEX($A147:$AQ147,MATCH(Lists!$K$15,$A$1:$AQ$1,0))),INT(INDEX($A147:$AQ147,MATCH(Lists!$K$15,$A$1:$AQ$1,0))),DATE(VALUE(LEFT(INDEX($A147:$AQ147,MATCH(Lists!$K$15,$A$1:$AQ$1,0)),4)),VALUE(MID(INDEX($A147:$AQ147,MATCH(Lists!$K$15,$A$1:$AQ$1,0)),6,2)),VALUE(MID(INDEX($A147:$AQ147,MATCH(Lists!$K$15,$A$1:$AQ$1,0)),9,2))))),""))</f>
        <v/>
      </c>
      <c r="BA147" s="19">
        <f>IF(AY147="","",IFERROR(TRIM(INDEX($A147:$AQ147,MATCH(Lists!$K$17,$A$1:$AQ$1,0))&amp;""),""))</f>
        <v/>
      </c>
      <c r="BB147" s="19">
        <f>IF(AY147="","",IFERROR(TRIM(INDEX($A147:$AQ147,MATCH(Lists!$K$16,$A$1:$AQ$1,0))&amp;""),""))</f>
        <v/>
      </c>
      <c r="BC147" s="19">
        <f>IF(AY147="","",IF(OR(AND(IFERROR(TRIM(INDEX($A147:$AQ147,MATCH(Lists!$K$18,$A$1:$AQ$1,0))&amp;""),"")&lt;&gt;"",ISERROR(MATCH(LOWER(IFERROR(TRIM(INDEX($A147:$AQ147,MATCH(Lists!$K$18,$A$1:$AQ$1,0))&amp;""),"")),Lists!$M$2:$M$7,0))),AND(IFERROR(TRIM(INDEX($A147:$AQ147,MATCH(Lists!$K$19,$A$1:$AQ$1,0))&amp;""),"")&lt;&gt;"",ISERROR(MATCH(LOWER(IFERROR(TRIM(INDEX($A147:$AQ147,MATCH(Lists!$K$19,$A$1:$AQ$1,0))&amp;""),"")),Lists!$M$2:$M$7,0)))),"Yes","No"))</f>
        <v/>
      </c>
      <c r="BD147" s="19">
        <f>IF(AY147="","",IF(IFERROR(TRIM(INDEX($A147:$AQ147,MATCH(Lists!$K$20,$A$1:$AQ$1,0))&amp;""),"")&lt;&gt;"","Yes","No"))</f>
        <v/>
      </c>
      <c r="BE147" s="19">
        <f>IF(AS147="","",IFERROR(TRIM(INDEX($A147:$AQ147,MATCH(Lists!$K$7,$A$1:$AQ$1,0))&amp;""),""))</f>
        <v/>
      </c>
      <c r="BF147" s="19">
        <f>IF(AS147="","",IFERROR(TRIM(INDEX($A147:$AQ147,MATCH(Lists!$K$8,$A$1:$AQ$1,0))&amp;""),""))</f>
        <v/>
      </c>
      <c r="BG147" s="19">
        <f>IF(AS147="","",IFERROR(TRIM(INDEX($A147:$AQ147,MATCH(Lists!$K$12,$A$1:$AQ$1,0))&amp;""),""))</f>
        <v/>
      </c>
      <c r="BH147" s="19">
        <f>IF(AS147="","",IFERROR(TRIM(INDEX($A147:$AQ147,MATCH(Lists!$K$22,$A$1:$AQ$1,0))&amp;""),""))</f>
        <v/>
      </c>
      <c r="BI147" s="21">
        <f>IF(OR(BH147="Paid",BH147="Partially refunded"),IFERROR(VALUE(IFERROR(TRIM(INDEX($A147:$AQ147,MATCH(Lists!$K$23,$A$1:$AQ$1,0))&amp;""),"")),0)-IFERROR(VALUE(IFERROR(TRIM(INDEX($A147:$AQ147,MATCH(Lists!$K$24,$A$1:$AQ$1,0))&amp;""),"")),0),0)</f>
        <v/>
      </c>
      <c r="BJ147" s="21">
        <f>IF(AS147="","",IFERROR(IF(TRIM(INDEX($A147:$AQ147,MATCH(Lists!$K$21,$A$1:$AQ$1,0))&amp;"")="","",VALUE(TRIM(INDEX($A147:$AQ147,MATCH(Lists!$K$21,$A$1:$AQ$1,0))&amp;""))),""))</f>
        <v/>
      </c>
      <c r="BK147" s="19">
        <f>IF(AS147="",0,1)</f>
        <v/>
      </c>
    </row>
    <row r="148">
      <c r="AR148" s="18" t="n"/>
      <c r="AS148" s="19">
        <f>TRIM(IFERROR(TRIM(INDEX($A148:$AQ148,MATCH(Lists!$K$2,$A$1:$AQ$1,0))&amp;""),"")&amp;" "&amp;IFERROR(TRIM(INDEX($A148:$AQ148,MATCH(Lists!$K$3,$A$1:$AQ$1,0))&amp;""),""))</f>
        <v/>
      </c>
      <c r="AT148" s="20">
        <f>IF(AS148="","",IFERROR(IF(TRIM(INDEX($A148:$AQ148,MATCH(Lists!$K$4,$A$1:$AQ$1,0))&amp;"")="","",IF(ISNUMBER(INDEX($A148:$AQ148,MATCH(Lists!$K$4,$A$1:$AQ$1,0))),INT(INDEX($A148:$AQ148,MATCH(Lists!$K$4,$A$1:$AQ$1,0))),DATE(VALUE(LEFT(INDEX($A148:$AQ148,MATCH(Lists!$K$4,$A$1:$AQ$1,0)),4)),VALUE(MID(INDEX($A148:$AQ148,MATCH(Lists!$K$4,$A$1:$AQ$1,0)),6,2)),VALUE(MID(INDEX($A148:$AQ148,MATCH(Lists!$K$4,$A$1:$AQ$1,0)),9,2))))),""))</f>
        <v/>
      </c>
      <c r="AU148" s="19">
        <f>IF(AS148="","",IFERROR(TRIM(INDEX($A148:$AQ148,MATCH(Lists!$K$6,$A$1:$AQ$1,0))&amp;""),""))</f>
        <v/>
      </c>
      <c r="AV148" s="19">
        <f>IF(AS148="","",IFERROR(TRIM(INDEX($A148:$AQ148,MATCH(Lists!$K$5,$A$1:$AQ$1,0))&amp;""),""))</f>
        <v/>
      </c>
      <c r="AW148" s="19">
        <f>IF(AS148="","",IF(OR(AND(IFERROR(TRIM(INDEX($A148:$AQ148,MATCH(Lists!$K$9,$A$1:$AQ$1,0))&amp;""),"")&lt;&gt;"",ISERROR(MATCH(LOWER(IFERROR(TRIM(INDEX($A148:$AQ148,MATCH(Lists!$K$9,$A$1:$AQ$1,0))&amp;""),"")),Lists!$M$2:$M$7,0))),AND(IFERROR(TRIM(INDEX($A148:$AQ148,MATCH(Lists!$K$10,$A$1:$AQ$1,0))&amp;""),"")&lt;&gt;"",ISERROR(MATCH(LOWER(IFERROR(TRIM(INDEX($A148:$AQ148,MATCH(Lists!$K$10,$A$1:$AQ$1,0))&amp;""),"")),Lists!$M$2:$M$7,0)))),"Yes","No"))</f>
        <v/>
      </c>
      <c r="AX148" s="19">
        <f>IF(AS148="","",IF(IFERROR(TRIM(INDEX($A148:$AQ148,MATCH(Lists!$K$11,$A$1:$AQ$1,0))&amp;""),"")&lt;&gt;"","Yes","No"))</f>
        <v/>
      </c>
      <c r="AY148" s="19">
        <f>TRIM(IFERROR(TRIM(INDEX($A148:$AQ148,MATCH(Lists!$K$13,$A$1:$AQ$1,0))&amp;""),"")&amp;" "&amp;IFERROR(TRIM(INDEX($A148:$AQ148,MATCH(Lists!$K$14,$A$1:$AQ$1,0))&amp;""),""))</f>
        <v/>
      </c>
      <c r="AZ148" s="20">
        <f>IF(AY148="","",IFERROR(IF(TRIM(INDEX($A148:$AQ148,MATCH(Lists!$K$15,$A$1:$AQ$1,0))&amp;"")="","",IF(ISNUMBER(INDEX($A148:$AQ148,MATCH(Lists!$K$15,$A$1:$AQ$1,0))),INT(INDEX($A148:$AQ148,MATCH(Lists!$K$15,$A$1:$AQ$1,0))),DATE(VALUE(LEFT(INDEX($A148:$AQ148,MATCH(Lists!$K$15,$A$1:$AQ$1,0)),4)),VALUE(MID(INDEX($A148:$AQ148,MATCH(Lists!$K$15,$A$1:$AQ$1,0)),6,2)),VALUE(MID(INDEX($A148:$AQ148,MATCH(Lists!$K$15,$A$1:$AQ$1,0)),9,2))))),""))</f>
        <v/>
      </c>
      <c r="BA148" s="19">
        <f>IF(AY148="","",IFERROR(TRIM(INDEX($A148:$AQ148,MATCH(Lists!$K$17,$A$1:$AQ$1,0))&amp;""),""))</f>
        <v/>
      </c>
      <c r="BB148" s="19">
        <f>IF(AY148="","",IFERROR(TRIM(INDEX($A148:$AQ148,MATCH(Lists!$K$16,$A$1:$AQ$1,0))&amp;""),""))</f>
        <v/>
      </c>
      <c r="BC148" s="19">
        <f>IF(AY148="","",IF(OR(AND(IFERROR(TRIM(INDEX($A148:$AQ148,MATCH(Lists!$K$18,$A$1:$AQ$1,0))&amp;""),"")&lt;&gt;"",ISERROR(MATCH(LOWER(IFERROR(TRIM(INDEX($A148:$AQ148,MATCH(Lists!$K$18,$A$1:$AQ$1,0))&amp;""),"")),Lists!$M$2:$M$7,0))),AND(IFERROR(TRIM(INDEX($A148:$AQ148,MATCH(Lists!$K$19,$A$1:$AQ$1,0))&amp;""),"")&lt;&gt;"",ISERROR(MATCH(LOWER(IFERROR(TRIM(INDEX($A148:$AQ148,MATCH(Lists!$K$19,$A$1:$AQ$1,0))&amp;""),"")),Lists!$M$2:$M$7,0)))),"Yes","No"))</f>
        <v/>
      </c>
      <c r="BD148" s="19">
        <f>IF(AY148="","",IF(IFERROR(TRIM(INDEX($A148:$AQ148,MATCH(Lists!$K$20,$A$1:$AQ$1,0))&amp;""),"")&lt;&gt;"","Yes","No"))</f>
        <v/>
      </c>
      <c r="BE148" s="19">
        <f>IF(AS148="","",IFERROR(TRIM(INDEX($A148:$AQ148,MATCH(Lists!$K$7,$A$1:$AQ$1,0))&amp;""),""))</f>
        <v/>
      </c>
      <c r="BF148" s="19">
        <f>IF(AS148="","",IFERROR(TRIM(INDEX($A148:$AQ148,MATCH(Lists!$K$8,$A$1:$AQ$1,0))&amp;""),""))</f>
        <v/>
      </c>
      <c r="BG148" s="19">
        <f>IF(AS148="","",IFERROR(TRIM(INDEX($A148:$AQ148,MATCH(Lists!$K$12,$A$1:$AQ$1,0))&amp;""),""))</f>
        <v/>
      </c>
      <c r="BH148" s="19">
        <f>IF(AS148="","",IFERROR(TRIM(INDEX($A148:$AQ148,MATCH(Lists!$K$22,$A$1:$AQ$1,0))&amp;""),""))</f>
        <v/>
      </c>
      <c r="BI148" s="21">
        <f>IF(OR(BH148="Paid",BH148="Partially refunded"),IFERROR(VALUE(IFERROR(TRIM(INDEX($A148:$AQ148,MATCH(Lists!$K$23,$A$1:$AQ$1,0))&amp;""),"")),0)-IFERROR(VALUE(IFERROR(TRIM(INDEX($A148:$AQ148,MATCH(Lists!$K$24,$A$1:$AQ$1,0))&amp;""),"")),0),0)</f>
        <v/>
      </c>
      <c r="BJ148" s="21">
        <f>IF(AS148="","",IFERROR(IF(TRIM(INDEX($A148:$AQ148,MATCH(Lists!$K$21,$A$1:$AQ$1,0))&amp;"")="","",VALUE(TRIM(INDEX($A148:$AQ148,MATCH(Lists!$K$21,$A$1:$AQ$1,0))&amp;""))),""))</f>
        <v/>
      </c>
      <c r="BK148" s="19">
        <f>IF(AS148="",0,1)</f>
        <v/>
      </c>
    </row>
    <row r="149">
      <c r="AR149" s="18" t="n"/>
      <c r="AS149" s="19">
        <f>TRIM(IFERROR(TRIM(INDEX($A149:$AQ149,MATCH(Lists!$K$2,$A$1:$AQ$1,0))&amp;""),"")&amp;" "&amp;IFERROR(TRIM(INDEX($A149:$AQ149,MATCH(Lists!$K$3,$A$1:$AQ$1,0))&amp;""),""))</f>
        <v/>
      </c>
      <c r="AT149" s="20">
        <f>IF(AS149="","",IFERROR(IF(TRIM(INDEX($A149:$AQ149,MATCH(Lists!$K$4,$A$1:$AQ$1,0))&amp;"")="","",IF(ISNUMBER(INDEX($A149:$AQ149,MATCH(Lists!$K$4,$A$1:$AQ$1,0))),INT(INDEX($A149:$AQ149,MATCH(Lists!$K$4,$A$1:$AQ$1,0))),DATE(VALUE(LEFT(INDEX($A149:$AQ149,MATCH(Lists!$K$4,$A$1:$AQ$1,0)),4)),VALUE(MID(INDEX($A149:$AQ149,MATCH(Lists!$K$4,$A$1:$AQ$1,0)),6,2)),VALUE(MID(INDEX($A149:$AQ149,MATCH(Lists!$K$4,$A$1:$AQ$1,0)),9,2))))),""))</f>
        <v/>
      </c>
      <c r="AU149" s="19">
        <f>IF(AS149="","",IFERROR(TRIM(INDEX($A149:$AQ149,MATCH(Lists!$K$6,$A$1:$AQ$1,0))&amp;""),""))</f>
        <v/>
      </c>
      <c r="AV149" s="19">
        <f>IF(AS149="","",IFERROR(TRIM(INDEX($A149:$AQ149,MATCH(Lists!$K$5,$A$1:$AQ$1,0))&amp;""),""))</f>
        <v/>
      </c>
      <c r="AW149" s="19">
        <f>IF(AS149="","",IF(OR(AND(IFERROR(TRIM(INDEX($A149:$AQ149,MATCH(Lists!$K$9,$A$1:$AQ$1,0))&amp;""),"")&lt;&gt;"",ISERROR(MATCH(LOWER(IFERROR(TRIM(INDEX($A149:$AQ149,MATCH(Lists!$K$9,$A$1:$AQ$1,0))&amp;""),"")),Lists!$M$2:$M$7,0))),AND(IFERROR(TRIM(INDEX($A149:$AQ149,MATCH(Lists!$K$10,$A$1:$AQ$1,0))&amp;""),"")&lt;&gt;"",ISERROR(MATCH(LOWER(IFERROR(TRIM(INDEX($A149:$AQ149,MATCH(Lists!$K$10,$A$1:$AQ$1,0))&amp;""),"")),Lists!$M$2:$M$7,0)))),"Yes","No"))</f>
        <v/>
      </c>
      <c r="AX149" s="19">
        <f>IF(AS149="","",IF(IFERROR(TRIM(INDEX($A149:$AQ149,MATCH(Lists!$K$11,$A$1:$AQ$1,0))&amp;""),"")&lt;&gt;"","Yes","No"))</f>
        <v/>
      </c>
      <c r="AY149" s="19">
        <f>TRIM(IFERROR(TRIM(INDEX($A149:$AQ149,MATCH(Lists!$K$13,$A$1:$AQ$1,0))&amp;""),"")&amp;" "&amp;IFERROR(TRIM(INDEX($A149:$AQ149,MATCH(Lists!$K$14,$A$1:$AQ$1,0))&amp;""),""))</f>
        <v/>
      </c>
      <c r="AZ149" s="20">
        <f>IF(AY149="","",IFERROR(IF(TRIM(INDEX($A149:$AQ149,MATCH(Lists!$K$15,$A$1:$AQ$1,0))&amp;"")="","",IF(ISNUMBER(INDEX($A149:$AQ149,MATCH(Lists!$K$15,$A$1:$AQ$1,0))),INT(INDEX($A149:$AQ149,MATCH(Lists!$K$15,$A$1:$AQ$1,0))),DATE(VALUE(LEFT(INDEX($A149:$AQ149,MATCH(Lists!$K$15,$A$1:$AQ$1,0)),4)),VALUE(MID(INDEX($A149:$AQ149,MATCH(Lists!$K$15,$A$1:$AQ$1,0)),6,2)),VALUE(MID(INDEX($A149:$AQ149,MATCH(Lists!$K$15,$A$1:$AQ$1,0)),9,2))))),""))</f>
        <v/>
      </c>
      <c r="BA149" s="19">
        <f>IF(AY149="","",IFERROR(TRIM(INDEX($A149:$AQ149,MATCH(Lists!$K$17,$A$1:$AQ$1,0))&amp;""),""))</f>
        <v/>
      </c>
      <c r="BB149" s="19">
        <f>IF(AY149="","",IFERROR(TRIM(INDEX($A149:$AQ149,MATCH(Lists!$K$16,$A$1:$AQ$1,0))&amp;""),""))</f>
        <v/>
      </c>
      <c r="BC149" s="19">
        <f>IF(AY149="","",IF(OR(AND(IFERROR(TRIM(INDEX($A149:$AQ149,MATCH(Lists!$K$18,$A$1:$AQ$1,0))&amp;""),"")&lt;&gt;"",ISERROR(MATCH(LOWER(IFERROR(TRIM(INDEX($A149:$AQ149,MATCH(Lists!$K$18,$A$1:$AQ$1,0))&amp;""),"")),Lists!$M$2:$M$7,0))),AND(IFERROR(TRIM(INDEX($A149:$AQ149,MATCH(Lists!$K$19,$A$1:$AQ$1,0))&amp;""),"")&lt;&gt;"",ISERROR(MATCH(LOWER(IFERROR(TRIM(INDEX($A149:$AQ149,MATCH(Lists!$K$19,$A$1:$AQ$1,0))&amp;""),"")),Lists!$M$2:$M$7,0)))),"Yes","No"))</f>
        <v/>
      </c>
      <c r="BD149" s="19">
        <f>IF(AY149="","",IF(IFERROR(TRIM(INDEX($A149:$AQ149,MATCH(Lists!$K$20,$A$1:$AQ$1,0))&amp;""),"")&lt;&gt;"","Yes","No"))</f>
        <v/>
      </c>
      <c r="BE149" s="19">
        <f>IF(AS149="","",IFERROR(TRIM(INDEX($A149:$AQ149,MATCH(Lists!$K$7,$A$1:$AQ$1,0))&amp;""),""))</f>
        <v/>
      </c>
      <c r="BF149" s="19">
        <f>IF(AS149="","",IFERROR(TRIM(INDEX($A149:$AQ149,MATCH(Lists!$K$8,$A$1:$AQ$1,0))&amp;""),""))</f>
        <v/>
      </c>
      <c r="BG149" s="19">
        <f>IF(AS149="","",IFERROR(TRIM(INDEX($A149:$AQ149,MATCH(Lists!$K$12,$A$1:$AQ$1,0))&amp;""),""))</f>
        <v/>
      </c>
      <c r="BH149" s="19">
        <f>IF(AS149="","",IFERROR(TRIM(INDEX($A149:$AQ149,MATCH(Lists!$K$22,$A$1:$AQ$1,0))&amp;""),""))</f>
        <v/>
      </c>
      <c r="BI149" s="21">
        <f>IF(OR(BH149="Paid",BH149="Partially refunded"),IFERROR(VALUE(IFERROR(TRIM(INDEX($A149:$AQ149,MATCH(Lists!$K$23,$A$1:$AQ$1,0))&amp;""),"")),0)-IFERROR(VALUE(IFERROR(TRIM(INDEX($A149:$AQ149,MATCH(Lists!$K$24,$A$1:$AQ$1,0))&amp;""),"")),0),0)</f>
        <v/>
      </c>
      <c r="BJ149" s="21">
        <f>IF(AS149="","",IFERROR(IF(TRIM(INDEX($A149:$AQ149,MATCH(Lists!$K$21,$A$1:$AQ$1,0))&amp;"")="","",VALUE(TRIM(INDEX($A149:$AQ149,MATCH(Lists!$K$21,$A$1:$AQ$1,0))&amp;""))),""))</f>
        <v/>
      </c>
      <c r="BK149" s="19">
        <f>IF(AS149="",0,1)</f>
        <v/>
      </c>
    </row>
    <row r="150">
      <c r="AR150" s="18" t="n"/>
      <c r="AS150" s="19">
        <f>TRIM(IFERROR(TRIM(INDEX($A150:$AQ150,MATCH(Lists!$K$2,$A$1:$AQ$1,0))&amp;""),"")&amp;" "&amp;IFERROR(TRIM(INDEX($A150:$AQ150,MATCH(Lists!$K$3,$A$1:$AQ$1,0))&amp;""),""))</f>
        <v/>
      </c>
      <c r="AT150" s="20">
        <f>IF(AS150="","",IFERROR(IF(TRIM(INDEX($A150:$AQ150,MATCH(Lists!$K$4,$A$1:$AQ$1,0))&amp;"")="","",IF(ISNUMBER(INDEX($A150:$AQ150,MATCH(Lists!$K$4,$A$1:$AQ$1,0))),INT(INDEX($A150:$AQ150,MATCH(Lists!$K$4,$A$1:$AQ$1,0))),DATE(VALUE(LEFT(INDEX($A150:$AQ150,MATCH(Lists!$K$4,$A$1:$AQ$1,0)),4)),VALUE(MID(INDEX($A150:$AQ150,MATCH(Lists!$K$4,$A$1:$AQ$1,0)),6,2)),VALUE(MID(INDEX($A150:$AQ150,MATCH(Lists!$K$4,$A$1:$AQ$1,0)),9,2))))),""))</f>
        <v/>
      </c>
      <c r="AU150" s="19">
        <f>IF(AS150="","",IFERROR(TRIM(INDEX($A150:$AQ150,MATCH(Lists!$K$6,$A$1:$AQ$1,0))&amp;""),""))</f>
        <v/>
      </c>
      <c r="AV150" s="19">
        <f>IF(AS150="","",IFERROR(TRIM(INDEX($A150:$AQ150,MATCH(Lists!$K$5,$A$1:$AQ$1,0))&amp;""),""))</f>
        <v/>
      </c>
      <c r="AW150" s="19">
        <f>IF(AS150="","",IF(OR(AND(IFERROR(TRIM(INDEX($A150:$AQ150,MATCH(Lists!$K$9,$A$1:$AQ$1,0))&amp;""),"")&lt;&gt;"",ISERROR(MATCH(LOWER(IFERROR(TRIM(INDEX($A150:$AQ150,MATCH(Lists!$K$9,$A$1:$AQ$1,0))&amp;""),"")),Lists!$M$2:$M$7,0))),AND(IFERROR(TRIM(INDEX($A150:$AQ150,MATCH(Lists!$K$10,$A$1:$AQ$1,0))&amp;""),"")&lt;&gt;"",ISERROR(MATCH(LOWER(IFERROR(TRIM(INDEX($A150:$AQ150,MATCH(Lists!$K$10,$A$1:$AQ$1,0))&amp;""),"")),Lists!$M$2:$M$7,0)))),"Yes","No"))</f>
        <v/>
      </c>
      <c r="AX150" s="19">
        <f>IF(AS150="","",IF(IFERROR(TRIM(INDEX($A150:$AQ150,MATCH(Lists!$K$11,$A$1:$AQ$1,0))&amp;""),"")&lt;&gt;"","Yes","No"))</f>
        <v/>
      </c>
      <c r="AY150" s="19">
        <f>TRIM(IFERROR(TRIM(INDEX($A150:$AQ150,MATCH(Lists!$K$13,$A$1:$AQ$1,0))&amp;""),"")&amp;" "&amp;IFERROR(TRIM(INDEX($A150:$AQ150,MATCH(Lists!$K$14,$A$1:$AQ$1,0))&amp;""),""))</f>
        <v/>
      </c>
      <c r="AZ150" s="20">
        <f>IF(AY150="","",IFERROR(IF(TRIM(INDEX($A150:$AQ150,MATCH(Lists!$K$15,$A$1:$AQ$1,0))&amp;"")="","",IF(ISNUMBER(INDEX($A150:$AQ150,MATCH(Lists!$K$15,$A$1:$AQ$1,0))),INT(INDEX($A150:$AQ150,MATCH(Lists!$K$15,$A$1:$AQ$1,0))),DATE(VALUE(LEFT(INDEX($A150:$AQ150,MATCH(Lists!$K$15,$A$1:$AQ$1,0)),4)),VALUE(MID(INDEX($A150:$AQ150,MATCH(Lists!$K$15,$A$1:$AQ$1,0)),6,2)),VALUE(MID(INDEX($A150:$AQ150,MATCH(Lists!$K$15,$A$1:$AQ$1,0)),9,2))))),""))</f>
        <v/>
      </c>
      <c r="BA150" s="19">
        <f>IF(AY150="","",IFERROR(TRIM(INDEX($A150:$AQ150,MATCH(Lists!$K$17,$A$1:$AQ$1,0))&amp;""),""))</f>
        <v/>
      </c>
      <c r="BB150" s="19">
        <f>IF(AY150="","",IFERROR(TRIM(INDEX($A150:$AQ150,MATCH(Lists!$K$16,$A$1:$AQ$1,0))&amp;""),""))</f>
        <v/>
      </c>
      <c r="BC150" s="19">
        <f>IF(AY150="","",IF(OR(AND(IFERROR(TRIM(INDEX($A150:$AQ150,MATCH(Lists!$K$18,$A$1:$AQ$1,0))&amp;""),"")&lt;&gt;"",ISERROR(MATCH(LOWER(IFERROR(TRIM(INDEX($A150:$AQ150,MATCH(Lists!$K$18,$A$1:$AQ$1,0))&amp;""),"")),Lists!$M$2:$M$7,0))),AND(IFERROR(TRIM(INDEX($A150:$AQ150,MATCH(Lists!$K$19,$A$1:$AQ$1,0))&amp;""),"")&lt;&gt;"",ISERROR(MATCH(LOWER(IFERROR(TRIM(INDEX($A150:$AQ150,MATCH(Lists!$K$19,$A$1:$AQ$1,0))&amp;""),"")),Lists!$M$2:$M$7,0)))),"Yes","No"))</f>
        <v/>
      </c>
      <c r="BD150" s="19">
        <f>IF(AY150="","",IF(IFERROR(TRIM(INDEX($A150:$AQ150,MATCH(Lists!$K$20,$A$1:$AQ$1,0))&amp;""),"")&lt;&gt;"","Yes","No"))</f>
        <v/>
      </c>
      <c r="BE150" s="19">
        <f>IF(AS150="","",IFERROR(TRIM(INDEX($A150:$AQ150,MATCH(Lists!$K$7,$A$1:$AQ$1,0))&amp;""),""))</f>
        <v/>
      </c>
      <c r="BF150" s="19">
        <f>IF(AS150="","",IFERROR(TRIM(INDEX($A150:$AQ150,MATCH(Lists!$K$8,$A$1:$AQ$1,0))&amp;""),""))</f>
        <v/>
      </c>
      <c r="BG150" s="19">
        <f>IF(AS150="","",IFERROR(TRIM(INDEX($A150:$AQ150,MATCH(Lists!$K$12,$A$1:$AQ$1,0))&amp;""),""))</f>
        <v/>
      </c>
      <c r="BH150" s="19">
        <f>IF(AS150="","",IFERROR(TRIM(INDEX($A150:$AQ150,MATCH(Lists!$K$22,$A$1:$AQ$1,0))&amp;""),""))</f>
        <v/>
      </c>
      <c r="BI150" s="21">
        <f>IF(OR(BH150="Paid",BH150="Partially refunded"),IFERROR(VALUE(IFERROR(TRIM(INDEX($A150:$AQ150,MATCH(Lists!$K$23,$A$1:$AQ$1,0))&amp;""),"")),0)-IFERROR(VALUE(IFERROR(TRIM(INDEX($A150:$AQ150,MATCH(Lists!$K$24,$A$1:$AQ$1,0))&amp;""),"")),0),0)</f>
        <v/>
      </c>
      <c r="BJ150" s="21">
        <f>IF(AS150="","",IFERROR(IF(TRIM(INDEX($A150:$AQ150,MATCH(Lists!$K$21,$A$1:$AQ$1,0))&amp;"")="","",VALUE(TRIM(INDEX($A150:$AQ150,MATCH(Lists!$K$21,$A$1:$AQ$1,0))&amp;""))),""))</f>
        <v/>
      </c>
      <c r="BK150" s="19">
        <f>IF(AS150="",0,1)</f>
        <v/>
      </c>
    </row>
    <row r="151">
      <c r="AR151" s="18" t="n"/>
      <c r="AS151" s="19">
        <f>TRIM(IFERROR(TRIM(INDEX($A151:$AQ151,MATCH(Lists!$K$2,$A$1:$AQ$1,0))&amp;""),"")&amp;" "&amp;IFERROR(TRIM(INDEX($A151:$AQ151,MATCH(Lists!$K$3,$A$1:$AQ$1,0))&amp;""),""))</f>
        <v/>
      </c>
      <c r="AT151" s="20">
        <f>IF(AS151="","",IFERROR(IF(TRIM(INDEX($A151:$AQ151,MATCH(Lists!$K$4,$A$1:$AQ$1,0))&amp;"")="","",IF(ISNUMBER(INDEX($A151:$AQ151,MATCH(Lists!$K$4,$A$1:$AQ$1,0))),INT(INDEX($A151:$AQ151,MATCH(Lists!$K$4,$A$1:$AQ$1,0))),DATE(VALUE(LEFT(INDEX($A151:$AQ151,MATCH(Lists!$K$4,$A$1:$AQ$1,0)),4)),VALUE(MID(INDEX($A151:$AQ151,MATCH(Lists!$K$4,$A$1:$AQ$1,0)),6,2)),VALUE(MID(INDEX($A151:$AQ151,MATCH(Lists!$K$4,$A$1:$AQ$1,0)),9,2))))),""))</f>
        <v/>
      </c>
      <c r="AU151" s="19">
        <f>IF(AS151="","",IFERROR(TRIM(INDEX($A151:$AQ151,MATCH(Lists!$K$6,$A$1:$AQ$1,0))&amp;""),""))</f>
        <v/>
      </c>
      <c r="AV151" s="19">
        <f>IF(AS151="","",IFERROR(TRIM(INDEX($A151:$AQ151,MATCH(Lists!$K$5,$A$1:$AQ$1,0))&amp;""),""))</f>
        <v/>
      </c>
      <c r="AW151" s="19">
        <f>IF(AS151="","",IF(OR(AND(IFERROR(TRIM(INDEX($A151:$AQ151,MATCH(Lists!$K$9,$A$1:$AQ$1,0))&amp;""),"")&lt;&gt;"",ISERROR(MATCH(LOWER(IFERROR(TRIM(INDEX($A151:$AQ151,MATCH(Lists!$K$9,$A$1:$AQ$1,0))&amp;""),"")),Lists!$M$2:$M$7,0))),AND(IFERROR(TRIM(INDEX($A151:$AQ151,MATCH(Lists!$K$10,$A$1:$AQ$1,0))&amp;""),"")&lt;&gt;"",ISERROR(MATCH(LOWER(IFERROR(TRIM(INDEX($A151:$AQ151,MATCH(Lists!$K$10,$A$1:$AQ$1,0))&amp;""),"")),Lists!$M$2:$M$7,0)))),"Yes","No"))</f>
        <v/>
      </c>
      <c r="AX151" s="19">
        <f>IF(AS151="","",IF(IFERROR(TRIM(INDEX($A151:$AQ151,MATCH(Lists!$K$11,$A$1:$AQ$1,0))&amp;""),"")&lt;&gt;"","Yes","No"))</f>
        <v/>
      </c>
      <c r="AY151" s="19">
        <f>TRIM(IFERROR(TRIM(INDEX($A151:$AQ151,MATCH(Lists!$K$13,$A$1:$AQ$1,0))&amp;""),"")&amp;" "&amp;IFERROR(TRIM(INDEX($A151:$AQ151,MATCH(Lists!$K$14,$A$1:$AQ$1,0))&amp;""),""))</f>
        <v/>
      </c>
      <c r="AZ151" s="20">
        <f>IF(AY151="","",IFERROR(IF(TRIM(INDEX($A151:$AQ151,MATCH(Lists!$K$15,$A$1:$AQ$1,0))&amp;"")="","",IF(ISNUMBER(INDEX($A151:$AQ151,MATCH(Lists!$K$15,$A$1:$AQ$1,0))),INT(INDEX($A151:$AQ151,MATCH(Lists!$K$15,$A$1:$AQ$1,0))),DATE(VALUE(LEFT(INDEX($A151:$AQ151,MATCH(Lists!$K$15,$A$1:$AQ$1,0)),4)),VALUE(MID(INDEX($A151:$AQ151,MATCH(Lists!$K$15,$A$1:$AQ$1,0)),6,2)),VALUE(MID(INDEX($A151:$AQ151,MATCH(Lists!$K$15,$A$1:$AQ$1,0)),9,2))))),""))</f>
        <v/>
      </c>
      <c r="BA151" s="19">
        <f>IF(AY151="","",IFERROR(TRIM(INDEX($A151:$AQ151,MATCH(Lists!$K$17,$A$1:$AQ$1,0))&amp;""),""))</f>
        <v/>
      </c>
      <c r="BB151" s="19">
        <f>IF(AY151="","",IFERROR(TRIM(INDEX($A151:$AQ151,MATCH(Lists!$K$16,$A$1:$AQ$1,0))&amp;""),""))</f>
        <v/>
      </c>
      <c r="BC151" s="19">
        <f>IF(AY151="","",IF(OR(AND(IFERROR(TRIM(INDEX($A151:$AQ151,MATCH(Lists!$K$18,$A$1:$AQ$1,0))&amp;""),"")&lt;&gt;"",ISERROR(MATCH(LOWER(IFERROR(TRIM(INDEX($A151:$AQ151,MATCH(Lists!$K$18,$A$1:$AQ$1,0))&amp;""),"")),Lists!$M$2:$M$7,0))),AND(IFERROR(TRIM(INDEX($A151:$AQ151,MATCH(Lists!$K$19,$A$1:$AQ$1,0))&amp;""),"")&lt;&gt;"",ISERROR(MATCH(LOWER(IFERROR(TRIM(INDEX($A151:$AQ151,MATCH(Lists!$K$19,$A$1:$AQ$1,0))&amp;""),"")),Lists!$M$2:$M$7,0)))),"Yes","No"))</f>
        <v/>
      </c>
      <c r="BD151" s="19">
        <f>IF(AY151="","",IF(IFERROR(TRIM(INDEX($A151:$AQ151,MATCH(Lists!$K$20,$A$1:$AQ$1,0))&amp;""),"")&lt;&gt;"","Yes","No"))</f>
        <v/>
      </c>
      <c r="BE151" s="19">
        <f>IF(AS151="","",IFERROR(TRIM(INDEX($A151:$AQ151,MATCH(Lists!$K$7,$A$1:$AQ$1,0))&amp;""),""))</f>
        <v/>
      </c>
      <c r="BF151" s="19">
        <f>IF(AS151="","",IFERROR(TRIM(INDEX($A151:$AQ151,MATCH(Lists!$K$8,$A$1:$AQ$1,0))&amp;""),""))</f>
        <v/>
      </c>
      <c r="BG151" s="19">
        <f>IF(AS151="","",IFERROR(TRIM(INDEX($A151:$AQ151,MATCH(Lists!$K$12,$A$1:$AQ$1,0))&amp;""),""))</f>
        <v/>
      </c>
      <c r="BH151" s="19">
        <f>IF(AS151="","",IFERROR(TRIM(INDEX($A151:$AQ151,MATCH(Lists!$K$22,$A$1:$AQ$1,0))&amp;""),""))</f>
        <v/>
      </c>
      <c r="BI151" s="21">
        <f>IF(OR(BH151="Paid",BH151="Partially refunded"),IFERROR(VALUE(IFERROR(TRIM(INDEX($A151:$AQ151,MATCH(Lists!$K$23,$A$1:$AQ$1,0))&amp;""),"")),0)-IFERROR(VALUE(IFERROR(TRIM(INDEX($A151:$AQ151,MATCH(Lists!$K$24,$A$1:$AQ$1,0))&amp;""),"")),0),0)</f>
        <v/>
      </c>
      <c r="BJ151" s="21">
        <f>IF(AS151="","",IFERROR(IF(TRIM(INDEX($A151:$AQ151,MATCH(Lists!$K$21,$A$1:$AQ$1,0))&amp;"")="","",VALUE(TRIM(INDEX($A151:$AQ151,MATCH(Lists!$K$21,$A$1:$AQ$1,0))&amp;""))),""))</f>
        <v/>
      </c>
      <c r="BK151" s="19">
        <f>IF(AS151="",0,1)</f>
        <v/>
      </c>
    </row>
    <row r="152">
      <c r="AR152" s="18" t="n"/>
      <c r="AS152" s="19">
        <f>TRIM(IFERROR(TRIM(INDEX($A152:$AQ152,MATCH(Lists!$K$2,$A$1:$AQ$1,0))&amp;""),"")&amp;" "&amp;IFERROR(TRIM(INDEX($A152:$AQ152,MATCH(Lists!$K$3,$A$1:$AQ$1,0))&amp;""),""))</f>
        <v/>
      </c>
      <c r="AT152" s="20">
        <f>IF(AS152="","",IFERROR(IF(TRIM(INDEX($A152:$AQ152,MATCH(Lists!$K$4,$A$1:$AQ$1,0))&amp;"")="","",IF(ISNUMBER(INDEX($A152:$AQ152,MATCH(Lists!$K$4,$A$1:$AQ$1,0))),INT(INDEX($A152:$AQ152,MATCH(Lists!$K$4,$A$1:$AQ$1,0))),DATE(VALUE(LEFT(INDEX($A152:$AQ152,MATCH(Lists!$K$4,$A$1:$AQ$1,0)),4)),VALUE(MID(INDEX($A152:$AQ152,MATCH(Lists!$K$4,$A$1:$AQ$1,0)),6,2)),VALUE(MID(INDEX($A152:$AQ152,MATCH(Lists!$K$4,$A$1:$AQ$1,0)),9,2))))),""))</f>
        <v/>
      </c>
      <c r="AU152" s="19">
        <f>IF(AS152="","",IFERROR(TRIM(INDEX($A152:$AQ152,MATCH(Lists!$K$6,$A$1:$AQ$1,0))&amp;""),""))</f>
        <v/>
      </c>
      <c r="AV152" s="19">
        <f>IF(AS152="","",IFERROR(TRIM(INDEX($A152:$AQ152,MATCH(Lists!$K$5,$A$1:$AQ$1,0))&amp;""),""))</f>
        <v/>
      </c>
      <c r="AW152" s="19">
        <f>IF(AS152="","",IF(OR(AND(IFERROR(TRIM(INDEX($A152:$AQ152,MATCH(Lists!$K$9,$A$1:$AQ$1,0))&amp;""),"")&lt;&gt;"",ISERROR(MATCH(LOWER(IFERROR(TRIM(INDEX($A152:$AQ152,MATCH(Lists!$K$9,$A$1:$AQ$1,0))&amp;""),"")),Lists!$M$2:$M$7,0))),AND(IFERROR(TRIM(INDEX($A152:$AQ152,MATCH(Lists!$K$10,$A$1:$AQ$1,0))&amp;""),"")&lt;&gt;"",ISERROR(MATCH(LOWER(IFERROR(TRIM(INDEX($A152:$AQ152,MATCH(Lists!$K$10,$A$1:$AQ$1,0))&amp;""),"")),Lists!$M$2:$M$7,0)))),"Yes","No"))</f>
        <v/>
      </c>
      <c r="AX152" s="19">
        <f>IF(AS152="","",IF(IFERROR(TRIM(INDEX($A152:$AQ152,MATCH(Lists!$K$11,$A$1:$AQ$1,0))&amp;""),"")&lt;&gt;"","Yes","No"))</f>
        <v/>
      </c>
      <c r="AY152" s="19">
        <f>TRIM(IFERROR(TRIM(INDEX($A152:$AQ152,MATCH(Lists!$K$13,$A$1:$AQ$1,0))&amp;""),"")&amp;" "&amp;IFERROR(TRIM(INDEX($A152:$AQ152,MATCH(Lists!$K$14,$A$1:$AQ$1,0))&amp;""),""))</f>
        <v/>
      </c>
      <c r="AZ152" s="20">
        <f>IF(AY152="","",IFERROR(IF(TRIM(INDEX($A152:$AQ152,MATCH(Lists!$K$15,$A$1:$AQ$1,0))&amp;"")="","",IF(ISNUMBER(INDEX($A152:$AQ152,MATCH(Lists!$K$15,$A$1:$AQ$1,0))),INT(INDEX($A152:$AQ152,MATCH(Lists!$K$15,$A$1:$AQ$1,0))),DATE(VALUE(LEFT(INDEX($A152:$AQ152,MATCH(Lists!$K$15,$A$1:$AQ$1,0)),4)),VALUE(MID(INDEX($A152:$AQ152,MATCH(Lists!$K$15,$A$1:$AQ$1,0)),6,2)),VALUE(MID(INDEX($A152:$AQ152,MATCH(Lists!$K$15,$A$1:$AQ$1,0)),9,2))))),""))</f>
        <v/>
      </c>
      <c r="BA152" s="19">
        <f>IF(AY152="","",IFERROR(TRIM(INDEX($A152:$AQ152,MATCH(Lists!$K$17,$A$1:$AQ$1,0))&amp;""),""))</f>
        <v/>
      </c>
      <c r="BB152" s="19">
        <f>IF(AY152="","",IFERROR(TRIM(INDEX($A152:$AQ152,MATCH(Lists!$K$16,$A$1:$AQ$1,0))&amp;""),""))</f>
        <v/>
      </c>
      <c r="BC152" s="19">
        <f>IF(AY152="","",IF(OR(AND(IFERROR(TRIM(INDEX($A152:$AQ152,MATCH(Lists!$K$18,$A$1:$AQ$1,0))&amp;""),"")&lt;&gt;"",ISERROR(MATCH(LOWER(IFERROR(TRIM(INDEX($A152:$AQ152,MATCH(Lists!$K$18,$A$1:$AQ$1,0))&amp;""),"")),Lists!$M$2:$M$7,0))),AND(IFERROR(TRIM(INDEX($A152:$AQ152,MATCH(Lists!$K$19,$A$1:$AQ$1,0))&amp;""),"")&lt;&gt;"",ISERROR(MATCH(LOWER(IFERROR(TRIM(INDEX($A152:$AQ152,MATCH(Lists!$K$19,$A$1:$AQ$1,0))&amp;""),"")),Lists!$M$2:$M$7,0)))),"Yes","No"))</f>
        <v/>
      </c>
      <c r="BD152" s="19">
        <f>IF(AY152="","",IF(IFERROR(TRIM(INDEX($A152:$AQ152,MATCH(Lists!$K$20,$A$1:$AQ$1,0))&amp;""),"")&lt;&gt;"","Yes","No"))</f>
        <v/>
      </c>
      <c r="BE152" s="19">
        <f>IF(AS152="","",IFERROR(TRIM(INDEX($A152:$AQ152,MATCH(Lists!$K$7,$A$1:$AQ$1,0))&amp;""),""))</f>
        <v/>
      </c>
      <c r="BF152" s="19">
        <f>IF(AS152="","",IFERROR(TRIM(INDEX($A152:$AQ152,MATCH(Lists!$K$8,$A$1:$AQ$1,0))&amp;""),""))</f>
        <v/>
      </c>
      <c r="BG152" s="19">
        <f>IF(AS152="","",IFERROR(TRIM(INDEX($A152:$AQ152,MATCH(Lists!$K$12,$A$1:$AQ$1,0))&amp;""),""))</f>
        <v/>
      </c>
      <c r="BH152" s="19">
        <f>IF(AS152="","",IFERROR(TRIM(INDEX($A152:$AQ152,MATCH(Lists!$K$22,$A$1:$AQ$1,0))&amp;""),""))</f>
        <v/>
      </c>
      <c r="BI152" s="21">
        <f>IF(OR(BH152="Paid",BH152="Partially refunded"),IFERROR(VALUE(IFERROR(TRIM(INDEX($A152:$AQ152,MATCH(Lists!$K$23,$A$1:$AQ$1,0))&amp;""),"")),0)-IFERROR(VALUE(IFERROR(TRIM(INDEX($A152:$AQ152,MATCH(Lists!$K$24,$A$1:$AQ$1,0))&amp;""),"")),0),0)</f>
        <v/>
      </c>
      <c r="BJ152" s="21">
        <f>IF(AS152="","",IFERROR(IF(TRIM(INDEX($A152:$AQ152,MATCH(Lists!$K$21,$A$1:$AQ$1,0))&amp;"")="","",VALUE(TRIM(INDEX($A152:$AQ152,MATCH(Lists!$K$21,$A$1:$AQ$1,0))&amp;""))),""))</f>
        <v/>
      </c>
      <c r="BK152" s="19">
        <f>IF(AS152="",0,1)</f>
        <v/>
      </c>
    </row>
    <row r="153">
      <c r="AR153" s="18" t="n"/>
      <c r="AS153" s="19">
        <f>TRIM(IFERROR(TRIM(INDEX($A153:$AQ153,MATCH(Lists!$K$2,$A$1:$AQ$1,0))&amp;""),"")&amp;" "&amp;IFERROR(TRIM(INDEX($A153:$AQ153,MATCH(Lists!$K$3,$A$1:$AQ$1,0))&amp;""),""))</f>
        <v/>
      </c>
      <c r="AT153" s="20">
        <f>IF(AS153="","",IFERROR(IF(TRIM(INDEX($A153:$AQ153,MATCH(Lists!$K$4,$A$1:$AQ$1,0))&amp;"")="","",IF(ISNUMBER(INDEX($A153:$AQ153,MATCH(Lists!$K$4,$A$1:$AQ$1,0))),INT(INDEX($A153:$AQ153,MATCH(Lists!$K$4,$A$1:$AQ$1,0))),DATE(VALUE(LEFT(INDEX($A153:$AQ153,MATCH(Lists!$K$4,$A$1:$AQ$1,0)),4)),VALUE(MID(INDEX($A153:$AQ153,MATCH(Lists!$K$4,$A$1:$AQ$1,0)),6,2)),VALUE(MID(INDEX($A153:$AQ153,MATCH(Lists!$K$4,$A$1:$AQ$1,0)),9,2))))),""))</f>
        <v/>
      </c>
      <c r="AU153" s="19">
        <f>IF(AS153="","",IFERROR(TRIM(INDEX($A153:$AQ153,MATCH(Lists!$K$6,$A$1:$AQ$1,0))&amp;""),""))</f>
        <v/>
      </c>
      <c r="AV153" s="19">
        <f>IF(AS153="","",IFERROR(TRIM(INDEX($A153:$AQ153,MATCH(Lists!$K$5,$A$1:$AQ$1,0))&amp;""),""))</f>
        <v/>
      </c>
      <c r="AW153" s="19">
        <f>IF(AS153="","",IF(OR(AND(IFERROR(TRIM(INDEX($A153:$AQ153,MATCH(Lists!$K$9,$A$1:$AQ$1,0))&amp;""),"")&lt;&gt;"",ISERROR(MATCH(LOWER(IFERROR(TRIM(INDEX($A153:$AQ153,MATCH(Lists!$K$9,$A$1:$AQ$1,0))&amp;""),"")),Lists!$M$2:$M$7,0))),AND(IFERROR(TRIM(INDEX($A153:$AQ153,MATCH(Lists!$K$10,$A$1:$AQ$1,0))&amp;""),"")&lt;&gt;"",ISERROR(MATCH(LOWER(IFERROR(TRIM(INDEX($A153:$AQ153,MATCH(Lists!$K$10,$A$1:$AQ$1,0))&amp;""),"")),Lists!$M$2:$M$7,0)))),"Yes","No"))</f>
        <v/>
      </c>
      <c r="AX153" s="19">
        <f>IF(AS153="","",IF(IFERROR(TRIM(INDEX($A153:$AQ153,MATCH(Lists!$K$11,$A$1:$AQ$1,0))&amp;""),"")&lt;&gt;"","Yes","No"))</f>
        <v/>
      </c>
      <c r="AY153" s="19">
        <f>TRIM(IFERROR(TRIM(INDEX($A153:$AQ153,MATCH(Lists!$K$13,$A$1:$AQ$1,0))&amp;""),"")&amp;" "&amp;IFERROR(TRIM(INDEX($A153:$AQ153,MATCH(Lists!$K$14,$A$1:$AQ$1,0))&amp;""),""))</f>
        <v/>
      </c>
      <c r="AZ153" s="20">
        <f>IF(AY153="","",IFERROR(IF(TRIM(INDEX($A153:$AQ153,MATCH(Lists!$K$15,$A$1:$AQ$1,0))&amp;"")="","",IF(ISNUMBER(INDEX($A153:$AQ153,MATCH(Lists!$K$15,$A$1:$AQ$1,0))),INT(INDEX($A153:$AQ153,MATCH(Lists!$K$15,$A$1:$AQ$1,0))),DATE(VALUE(LEFT(INDEX($A153:$AQ153,MATCH(Lists!$K$15,$A$1:$AQ$1,0)),4)),VALUE(MID(INDEX($A153:$AQ153,MATCH(Lists!$K$15,$A$1:$AQ$1,0)),6,2)),VALUE(MID(INDEX($A153:$AQ153,MATCH(Lists!$K$15,$A$1:$AQ$1,0)),9,2))))),""))</f>
        <v/>
      </c>
      <c r="BA153" s="19">
        <f>IF(AY153="","",IFERROR(TRIM(INDEX($A153:$AQ153,MATCH(Lists!$K$17,$A$1:$AQ$1,0))&amp;""),""))</f>
        <v/>
      </c>
      <c r="BB153" s="19">
        <f>IF(AY153="","",IFERROR(TRIM(INDEX($A153:$AQ153,MATCH(Lists!$K$16,$A$1:$AQ$1,0))&amp;""),""))</f>
        <v/>
      </c>
      <c r="BC153" s="19">
        <f>IF(AY153="","",IF(OR(AND(IFERROR(TRIM(INDEX($A153:$AQ153,MATCH(Lists!$K$18,$A$1:$AQ$1,0))&amp;""),"")&lt;&gt;"",ISERROR(MATCH(LOWER(IFERROR(TRIM(INDEX($A153:$AQ153,MATCH(Lists!$K$18,$A$1:$AQ$1,0))&amp;""),"")),Lists!$M$2:$M$7,0))),AND(IFERROR(TRIM(INDEX($A153:$AQ153,MATCH(Lists!$K$19,$A$1:$AQ$1,0))&amp;""),"")&lt;&gt;"",ISERROR(MATCH(LOWER(IFERROR(TRIM(INDEX($A153:$AQ153,MATCH(Lists!$K$19,$A$1:$AQ$1,0))&amp;""),"")),Lists!$M$2:$M$7,0)))),"Yes","No"))</f>
        <v/>
      </c>
      <c r="BD153" s="19">
        <f>IF(AY153="","",IF(IFERROR(TRIM(INDEX($A153:$AQ153,MATCH(Lists!$K$20,$A$1:$AQ$1,0))&amp;""),"")&lt;&gt;"","Yes","No"))</f>
        <v/>
      </c>
      <c r="BE153" s="19">
        <f>IF(AS153="","",IFERROR(TRIM(INDEX($A153:$AQ153,MATCH(Lists!$K$7,$A$1:$AQ$1,0))&amp;""),""))</f>
        <v/>
      </c>
      <c r="BF153" s="19">
        <f>IF(AS153="","",IFERROR(TRIM(INDEX($A153:$AQ153,MATCH(Lists!$K$8,$A$1:$AQ$1,0))&amp;""),""))</f>
        <v/>
      </c>
      <c r="BG153" s="19">
        <f>IF(AS153="","",IFERROR(TRIM(INDEX($A153:$AQ153,MATCH(Lists!$K$12,$A$1:$AQ$1,0))&amp;""),""))</f>
        <v/>
      </c>
      <c r="BH153" s="19">
        <f>IF(AS153="","",IFERROR(TRIM(INDEX($A153:$AQ153,MATCH(Lists!$K$22,$A$1:$AQ$1,0))&amp;""),""))</f>
        <v/>
      </c>
      <c r="BI153" s="21">
        <f>IF(OR(BH153="Paid",BH153="Partially refunded"),IFERROR(VALUE(IFERROR(TRIM(INDEX($A153:$AQ153,MATCH(Lists!$K$23,$A$1:$AQ$1,0))&amp;""),"")),0)-IFERROR(VALUE(IFERROR(TRIM(INDEX($A153:$AQ153,MATCH(Lists!$K$24,$A$1:$AQ$1,0))&amp;""),"")),0),0)</f>
        <v/>
      </c>
      <c r="BJ153" s="21">
        <f>IF(AS153="","",IFERROR(IF(TRIM(INDEX($A153:$AQ153,MATCH(Lists!$K$21,$A$1:$AQ$1,0))&amp;"")="","",VALUE(TRIM(INDEX($A153:$AQ153,MATCH(Lists!$K$21,$A$1:$AQ$1,0))&amp;""))),""))</f>
        <v/>
      </c>
      <c r="BK153" s="19">
        <f>IF(AS153="",0,1)</f>
        <v/>
      </c>
    </row>
    <row r="154">
      <c r="AR154" s="18" t="n"/>
      <c r="AS154" s="19">
        <f>TRIM(IFERROR(TRIM(INDEX($A154:$AQ154,MATCH(Lists!$K$2,$A$1:$AQ$1,0))&amp;""),"")&amp;" "&amp;IFERROR(TRIM(INDEX($A154:$AQ154,MATCH(Lists!$K$3,$A$1:$AQ$1,0))&amp;""),""))</f>
        <v/>
      </c>
      <c r="AT154" s="20">
        <f>IF(AS154="","",IFERROR(IF(TRIM(INDEX($A154:$AQ154,MATCH(Lists!$K$4,$A$1:$AQ$1,0))&amp;"")="","",IF(ISNUMBER(INDEX($A154:$AQ154,MATCH(Lists!$K$4,$A$1:$AQ$1,0))),INT(INDEX($A154:$AQ154,MATCH(Lists!$K$4,$A$1:$AQ$1,0))),DATE(VALUE(LEFT(INDEX($A154:$AQ154,MATCH(Lists!$K$4,$A$1:$AQ$1,0)),4)),VALUE(MID(INDEX($A154:$AQ154,MATCH(Lists!$K$4,$A$1:$AQ$1,0)),6,2)),VALUE(MID(INDEX($A154:$AQ154,MATCH(Lists!$K$4,$A$1:$AQ$1,0)),9,2))))),""))</f>
        <v/>
      </c>
      <c r="AU154" s="19">
        <f>IF(AS154="","",IFERROR(TRIM(INDEX($A154:$AQ154,MATCH(Lists!$K$6,$A$1:$AQ$1,0))&amp;""),""))</f>
        <v/>
      </c>
      <c r="AV154" s="19">
        <f>IF(AS154="","",IFERROR(TRIM(INDEX($A154:$AQ154,MATCH(Lists!$K$5,$A$1:$AQ$1,0))&amp;""),""))</f>
        <v/>
      </c>
      <c r="AW154" s="19">
        <f>IF(AS154="","",IF(OR(AND(IFERROR(TRIM(INDEX($A154:$AQ154,MATCH(Lists!$K$9,$A$1:$AQ$1,0))&amp;""),"")&lt;&gt;"",ISERROR(MATCH(LOWER(IFERROR(TRIM(INDEX($A154:$AQ154,MATCH(Lists!$K$9,$A$1:$AQ$1,0))&amp;""),"")),Lists!$M$2:$M$7,0))),AND(IFERROR(TRIM(INDEX($A154:$AQ154,MATCH(Lists!$K$10,$A$1:$AQ$1,0))&amp;""),"")&lt;&gt;"",ISERROR(MATCH(LOWER(IFERROR(TRIM(INDEX($A154:$AQ154,MATCH(Lists!$K$10,$A$1:$AQ$1,0))&amp;""),"")),Lists!$M$2:$M$7,0)))),"Yes","No"))</f>
        <v/>
      </c>
      <c r="AX154" s="19">
        <f>IF(AS154="","",IF(IFERROR(TRIM(INDEX($A154:$AQ154,MATCH(Lists!$K$11,$A$1:$AQ$1,0))&amp;""),"")&lt;&gt;"","Yes","No"))</f>
        <v/>
      </c>
      <c r="AY154" s="19">
        <f>TRIM(IFERROR(TRIM(INDEX($A154:$AQ154,MATCH(Lists!$K$13,$A$1:$AQ$1,0))&amp;""),"")&amp;" "&amp;IFERROR(TRIM(INDEX($A154:$AQ154,MATCH(Lists!$K$14,$A$1:$AQ$1,0))&amp;""),""))</f>
        <v/>
      </c>
      <c r="AZ154" s="20">
        <f>IF(AY154="","",IFERROR(IF(TRIM(INDEX($A154:$AQ154,MATCH(Lists!$K$15,$A$1:$AQ$1,0))&amp;"")="","",IF(ISNUMBER(INDEX($A154:$AQ154,MATCH(Lists!$K$15,$A$1:$AQ$1,0))),INT(INDEX($A154:$AQ154,MATCH(Lists!$K$15,$A$1:$AQ$1,0))),DATE(VALUE(LEFT(INDEX($A154:$AQ154,MATCH(Lists!$K$15,$A$1:$AQ$1,0)),4)),VALUE(MID(INDEX($A154:$AQ154,MATCH(Lists!$K$15,$A$1:$AQ$1,0)),6,2)),VALUE(MID(INDEX($A154:$AQ154,MATCH(Lists!$K$15,$A$1:$AQ$1,0)),9,2))))),""))</f>
        <v/>
      </c>
      <c r="BA154" s="19">
        <f>IF(AY154="","",IFERROR(TRIM(INDEX($A154:$AQ154,MATCH(Lists!$K$17,$A$1:$AQ$1,0))&amp;""),""))</f>
        <v/>
      </c>
      <c r="BB154" s="19">
        <f>IF(AY154="","",IFERROR(TRIM(INDEX($A154:$AQ154,MATCH(Lists!$K$16,$A$1:$AQ$1,0))&amp;""),""))</f>
        <v/>
      </c>
      <c r="BC154" s="19">
        <f>IF(AY154="","",IF(OR(AND(IFERROR(TRIM(INDEX($A154:$AQ154,MATCH(Lists!$K$18,$A$1:$AQ$1,0))&amp;""),"")&lt;&gt;"",ISERROR(MATCH(LOWER(IFERROR(TRIM(INDEX($A154:$AQ154,MATCH(Lists!$K$18,$A$1:$AQ$1,0))&amp;""),"")),Lists!$M$2:$M$7,0))),AND(IFERROR(TRIM(INDEX($A154:$AQ154,MATCH(Lists!$K$19,$A$1:$AQ$1,0))&amp;""),"")&lt;&gt;"",ISERROR(MATCH(LOWER(IFERROR(TRIM(INDEX($A154:$AQ154,MATCH(Lists!$K$19,$A$1:$AQ$1,0))&amp;""),"")),Lists!$M$2:$M$7,0)))),"Yes","No"))</f>
        <v/>
      </c>
      <c r="BD154" s="19">
        <f>IF(AY154="","",IF(IFERROR(TRIM(INDEX($A154:$AQ154,MATCH(Lists!$K$20,$A$1:$AQ$1,0))&amp;""),"")&lt;&gt;"","Yes","No"))</f>
        <v/>
      </c>
      <c r="BE154" s="19">
        <f>IF(AS154="","",IFERROR(TRIM(INDEX($A154:$AQ154,MATCH(Lists!$K$7,$A$1:$AQ$1,0))&amp;""),""))</f>
        <v/>
      </c>
      <c r="BF154" s="19">
        <f>IF(AS154="","",IFERROR(TRIM(INDEX($A154:$AQ154,MATCH(Lists!$K$8,$A$1:$AQ$1,0))&amp;""),""))</f>
        <v/>
      </c>
      <c r="BG154" s="19">
        <f>IF(AS154="","",IFERROR(TRIM(INDEX($A154:$AQ154,MATCH(Lists!$K$12,$A$1:$AQ$1,0))&amp;""),""))</f>
        <v/>
      </c>
      <c r="BH154" s="19">
        <f>IF(AS154="","",IFERROR(TRIM(INDEX($A154:$AQ154,MATCH(Lists!$K$22,$A$1:$AQ$1,0))&amp;""),""))</f>
        <v/>
      </c>
      <c r="BI154" s="21">
        <f>IF(OR(BH154="Paid",BH154="Partially refunded"),IFERROR(VALUE(IFERROR(TRIM(INDEX($A154:$AQ154,MATCH(Lists!$K$23,$A$1:$AQ$1,0))&amp;""),"")),0)-IFERROR(VALUE(IFERROR(TRIM(INDEX($A154:$AQ154,MATCH(Lists!$K$24,$A$1:$AQ$1,0))&amp;""),"")),0),0)</f>
        <v/>
      </c>
      <c r="BJ154" s="21">
        <f>IF(AS154="","",IFERROR(IF(TRIM(INDEX($A154:$AQ154,MATCH(Lists!$K$21,$A$1:$AQ$1,0))&amp;"")="","",VALUE(TRIM(INDEX($A154:$AQ154,MATCH(Lists!$K$21,$A$1:$AQ$1,0))&amp;""))),""))</f>
        <v/>
      </c>
      <c r="BK154" s="19">
        <f>IF(AS154="",0,1)</f>
        <v/>
      </c>
    </row>
    <row r="155">
      <c r="AR155" s="18" t="n"/>
      <c r="AS155" s="19">
        <f>TRIM(IFERROR(TRIM(INDEX($A155:$AQ155,MATCH(Lists!$K$2,$A$1:$AQ$1,0))&amp;""),"")&amp;" "&amp;IFERROR(TRIM(INDEX($A155:$AQ155,MATCH(Lists!$K$3,$A$1:$AQ$1,0))&amp;""),""))</f>
        <v/>
      </c>
      <c r="AT155" s="20">
        <f>IF(AS155="","",IFERROR(IF(TRIM(INDEX($A155:$AQ155,MATCH(Lists!$K$4,$A$1:$AQ$1,0))&amp;"")="","",IF(ISNUMBER(INDEX($A155:$AQ155,MATCH(Lists!$K$4,$A$1:$AQ$1,0))),INT(INDEX($A155:$AQ155,MATCH(Lists!$K$4,$A$1:$AQ$1,0))),DATE(VALUE(LEFT(INDEX($A155:$AQ155,MATCH(Lists!$K$4,$A$1:$AQ$1,0)),4)),VALUE(MID(INDEX($A155:$AQ155,MATCH(Lists!$K$4,$A$1:$AQ$1,0)),6,2)),VALUE(MID(INDEX($A155:$AQ155,MATCH(Lists!$K$4,$A$1:$AQ$1,0)),9,2))))),""))</f>
        <v/>
      </c>
      <c r="AU155" s="19">
        <f>IF(AS155="","",IFERROR(TRIM(INDEX($A155:$AQ155,MATCH(Lists!$K$6,$A$1:$AQ$1,0))&amp;""),""))</f>
        <v/>
      </c>
      <c r="AV155" s="19">
        <f>IF(AS155="","",IFERROR(TRIM(INDEX($A155:$AQ155,MATCH(Lists!$K$5,$A$1:$AQ$1,0))&amp;""),""))</f>
        <v/>
      </c>
      <c r="AW155" s="19">
        <f>IF(AS155="","",IF(OR(AND(IFERROR(TRIM(INDEX($A155:$AQ155,MATCH(Lists!$K$9,$A$1:$AQ$1,0))&amp;""),"")&lt;&gt;"",ISERROR(MATCH(LOWER(IFERROR(TRIM(INDEX($A155:$AQ155,MATCH(Lists!$K$9,$A$1:$AQ$1,0))&amp;""),"")),Lists!$M$2:$M$7,0))),AND(IFERROR(TRIM(INDEX($A155:$AQ155,MATCH(Lists!$K$10,$A$1:$AQ$1,0))&amp;""),"")&lt;&gt;"",ISERROR(MATCH(LOWER(IFERROR(TRIM(INDEX($A155:$AQ155,MATCH(Lists!$K$10,$A$1:$AQ$1,0))&amp;""),"")),Lists!$M$2:$M$7,0)))),"Yes","No"))</f>
        <v/>
      </c>
      <c r="AX155" s="19">
        <f>IF(AS155="","",IF(IFERROR(TRIM(INDEX($A155:$AQ155,MATCH(Lists!$K$11,$A$1:$AQ$1,0))&amp;""),"")&lt;&gt;"","Yes","No"))</f>
        <v/>
      </c>
      <c r="AY155" s="19">
        <f>TRIM(IFERROR(TRIM(INDEX($A155:$AQ155,MATCH(Lists!$K$13,$A$1:$AQ$1,0))&amp;""),"")&amp;" "&amp;IFERROR(TRIM(INDEX($A155:$AQ155,MATCH(Lists!$K$14,$A$1:$AQ$1,0))&amp;""),""))</f>
        <v/>
      </c>
      <c r="AZ155" s="20">
        <f>IF(AY155="","",IFERROR(IF(TRIM(INDEX($A155:$AQ155,MATCH(Lists!$K$15,$A$1:$AQ$1,0))&amp;"")="","",IF(ISNUMBER(INDEX($A155:$AQ155,MATCH(Lists!$K$15,$A$1:$AQ$1,0))),INT(INDEX($A155:$AQ155,MATCH(Lists!$K$15,$A$1:$AQ$1,0))),DATE(VALUE(LEFT(INDEX($A155:$AQ155,MATCH(Lists!$K$15,$A$1:$AQ$1,0)),4)),VALUE(MID(INDEX($A155:$AQ155,MATCH(Lists!$K$15,$A$1:$AQ$1,0)),6,2)),VALUE(MID(INDEX($A155:$AQ155,MATCH(Lists!$K$15,$A$1:$AQ$1,0)),9,2))))),""))</f>
        <v/>
      </c>
      <c r="BA155" s="19">
        <f>IF(AY155="","",IFERROR(TRIM(INDEX($A155:$AQ155,MATCH(Lists!$K$17,$A$1:$AQ$1,0))&amp;""),""))</f>
        <v/>
      </c>
      <c r="BB155" s="19">
        <f>IF(AY155="","",IFERROR(TRIM(INDEX($A155:$AQ155,MATCH(Lists!$K$16,$A$1:$AQ$1,0))&amp;""),""))</f>
        <v/>
      </c>
      <c r="BC155" s="19">
        <f>IF(AY155="","",IF(OR(AND(IFERROR(TRIM(INDEX($A155:$AQ155,MATCH(Lists!$K$18,$A$1:$AQ$1,0))&amp;""),"")&lt;&gt;"",ISERROR(MATCH(LOWER(IFERROR(TRIM(INDEX($A155:$AQ155,MATCH(Lists!$K$18,$A$1:$AQ$1,0))&amp;""),"")),Lists!$M$2:$M$7,0))),AND(IFERROR(TRIM(INDEX($A155:$AQ155,MATCH(Lists!$K$19,$A$1:$AQ$1,0))&amp;""),"")&lt;&gt;"",ISERROR(MATCH(LOWER(IFERROR(TRIM(INDEX($A155:$AQ155,MATCH(Lists!$K$19,$A$1:$AQ$1,0))&amp;""),"")),Lists!$M$2:$M$7,0)))),"Yes","No"))</f>
        <v/>
      </c>
      <c r="BD155" s="19">
        <f>IF(AY155="","",IF(IFERROR(TRIM(INDEX($A155:$AQ155,MATCH(Lists!$K$20,$A$1:$AQ$1,0))&amp;""),"")&lt;&gt;"","Yes","No"))</f>
        <v/>
      </c>
      <c r="BE155" s="19">
        <f>IF(AS155="","",IFERROR(TRIM(INDEX($A155:$AQ155,MATCH(Lists!$K$7,$A$1:$AQ$1,0))&amp;""),""))</f>
        <v/>
      </c>
      <c r="BF155" s="19">
        <f>IF(AS155="","",IFERROR(TRIM(INDEX($A155:$AQ155,MATCH(Lists!$K$8,$A$1:$AQ$1,0))&amp;""),""))</f>
        <v/>
      </c>
      <c r="BG155" s="19">
        <f>IF(AS155="","",IFERROR(TRIM(INDEX($A155:$AQ155,MATCH(Lists!$K$12,$A$1:$AQ$1,0))&amp;""),""))</f>
        <v/>
      </c>
      <c r="BH155" s="19">
        <f>IF(AS155="","",IFERROR(TRIM(INDEX($A155:$AQ155,MATCH(Lists!$K$22,$A$1:$AQ$1,0))&amp;""),""))</f>
        <v/>
      </c>
      <c r="BI155" s="21">
        <f>IF(OR(BH155="Paid",BH155="Partially refunded"),IFERROR(VALUE(IFERROR(TRIM(INDEX($A155:$AQ155,MATCH(Lists!$K$23,$A$1:$AQ$1,0))&amp;""),"")),0)-IFERROR(VALUE(IFERROR(TRIM(INDEX($A155:$AQ155,MATCH(Lists!$K$24,$A$1:$AQ$1,0))&amp;""),"")),0),0)</f>
        <v/>
      </c>
      <c r="BJ155" s="21">
        <f>IF(AS155="","",IFERROR(IF(TRIM(INDEX($A155:$AQ155,MATCH(Lists!$K$21,$A$1:$AQ$1,0))&amp;"")="","",VALUE(TRIM(INDEX($A155:$AQ155,MATCH(Lists!$K$21,$A$1:$AQ$1,0))&amp;""))),""))</f>
        <v/>
      </c>
      <c r="BK155" s="19">
        <f>IF(AS155="",0,1)</f>
        <v/>
      </c>
    </row>
    <row r="156">
      <c r="AR156" s="18" t="n"/>
      <c r="AS156" s="19">
        <f>TRIM(IFERROR(TRIM(INDEX($A156:$AQ156,MATCH(Lists!$K$2,$A$1:$AQ$1,0))&amp;""),"")&amp;" "&amp;IFERROR(TRIM(INDEX($A156:$AQ156,MATCH(Lists!$K$3,$A$1:$AQ$1,0))&amp;""),""))</f>
        <v/>
      </c>
      <c r="AT156" s="20">
        <f>IF(AS156="","",IFERROR(IF(TRIM(INDEX($A156:$AQ156,MATCH(Lists!$K$4,$A$1:$AQ$1,0))&amp;"")="","",IF(ISNUMBER(INDEX($A156:$AQ156,MATCH(Lists!$K$4,$A$1:$AQ$1,0))),INT(INDEX($A156:$AQ156,MATCH(Lists!$K$4,$A$1:$AQ$1,0))),DATE(VALUE(LEFT(INDEX($A156:$AQ156,MATCH(Lists!$K$4,$A$1:$AQ$1,0)),4)),VALUE(MID(INDEX($A156:$AQ156,MATCH(Lists!$K$4,$A$1:$AQ$1,0)),6,2)),VALUE(MID(INDEX($A156:$AQ156,MATCH(Lists!$K$4,$A$1:$AQ$1,0)),9,2))))),""))</f>
        <v/>
      </c>
      <c r="AU156" s="19">
        <f>IF(AS156="","",IFERROR(TRIM(INDEX($A156:$AQ156,MATCH(Lists!$K$6,$A$1:$AQ$1,0))&amp;""),""))</f>
        <v/>
      </c>
      <c r="AV156" s="19">
        <f>IF(AS156="","",IFERROR(TRIM(INDEX($A156:$AQ156,MATCH(Lists!$K$5,$A$1:$AQ$1,0))&amp;""),""))</f>
        <v/>
      </c>
      <c r="AW156" s="19">
        <f>IF(AS156="","",IF(OR(AND(IFERROR(TRIM(INDEX($A156:$AQ156,MATCH(Lists!$K$9,$A$1:$AQ$1,0))&amp;""),"")&lt;&gt;"",ISERROR(MATCH(LOWER(IFERROR(TRIM(INDEX($A156:$AQ156,MATCH(Lists!$K$9,$A$1:$AQ$1,0))&amp;""),"")),Lists!$M$2:$M$7,0))),AND(IFERROR(TRIM(INDEX($A156:$AQ156,MATCH(Lists!$K$10,$A$1:$AQ$1,0))&amp;""),"")&lt;&gt;"",ISERROR(MATCH(LOWER(IFERROR(TRIM(INDEX($A156:$AQ156,MATCH(Lists!$K$10,$A$1:$AQ$1,0))&amp;""),"")),Lists!$M$2:$M$7,0)))),"Yes","No"))</f>
        <v/>
      </c>
      <c r="AX156" s="19">
        <f>IF(AS156="","",IF(IFERROR(TRIM(INDEX($A156:$AQ156,MATCH(Lists!$K$11,$A$1:$AQ$1,0))&amp;""),"")&lt;&gt;"","Yes","No"))</f>
        <v/>
      </c>
      <c r="AY156" s="19">
        <f>TRIM(IFERROR(TRIM(INDEX($A156:$AQ156,MATCH(Lists!$K$13,$A$1:$AQ$1,0))&amp;""),"")&amp;" "&amp;IFERROR(TRIM(INDEX($A156:$AQ156,MATCH(Lists!$K$14,$A$1:$AQ$1,0))&amp;""),""))</f>
        <v/>
      </c>
      <c r="AZ156" s="20">
        <f>IF(AY156="","",IFERROR(IF(TRIM(INDEX($A156:$AQ156,MATCH(Lists!$K$15,$A$1:$AQ$1,0))&amp;"")="","",IF(ISNUMBER(INDEX($A156:$AQ156,MATCH(Lists!$K$15,$A$1:$AQ$1,0))),INT(INDEX($A156:$AQ156,MATCH(Lists!$K$15,$A$1:$AQ$1,0))),DATE(VALUE(LEFT(INDEX($A156:$AQ156,MATCH(Lists!$K$15,$A$1:$AQ$1,0)),4)),VALUE(MID(INDEX($A156:$AQ156,MATCH(Lists!$K$15,$A$1:$AQ$1,0)),6,2)),VALUE(MID(INDEX($A156:$AQ156,MATCH(Lists!$K$15,$A$1:$AQ$1,0)),9,2))))),""))</f>
        <v/>
      </c>
      <c r="BA156" s="19">
        <f>IF(AY156="","",IFERROR(TRIM(INDEX($A156:$AQ156,MATCH(Lists!$K$17,$A$1:$AQ$1,0))&amp;""),""))</f>
        <v/>
      </c>
      <c r="BB156" s="19">
        <f>IF(AY156="","",IFERROR(TRIM(INDEX($A156:$AQ156,MATCH(Lists!$K$16,$A$1:$AQ$1,0))&amp;""),""))</f>
        <v/>
      </c>
      <c r="BC156" s="19">
        <f>IF(AY156="","",IF(OR(AND(IFERROR(TRIM(INDEX($A156:$AQ156,MATCH(Lists!$K$18,$A$1:$AQ$1,0))&amp;""),"")&lt;&gt;"",ISERROR(MATCH(LOWER(IFERROR(TRIM(INDEX($A156:$AQ156,MATCH(Lists!$K$18,$A$1:$AQ$1,0))&amp;""),"")),Lists!$M$2:$M$7,0))),AND(IFERROR(TRIM(INDEX($A156:$AQ156,MATCH(Lists!$K$19,$A$1:$AQ$1,0))&amp;""),"")&lt;&gt;"",ISERROR(MATCH(LOWER(IFERROR(TRIM(INDEX($A156:$AQ156,MATCH(Lists!$K$19,$A$1:$AQ$1,0))&amp;""),"")),Lists!$M$2:$M$7,0)))),"Yes","No"))</f>
        <v/>
      </c>
      <c r="BD156" s="19">
        <f>IF(AY156="","",IF(IFERROR(TRIM(INDEX($A156:$AQ156,MATCH(Lists!$K$20,$A$1:$AQ$1,0))&amp;""),"")&lt;&gt;"","Yes","No"))</f>
        <v/>
      </c>
      <c r="BE156" s="19">
        <f>IF(AS156="","",IFERROR(TRIM(INDEX($A156:$AQ156,MATCH(Lists!$K$7,$A$1:$AQ$1,0))&amp;""),""))</f>
        <v/>
      </c>
      <c r="BF156" s="19">
        <f>IF(AS156="","",IFERROR(TRIM(INDEX($A156:$AQ156,MATCH(Lists!$K$8,$A$1:$AQ$1,0))&amp;""),""))</f>
        <v/>
      </c>
      <c r="BG156" s="19">
        <f>IF(AS156="","",IFERROR(TRIM(INDEX($A156:$AQ156,MATCH(Lists!$K$12,$A$1:$AQ$1,0))&amp;""),""))</f>
        <v/>
      </c>
      <c r="BH156" s="19">
        <f>IF(AS156="","",IFERROR(TRIM(INDEX($A156:$AQ156,MATCH(Lists!$K$22,$A$1:$AQ$1,0))&amp;""),""))</f>
        <v/>
      </c>
      <c r="BI156" s="21">
        <f>IF(OR(BH156="Paid",BH156="Partially refunded"),IFERROR(VALUE(IFERROR(TRIM(INDEX($A156:$AQ156,MATCH(Lists!$K$23,$A$1:$AQ$1,0))&amp;""),"")),0)-IFERROR(VALUE(IFERROR(TRIM(INDEX($A156:$AQ156,MATCH(Lists!$K$24,$A$1:$AQ$1,0))&amp;""),"")),0),0)</f>
        <v/>
      </c>
      <c r="BJ156" s="21">
        <f>IF(AS156="","",IFERROR(IF(TRIM(INDEX($A156:$AQ156,MATCH(Lists!$K$21,$A$1:$AQ$1,0))&amp;"")="","",VALUE(TRIM(INDEX($A156:$AQ156,MATCH(Lists!$K$21,$A$1:$AQ$1,0))&amp;""))),""))</f>
        <v/>
      </c>
      <c r="BK156" s="19">
        <f>IF(AS156="",0,1)</f>
        <v/>
      </c>
    </row>
    <row r="157">
      <c r="AR157" s="18" t="n"/>
      <c r="AS157" s="19">
        <f>TRIM(IFERROR(TRIM(INDEX($A157:$AQ157,MATCH(Lists!$K$2,$A$1:$AQ$1,0))&amp;""),"")&amp;" "&amp;IFERROR(TRIM(INDEX($A157:$AQ157,MATCH(Lists!$K$3,$A$1:$AQ$1,0))&amp;""),""))</f>
        <v/>
      </c>
      <c r="AT157" s="20">
        <f>IF(AS157="","",IFERROR(IF(TRIM(INDEX($A157:$AQ157,MATCH(Lists!$K$4,$A$1:$AQ$1,0))&amp;"")="","",IF(ISNUMBER(INDEX($A157:$AQ157,MATCH(Lists!$K$4,$A$1:$AQ$1,0))),INT(INDEX($A157:$AQ157,MATCH(Lists!$K$4,$A$1:$AQ$1,0))),DATE(VALUE(LEFT(INDEX($A157:$AQ157,MATCH(Lists!$K$4,$A$1:$AQ$1,0)),4)),VALUE(MID(INDEX($A157:$AQ157,MATCH(Lists!$K$4,$A$1:$AQ$1,0)),6,2)),VALUE(MID(INDEX($A157:$AQ157,MATCH(Lists!$K$4,$A$1:$AQ$1,0)),9,2))))),""))</f>
        <v/>
      </c>
      <c r="AU157" s="19">
        <f>IF(AS157="","",IFERROR(TRIM(INDEX($A157:$AQ157,MATCH(Lists!$K$6,$A$1:$AQ$1,0))&amp;""),""))</f>
        <v/>
      </c>
      <c r="AV157" s="19">
        <f>IF(AS157="","",IFERROR(TRIM(INDEX($A157:$AQ157,MATCH(Lists!$K$5,$A$1:$AQ$1,0))&amp;""),""))</f>
        <v/>
      </c>
      <c r="AW157" s="19">
        <f>IF(AS157="","",IF(OR(AND(IFERROR(TRIM(INDEX($A157:$AQ157,MATCH(Lists!$K$9,$A$1:$AQ$1,0))&amp;""),"")&lt;&gt;"",ISERROR(MATCH(LOWER(IFERROR(TRIM(INDEX($A157:$AQ157,MATCH(Lists!$K$9,$A$1:$AQ$1,0))&amp;""),"")),Lists!$M$2:$M$7,0))),AND(IFERROR(TRIM(INDEX($A157:$AQ157,MATCH(Lists!$K$10,$A$1:$AQ$1,0))&amp;""),"")&lt;&gt;"",ISERROR(MATCH(LOWER(IFERROR(TRIM(INDEX($A157:$AQ157,MATCH(Lists!$K$10,$A$1:$AQ$1,0))&amp;""),"")),Lists!$M$2:$M$7,0)))),"Yes","No"))</f>
        <v/>
      </c>
      <c r="AX157" s="19">
        <f>IF(AS157="","",IF(IFERROR(TRIM(INDEX($A157:$AQ157,MATCH(Lists!$K$11,$A$1:$AQ$1,0))&amp;""),"")&lt;&gt;"","Yes","No"))</f>
        <v/>
      </c>
      <c r="AY157" s="19">
        <f>TRIM(IFERROR(TRIM(INDEX($A157:$AQ157,MATCH(Lists!$K$13,$A$1:$AQ$1,0))&amp;""),"")&amp;" "&amp;IFERROR(TRIM(INDEX($A157:$AQ157,MATCH(Lists!$K$14,$A$1:$AQ$1,0))&amp;""),""))</f>
        <v/>
      </c>
      <c r="AZ157" s="20">
        <f>IF(AY157="","",IFERROR(IF(TRIM(INDEX($A157:$AQ157,MATCH(Lists!$K$15,$A$1:$AQ$1,0))&amp;"")="","",IF(ISNUMBER(INDEX($A157:$AQ157,MATCH(Lists!$K$15,$A$1:$AQ$1,0))),INT(INDEX($A157:$AQ157,MATCH(Lists!$K$15,$A$1:$AQ$1,0))),DATE(VALUE(LEFT(INDEX($A157:$AQ157,MATCH(Lists!$K$15,$A$1:$AQ$1,0)),4)),VALUE(MID(INDEX($A157:$AQ157,MATCH(Lists!$K$15,$A$1:$AQ$1,0)),6,2)),VALUE(MID(INDEX($A157:$AQ157,MATCH(Lists!$K$15,$A$1:$AQ$1,0)),9,2))))),""))</f>
        <v/>
      </c>
      <c r="BA157" s="19">
        <f>IF(AY157="","",IFERROR(TRIM(INDEX($A157:$AQ157,MATCH(Lists!$K$17,$A$1:$AQ$1,0))&amp;""),""))</f>
        <v/>
      </c>
      <c r="BB157" s="19">
        <f>IF(AY157="","",IFERROR(TRIM(INDEX($A157:$AQ157,MATCH(Lists!$K$16,$A$1:$AQ$1,0))&amp;""),""))</f>
        <v/>
      </c>
      <c r="BC157" s="19">
        <f>IF(AY157="","",IF(OR(AND(IFERROR(TRIM(INDEX($A157:$AQ157,MATCH(Lists!$K$18,$A$1:$AQ$1,0))&amp;""),"")&lt;&gt;"",ISERROR(MATCH(LOWER(IFERROR(TRIM(INDEX($A157:$AQ157,MATCH(Lists!$K$18,$A$1:$AQ$1,0))&amp;""),"")),Lists!$M$2:$M$7,0))),AND(IFERROR(TRIM(INDEX($A157:$AQ157,MATCH(Lists!$K$19,$A$1:$AQ$1,0))&amp;""),"")&lt;&gt;"",ISERROR(MATCH(LOWER(IFERROR(TRIM(INDEX($A157:$AQ157,MATCH(Lists!$K$19,$A$1:$AQ$1,0))&amp;""),"")),Lists!$M$2:$M$7,0)))),"Yes","No"))</f>
        <v/>
      </c>
      <c r="BD157" s="19">
        <f>IF(AY157="","",IF(IFERROR(TRIM(INDEX($A157:$AQ157,MATCH(Lists!$K$20,$A$1:$AQ$1,0))&amp;""),"")&lt;&gt;"","Yes","No"))</f>
        <v/>
      </c>
      <c r="BE157" s="19">
        <f>IF(AS157="","",IFERROR(TRIM(INDEX($A157:$AQ157,MATCH(Lists!$K$7,$A$1:$AQ$1,0))&amp;""),""))</f>
        <v/>
      </c>
      <c r="BF157" s="19">
        <f>IF(AS157="","",IFERROR(TRIM(INDEX($A157:$AQ157,MATCH(Lists!$K$8,$A$1:$AQ$1,0))&amp;""),""))</f>
        <v/>
      </c>
      <c r="BG157" s="19">
        <f>IF(AS157="","",IFERROR(TRIM(INDEX($A157:$AQ157,MATCH(Lists!$K$12,$A$1:$AQ$1,0))&amp;""),""))</f>
        <v/>
      </c>
      <c r="BH157" s="19">
        <f>IF(AS157="","",IFERROR(TRIM(INDEX($A157:$AQ157,MATCH(Lists!$K$22,$A$1:$AQ$1,0))&amp;""),""))</f>
        <v/>
      </c>
      <c r="BI157" s="21">
        <f>IF(OR(BH157="Paid",BH157="Partially refunded"),IFERROR(VALUE(IFERROR(TRIM(INDEX($A157:$AQ157,MATCH(Lists!$K$23,$A$1:$AQ$1,0))&amp;""),"")),0)-IFERROR(VALUE(IFERROR(TRIM(INDEX($A157:$AQ157,MATCH(Lists!$K$24,$A$1:$AQ$1,0))&amp;""),"")),0),0)</f>
        <v/>
      </c>
      <c r="BJ157" s="21">
        <f>IF(AS157="","",IFERROR(IF(TRIM(INDEX($A157:$AQ157,MATCH(Lists!$K$21,$A$1:$AQ$1,0))&amp;"")="","",VALUE(TRIM(INDEX($A157:$AQ157,MATCH(Lists!$K$21,$A$1:$AQ$1,0))&amp;""))),""))</f>
        <v/>
      </c>
      <c r="BK157" s="19">
        <f>IF(AS157="",0,1)</f>
        <v/>
      </c>
    </row>
    <row r="158">
      <c r="AR158" s="18" t="n"/>
      <c r="AS158" s="19">
        <f>TRIM(IFERROR(TRIM(INDEX($A158:$AQ158,MATCH(Lists!$K$2,$A$1:$AQ$1,0))&amp;""),"")&amp;" "&amp;IFERROR(TRIM(INDEX($A158:$AQ158,MATCH(Lists!$K$3,$A$1:$AQ$1,0))&amp;""),""))</f>
        <v/>
      </c>
      <c r="AT158" s="20">
        <f>IF(AS158="","",IFERROR(IF(TRIM(INDEX($A158:$AQ158,MATCH(Lists!$K$4,$A$1:$AQ$1,0))&amp;"")="","",IF(ISNUMBER(INDEX($A158:$AQ158,MATCH(Lists!$K$4,$A$1:$AQ$1,0))),INT(INDEX($A158:$AQ158,MATCH(Lists!$K$4,$A$1:$AQ$1,0))),DATE(VALUE(LEFT(INDEX($A158:$AQ158,MATCH(Lists!$K$4,$A$1:$AQ$1,0)),4)),VALUE(MID(INDEX($A158:$AQ158,MATCH(Lists!$K$4,$A$1:$AQ$1,0)),6,2)),VALUE(MID(INDEX($A158:$AQ158,MATCH(Lists!$K$4,$A$1:$AQ$1,0)),9,2))))),""))</f>
        <v/>
      </c>
      <c r="AU158" s="19">
        <f>IF(AS158="","",IFERROR(TRIM(INDEX($A158:$AQ158,MATCH(Lists!$K$6,$A$1:$AQ$1,0))&amp;""),""))</f>
        <v/>
      </c>
      <c r="AV158" s="19">
        <f>IF(AS158="","",IFERROR(TRIM(INDEX($A158:$AQ158,MATCH(Lists!$K$5,$A$1:$AQ$1,0))&amp;""),""))</f>
        <v/>
      </c>
      <c r="AW158" s="19">
        <f>IF(AS158="","",IF(OR(AND(IFERROR(TRIM(INDEX($A158:$AQ158,MATCH(Lists!$K$9,$A$1:$AQ$1,0))&amp;""),"")&lt;&gt;"",ISERROR(MATCH(LOWER(IFERROR(TRIM(INDEX($A158:$AQ158,MATCH(Lists!$K$9,$A$1:$AQ$1,0))&amp;""),"")),Lists!$M$2:$M$7,0))),AND(IFERROR(TRIM(INDEX($A158:$AQ158,MATCH(Lists!$K$10,$A$1:$AQ$1,0))&amp;""),"")&lt;&gt;"",ISERROR(MATCH(LOWER(IFERROR(TRIM(INDEX($A158:$AQ158,MATCH(Lists!$K$10,$A$1:$AQ$1,0))&amp;""),"")),Lists!$M$2:$M$7,0)))),"Yes","No"))</f>
        <v/>
      </c>
      <c r="AX158" s="19">
        <f>IF(AS158="","",IF(IFERROR(TRIM(INDEX($A158:$AQ158,MATCH(Lists!$K$11,$A$1:$AQ$1,0))&amp;""),"")&lt;&gt;"","Yes","No"))</f>
        <v/>
      </c>
      <c r="AY158" s="19">
        <f>TRIM(IFERROR(TRIM(INDEX($A158:$AQ158,MATCH(Lists!$K$13,$A$1:$AQ$1,0))&amp;""),"")&amp;" "&amp;IFERROR(TRIM(INDEX($A158:$AQ158,MATCH(Lists!$K$14,$A$1:$AQ$1,0))&amp;""),""))</f>
        <v/>
      </c>
      <c r="AZ158" s="20">
        <f>IF(AY158="","",IFERROR(IF(TRIM(INDEX($A158:$AQ158,MATCH(Lists!$K$15,$A$1:$AQ$1,0))&amp;"")="","",IF(ISNUMBER(INDEX($A158:$AQ158,MATCH(Lists!$K$15,$A$1:$AQ$1,0))),INT(INDEX($A158:$AQ158,MATCH(Lists!$K$15,$A$1:$AQ$1,0))),DATE(VALUE(LEFT(INDEX($A158:$AQ158,MATCH(Lists!$K$15,$A$1:$AQ$1,0)),4)),VALUE(MID(INDEX($A158:$AQ158,MATCH(Lists!$K$15,$A$1:$AQ$1,0)),6,2)),VALUE(MID(INDEX($A158:$AQ158,MATCH(Lists!$K$15,$A$1:$AQ$1,0)),9,2))))),""))</f>
        <v/>
      </c>
      <c r="BA158" s="19">
        <f>IF(AY158="","",IFERROR(TRIM(INDEX($A158:$AQ158,MATCH(Lists!$K$17,$A$1:$AQ$1,0))&amp;""),""))</f>
        <v/>
      </c>
      <c r="BB158" s="19">
        <f>IF(AY158="","",IFERROR(TRIM(INDEX($A158:$AQ158,MATCH(Lists!$K$16,$A$1:$AQ$1,0))&amp;""),""))</f>
        <v/>
      </c>
      <c r="BC158" s="19">
        <f>IF(AY158="","",IF(OR(AND(IFERROR(TRIM(INDEX($A158:$AQ158,MATCH(Lists!$K$18,$A$1:$AQ$1,0))&amp;""),"")&lt;&gt;"",ISERROR(MATCH(LOWER(IFERROR(TRIM(INDEX($A158:$AQ158,MATCH(Lists!$K$18,$A$1:$AQ$1,0))&amp;""),"")),Lists!$M$2:$M$7,0))),AND(IFERROR(TRIM(INDEX($A158:$AQ158,MATCH(Lists!$K$19,$A$1:$AQ$1,0))&amp;""),"")&lt;&gt;"",ISERROR(MATCH(LOWER(IFERROR(TRIM(INDEX($A158:$AQ158,MATCH(Lists!$K$19,$A$1:$AQ$1,0))&amp;""),"")),Lists!$M$2:$M$7,0)))),"Yes","No"))</f>
        <v/>
      </c>
      <c r="BD158" s="19">
        <f>IF(AY158="","",IF(IFERROR(TRIM(INDEX($A158:$AQ158,MATCH(Lists!$K$20,$A$1:$AQ$1,0))&amp;""),"")&lt;&gt;"","Yes","No"))</f>
        <v/>
      </c>
      <c r="BE158" s="19">
        <f>IF(AS158="","",IFERROR(TRIM(INDEX($A158:$AQ158,MATCH(Lists!$K$7,$A$1:$AQ$1,0))&amp;""),""))</f>
        <v/>
      </c>
      <c r="BF158" s="19">
        <f>IF(AS158="","",IFERROR(TRIM(INDEX($A158:$AQ158,MATCH(Lists!$K$8,$A$1:$AQ$1,0))&amp;""),""))</f>
        <v/>
      </c>
      <c r="BG158" s="19">
        <f>IF(AS158="","",IFERROR(TRIM(INDEX($A158:$AQ158,MATCH(Lists!$K$12,$A$1:$AQ$1,0))&amp;""),""))</f>
        <v/>
      </c>
      <c r="BH158" s="19">
        <f>IF(AS158="","",IFERROR(TRIM(INDEX($A158:$AQ158,MATCH(Lists!$K$22,$A$1:$AQ$1,0))&amp;""),""))</f>
        <v/>
      </c>
      <c r="BI158" s="21">
        <f>IF(OR(BH158="Paid",BH158="Partially refunded"),IFERROR(VALUE(IFERROR(TRIM(INDEX($A158:$AQ158,MATCH(Lists!$K$23,$A$1:$AQ$1,0))&amp;""),"")),0)-IFERROR(VALUE(IFERROR(TRIM(INDEX($A158:$AQ158,MATCH(Lists!$K$24,$A$1:$AQ$1,0))&amp;""),"")),0),0)</f>
        <v/>
      </c>
      <c r="BJ158" s="21">
        <f>IF(AS158="","",IFERROR(IF(TRIM(INDEX($A158:$AQ158,MATCH(Lists!$K$21,$A$1:$AQ$1,0))&amp;"")="","",VALUE(TRIM(INDEX($A158:$AQ158,MATCH(Lists!$K$21,$A$1:$AQ$1,0))&amp;""))),""))</f>
        <v/>
      </c>
      <c r="BK158" s="19">
        <f>IF(AS158="",0,1)</f>
        <v/>
      </c>
    </row>
    <row r="159">
      <c r="AR159" s="18" t="n"/>
      <c r="AS159" s="19">
        <f>TRIM(IFERROR(TRIM(INDEX($A159:$AQ159,MATCH(Lists!$K$2,$A$1:$AQ$1,0))&amp;""),"")&amp;" "&amp;IFERROR(TRIM(INDEX($A159:$AQ159,MATCH(Lists!$K$3,$A$1:$AQ$1,0))&amp;""),""))</f>
        <v/>
      </c>
      <c r="AT159" s="20">
        <f>IF(AS159="","",IFERROR(IF(TRIM(INDEX($A159:$AQ159,MATCH(Lists!$K$4,$A$1:$AQ$1,0))&amp;"")="","",IF(ISNUMBER(INDEX($A159:$AQ159,MATCH(Lists!$K$4,$A$1:$AQ$1,0))),INT(INDEX($A159:$AQ159,MATCH(Lists!$K$4,$A$1:$AQ$1,0))),DATE(VALUE(LEFT(INDEX($A159:$AQ159,MATCH(Lists!$K$4,$A$1:$AQ$1,0)),4)),VALUE(MID(INDEX($A159:$AQ159,MATCH(Lists!$K$4,$A$1:$AQ$1,0)),6,2)),VALUE(MID(INDEX($A159:$AQ159,MATCH(Lists!$K$4,$A$1:$AQ$1,0)),9,2))))),""))</f>
        <v/>
      </c>
      <c r="AU159" s="19">
        <f>IF(AS159="","",IFERROR(TRIM(INDEX($A159:$AQ159,MATCH(Lists!$K$6,$A$1:$AQ$1,0))&amp;""),""))</f>
        <v/>
      </c>
      <c r="AV159" s="19">
        <f>IF(AS159="","",IFERROR(TRIM(INDEX($A159:$AQ159,MATCH(Lists!$K$5,$A$1:$AQ$1,0))&amp;""),""))</f>
        <v/>
      </c>
      <c r="AW159" s="19">
        <f>IF(AS159="","",IF(OR(AND(IFERROR(TRIM(INDEX($A159:$AQ159,MATCH(Lists!$K$9,$A$1:$AQ$1,0))&amp;""),"")&lt;&gt;"",ISERROR(MATCH(LOWER(IFERROR(TRIM(INDEX($A159:$AQ159,MATCH(Lists!$K$9,$A$1:$AQ$1,0))&amp;""),"")),Lists!$M$2:$M$7,0))),AND(IFERROR(TRIM(INDEX($A159:$AQ159,MATCH(Lists!$K$10,$A$1:$AQ$1,0))&amp;""),"")&lt;&gt;"",ISERROR(MATCH(LOWER(IFERROR(TRIM(INDEX($A159:$AQ159,MATCH(Lists!$K$10,$A$1:$AQ$1,0))&amp;""),"")),Lists!$M$2:$M$7,0)))),"Yes","No"))</f>
        <v/>
      </c>
      <c r="AX159" s="19">
        <f>IF(AS159="","",IF(IFERROR(TRIM(INDEX($A159:$AQ159,MATCH(Lists!$K$11,$A$1:$AQ$1,0))&amp;""),"")&lt;&gt;"","Yes","No"))</f>
        <v/>
      </c>
      <c r="AY159" s="19">
        <f>TRIM(IFERROR(TRIM(INDEX($A159:$AQ159,MATCH(Lists!$K$13,$A$1:$AQ$1,0))&amp;""),"")&amp;" "&amp;IFERROR(TRIM(INDEX($A159:$AQ159,MATCH(Lists!$K$14,$A$1:$AQ$1,0))&amp;""),""))</f>
        <v/>
      </c>
      <c r="AZ159" s="20">
        <f>IF(AY159="","",IFERROR(IF(TRIM(INDEX($A159:$AQ159,MATCH(Lists!$K$15,$A$1:$AQ$1,0))&amp;"")="","",IF(ISNUMBER(INDEX($A159:$AQ159,MATCH(Lists!$K$15,$A$1:$AQ$1,0))),INT(INDEX($A159:$AQ159,MATCH(Lists!$K$15,$A$1:$AQ$1,0))),DATE(VALUE(LEFT(INDEX($A159:$AQ159,MATCH(Lists!$K$15,$A$1:$AQ$1,0)),4)),VALUE(MID(INDEX($A159:$AQ159,MATCH(Lists!$K$15,$A$1:$AQ$1,0)),6,2)),VALUE(MID(INDEX($A159:$AQ159,MATCH(Lists!$K$15,$A$1:$AQ$1,0)),9,2))))),""))</f>
        <v/>
      </c>
      <c r="BA159" s="19">
        <f>IF(AY159="","",IFERROR(TRIM(INDEX($A159:$AQ159,MATCH(Lists!$K$17,$A$1:$AQ$1,0))&amp;""),""))</f>
        <v/>
      </c>
      <c r="BB159" s="19">
        <f>IF(AY159="","",IFERROR(TRIM(INDEX($A159:$AQ159,MATCH(Lists!$K$16,$A$1:$AQ$1,0))&amp;""),""))</f>
        <v/>
      </c>
      <c r="BC159" s="19">
        <f>IF(AY159="","",IF(OR(AND(IFERROR(TRIM(INDEX($A159:$AQ159,MATCH(Lists!$K$18,$A$1:$AQ$1,0))&amp;""),"")&lt;&gt;"",ISERROR(MATCH(LOWER(IFERROR(TRIM(INDEX($A159:$AQ159,MATCH(Lists!$K$18,$A$1:$AQ$1,0))&amp;""),"")),Lists!$M$2:$M$7,0))),AND(IFERROR(TRIM(INDEX($A159:$AQ159,MATCH(Lists!$K$19,$A$1:$AQ$1,0))&amp;""),"")&lt;&gt;"",ISERROR(MATCH(LOWER(IFERROR(TRIM(INDEX($A159:$AQ159,MATCH(Lists!$K$19,$A$1:$AQ$1,0))&amp;""),"")),Lists!$M$2:$M$7,0)))),"Yes","No"))</f>
        <v/>
      </c>
      <c r="BD159" s="19">
        <f>IF(AY159="","",IF(IFERROR(TRIM(INDEX($A159:$AQ159,MATCH(Lists!$K$20,$A$1:$AQ$1,0))&amp;""),"")&lt;&gt;"","Yes","No"))</f>
        <v/>
      </c>
      <c r="BE159" s="19">
        <f>IF(AS159="","",IFERROR(TRIM(INDEX($A159:$AQ159,MATCH(Lists!$K$7,$A$1:$AQ$1,0))&amp;""),""))</f>
        <v/>
      </c>
      <c r="BF159" s="19">
        <f>IF(AS159="","",IFERROR(TRIM(INDEX($A159:$AQ159,MATCH(Lists!$K$8,$A$1:$AQ$1,0))&amp;""),""))</f>
        <v/>
      </c>
      <c r="BG159" s="19">
        <f>IF(AS159="","",IFERROR(TRIM(INDEX($A159:$AQ159,MATCH(Lists!$K$12,$A$1:$AQ$1,0))&amp;""),""))</f>
        <v/>
      </c>
      <c r="BH159" s="19">
        <f>IF(AS159="","",IFERROR(TRIM(INDEX($A159:$AQ159,MATCH(Lists!$K$22,$A$1:$AQ$1,0))&amp;""),""))</f>
        <v/>
      </c>
      <c r="BI159" s="21">
        <f>IF(OR(BH159="Paid",BH159="Partially refunded"),IFERROR(VALUE(IFERROR(TRIM(INDEX($A159:$AQ159,MATCH(Lists!$K$23,$A$1:$AQ$1,0))&amp;""),"")),0)-IFERROR(VALUE(IFERROR(TRIM(INDEX($A159:$AQ159,MATCH(Lists!$K$24,$A$1:$AQ$1,0))&amp;""),"")),0),0)</f>
        <v/>
      </c>
      <c r="BJ159" s="21">
        <f>IF(AS159="","",IFERROR(IF(TRIM(INDEX($A159:$AQ159,MATCH(Lists!$K$21,$A$1:$AQ$1,0))&amp;"")="","",VALUE(TRIM(INDEX($A159:$AQ159,MATCH(Lists!$K$21,$A$1:$AQ$1,0))&amp;""))),""))</f>
        <v/>
      </c>
      <c r="BK159" s="19">
        <f>IF(AS159="",0,1)</f>
        <v/>
      </c>
    </row>
    <row r="160">
      <c r="AR160" s="18" t="n"/>
      <c r="AS160" s="19">
        <f>TRIM(IFERROR(TRIM(INDEX($A160:$AQ160,MATCH(Lists!$K$2,$A$1:$AQ$1,0))&amp;""),"")&amp;" "&amp;IFERROR(TRIM(INDEX($A160:$AQ160,MATCH(Lists!$K$3,$A$1:$AQ$1,0))&amp;""),""))</f>
        <v/>
      </c>
      <c r="AT160" s="20">
        <f>IF(AS160="","",IFERROR(IF(TRIM(INDEX($A160:$AQ160,MATCH(Lists!$K$4,$A$1:$AQ$1,0))&amp;"")="","",IF(ISNUMBER(INDEX($A160:$AQ160,MATCH(Lists!$K$4,$A$1:$AQ$1,0))),INT(INDEX($A160:$AQ160,MATCH(Lists!$K$4,$A$1:$AQ$1,0))),DATE(VALUE(LEFT(INDEX($A160:$AQ160,MATCH(Lists!$K$4,$A$1:$AQ$1,0)),4)),VALUE(MID(INDEX($A160:$AQ160,MATCH(Lists!$K$4,$A$1:$AQ$1,0)),6,2)),VALUE(MID(INDEX($A160:$AQ160,MATCH(Lists!$K$4,$A$1:$AQ$1,0)),9,2))))),""))</f>
        <v/>
      </c>
      <c r="AU160" s="19">
        <f>IF(AS160="","",IFERROR(TRIM(INDEX($A160:$AQ160,MATCH(Lists!$K$6,$A$1:$AQ$1,0))&amp;""),""))</f>
        <v/>
      </c>
      <c r="AV160" s="19">
        <f>IF(AS160="","",IFERROR(TRIM(INDEX($A160:$AQ160,MATCH(Lists!$K$5,$A$1:$AQ$1,0))&amp;""),""))</f>
        <v/>
      </c>
      <c r="AW160" s="19">
        <f>IF(AS160="","",IF(OR(AND(IFERROR(TRIM(INDEX($A160:$AQ160,MATCH(Lists!$K$9,$A$1:$AQ$1,0))&amp;""),"")&lt;&gt;"",ISERROR(MATCH(LOWER(IFERROR(TRIM(INDEX($A160:$AQ160,MATCH(Lists!$K$9,$A$1:$AQ$1,0))&amp;""),"")),Lists!$M$2:$M$7,0))),AND(IFERROR(TRIM(INDEX($A160:$AQ160,MATCH(Lists!$K$10,$A$1:$AQ$1,0))&amp;""),"")&lt;&gt;"",ISERROR(MATCH(LOWER(IFERROR(TRIM(INDEX($A160:$AQ160,MATCH(Lists!$K$10,$A$1:$AQ$1,0))&amp;""),"")),Lists!$M$2:$M$7,0)))),"Yes","No"))</f>
        <v/>
      </c>
      <c r="AX160" s="19">
        <f>IF(AS160="","",IF(IFERROR(TRIM(INDEX($A160:$AQ160,MATCH(Lists!$K$11,$A$1:$AQ$1,0))&amp;""),"")&lt;&gt;"","Yes","No"))</f>
        <v/>
      </c>
      <c r="AY160" s="19">
        <f>TRIM(IFERROR(TRIM(INDEX($A160:$AQ160,MATCH(Lists!$K$13,$A$1:$AQ$1,0))&amp;""),"")&amp;" "&amp;IFERROR(TRIM(INDEX($A160:$AQ160,MATCH(Lists!$K$14,$A$1:$AQ$1,0))&amp;""),""))</f>
        <v/>
      </c>
      <c r="AZ160" s="20">
        <f>IF(AY160="","",IFERROR(IF(TRIM(INDEX($A160:$AQ160,MATCH(Lists!$K$15,$A$1:$AQ$1,0))&amp;"")="","",IF(ISNUMBER(INDEX($A160:$AQ160,MATCH(Lists!$K$15,$A$1:$AQ$1,0))),INT(INDEX($A160:$AQ160,MATCH(Lists!$K$15,$A$1:$AQ$1,0))),DATE(VALUE(LEFT(INDEX($A160:$AQ160,MATCH(Lists!$K$15,$A$1:$AQ$1,0)),4)),VALUE(MID(INDEX($A160:$AQ160,MATCH(Lists!$K$15,$A$1:$AQ$1,0)),6,2)),VALUE(MID(INDEX($A160:$AQ160,MATCH(Lists!$K$15,$A$1:$AQ$1,0)),9,2))))),""))</f>
        <v/>
      </c>
      <c r="BA160" s="19">
        <f>IF(AY160="","",IFERROR(TRIM(INDEX($A160:$AQ160,MATCH(Lists!$K$17,$A$1:$AQ$1,0))&amp;""),""))</f>
        <v/>
      </c>
      <c r="BB160" s="19">
        <f>IF(AY160="","",IFERROR(TRIM(INDEX($A160:$AQ160,MATCH(Lists!$K$16,$A$1:$AQ$1,0))&amp;""),""))</f>
        <v/>
      </c>
      <c r="BC160" s="19">
        <f>IF(AY160="","",IF(OR(AND(IFERROR(TRIM(INDEX($A160:$AQ160,MATCH(Lists!$K$18,$A$1:$AQ$1,0))&amp;""),"")&lt;&gt;"",ISERROR(MATCH(LOWER(IFERROR(TRIM(INDEX($A160:$AQ160,MATCH(Lists!$K$18,$A$1:$AQ$1,0))&amp;""),"")),Lists!$M$2:$M$7,0))),AND(IFERROR(TRIM(INDEX($A160:$AQ160,MATCH(Lists!$K$19,$A$1:$AQ$1,0))&amp;""),"")&lt;&gt;"",ISERROR(MATCH(LOWER(IFERROR(TRIM(INDEX($A160:$AQ160,MATCH(Lists!$K$19,$A$1:$AQ$1,0))&amp;""),"")),Lists!$M$2:$M$7,0)))),"Yes","No"))</f>
        <v/>
      </c>
      <c r="BD160" s="19">
        <f>IF(AY160="","",IF(IFERROR(TRIM(INDEX($A160:$AQ160,MATCH(Lists!$K$20,$A$1:$AQ$1,0))&amp;""),"")&lt;&gt;"","Yes","No"))</f>
        <v/>
      </c>
      <c r="BE160" s="19">
        <f>IF(AS160="","",IFERROR(TRIM(INDEX($A160:$AQ160,MATCH(Lists!$K$7,$A$1:$AQ$1,0))&amp;""),""))</f>
        <v/>
      </c>
      <c r="BF160" s="19">
        <f>IF(AS160="","",IFERROR(TRIM(INDEX($A160:$AQ160,MATCH(Lists!$K$8,$A$1:$AQ$1,0))&amp;""),""))</f>
        <v/>
      </c>
      <c r="BG160" s="19">
        <f>IF(AS160="","",IFERROR(TRIM(INDEX($A160:$AQ160,MATCH(Lists!$K$12,$A$1:$AQ$1,0))&amp;""),""))</f>
        <v/>
      </c>
      <c r="BH160" s="19">
        <f>IF(AS160="","",IFERROR(TRIM(INDEX($A160:$AQ160,MATCH(Lists!$K$22,$A$1:$AQ$1,0))&amp;""),""))</f>
        <v/>
      </c>
      <c r="BI160" s="21">
        <f>IF(OR(BH160="Paid",BH160="Partially refunded"),IFERROR(VALUE(IFERROR(TRIM(INDEX($A160:$AQ160,MATCH(Lists!$K$23,$A$1:$AQ$1,0))&amp;""),"")),0)-IFERROR(VALUE(IFERROR(TRIM(INDEX($A160:$AQ160,MATCH(Lists!$K$24,$A$1:$AQ$1,0))&amp;""),"")),0),0)</f>
        <v/>
      </c>
      <c r="BJ160" s="21">
        <f>IF(AS160="","",IFERROR(IF(TRIM(INDEX($A160:$AQ160,MATCH(Lists!$K$21,$A$1:$AQ$1,0))&amp;"")="","",VALUE(TRIM(INDEX($A160:$AQ160,MATCH(Lists!$K$21,$A$1:$AQ$1,0))&amp;""))),""))</f>
        <v/>
      </c>
      <c r="BK160" s="19">
        <f>IF(AS160="",0,1)</f>
        <v/>
      </c>
    </row>
    <row r="161">
      <c r="AR161" s="18" t="n"/>
      <c r="AS161" s="19">
        <f>TRIM(IFERROR(TRIM(INDEX($A161:$AQ161,MATCH(Lists!$K$2,$A$1:$AQ$1,0))&amp;""),"")&amp;" "&amp;IFERROR(TRIM(INDEX($A161:$AQ161,MATCH(Lists!$K$3,$A$1:$AQ$1,0))&amp;""),""))</f>
        <v/>
      </c>
      <c r="AT161" s="20">
        <f>IF(AS161="","",IFERROR(IF(TRIM(INDEX($A161:$AQ161,MATCH(Lists!$K$4,$A$1:$AQ$1,0))&amp;"")="","",IF(ISNUMBER(INDEX($A161:$AQ161,MATCH(Lists!$K$4,$A$1:$AQ$1,0))),INT(INDEX($A161:$AQ161,MATCH(Lists!$K$4,$A$1:$AQ$1,0))),DATE(VALUE(LEFT(INDEX($A161:$AQ161,MATCH(Lists!$K$4,$A$1:$AQ$1,0)),4)),VALUE(MID(INDEX($A161:$AQ161,MATCH(Lists!$K$4,$A$1:$AQ$1,0)),6,2)),VALUE(MID(INDEX($A161:$AQ161,MATCH(Lists!$K$4,$A$1:$AQ$1,0)),9,2))))),""))</f>
        <v/>
      </c>
      <c r="AU161" s="19">
        <f>IF(AS161="","",IFERROR(TRIM(INDEX($A161:$AQ161,MATCH(Lists!$K$6,$A$1:$AQ$1,0))&amp;""),""))</f>
        <v/>
      </c>
      <c r="AV161" s="19">
        <f>IF(AS161="","",IFERROR(TRIM(INDEX($A161:$AQ161,MATCH(Lists!$K$5,$A$1:$AQ$1,0))&amp;""),""))</f>
        <v/>
      </c>
      <c r="AW161" s="19">
        <f>IF(AS161="","",IF(OR(AND(IFERROR(TRIM(INDEX($A161:$AQ161,MATCH(Lists!$K$9,$A$1:$AQ$1,0))&amp;""),"")&lt;&gt;"",ISERROR(MATCH(LOWER(IFERROR(TRIM(INDEX($A161:$AQ161,MATCH(Lists!$K$9,$A$1:$AQ$1,0))&amp;""),"")),Lists!$M$2:$M$7,0))),AND(IFERROR(TRIM(INDEX($A161:$AQ161,MATCH(Lists!$K$10,$A$1:$AQ$1,0))&amp;""),"")&lt;&gt;"",ISERROR(MATCH(LOWER(IFERROR(TRIM(INDEX($A161:$AQ161,MATCH(Lists!$K$10,$A$1:$AQ$1,0))&amp;""),"")),Lists!$M$2:$M$7,0)))),"Yes","No"))</f>
        <v/>
      </c>
      <c r="AX161" s="19">
        <f>IF(AS161="","",IF(IFERROR(TRIM(INDEX($A161:$AQ161,MATCH(Lists!$K$11,$A$1:$AQ$1,0))&amp;""),"")&lt;&gt;"","Yes","No"))</f>
        <v/>
      </c>
      <c r="AY161" s="19">
        <f>TRIM(IFERROR(TRIM(INDEX($A161:$AQ161,MATCH(Lists!$K$13,$A$1:$AQ$1,0))&amp;""),"")&amp;" "&amp;IFERROR(TRIM(INDEX($A161:$AQ161,MATCH(Lists!$K$14,$A$1:$AQ$1,0))&amp;""),""))</f>
        <v/>
      </c>
      <c r="AZ161" s="20">
        <f>IF(AY161="","",IFERROR(IF(TRIM(INDEX($A161:$AQ161,MATCH(Lists!$K$15,$A$1:$AQ$1,0))&amp;"")="","",IF(ISNUMBER(INDEX($A161:$AQ161,MATCH(Lists!$K$15,$A$1:$AQ$1,0))),INT(INDEX($A161:$AQ161,MATCH(Lists!$K$15,$A$1:$AQ$1,0))),DATE(VALUE(LEFT(INDEX($A161:$AQ161,MATCH(Lists!$K$15,$A$1:$AQ$1,0)),4)),VALUE(MID(INDEX($A161:$AQ161,MATCH(Lists!$K$15,$A$1:$AQ$1,0)),6,2)),VALUE(MID(INDEX($A161:$AQ161,MATCH(Lists!$K$15,$A$1:$AQ$1,0)),9,2))))),""))</f>
        <v/>
      </c>
      <c r="BA161" s="19">
        <f>IF(AY161="","",IFERROR(TRIM(INDEX($A161:$AQ161,MATCH(Lists!$K$17,$A$1:$AQ$1,0))&amp;""),""))</f>
        <v/>
      </c>
      <c r="BB161" s="19">
        <f>IF(AY161="","",IFERROR(TRIM(INDEX($A161:$AQ161,MATCH(Lists!$K$16,$A$1:$AQ$1,0))&amp;""),""))</f>
        <v/>
      </c>
      <c r="BC161" s="19">
        <f>IF(AY161="","",IF(OR(AND(IFERROR(TRIM(INDEX($A161:$AQ161,MATCH(Lists!$K$18,$A$1:$AQ$1,0))&amp;""),"")&lt;&gt;"",ISERROR(MATCH(LOWER(IFERROR(TRIM(INDEX($A161:$AQ161,MATCH(Lists!$K$18,$A$1:$AQ$1,0))&amp;""),"")),Lists!$M$2:$M$7,0))),AND(IFERROR(TRIM(INDEX($A161:$AQ161,MATCH(Lists!$K$19,$A$1:$AQ$1,0))&amp;""),"")&lt;&gt;"",ISERROR(MATCH(LOWER(IFERROR(TRIM(INDEX($A161:$AQ161,MATCH(Lists!$K$19,$A$1:$AQ$1,0))&amp;""),"")),Lists!$M$2:$M$7,0)))),"Yes","No"))</f>
        <v/>
      </c>
      <c r="BD161" s="19">
        <f>IF(AY161="","",IF(IFERROR(TRIM(INDEX($A161:$AQ161,MATCH(Lists!$K$20,$A$1:$AQ$1,0))&amp;""),"")&lt;&gt;"","Yes","No"))</f>
        <v/>
      </c>
      <c r="BE161" s="19">
        <f>IF(AS161="","",IFERROR(TRIM(INDEX($A161:$AQ161,MATCH(Lists!$K$7,$A$1:$AQ$1,0))&amp;""),""))</f>
        <v/>
      </c>
      <c r="BF161" s="19">
        <f>IF(AS161="","",IFERROR(TRIM(INDEX($A161:$AQ161,MATCH(Lists!$K$8,$A$1:$AQ$1,0))&amp;""),""))</f>
        <v/>
      </c>
      <c r="BG161" s="19">
        <f>IF(AS161="","",IFERROR(TRIM(INDEX($A161:$AQ161,MATCH(Lists!$K$12,$A$1:$AQ$1,0))&amp;""),""))</f>
        <v/>
      </c>
      <c r="BH161" s="19">
        <f>IF(AS161="","",IFERROR(TRIM(INDEX($A161:$AQ161,MATCH(Lists!$K$22,$A$1:$AQ$1,0))&amp;""),""))</f>
        <v/>
      </c>
      <c r="BI161" s="21">
        <f>IF(OR(BH161="Paid",BH161="Partially refunded"),IFERROR(VALUE(IFERROR(TRIM(INDEX($A161:$AQ161,MATCH(Lists!$K$23,$A$1:$AQ$1,0))&amp;""),"")),0)-IFERROR(VALUE(IFERROR(TRIM(INDEX($A161:$AQ161,MATCH(Lists!$K$24,$A$1:$AQ$1,0))&amp;""),"")),0),0)</f>
        <v/>
      </c>
      <c r="BJ161" s="21">
        <f>IF(AS161="","",IFERROR(IF(TRIM(INDEX($A161:$AQ161,MATCH(Lists!$K$21,$A$1:$AQ$1,0))&amp;"")="","",VALUE(TRIM(INDEX($A161:$AQ161,MATCH(Lists!$K$21,$A$1:$AQ$1,0))&amp;""))),""))</f>
        <v/>
      </c>
      <c r="BK161" s="19">
        <f>IF(AS161="",0,1)</f>
        <v/>
      </c>
    </row>
    <row r="162">
      <c r="AR162" s="18" t="n"/>
      <c r="AS162" s="19">
        <f>TRIM(IFERROR(TRIM(INDEX($A162:$AQ162,MATCH(Lists!$K$2,$A$1:$AQ$1,0))&amp;""),"")&amp;" "&amp;IFERROR(TRIM(INDEX($A162:$AQ162,MATCH(Lists!$K$3,$A$1:$AQ$1,0))&amp;""),""))</f>
        <v/>
      </c>
      <c r="AT162" s="20">
        <f>IF(AS162="","",IFERROR(IF(TRIM(INDEX($A162:$AQ162,MATCH(Lists!$K$4,$A$1:$AQ$1,0))&amp;"")="","",IF(ISNUMBER(INDEX($A162:$AQ162,MATCH(Lists!$K$4,$A$1:$AQ$1,0))),INT(INDEX($A162:$AQ162,MATCH(Lists!$K$4,$A$1:$AQ$1,0))),DATE(VALUE(LEFT(INDEX($A162:$AQ162,MATCH(Lists!$K$4,$A$1:$AQ$1,0)),4)),VALUE(MID(INDEX($A162:$AQ162,MATCH(Lists!$K$4,$A$1:$AQ$1,0)),6,2)),VALUE(MID(INDEX($A162:$AQ162,MATCH(Lists!$K$4,$A$1:$AQ$1,0)),9,2))))),""))</f>
        <v/>
      </c>
      <c r="AU162" s="19">
        <f>IF(AS162="","",IFERROR(TRIM(INDEX($A162:$AQ162,MATCH(Lists!$K$6,$A$1:$AQ$1,0))&amp;""),""))</f>
        <v/>
      </c>
      <c r="AV162" s="19">
        <f>IF(AS162="","",IFERROR(TRIM(INDEX($A162:$AQ162,MATCH(Lists!$K$5,$A$1:$AQ$1,0))&amp;""),""))</f>
        <v/>
      </c>
      <c r="AW162" s="19">
        <f>IF(AS162="","",IF(OR(AND(IFERROR(TRIM(INDEX($A162:$AQ162,MATCH(Lists!$K$9,$A$1:$AQ$1,0))&amp;""),"")&lt;&gt;"",ISERROR(MATCH(LOWER(IFERROR(TRIM(INDEX($A162:$AQ162,MATCH(Lists!$K$9,$A$1:$AQ$1,0))&amp;""),"")),Lists!$M$2:$M$7,0))),AND(IFERROR(TRIM(INDEX($A162:$AQ162,MATCH(Lists!$K$10,$A$1:$AQ$1,0))&amp;""),"")&lt;&gt;"",ISERROR(MATCH(LOWER(IFERROR(TRIM(INDEX($A162:$AQ162,MATCH(Lists!$K$10,$A$1:$AQ$1,0))&amp;""),"")),Lists!$M$2:$M$7,0)))),"Yes","No"))</f>
        <v/>
      </c>
      <c r="AX162" s="19">
        <f>IF(AS162="","",IF(IFERROR(TRIM(INDEX($A162:$AQ162,MATCH(Lists!$K$11,$A$1:$AQ$1,0))&amp;""),"")&lt;&gt;"","Yes","No"))</f>
        <v/>
      </c>
      <c r="AY162" s="19">
        <f>TRIM(IFERROR(TRIM(INDEX($A162:$AQ162,MATCH(Lists!$K$13,$A$1:$AQ$1,0))&amp;""),"")&amp;" "&amp;IFERROR(TRIM(INDEX($A162:$AQ162,MATCH(Lists!$K$14,$A$1:$AQ$1,0))&amp;""),""))</f>
        <v/>
      </c>
      <c r="AZ162" s="20">
        <f>IF(AY162="","",IFERROR(IF(TRIM(INDEX($A162:$AQ162,MATCH(Lists!$K$15,$A$1:$AQ$1,0))&amp;"")="","",IF(ISNUMBER(INDEX($A162:$AQ162,MATCH(Lists!$K$15,$A$1:$AQ$1,0))),INT(INDEX($A162:$AQ162,MATCH(Lists!$K$15,$A$1:$AQ$1,0))),DATE(VALUE(LEFT(INDEX($A162:$AQ162,MATCH(Lists!$K$15,$A$1:$AQ$1,0)),4)),VALUE(MID(INDEX($A162:$AQ162,MATCH(Lists!$K$15,$A$1:$AQ$1,0)),6,2)),VALUE(MID(INDEX($A162:$AQ162,MATCH(Lists!$K$15,$A$1:$AQ$1,0)),9,2))))),""))</f>
        <v/>
      </c>
      <c r="BA162" s="19">
        <f>IF(AY162="","",IFERROR(TRIM(INDEX($A162:$AQ162,MATCH(Lists!$K$17,$A$1:$AQ$1,0))&amp;""),""))</f>
        <v/>
      </c>
      <c r="BB162" s="19">
        <f>IF(AY162="","",IFERROR(TRIM(INDEX($A162:$AQ162,MATCH(Lists!$K$16,$A$1:$AQ$1,0))&amp;""),""))</f>
        <v/>
      </c>
      <c r="BC162" s="19">
        <f>IF(AY162="","",IF(OR(AND(IFERROR(TRIM(INDEX($A162:$AQ162,MATCH(Lists!$K$18,$A$1:$AQ$1,0))&amp;""),"")&lt;&gt;"",ISERROR(MATCH(LOWER(IFERROR(TRIM(INDEX($A162:$AQ162,MATCH(Lists!$K$18,$A$1:$AQ$1,0))&amp;""),"")),Lists!$M$2:$M$7,0))),AND(IFERROR(TRIM(INDEX($A162:$AQ162,MATCH(Lists!$K$19,$A$1:$AQ$1,0))&amp;""),"")&lt;&gt;"",ISERROR(MATCH(LOWER(IFERROR(TRIM(INDEX($A162:$AQ162,MATCH(Lists!$K$19,$A$1:$AQ$1,0))&amp;""),"")),Lists!$M$2:$M$7,0)))),"Yes","No"))</f>
        <v/>
      </c>
      <c r="BD162" s="19">
        <f>IF(AY162="","",IF(IFERROR(TRIM(INDEX($A162:$AQ162,MATCH(Lists!$K$20,$A$1:$AQ$1,0))&amp;""),"")&lt;&gt;"","Yes","No"))</f>
        <v/>
      </c>
      <c r="BE162" s="19">
        <f>IF(AS162="","",IFERROR(TRIM(INDEX($A162:$AQ162,MATCH(Lists!$K$7,$A$1:$AQ$1,0))&amp;""),""))</f>
        <v/>
      </c>
      <c r="BF162" s="19">
        <f>IF(AS162="","",IFERROR(TRIM(INDEX($A162:$AQ162,MATCH(Lists!$K$8,$A$1:$AQ$1,0))&amp;""),""))</f>
        <v/>
      </c>
      <c r="BG162" s="19">
        <f>IF(AS162="","",IFERROR(TRIM(INDEX($A162:$AQ162,MATCH(Lists!$K$12,$A$1:$AQ$1,0))&amp;""),""))</f>
        <v/>
      </c>
      <c r="BH162" s="19">
        <f>IF(AS162="","",IFERROR(TRIM(INDEX($A162:$AQ162,MATCH(Lists!$K$22,$A$1:$AQ$1,0))&amp;""),""))</f>
        <v/>
      </c>
      <c r="BI162" s="21">
        <f>IF(OR(BH162="Paid",BH162="Partially refunded"),IFERROR(VALUE(IFERROR(TRIM(INDEX($A162:$AQ162,MATCH(Lists!$K$23,$A$1:$AQ$1,0))&amp;""),"")),0)-IFERROR(VALUE(IFERROR(TRIM(INDEX($A162:$AQ162,MATCH(Lists!$K$24,$A$1:$AQ$1,0))&amp;""),"")),0),0)</f>
        <v/>
      </c>
      <c r="BJ162" s="21">
        <f>IF(AS162="","",IFERROR(IF(TRIM(INDEX($A162:$AQ162,MATCH(Lists!$K$21,$A$1:$AQ$1,0))&amp;"")="","",VALUE(TRIM(INDEX($A162:$AQ162,MATCH(Lists!$K$21,$A$1:$AQ$1,0))&amp;""))),""))</f>
        <v/>
      </c>
      <c r="BK162" s="19">
        <f>IF(AS162="",0,1)</f>
        <v/>
      </c>
    </row>
    <row r="163">
      <c r="AR163" s="18" t="n"/>
      <c r="AS163" s="19">
        <f>TRIM(IFERROR(TRIM(INDEX($A163:$AQ163,MATCH(Lists!$K$2,$A$1:$AQ$1,0))&amp;""),"")&amp;" "&amp;IFERROR(TRIM(INDEX($A163:$AQ163,MATCH(Lists!$K$3,$A$1:$AQ$1,0))&amp;""),""))</f>
        <v/>
      </c>
      <c r="AT163" s="20">
        <f>IF(AS163="","",IFERROR(IF(TRIM(INDEX($A163:$AQ163,MATCH(Lists!$K$4,$A$1:$AQ$1,0))&amp;"")="","",IF(ISNUMBER(INDEX($A163:$AQ163,MATCH(Lists!$K$4,$A$1:$AQ$1,0))),INT(INDEX($A163:$AQ163,MATCH(Lists!$K$4,$A$1:$AQ$1,0))),DATE(VALUE(LEFT(INDEX($A163:$AQ163,MATCH(Lists!$K$4,$A$1:$AQ$1,0)),4)),VALUE(MID(INDEX($A163:$AQ163,MATCH(Lists!$K$4,$A$1:$AQ$1,0)),6,2)),VALUE(MID(INDEX($A163:$AQ163,MATCH(Lists!$K$4,$A$1:$AQ$1,0)),9,2))))),""))</f>
        <v/>
      </c>
      <c r="AU163" s="19">
        <f>IF(AS163="","",IFERROR(TRIM(INDEX($A163:$AQ163,MATCH(Lists!$K$6,$A$1:$AQ$1,0))&amp;""),""))</f>
        <v/>
      </c>
      <c r="AV163" s="19">
        <f>IF(AS163="","",IFERROR(TRIM(INDEX($A163:$AQ163,MATCH(Lists!$K$5,$A$1:$AQ$1,0))&amp;""),""))</f>
        <v/>
      </c>
      <c r="AW163" s="19">
        <f>IF(AS163="","",IF(OR(AND(IFERROR(TRIM(INDEX($A163:$AQ163,MATCH(Lists!$K$9,$A$1:$AQ$1,0))&amp;""),"")&lt;&gt;"",ISERROR(MATCH(LOWER(IFERROR(TRIM(INDEX($A163:$AQ163,MATCH(Lists!$K$9,$A$1:$AQ$1,0))&amp;""),"")),Lists!$M$2:$M$7,0))),AND(IFERROR(TRIM(INDEX($A163:$AQ163,MATCH(Lists!$K$10,$A$1:$AQ$1,0))&amp;""),"")&lt;&gt;"",ISERROR(MATCH(LOWER(IFERROR(TRIM(INDEX($A163:$AQ163,MATCH(Lists!$K$10,$A$1:$AQ$1,0))&amp;""),"")),Lists!$M$2:$M$7,0)))),"Yes","No"))</f>
        <v/>
      </c>
      <c r="AX163" s="19">
        <f>IF(AS163="","",IF(IFERROR(TRIM(INDEX($A163:$AQ163,MATCH(Lists!$K$11,$A$1:$AQ$1,0))&amp;""),"")&lt;&gt;"","Yes","No"))</f>
        <v/>
      </c>
      <c r="AY163" s="19">
        <f>TRIM(IFERROR(TRIM(INDEX($A163:$AQ163,MATCH(Lists!$K$13,$A$1:$AQ$1,0))&amp;""),"")&amp;" "&amp;IFERROR(TRIM(INDEX($A163:$AQ163,MATCH(Lists!$K$14,$A$1:$AQ$1,0))&amp;""),""))</f>
        <v/>
      </c>
      <c r="AZ163" s="20">
        <f>IF(AY163="","",IFERROR(IF(TRIM(INDEX($A163:$AQ163,MATCH(Lists!$K$15,$A$1:$AQ$1,0))&amp;"")="","",IF(ISNUMBER(INDEX($A163:$AQ163,MATCH(Lists!$K$15,$A$1:$AQ$1,0))),INT(INDEX($A163:$AQ163,MATCH(Lists!$K$15,$A$1:$AQ$1,0))),DATE(VALUE(LEFT(INDEX($A163:$AQ163,MATCH(Lists!$K$15,$A$1:$AQ$1,0)),4)),VALUE(MID(INDEX($A163:$AQ163,MATCH(Lists!$K$15,$A$1:$AQ$1,0)),6,2)),VALUE(MID(INDEX($A163:$AQ163,MATCH(Lists!$K$15,$A$1:$AQ$1,0)),9,2))))),""))</f>
        <v/>
      </c>
      <c r="BA163" s="19">
        <f>IF(AY163="","",IFERROR(TRIM(INDEX($A163:$AQ163,MATCH(Lists!$K$17,$A$1:$AQ$1,0))&amp;""),""))</f>
        <v/>
      </c>
      <c r="BB163" s="19">
        <f>IF(AY163="","",IFERROR(TRIM(INDEX($A163:$AQ163,MATCH(Lists!$K$16,$A$1:$AQ$1,0))&amp;""),""))</f>
        <v/>
      </c>
      <c r="BC163" s="19">
        <f>IF(AY163="","",IF(OR(AND(IFERROR(TRIM(INDEX($A163:$AQ163,MATCH(Lists!$K$18,$A$1:$AQ$1,0))&amp;""),"")&lt;&gt;"",ISERROR(MATCH(LOWER(IFERROR(TRIM(INDEX($A163:$AQ163,MATCH(Lists!$K$18,$A$1:$AQ$1,0))&amp;""),"")),Lists!$M$2:$M$7,0))),AND(IFERROR(TRIM(INDEX($A163:$AQ163,MATCH(Lists!$K$19,$A$1:$AQ$1,0))&amp;""),"")&lt;&gt;"",ISERROR(MATCH(LOWER(IFERROR(TRIM(INDEX($A163:$AQ163,MATCH(Lists!$K$19,$A$1:$AQ$1,0))&amp;""),"")),Lists!$M$2:$M$7,0)))),"Yes","No"))</f>
        <v/>
      </c>
      <c r="BD163" s="19">
        <f>IF(AY163="","",IF(IFERROR(TRIM(INDEX($A163:$AQ163,MATCH(Lists!$K$20,$A$1:$AQ$1,0))&amp;""),"")&lt;&gt;"","Yes","No"))</f>
        <v/>
      </c>
      <c r="BE163" s="19">
        <f>IF(AS163="","",IFERROR(TRIM(INDEX($A163:$AQ163,MATCH(Lists!$K$7,$A$1:$AQ$1,0))&amp;""),""))</f>
        <v/>
      </c>
      <c r="BF163" s="19">
        <f>IF(AS163="","",IFERROR(TRIM(INDEX($A163:$AQ163,MATCH(Lists!$K$8,$A$1:$AQ$1,0))&amp;""),""))</f>
        <v/>
      </c>
      <c r="BG163" s="19">
        <f>IF(AS163="","",IFERROR(TRIM(INDEX($A163:$AQ163,MATCH(Lists!$K$12,$A$1:$AQ$1,0))&amp;""),""))</f>
        <v/>
      </c>
      <c r="BH163" s="19">
        <f>IF(AS163="","",IFERROR(TRIM(INDEX($A163:$AQ163,MATCH(Lists!$K$22,$A$1:$AQ$1,0))&amp;""),""))</f>
        <v/>
      </c>
      <c r="BI163" s="21">
        <f>IF(OR(BH163="Paid",BH163="Partially refunded"),IFERROR(VALUE(IFERROR(TRIM(INDEX($A163:$AQ163,MATCH(Lists!$K$23,$A$1:$AQ$1,0))&amp;""),"")),0)-IFERROR(VALUE(IFERROR(TRIM(INDEX($A163:$AQ163,MATCH(Lists!$K$24,$A$1:$AQ$1,0))&amp;""),"")),0),0)</f>
        <v/>
      </c>
      <c r="BJ163" s="21">
        <f>IF(AS163="","",IFERROR(IF(TRIM(INDEX($A163:$AQ163,MATCH(Lists!$K$21,$A$1:$AQ$1,0))&amp;"")="","",VALUE(TRIM(INDEX($A163:$AQ163,MATCH(Lists!$K$21,$A$1:$AQ$1,0))&amp;""))),""))</f>
        <v/>
      </c>
      <c r="BK163" s="19">
        <f>IF(AS163="",0,1)</f>
        <v/>
      </c>
    </row>
    <row r="164">
      <c r="AR164" s="18" t="n"/>
      <c r="AS164" s="19">
        <f>TRIM(IFERROR(TRIM(INDEX($A164:$AQ164,MATCH(Lists!$K$2,$A$1:$AQ$1,0))&amp;""),"")&amp;" "&amp;IFERROR(TRIM(INDEX($A164:$AQ164,MATCH(Lists!$K$3,$A$1:$AQ$1,0))&amp;""),""))</f>
        <v/>
      </c>
      <c r="AT164" s="20">
        <f>IF(AS164="","",IFERROR(IF(TRIM(INDEX($A164:$AQ164,MATCH(Lists!$K$4,$A$1:$AQ$1,0))&amp;"")="","",IF(ISNUMBER(INDEX($A164:$AQ164,MATCH(Lists!$K$4,$A$1:$AQ$1,0))),INT(INDEX($A164:$AQ164,MATCH(Lists!$K$4,$A$1:$AQ$1,0))),DATE(VALUE(LEFT(INDEX($A164:$AQ164,MATCH(Lists!$K$4,$A$1:$AQ$1,0)),4)),VALUE(MID(INDEX($A164:$AQ164,MATCH(Lists!$K$4,$A$1:$AQ$1,0)),6,2)),VALUE(MID(INDEX($A164:$AQ164,MATCH(Lists!$K$4,$A$1:$AQ$1,0)),9,2))))),""))</f>
        <v/>
      </c>
      <c r="AU164" s="19">
        <f>IF(AS164="","",IFERROR(TRIM(INDEX($A164:$AQ164,MATCH(Lists!$K$6,$A$1:$AQ$1,0))&amp;""),""))</f>
        <v/>
      </c>
      <c r="AV164" s="19">
        <f>IF(AS164="","",IFERROR(TRIM(INDEX($A164:$AQ164,MATCH(Lists!$K$5,$A$1:$AQ$1,0))&amp;""),""))</f>
        <v/>
      </c>
      <c r="AW164" s="19">
        <f>IF(AS164="","",IF(OR(AND(IFERROR(TRIM(INDEX($A164:$AQ164,MATCH(Lists!$K$9,$A$1:$AQ$1,0))&amp;""),"")&lt;&gt;"",ISERROR(MATCH(LOWER(IFERROR(TRIM(INDEX($A164:$AQ164,MATCH(Lists!$K$9,$A$1:$AQ$1,0))&amp;""),"")),Lists!$M$2:$M$7,0))),AND(IFERROR(TRIM(INDEX($A164:$AQ164,MATCH(Lists!$K$10,$A$1:$AQ$1,0))&amp;""),"")&lt;&gt;"",ISERROR(MATCH(LOWER(IFERROR(TRIM(INDEX($A164:$AQ164,MATCH(Lists!$K$10,$A$1:$AQ$1,0))&amp;""),"")),Lists!$M$2:$M$7,0)))),"Yes","No"))</f>
        <v/>
      </c>
      <c r="AX164" s="19">
        <f>IF(AS164="","",IF(IFERROR(TRIM(INDEX($A164:$AQ164,MATCH(Lists!$K$11,$A$1:$AQ$1,0))&amp;""),"")&lt;&gt;"","Yes","No"))</f>
        <v/>
      </c>
      <c r="AY164" s="19">
        <f>TRIM(IFERROR(TRIM(INDEX($A164:$AQ164,MATCH(Lists!$K$13,$A$1:$AQ$1,0))&amp;""),"")&amp;" "&amp;IFERROR(TRIM(INDEX($A164:$AQ164,MATCH(Lists!$K$14,$A$1:$AQ$1,0))&amp;""),""))</f>
        <v/>
      </c>
      <c r="AZ164" s="20">
        <f>IF(AY164="","",IFERROR(IF(TRIM(INDEX($A164:$AQ164,MATCH(Lists!$K$15,$A$1:$AQ$1,0))&amp;"")="","",IF(ISNUMBER(INDEX($A164:$AQ164,MATCH(Lists!$K$15,$A$1:$AQ$1,0))),INT(INDEX($A164:$AQ164,MATCH(Lists!$K$15,$A$1:$AQ$1,0))),DATE(VALUE(LEFT(INDEX($A164:$AQ164,MATCH(Lists!$K$15,$A$1:$AQ$1,0)),4)),VALUE(MID(INDEX($A164:$AQ164,MATCH(Lists!$K$15,$A$1:$AQ$1,0)),6,2)),VALUE(MID(INDEX($A164:$AQ164,MATCH(Lists!$K$15,$A$1:$AQ$1,0)),9,2))))),""))</f>
        <v/>
      </c>
      <c r="BA164" s="19">
        <f>IF(AY164="","",IFERROR(TRIM(INDEX($A164:$AQ164,MATCH(Lists!$K$17,$A$1:$AQ$1,0))&amp;""),""))</f>
        <v/>
      </c>
      <c r="BB164" s="19">
        <f>IF(AY164="","",IFERROR(TRIM(INDEX($A164:$AQ164,MATCH(Lists!$K$16,$A$1:$AQ$1,0))&amp;""),""))</f>
        <v/>
      </c>
      <c r="BC164" s="19">
        <f>IF(AY164="","",IF(OR(AND(IFERROR(TRIM(INDEX($A164:$AQ164,MATCH(Lists!$K$18,$A$1:$AQ$1,0))&amp;""),"")&lt;&gt;"",ISERROR(MATCH(LOWER(IFERROR(TRIM(INDEX($A164:$AQ164,MATCH(Lists!$K$18,$A$1:$AQ$1,0))&amp;""),"")),Lists!$M$2:$M$7,0))),AND(IFERROR(TRIM(INDEX($A164:$AQ164,MATCH(Lists!$K$19,$A$1:$AQ$1,0))&amp;""),"")&lt;&gt;"",ISERROR(MATCH(LOWER(IFERROR(TRIM(INDEX($A164:$AQ164,MATCH(Lists!$K$19,$A$1:$AQ$1,0))&amp;""),"")),Lists!$M$2:$M$7,0)))),"Yes","No"))</f>
        <v/>
      </c>
      <c r="BD164" s="19">
        <f>IF(AY164="","",IF(IFERROR(TRIM(INDEX($A164:$AQ164,MATCH(Lists!$K$20,$A$1:$AQ$1,0))&amp;""),"")&lt;&gt;"","Yes","No"))</f>
        <v/>
      </c>
      <c r="BE164" s="19">
        <f>IF(AS164="","",IFERROR(TRIM(INDEX($A164:$AQ164,MATCH(Lists!$K$7,$A$1:$AQ$1,0))&amp;""),""))</f>
        <v/>
      </c>
      <c r="BF164" s="19">
        <f>IF(AS164="","",IFERROR(TRIM(INDEX($A164:$AQ164,MATCH(Lists!$K$8,$A$1:$AQ$1,0))&amp;""),""))</f>
        <v/>
      </c>
      <c r="BG164" s="19">
        <f>IF(AS164="","",IFERROR(TRIM(INDEX($A164:$AQ164,MATCH(Lists!$K$12,$A$1:$AQ$1,0))&amp;""),""))</f>
        <v/>
      </c>
      <c r="BH164" s="19">
        <f>IF(AS164="","",IFERROR(TRIM(INDEX($A164:$AQ164,MATCH(Lists!$K$22,$A$1:$AQ$1,0))&amp;""),""))</f>
        <v/>
      </c>
      <c r="BI164" s="21">
        <f>IF(OR(BH164="Paid",BH164="Partially refunded"),IFERROR(VALUE(IFERROR(TRIM(INDEX($A164:$AQ164,MATCH(Lists!$K$23,$A$1:$AQ$1,0))&amp;""),"")),0)-IFERROR(VALUE(IFERROR(TRIM(INDEX($A164:$AQ164,MATCH(Lists!$K$24,$A$1:$AQ$1,0))&amp;""),"")),0),0)</f>
        <v/>
      </c>
      <c r="BJ164" s="21">
        <f>IF(AS164="","",IFERROR(IF(TRIM(INDEX($A164:$AQ164,MATCH(Lists!$K$21,$A$1:$AQ$1,0))&amp;"")="","",VALUE(TRIM(INDEX($A164:$AQ164,MATCH(Lists!$K$21,$A$1:$AQ$1,0))&amp;""))),""))</f>
        <v/>
      </c>
      <c r="BK164" s="19">
        <f>IF(AS164="",0,1)</f>
        <v/>
      </c>
    </row>
    <row r="165">
      <c r="AR165" s="18" t="n"/>
      <c r="AS165" s="19">
        <f>TRIM(IFERROR(TRIM(INDEX($A165:$AQ165,MATCH(Lists!$K$2,$A$1:$AQ$1,0))&amp;""),"")&amp;" "&amp;IFERROR(TRIM(INDEX($A165:$AQ165,MATCH(Lists!$K$3,$A$1:$AQ$1,0))&amp;""),""))</f>
        <v/>
      </c>
      <c r="AT165" s="20">
        <f>IF(AS165="","",IFERROR(IF(TRIM(INDEX($A165:$AQ165,MATCH(Lists!$K$4,$A$1:$AQ$1,0))&amp;"")="","",IF(ISNUMBER(INDEX($A165:$AQ165,MATCH(Lists!$K$4,$A$1:$AQ$1,0))),INT(INDEX($A165:$AQ165,MATCH(Lists!$K$4,$A$1:$AQ$1,0))),DATE(VALUE(LEFT(INDEX($A165:$AQ165,MATCH(Lists!$K$4,$A$1:$AQ$1,0)),4)),VALUE(MID(INDEX($A165:$AQ165,MATCH(Lists!$K$4,$A$1:$AQ$1,0)),6,2)),VALUE(MID(INDEX($A165:$AQ165,MATCH(Lists!$K$4,$A$1:$AQ$1,0)),9,2))))),""))</f>
        <v/>
      </c>
      <c r="AU165" s="19">
        <f>IF(AS165="","",IFERROR(TRIM(INDEX($A165:$AQ165,MATCH(Lists!$K$6,$A$1:$AQ$1,0))&amp;""),""))</f>
        <v/>
      </c>
      <c r="AV165" s="19">
        <f>IF(AS165="","",IFERROR(TRIM(INDEX($A165:$AQ165,MATCH(Lists!$K$5,$A$1:$AQ$1,0))&amp;""),""))</f>
        <v/>
      </c>
      <c r="AW165" s="19">
        <f>IF(AS165="","",IF(OR(AND(IFERROR(TRIM(INDEX($A165:$AQ165,MATCH(Lists!$K$9,$A$1:$AQ$1,0))&amp;""),"")&lt;&gt;"",ISERROR(MATCH(LOWER(IFERROR(TRIM(INDEX($A165:$AQ165,MATCH(Lists!$K$9,$A$1:$AQ$1,0))&amp;""),"")),Lists!$M$2:$M$7,0))),AND(IFERROR(TRIM(INDEX($A165:$AQ165,MATCH(Lists!$K$10,$A$1:$AQ$1,0))&amp;""),"")&lt;&gt;"",ISERROR(MATCH(LOWER(IFERROR(TRIM(INDEX($A165:$AQ165,MATCH(Lists!$K$10,$A$1:$AQ$1,0))&amp;""),"")),Lists!$M$2:$M$7,0)))),"Yes","No"))</f>
        <v/>
      </c>
      <c r="AX165" s="19">
        <f>IF(AS165="","",IF(IFERROR(TRIM(INDEX($A165:$AQ165,MATCH(Lists!$K$11,$A$1:$AQ$1,0))&amp;""),"")&lt;&gt;"","Yes","No"))</f>
        <v/>
      </c>
      <c r="AY165" s="19">
        <f>TRIM(IFERROR(TRIM(INDEX($A165:$AQ165,MATCH(Lists!$K$13,$A$1:$AQ$1,0))&amp;""),"")&amp;" "&amp;IFERROR(TRIM(INDEX($A165:$AQ165,MATCH(Lists!$K$14,$A$1:$AQ$1,0))&amp;""),""))</f>
        <v/>
      </c>
      <c r="AZ165" s="20">
        <f>IF(AY165="","",IFERROR(IF(TRIM(INDEX($A165:$AQ165,MATCH(Lists!$K$15,$A$1:$AQ$1,0))&amp;"")="","",IF(ISNUMBER(INDEX($A165:$AQ165,MATCH(Lists!$K$15,$A$1:$AQ$1,0))),INT(INDEX($A165:$AQ165,MATCH(Lists!$K$15,$A$1:$AQ$1,0))),DATE(VALUE(LEFT(INDEX($A165:$AQ165,MATCH(Lists!$K$15,$A$1:$AQ$1,0)),4)),VALUE(MID(INDEX($A165:$AQ165,MATCH(Lists!$K$15,$A$1:$AQ$1,0)),6,2)),VALUE(MID(INDEX($A165:$AQ165,MATCH(Lists!$K$15,$A$1:$AQ$1,0)),9,2))))),""))</f>
        <v/>
      </c>
      <c r="BA165" s="19">
        <f>IF(AY165="","",IFERROR(TRIM(INDEX($A165:$AQ165,MATCH(Lists!$K$17,$A$1:$AQ$1,0))&amp;""),""))</f>
        <v/>
      </c>
      <c r="BB165" s="19">
        <f>IF(AY165="","",IFERROR(TRIM(INDEX($A165:$AQ165,MATCH(Lists!$K$16,$A$1:$AQ$1,0))&amp;""),""))</f>
        <v/>
      </c>
      <c r="BC165" s="19">
        <f>IF(AY165="","",IF(OR(AND(IFERROR(TRIM(INDEX($A165:$AQ165,MATCH(Lists!$K$18,$A$1:$AQ$1,0))&amp;""),"")&lt;&gt;"",ISERROR(MATCH(LOWER(IFERROR(TRIM(INDEX($A165:$AQ165,MATCH(Lists!$K$18,$A$1:$AQ$1,0))&amp;""),"")),Lists!$M$2:$M$7,0))),AND(IFERROR(TRIM(INDEX($A165:$AQ165,MATCH(Lists!$K$19,$A$1:$AQ$1,0))&amp;""),"")&lt;&gt;"",ISERROR(MATCH(LOWER(IFERROR(TRIM(INDEX($A165:$AQ165,MATCH(Lists!$K$19,$A$1:$AQ$1,0))&amp;""),"")),Lists!$M$2:$M$7,0)))),"Yes","No"))</f>
        <v/>
      </c>
      <c r="BD165" s="19">
        <f>IF(AY165="","",IF(IFERROR(TRIM(INDEX($A165:$AQ165,MATCH(Lists!$K$20,$A$1:$AQ$1,0))&amp;""),"")&lt;&gt;"","Yes","No"))</f>
        <v/>
      </c>
      <c r="BE165" s="19">
        <f>IF(AS165="","",IFERROR(TRIM(INDEX($A165:$AQ165,MATCH(Lists!$K$7,$A$1:$AQ$1,0))&amp;""),""))</f>
        <v/>
      </c>
      <c r="BF165" s="19">
        <f>IF(AS165="","",IFERROR(TRIM(INDEX($A165:$AQ165,MATCH(Lists!$K$8,$A$1:$AQ$1,0))&amp;""),""))</f>
        <v/>
      </c>
      <c r="BG165" s="19">
        <f>IF(AS165="","",IFERROR(TRIM(INDEX($A165:$AQ165,MATCH(Lists!$K$12,$A$1:$AQ$1,0))&amp;""),""))</f>
        <v/>
      </c>
      <c r="BH165" s="19">
        <f>IF(AS165="","",IFERROR(TRIM(INDEX($A165:$AQ165,MATCH(Lists!$K$22,$A$1:$AQ$1,0))&amp;""),""))</f>
        <v/>
      </c>
      <c r="BI165" s="21">
        <f>IF(OR(BH165="Paid",BH165="Partially refunded"),IFERROR(VALUE(IFERROR(TRIM(INDEX($A165:$AQ165,MATCH(Lists!$K$23,$A$1:$AQ$1,0))&amp;""),"")),0)-IFERROR(VALUE(IFERROR(TRIM(INDEX($A165:$AQ165,MATCH(Lists!$K$24,$A$1:$AQ$1,0))&amp;""),"")),0),0)</f>
        <v/>
      </c>
      <c r="BJ165" s="21">
        <f>IF(AS165="","",IFERROR(IF(TRIM(INDEX($A165:$AQ165,MATCH(Lists!$K$21,$A$1:$AQ$1,0))&amp;"")="","",VALUE(TRIM(INDEX($A165:$AQ165,MATCH(Lists!$K$21,$A$1:$AQ$1,0))&amp;""))),""))</f>
        <v/>
      </c>
      <c r="BK165" s="19">
        <f>IF(AS165="",0,1)</f>
        <v/>
      </c>
    </row>
    <row r="166">
      <c r="AR166" s="18" t="n"/>
      <c r="AS166" s="19">
        <f>TRIM(IFERROR(TRIM(INDEX($A166:$AQ166,MATCH(Lists!$K$2,$A$1:$AQ$1,0))&amp;""),"")&amp;" "&amp;IFERROR(TRIM(INDEX($A166:$AQ166,MATCH(Lists!$K$3,$A$1:$AQ$1,0))&amp;""),""))</f>
        <v/>
      </c>
      <c r="AT166" s="20">
        <f>IF(AS166="","",IFERROR(IF(TRIM(INDEX($A166:$AQ166,MATCH(Lists!$K$4,$A$1:$AQ$1,0))&amp;"")="","",IF(ISNUMBER(INDEX($A166:$AQ166,MATCH(Lists!$K$4,$A$1:$AQ$1,0))),INT(INDEX($A166:$AQ166,MATCH(Lists!$K$4,$A$1:$AQ$1,0))),DATE(VALUE(LEFT(INDEX($A166:$AQ166,MATCH(Lists!$K$4,$A$1:$AQ$1,0)),4)),VALUE(MID(INDEX($A166:$AQ166,MATCH(Lists!$K$4,$A$1:$AQ$1,0)),6,2)),VALUE(MID(INDEX($A166:$AQ166,MATCH(Lists!$K$4,$A$1:$AQ$1,0)),9,2))))),""))</f>
        <v/>
      </c>
      <c r="AU166" s="19">
        <f>IF(AS166="","",IFERROR(TRIM(INDEX($A166:$AQ166,MATCH(Lists!$K$6,$A$1:$AQ$1,0))&amp;""),""))</f>
        <v/>
      </c>
      <c r="AV166" s="19">
        <f>IF(AS166="","",IFERROR(TRIM(INDEX($A166:$AQ166,MATCH(Lists!$K$5,$A$1:$AQ$1,0))&amp;""),""))</f>
        <v/>
      </c>
      <c r="AW166" s="19">
        <f>IF(AS166="","",IF(OR(AND(IFERROR(TRIM(INDEX($A166:$AQ166,MATCH(Lists!$K$9,$A$1:$AQ$1,0))&amp;""),"")&lt;&gt;"",ISERROR(MATCH(LOWER(IFERROR(TRIM(INDEX($A166:$AQ166,MATCH(Lists!$K$9,$A$1:$AQ$1,0))&amp;""),"")),Lists!$M$2:$M$7,0))),AND(IFERROR(TRIM(INDEX($A166:$AQ166,MATCH(Lists!$K$10,$A$1:$AQ$1,0))&amp;""),"")&lt;&gt;"",ISERROR(MATCH(LOWER(IFERROR(TRIM(INDEX($A166:$AQ166,MATCH(Lists!$K$10,$A$1:$AQ$1,0))&amp;""),"")),Lists!$M$2:$M$7,0)))),"Yes","No"))</f>
        <v/>
      </c>
      <c r="AX166" s="19">
        <f>IF(AS166="","",IF(IFERROR(TRIM(INDEX($A166:$AQ166,MATCH(Lists!$K$11,$A$1:$AQ$1,0))&amp;""),"")&lt;&gt;"","Yes","No"))</f>
        <v/>
      </c>
      <c r="AY166" s="19">
        <f>TRIM(IFERROR(TRIM(INDEX($A166:$AQ166,MATCH(Lists!$K$13,$A$1:$AQ$1,0))&amp;""),"")&amp;" "&amp;IFERROR(TRIM(INDEX($A166:$AQ166,MATCH(Lists!$K$14,$A$1:$AQ$1,0))&amp;""),""))</f>
        <v/>
      </c>
      <c r="AZ166" s="20">
        <f>IF(AY166="","",IFERROR(IF(TRIM(INDEX($A166:$AQ166,MATCH(Lists!$K$15,$A$1:$AQ$1,0))&amp;"")="","",IF(ISNUMBER(INDEX($A166:$AQ166,MATCH(Lists!$K$15,$A$1:$AQ$1,0))),INT(INDEX($A166:$AQ166,MATCH(Lists!$K$15,$A$1:$AQ$1,0))),DATE(VALUE(LEFT(INDEX($A166:$AQ166,MATCH(Lists!$K$15,$A$1:$AQ$1,0)),4)),VALUE(MID(INDEX($A166:$AQ166,MATCH(Lists!$K$15,$A$1:$AQ$1,0)),6,2)),VALUE(MID(INDEX($A166:$AQ166,MATCH(Lists!$K$15,$A$1:$AQ$1,0)),9,2))))),""))</f>
        <v/>
      </c>
      <c r="BA166" s="19">
        <f>IF(AY166="","",IFERROR(TRIM(INDEX($A166:$AQ166,MATCH(Lists!$K$17,$A$1:$AQ$1,0))&amp;""),""))</f>
        <v/>
      </c>
      <c r="BB166" s="19">
        <f>IF(AY166="","",IFERROR(TRIM(INDEX($A166:$AQ166,MATCH(Lists!$K$16,$A$1:$AQ$1,0))&amp;""),""))</f>
        <v/>
      </c>
      <c r="BC166" s="19">
        <f>IF(AY166="","",IF(OR(AND(IFERROR(TRIM(INDEX($A166:$AQ166,MATCH(Lists!$K$18,$A$1:$AQ$1,0))&amp;""),"")&lt;&gt;"",ISERROR(MATCH(LOWER(IFERROR(TRIM(INDEX($A166:$AQ166,MATCH(Lists!$K$18,$A$1:$AQ$1,0))&amp;""),"")),Lists!$M$2:$M$7,0))),AND(IFERROR(TRIM(INDEX($A166:$AQ166,MATCH(Lists!$K$19,$A$1:$AQ$1,0))&amp;""),"")&lt;&gt;"",ISERROR(MATCH(LOWER(IFERROR(TRIM(INDEX($A166:$AQ166,MATCH(Lists!$K$19,$A$1:$AQ$1,0))&amp;""),"")),Lists!$M$2:$M$7,0)))),"Yes","No"))</f>
        <v/>
      </c>
      <c r="BD166" s="19">
        <f>IF(AY166="","",IF(IFERROR(TRIM(INDEX($A166:$AQ166,MATCH(Lists!$K$20,$A$1:$AQ$1,0))&amp;""),"")&lt;&gt;"","Yes","No"))</f>
        <v/>
      </c>
      <c r="BE166" s="19">
        <f>IF(AS166="","",IFERROR(TRIM(INDEX($A166:$AQ166,MATCH(Lists!$K$7,$A$1:$AQ$1,0))&amp;""),""))</f>
        <v/>
      </c>
      <c r="BF166" s="19">
        <f>IF(AS166="","",IFERROR(TRIM(INDEX($A166:$AQ166,MATCH(Lists!$K$8,$A$1:$AQ$1,0))&amp;""),""))</f>
        <v/>
      </c>
      <c r="BG166" s="19">
        <f>IF(AS166="","",IFERROR(TRIM(INDEX($A166:$AQ166,MATCH(Lists!$K$12,$A$1:$AQ$1,0))&amp;""),""))</f>
        <v/>
      </c>
      <c r="BH166" s="19">
        <f>IF(AS166="","",IFERROR(TRIM(INDEX($A166:$AQ166,MATCH(Lists!$K$22,$A$1:$AQ$1,0))&amp;""),""))</f>
        <v/>
      </c>
      <c r="BI166" s="21">
        <f>IF(OR(BH166="Paid",BH166="Partially refunded"),IFERROR(VALUE(IFERROR(TRIM(INDEX($A166:$AQ166,MATCH(Lists!$K$23,$A$1:$AQ$1,0))&amp;""),"")),0)-IFERROR(VALUE(IFERROR(TRIM(INDEX($A166:$AQ166,MATCH(Lists!$K$24,$A$1:$AQ$1,0))&amp;""),"")),0),0)</f>
        <v/>
      </c>
      <c r="BJ166" s="21">
        <f>IF(AS166="","",IFERROR(IF(TRIM(INDEX($A166:$AQ166,MATCH(Lists!$K$21,$A$1:$AQ$1,0))&amp;"")="","",VALUE(TRIM(INDEX($A166:$AQ166,MATCH(Lists!$K$21,$A$1:$AQ$1,0))&amp;""))),""))</f>
        <v/>
      </c>
      <c r="BK166" s="19">
        <f>IF(AS166="",0,1)</f>
        <v/>
      </c>
    </row>
    <row r="167">
      <c r="AR167" s="18" t="n"/>
      <c r="AS167" s="19">
        <f>TRIM(IFERROR(TRIM(INDEX($A167:$AQ167,MATCH(Lists!$K$2,$A$1:$AQ$1,0))&amp;""),"")&amp;" "&amp;IFERROR(TRIM(INDEX($A167:$AQ167,MATCH(Lists!$K$3,$A$1:$AQ$1,0))&amp;""),""))</f>
        <v/>
      </c>
      <c r="AT167" s="20">
        <f>IF(AS167="","",IFERROR(IF(TRIM(INDEX($A167:$AQ167,MATCH(Lists!$K$4,$A$1:$AQ$1,0))&amp;"")="","",IF(ISNUMBER(INDEX($A167:$AQ167,MATCH(Lists!$K$4,$A$1:$AQ$1,0))),INT(INDEX($A167:$AQ167,MATCH(Lists!$K$4,$A$1:$AQ$1,0))),DATE(VALUE(LEFT(INDEX($A167:$AQ167,MATCH(Lists!$K$4,$A$1:$AQ$1,0)),4)),VALUE(MID(INDEX($A167:$AQ167,MATCH(Lists!$K$4,$A$1:$AQ$1,0)),6,2)),VALUE(MID(INDEX($A167:$AQ167,MATCH(Lists!$K$4,$A$1:$AQ$1,0)),9,2))))),""))</f>
        <v/>
      </c>
      <c r="AU167" s="19">
        <f>IF(AS167="","",IFERROR(TRIM(INDEX($A167:$AQ167,MATCH(Lists!$K$6,$A$1:$AQ$1,0))&amp;""),""))</f>
        <v/>
      </c>
      <c r="AV167" s="19">
        <f>IF(AS167="","",IFERROR(TRIM(INDEX($A167:$AQ167,MATCH(Lists!$K$5,$A$1:$AQ$1,0))&amp;""),""))</f>
        <v/>
      </c>
      <c r="AW167" s="19">
        <f>IF(AS167="","",IF(OR(AND(IFERROR(TRIM(INDEX($A167:$AQ167,MATCH(Lists!$K$9,$A$1:$AQ$1,0))&amp;""),"")&lt;&gt;"",ISERROR(MATCH(LOWER(IFERROR(TRIM(INDEX($A167:$AQ167,MATCH(Lists!$K$9,$A$1:$AQ$1,0))&amp;""),"")),Lists!$M$2:$M$7,0))),AND(IFERROR(TRIM(INDEX($A167:$AQ167,MATCH(Lists!$K$10,$A$1:$AQ$1,0))&amp;""),"")&lt;&gt;"",ISERROR(MATCH(LOWER(IFERROR(TRIM(INDEX($A167:$AQ167,MATCH(Lists!$K$10,$A$1:$AQ$1,0))&amp;""),"")),Lists!$M$2:$M$7,0)))),"Yes","No"))</f>
        <v/>
      </c>
      <c r="AX167" s="19">
        <f>IF(AS167="","",IF(IFERROR(TRIM(INDEX($A167:$AQ167,MATCH(Lists!$K$11,$A$1:$AQ$1,0))&amp;""),"")&lt;&gt;"","Yes","No"))</f>
        <v/>
      </c>
      <c r="AY167" s="19">
        <f>TRIM(IFERROR(TRIM(INDEX($A167:$AQ167,MATCH(Lists!$K$13,$A$1:$AQ$1,0))&amp;""),"")&amp;" "&amp;IFERROR(TRIM(INDEX($A167:$AQ167,MATCH(Lists!$K$14,$A$1:$AQ$1,0))&amp;""),""))</f>
        <v/>
      </c>
      <c r="AZ167" s="20">
        <f>IF(AY167="","",IFERROR(IF(TRIM(INDEX($A167:$AQ167,MATCH(Lists!$K$15,$A$1:$AQ$1,0))&amp;"")="","",IF(ISNUMBER(INDEX($A167:$AQ167,MATCH(Lists!$K$15,$A$1:$AQ$1,0))),INT(INDEX($A167:$AQ167,MATCH(Lists!$K$15,$A$1:$AQ$1,0))),DATE(VALUE(LEFT(INDEX($A167:$AQ167,MATCH(Lists!$K$15,$A$1:$AQ$1,0)),4)),VALUE(MID(INDEX($A167:$AQ167,MATCH(Lists!$K$15,$A$1:$AQ$1,0)),6,2)),VALUE(MID(INDEX($A167:$AQ167,MATCH(Lists!$K$15,$A$1:$AQ$1,0)),9,2))))),""))</f>
        <v/>
      </c>
      <c r="BA167" s="19">
        <f>IF(AY167="","",IFERROR(TRIM(INDEX($A167:$AQ167,MATCH(Lists!$K$17,$A$1:$AQ$1,0))&amp;""),""))</f>
        <v/>
      </c>
      <c r="BB167" s="19">
        <f>IF(AY167="","",IFERROR(TRIM(INDEX($A167:$AQ167,MATCH(Lists!$K$16,$A$1:$AQ$1,0))&amp;""),""))</f>
        <v/>
      </c>
      <c r="BC167" s="19">
        <f>IF(AY167="","",IF(OR(AND(IFERROR(TRIM(INDEX($A167:$AQ167,MATCH(Lists!$K$18,$A$1:$AQ$1,0))&amp;""),"")&lt;&gt;"",ISERROR(MATCH(LOWER(IFERROR(TRIM(INDEX($A167:$AQ167,MATCH(Lists!$K$18,$A$1:$AQ$1,0))&amp;""),"")),Lists!$M$2:$M$7,0))),AND(IFERROR(TRIM(INDEX($A167:$AQ167,MATCH(Lists!$K$19,$A$1:$AQ$1,0))&amp;""),"")&lt;&gt;"",ISERROR(MATCH(LOWER(IFERROR(TRIM(INDEX($A167:$AQ167,MATCH(Lists!$K$19,$A$1:$AQ$1,0))&amp;""),"")),Lists!$M$2:$M$7,0)))),"Yes","No"))</f>
        <v/>
      </c>
      <c r="BD167" s="19">
        <f>IF(AY167="","",IF(IFERROR(TRIM(INDEX($A167:$AQ167,MATCH(Lists!$K$20,$A$1:$AQ$1,0))&amp;""),"")&lt;&gt;"","Yes","No"))</f>
        <v/>
      </c>
      <c r="BE167" s="19">
        <f>IF(AS167="","",IFERROR(TRIM(INDEX($A167:$AQ167,MATCH(Lists!$K$7,$A$1:$AQ$1,0))&amp;""),""))</f>
        <v/>
      </c>
      <c r="BF167" s="19">
        <f>IF(AS167="","",IFERROR(TRIM(INDEX($A167:$AQ167,MATCH(Lists!$K$8,$A$1:$AQ$1,0))&amp;""),""))</f>
        <v/>
      </c>
      <c r="BG167" s="19">
        <f>IF(AS167="","",IFERROR(TRIM(INDEX($A167:$AQ167,MATCH(Lists!$K$12,$A$1:$AQ$1,0))&amp;""),""))</f>
        <v/>
      </c>
      <c r="BH167" s="19">
        <f>IF(AS167="","",IFERROR(TRIM(INDEX($A167:$AQ167,MATCH(Lists!$K$22,$A$1:$AQ$1,0))&amp;""),""))</f>
        <v/>
      </c>
      <c r="BI167" s="21">
        <f>IF(OR(BH167="Paid",BH167="Partially refunded"),IFERROR(VALUE(IFERROR(TRIM(INDEX($A167:$AQ167,MATCH(Lists!$K$23,$A$1:$AQ$1,0))&amp;""),"")),0)-IFERROR(VALUE(IFERROR(TRIM(INDEX($A167:$AQ167,MATCH(Lists!$K$24,$A$1:$AQ$1,0))&amp;""),"")),0),0)</f>
        <v/>
      </c>
      <c r="BJ167" s="21">
        <f>IF(AS167="","",IFERROR(IF(TRIM(INDEX($A167:$AQ167,MATCH(Lists!$K$21,$A$1:$AQ$1,0))&amp;"")="","",VALUE(TRIM(INDEX($A167:$AQ167,MATCH(Lists!$K$21,$A$1:$AQ$1,0))&amp;""))),""))</f>
        <v/>
      </c>
      <c r="BK167" s="19">
        <f>IF(AS167="",0,1)</f>
        <v/>
      </c>
    </row>
    <row r="168">
      <c r="AR168" s="18" t="n"/>
      <c r="AS168" s="19">
        <f>TRIM(IFERROR(TRIM(INDEX($A168:$AQ168,MATCH(Lists!$K$2,$A$1:$AQ$1,0))&amp;""),"")&amp;" "&amp;IFERROR(TRIM(INDEX($A168:$AQ168,MATCH(Lists!$K$3,$A$1:$AQ$1,0))&amp;""),""))</f>
        <v/>
      </c>
      <c r="AT168" s="20">
        <f>IF(AS168="","",IFERROR(IF(TRIM(INDEX($A168:$AQ168,MATCH(Lists!$K$4,$A$1:$AQ$1,0))&amp;"")="","",IF(ISNUMBER(INDEX($A168:$AQ168,MATCH(Lists!$K$4,$A$1:$AQ$1,0))),INT(INDEX($A168:$AQ168,MATCH(Lists!$K$4,$A$1:$AQ$1,0))),DATE(VALUE(LEFT(INDEX($A168:$AQ168,MATCH(Lists!$K$4,$A$1:$AQ$1,0)),4)),VALUE(MID(INDEX($A168:$AQ168,MATCH(Lists!$K$4,$A$1:$AQ$1,0)),6,2)),VALUE(MID(INDEX($A168:$AQ168,MATCH(Lists!$K$4,$A$1:$AQ$1,0)),9,2))))),""))</f>
        <v/>
      </c>
      <c r="AU168" s="19">
        <f>IF(AS168="","",IFERROR(TRIM(INDEX($A168:$AQ168,MATCH(Lists!$K$6,$A$1:$AQ$1,0))&amp;""),""))</f>
        <v/>
      </c>
      <c r="AV168" s="19">
        <f>IF(AS168="","",IFERROR(TRIM(INDEX($A168:$AQ168,MATCH(Lists!$K$5,$A$1:$AQ$1,0))&amp;""),""))</f>
        <v/>
      </c>
      <c r="AW168" s="19">
        <f>IF(AS168="","",IF(OR(AND(IFERROR(TRIM(INDEX($A168:$AQ168,MATCH(Lists!$K$9,$A$1:$AQ$1,0))&amp;""),"")&lt;&gt;"",ISERROR(MATCH(LOWER(IFERROR(TRIM(INDEX($A168:$AQ168,MATCH(Lists!$K$9,$A$1:$AQ$1,0))&amp;""),"")),Lists!$M$2:$M$7,0))),AND(IFERROR(TRIM(INDEX($A168:$AQ168,MATCH(Lists!$K$10,$A$1:$AQ$1,0))&amp;""),"")&lt;&gt;"",ISERROR(MATCH(LOWER(IFERROR(TRIM(INDEX($A168:$AQ168,MATCH(Lists!$K$10,$A$1:$AQ$1,0))&amp;""),"")),Lists!$M$2:$M$7,0)))),"Yes","No"))</f>
        <v/>
      </c>
      <c r="AX168" s="19">
        <f>IF(AS168="","",IF(IFERROR(TRIM(INDEX($A168:$AQ168,MATCH(Lists!$K$11,$A$1:$AQ$1,0))&amp;""),"")&lt;&gt;"","Yes","No"))</f>
        <v/>
      </c>
      <c r="AY168" s="19">
        <f>TRIM(IFERROR(TRIM(INDEX($A168:$AQ168,MATCH(Lists!$K$13,$A$1:$AQ$1,0))&amp;""),"")&amp;" "&amp;IFERROR(TRIM(INDEX($A168:$AQ168,MATCH(Lists!$K$14,$A$1:$AQ$1,0))&amp;""),""))</f>
        <v/>
      </c>
      <c r="AZ168" s="20">
        <f>IF(AY168="","",IFERROR(IF(TRIM(INDEX($A168:$AQ168,MATCH(Lists!$K$15,$A$1:$AQ$1,0))&amp;"")="","",IF(ISNUMBER(INDEX($A168:$AQ168,MATCH(Lists!$K$15,$A$1:$AQ$1,0))),INT(INDEX($A168:$AQ168,MATCH(Lists!$K$15,$A$1:$AQ$1,0))),DATE(VALUE(LEFT(INDEX($A168:$AQ168,MATCH(Lists!$K$15,$A$1:$AQ$1,0)),4)),VALUE(MID(INDEX($A168:$AQ168,MATCH(Lists!$K$15,$A$1:$AQ$1,0)),6,2)),VALUE(MID(INDEX($A168:$AQ168,MATCH(Lists!$K$15,$A$1:$AQ$1,0)),9,2))))),""))</f>
        <v/>
      </c>
      <c r="BA168" s="19">
        <f>IF(AY168="","",IFERROR(TRIM(INDEX($A168:$AQ168,MATCH(Lists!$K$17,$A$1:$AQ$1,0))&amp;""),""))</f>
        <v/>
      </c>
      <c r="BB168" s="19">
        <f>IF(AY168="","",IFERROR(TRIM(INDEX($A168:$AQ168,MATCH(Lists!$K$16,$A$1:$AQ$1,0))&amp;""),""))</f>
        <v/>
      </c>
      <c r="BC168" s="19">
        <f>IF(AY168="","",IF(OR(AND(IFERROR(TRIM(INDEX($A168:$AQ168,MATCH(Lists!$K$18,$A$1:$AQ$1,0))&amp;""),"")&lt;&gt;"",ISERROR(MATCH(LOWER(IFERROR(TRIM(INDEX($A168:$AQ168,MATCH(Lists!$K$18,$A$1:$AQ$1,0))&amp;""),"")),Lists!$M$2:$M$7,0))),AND(IFERROR(TRIM(INDEX($A168:$AQ168,MATCH(Lists!$K$19,$A$1:$AQ$1,0))&amp;""),"")&lt;&gt;"",ISERROR(MATCH(LOWER(IFERROR(TRIM(INDEX($A168:$AQ168,MATCH(Lists!$K$19,$A$1:$AQ$1,0))&amp;""),"")),Lists!$M$2:$M$7,0)))),"Yes","No"))</f>
        <v/>
      </c>
      <c r="BD168" s="19">
        <f>IF(AY168="","",IF(IFERROR(TRIM(INDEX($A168:$AQ168,MATCH(Lists!$K$20,$A$1:$AQ$1,0))&amp;""),"")&lt;&gt;"","Yes","No"))</f>
        <v/>
      </c>
      <c r="BE168" s="19">
        <f>IF(AS168="","",IFERROR(TRIM(INDEX($A168:$AQ168,MATCH(Lists!$K$7,$A$1:$AQ$1,0))&amp;""),""))</f>
        <v/>
      </c>
      <c r="BF168" s="19">
        <f>IF(AS168="","",IFERROR(TRIM(INDEX($A168:$AQ168,MATCH(Lists!$K$8,$A$1:$AQ$1,0))&amp;""),""))</f>
        <v/>
      </c>
      <c r="BG168" s="19">
        <f>IF(AS168="","",IFERROR(TRIM(INDEX($A168:$AQ168,MATCH(Lists!$K$12,$A$1:$AQ$1,0))&amp;""),""))</f>
        <v/>
      </c>
      <c r="BH168" s="19">
        <f>IF(AS168="","",IFERROR(TRIM(INDEX($A168:$AQ168,MATCH(Lists!$K$22,$A$1:$AQ$1,0))&amp;""),""))</f>
        <v/>
      </c>
      <c r="BI168" s="21">
        <f>IF(OR(BH168="Paid",BH168="Partially refunded"),IFERROR(VALUE(IFERROR(TRIM(INDEX($A168:$AQ168,MATCH(Lists!$K$23,$A$1:$AQ$1,0))&amp;""),"")),0)-IFERROR(VALUE(IFERROR(TRIM(INDEX($A168:$AQ168,MATCH(Lists!$K$24,$A$1:$AQ$1,0))&amp;""),"")),0),0)</f>
        <v/>
      </c>
      <c r="BJ168" s="21">
        <f>IF(AS168="","",IFERROR(IF(TRIM(INDEX($A168:$AQ168,MATCH(Lists!$K$21,$A$1:$AQ$1,0))&amp;"")="","",VALUE(TRIM(INDEX($A168:$AQ168,MATCH(Lists!$K$21,$A$1:$AQ$1,0))&amp;""))),""))</f>
        <v/>
      </c>
      <c r="BK168" s="19">
        <f>IF(AS168="",0,1)</f>
        <v/>
      </c>
    </row>
    <row r="169">
      <c r="AR169" s="18" t="n"/>
      <c r="AS169" s="19">
        <f>TRIM(IFERROR(TRIM(INDEX($A169:$AQ169,MATCH(Lists!$K$2,$A$1:$AQ$1,0))&amp;""),"")&amp;" "&amp;IFERROR(TRIM(INDEX($A169:$AQ169,MATCH(Lists!$K$3,$A$1:$AQ$1,0))&amp;""),""))</f>
        <v/>
      </c>
      <c r="AT169" s="20">
        <f>IF(AS169="","",IFERROR(IF(TRIM(INDEX($A169:$AQ169,MATCH(Lists!$K$4,$A$1:$AQ$1,0))&amp;"")="","",IF(ISNUMBER(INDEX($A169:$AQ169,MATCH(Lists!$K$4,$A$1:$AQ$1,0))),INT(INDEX($A169:$AQ169,MATCH(Lists!$K$4,$A$1:$AQ$1,0))),DATE(VALUE(LEFT(INDEX($A169:$AQ169,MATCH(Lists!$K$4,$A$1:$AQ$1,0)),4)),VALUE(MID(INDEX($A169:$AQ169,MATCH(Lists!$K$4,$A$1:$AQ$1,0)),6,2)),VALUE(MID(INDEX($A169:$AQ169,MATCH(Lists!$K$4,$A$1:$AQ$1,0)),9,2))))),""))</f>
        <v/>
      </c>
      <c r="AU169" s="19">
        <f>IF(AS169="","",IFERROR(TRIM(INDEX($A169:$AQ169,MATCH(Lists!$K$6,$A$1:$AQ$1,0))&amp;""),""))</f>
        <v/>
      </c>
      <c r="AV169" s="19">
        <f>IF(AS169="","",IFERROR(TRIM(INDEX($A169:$AQ169,MATCH(Lists!$K$5,$A$1:$AQ$1,0))&amp;""),""))</f>
        <v/>
      </c>
      <c r="AW169" s="19">
        <f>IF(AS169="","",IF(OR(AND(IFERROR(TRIM(INDEX($A169:$AQ169,MATCH(Lists!$K$9,$A$1:$AQ$1,0))&amp;""),"")&lt;&gt;"",ISERROR(MATCH(LOWER(IFERROR(TRIM(INDEX($A169:$AQ169,MATCH(Lists!$K$9,$A$1:$AQ$1,0))&amp;""),"")),Lists!$M$2:$M$7,0))),AND(IFERROR(TRIM(INDEX($A169:$AQ169,MATCH(Lists!$K$10,$A$1:$AQ$1,0))&amp;""),"")&lt;&gt;"",ISERROR(MATCH(LOWER(IFERROR(TRIM(INDEX($A169:$AQ169,MATCH(Lists!$K$10,$A$1:$AQ$1,0))&amp;""),"")),Lists!$M$2:$M$7,0)))),"Yes","No"))</f>
        <v/>
      </c>
      <c r="AX169" s="19">
        <f>IF(AS169="","",IF(IFERROR(TRIM(INDEX($A169:$AQ169,MATCH(Lists!$K$11,$A$1:$AQ$1,0))&amp;""),"")&lt;&gt;"","Yes","No"))</f>
        <v/>
      </c>
      <c r="AY169" s="19">
        <f>TRIM(IFERROR(TRIM(INDEX($A169:$AQ169,MATCH(Lists!$K$13,$A$1:$AQ$1,0))&amp;""),"")&amp;" "&amp;IFERROR(TRIM(INDEX($A169:$AQ169,MATCH(Lists!$K$14,$A$1:$AQ$1,0))&amp;""),""))</f>
        <v/>
      </c>
      <c r="AZ169" s="20">
        <f>IF(AY169="","",IFERROR(IF(TRIM(INDEX($A169:$AQ169,MATCH(Lists!$K$15,$A$1:$AQ$1,0))&amp;"")="","",IF(ISNUMBER(INDEX($A169:$AQ169,MATCH(Lists!$K$15,$A$1:$AQ$1,0))),INT(INDEX($A169:$AQ169,MATCH(Lists!$K$15,$A$1:$AQ$1,0))),DATE(VALUE(LEFT(INDEX($A169:$AQ169,MATCH(Lists!$K$15,$A$1:$AQ$1,0)),4)),VALUE(MID(INDEX($A169:$AQ169,MATCH(Lists!$K$15,$A$1:$AQ$1,0)),6,2)),VALUE(MID(INDEX($A169:$AQ169,MATCH(Lists!$K$15,$A$1:$AQ$1,0)),9,2))))),""))</f>
        <v/>
      </c>
      <c r="BA169" s="19">
        <f>IF(AY169="","",IFERROR(TRIM(INDEX($A169:$AQ169,MATCH(Lists!$K$17,$A$1:$AQ$1,0))&amp;""),""))</f>
        <v/>
      </c>
      <c r="BB169" s="19">
        <f>IF(AY169="","",IFERROR(TRIM(INDEX($A169:$AQ169,MATCH(Lists!$K$16,$A$1:$AQ$1,0))&amp;""),""))</f>
        <v/>
      </c>
      <c r="BC169" s="19">
        <f>IF(AY169="","",IF(OR(AND(IFERROR(TRIM(INDEX($A169:$AQ169,MATCH(Lists!$K$18,$A$1:$AQ$1,0))&amp;""),"")&lt;&gt;"",ISERROR(MATCH(LOWER(IFERROR(TRIM(INDEX($A169:$AQ169,MATCH(Lists!$K$18,$A$1:$AQ$1,0))&amp;""),"")),Lists!$M$2:$M$7,0))),AND(IFERROR(TRIM(INDEX($A169:$AQ169,MATCH(Lists!$K$19,$A$1:$AQ$1,0))&amp;""),"")&lt;&gt;"",ISERROR(MATCH(LOWER(IFERROR(TRIM(INDEX($A169:$AQ169,MATCH(Lists!$K$19,$A$1:$AQ$1,0))&amp;""),"")),Lists!$M$2:$M$7,0)))),"Yes","No"))</f>
        <v/>
      </c>
      <c r="BD169" s="19">
        <f>IF(AY169="","",IF(IFERROR(TRIM(INDEX($A169:$AQ169,MATCH(Lists!$K$20,$A$1:$AQ$1,0))&amp;""),"")&lt;&gt;"","Yes","No"))</f>
        <v/>
      </c>
      <c r="BE169" s="19">
        <f>IF(AS169="","",IFERROR(TRIM(INDEX($A169:$AQ169,MATCH(Lists!$K$7,$A$1:$AQ$1,0))&amp;""),""))</f>
        <v/>
      </c>
      <c r="BF169" s="19">
        <f>IF(AS169="","",IFERROR(TRIM(INDEX($A169:$AQ169,MATCH(Lists!$K$8,$A$1:$AQ$1,0))&amp;""),""))</f>
        <v/>
      </c>
      <c r="BG169" s="19">
        <f>IF(AS169="","",IFERROR(TRIM(INDEX($A169:$AQ169,MATCH(Lists!$K$12,$A$1:$AQ$1,0))&amp;""),""))</f>
        <v/>
      </c>
      <c r="BH169" s="19">
        <f>IF(AS169="","",IFERROR(TRIM(INDEX($A169:$AQ169,MATCH(Lists!$K$22,$A$1:$AQ$1,0))&amp;""),""))</f>
        <v/>
      </c>
      <c r="BI169" s="21">
        <f>IF(OR(BH169="Paid",BH169="Partially refunded"),IFERROR(VALUE(IFERROR(TRIM(INDEX($A169:$AQ169,MATCH(Lists!$K$23,$A$1:$AQ$1,0))&amp;""),"")),0)-IFERROR(VALUE(IFERROR(TRIM(INDEX($A169:$AQ169,MATCH(Lists!$K$24,$A$1:$AQ$1,0))&amp;""),"")),0),0)</f>
        <v/>
      </c>
      <c r="BJ169" s="21">
        <f>IF(AS169="","",IFERROR(IF(TRIM(INDEX($A169:$AQ169,MATCH(Lists!$K$21,$A$1:$AQ$1,0))&amp;"")="","",VALUE(TRIM(INDEX($A169:$AQ169,MATCH(Lists!$K$21,$A$1:$AQ$1,0))&amp;""))),""))</f>
        <v/>
      </c>
      <c r="BK169" s="19">
        <f>IF(AS169="",0,1)</f>
        <v/>
      </c>
    </row>
    <row r="170">
      <c r="AR170" s="18" t="n"/>
      <c r="AS170" s="19">
        <f>TRIM(IFERROR(TRIM(INDEX($A170:$AQ170,MATCH(Lists!$K$2,$A$1:$AQ$1,0))&amp;""),"")&amp;" "&amp;IFERROR(TRIM(INDEX($A170:$AQ170,MATCH(Lists!$K$3,$A$1:$AQ$1,0))&amp;""),""))</f>
        <v/>
      </c>
      <c r="AT170" s="20">
        <f>IF(AS170="","",IFERROR(IF(TRIM(INDEX($A170:$AQ170,MATCH(Lists!$K$4,$A$1:$AQ$1,0))&amp;"")="","",IF(ISNUMBER(INDEX($A170:$AQ170,MATCH(Lists!$K$4,$A$1:$AQ$1,0))),INT(INDEX($A170:$AQ170,MATCH(Lists!$K$4,$A$1:$AQ$1,0))),DATE(VALUE(LEFT(INDEX($A170:$AQ170,MATCH(Lists!$K$4,$A$1:$AQ$1,0)),4)),VALUE(MID(INDEX($A170:$AQ170,MATCH(Lists!$K$4,$A$1:$AQ$1,0)),6,2)),VALUE(MID(INDEX($A170:$AQ170,MATCH(Lists!$K$4,$A$1:$AQ$1,0)),9,2))))),""))</f>
        <v/>
      </c>
      <c r="AU170" s="19">
        <f>IF(AS170="","",IFERROR(TRIM(INDEX($A170:$AQ170,MATCH(Lists!$K$6,$A$1:$AQ$1,0))&amp;""),""))</f>
        <v/>
      </c>
      <c r="AV170" s="19">
        <f>IF(AS170="","",IFERROR(TRIM(INDEX($A170:$AQ170,MATCH(Lists!$K$5,$A$1:$AQ$1,0))&amp;""),""))</f>
        <v/>
      </c>
      <c r="AW170" s="19">
        <f>IF(AS170="","",IF(OR(AND(IFERROR(TRIM(INDEX($A170:$AQ170,MATCH(Lists!$K$9,$A$1:$AQ$1,0))&amp;""),"")&lt;&gt;"",ISERROR(MATCH(LOWER(IFERROR(TRIM(INDEX($A170:$AQ170,MATCH(Lists!$K$9,$A$1:$AQ$1,0))&amp;""),"")),Lists!$M$2:$M$7,0))),AND(IFERROR(TRIM(INDEX($A170:$AQ170,MATCH(Lists!$K$10,$A$1:$AQ$1,0))&amp;""),"")&lt;&gt;"",ISERROR(MATCH(LOWER(IFERROR(TRIM(INDEX($A170:$AQ170,MATCH(Lists!$K$10,$A$1:$AQ$1,0))&amp;""),"")),Lists!$M$2:$M$7,0)))),"Yes","No"))</f>
        <v/>
      </c>
      <c r="AX170" s="19">
        <f>IF(AS170="","",IF(IFERROR(TRIM(INDEX($A170:$AQ170,MATCH(Lists!$K$11,$A$1:$AQ$1,0))&amp;""),"")&lt;&gt;"","Yes","No"))</f>
        <v/>
      </c>
      <c r="AY170" s="19">
        <f>TRIM(IFERROR(TRIM(INDEX($A170:$AQ170,MATCH(Lists!$K$13,$A$1:$AQ$1,0))&amp;""),"")&amp;" "&amp;IFERROR(TRIM(INDEX($A170:$AQ170,MATCH(Lists!$K$14,$A$1:$AQ$1,0))&amp;""),""))</f>
        <v/>
      </c>
      <c r="AZ170" s="20">
        <f>IF(AY170="","",IFERROR(IF(TRIM(INDEX($A170:$AQ170,MATCH(Lists!$K$15,$A$1:$AQ$1,0))&amp;"")="","",IF(ISNUMBER(INDEX($A170:$AQ170,MATCH(Lists!$K$15,$A$1:$AQ$1,0))),INT(INDEX($A170:$AQ170,MATCH(Lists!$K$15,$A$1:$AQ$1,0))),DATE(VALUE(LEFT(INDEX($A170:$AQ170,MATCH(Lists!$K$15,$A$1:$AQ$1,0)),4)),VALUE(MID(INDEX($A170:$AQ170,MATCH(Lists!$K$15,$A$1:$AQ$1,0)),6,2)),VALUE(MID(INDEX($A170:$AQ170,MATCH(Lists!$K$15,$A$1:$AQ$1,0)),9,2))))),""))</f>
        <v/>
      </c>
      <c r="BA170" s="19">
        <f>IF(AY170="","",IFERROR(TRIM(INDEX($A170:$AQ170,MATCH(Lists!$K$17,$A$1:$AQ$1,0))&amp;""),""))</f>
        <v/>
      </c>
      <c r="BB170" s="19">
        <f>IF(AY170="","",IFERROR(TRIM(INDEX($A170:$AQ170,MATCH(Lists!$K$16,$A$1:$AQ$1,0))&amp;""),""))</f>
        <v/>
      </c>
      <c r="BC170" s="19">
        <f>IF(AY170="","",IF(OR(AND(IFERROR(TRIM(INDEX($A170:$AQ170,MATCH(Lists!$K$18,$A$1:$AQ$1,0))&amp;""),"")&lt;&gt;"",ISERROR(MATCH(LOWER(IFERROR(TRIM(INDEX($A170:$AQ170,MATCH(Lists!$K$18,$A$1:$AQ$1,0))&amp;""),"")),Lists!$M$2:$M$7,0))),AND(IFERROR(TRIM(INDEX($A170:$AQ170,MATCH(Lists!$K$19,$A$1:$AQ$1,0))&amp;""),"")&lt;&gt;"",ISERROR(MATCH(LOWER(IFERROR(TRIM(INDEX($A170:$AQ170,MATCH(Lists!$K$19,$A$1:$AQ$1,0))&amp;""),"")),Lists!$M$2:$M$7,0)))),"Yes","No"))</f>
        <v/>
      </c>
      <c r="BD170" s="19">
        <f>IF(AY170="","",IF(IFERROR(TRIM(INDEX($A170:$AQ170,MATCH(Lists!$K$20,$A$1:$AQ$1,0))&amp;""),"")&lt;&gt;"","Yes","No"))</f>
        <v/>
      </c>
      <c r="BE170" s="19">
        <f>IF(AS170="","",IFERROR(TRIM(INDEX($A170:$AQ170,MATCH(Lists!$K$7,$A$1:$AQ$1,0))&amp;""),""))</f>
        <v/>
      </c>
      <c r="BF170" s="19">
        <f>IF(AS170="","",IFERROR(TRIM(INDEX($A170:$AQ170,MATCH(Lists!$K$8,$A$1:$AQ$1,0))&amp;""),""))</f>
        <v/>
      </c>
      <c r="BG170" s="19">
        <f>IF(AS170="","",IFERROR(TRIM(INDEX($A170:$AQ170,MATCH(Lists!$K$12,$A$1:$AQ$1,0))&amp;""),""))</f>
        <v/>
      </c>
      <c r="BH170" s="19">
        <f>IF(AS170="","",IFERROR(TRIM(INDEX($A170:$AQ170,MATCH(Lists!$K$22,$A$1:$AQ$1,0))&amp;""),""))</f>
        <v/>
      </c>
      <c r="BI170" s="21">
        <f>IF(OR(BH170="Paid",BH170="Partially refunded"),IFERROR(VALUE(IFERROR(TRIM(INDEX($A170:$AQ170,MATCH(Lists!$K$23,$A$1:$AQ$1,0))&amp;""),"")),0)-IFERROR(VALUE(IFERROR(TRIM(INDEX($A170:$AQ170,MATCH(Lists!$K$24,$A$1:$AQ$1,0))&amp;""),"")),0),0)</f>
        <v/>
      </c>
      <c r="BJ170" s="21">
        <f>IF(AS170="","",IFERROR(IF(TRIM(INDEX($A170:$AQ170,MATCH(Lists!$K$21,$A$1:$AQ$1,0))&amp;"")="","",VALUE(TRIM(INDEX($A170:$AQ170,MATCH(Lists!$K$21,$A$1:$AQ$1,0))&amp;""))),""))</f>
        <v/>
      </c>
      <c r="BK170" s="19">
        <f>IF(AS170="",0,1)</f>
        <v/>
      </c>
    </row>
    <row r="171">
      <c r="AR171" s="18" t="n"/>
      <c r="AS171" s="19">
        <f>TRIM(IFERROR(TRIM(INDEX($A171:$AQ171,MATCH(Lists!$K$2,$A$1:$AQ$1,0))&amp;""),"")&amp;" "&amp;IFERROR(TRIM(INDEX($A171:$AQ171,MATCH(Lists!$K$3,$A$1:$AQ$1,0))&amp;""),""))</f>
        <v/>
      </c>
      <c r="AT171" s="20">
        <f>IF(AS171="","",IFERROR(IF(TRIM(INDEX($A171:$AQ171,MATCH(Lists!$K$4,$A$1:$AQ$1,0))&amp;"")="","",IF(ISNUMBER(INDEX($A171:$AQ171,MATCH(Lists!$K$4,$A$1:$AQ$1,0))),INT(INDEX($A171:$AQ171,MATCH(Lists!$K$4,$A$1:$AQ$1,0))),DATE(VALUE(LEFT(INDEX($A171:$AQ171,MATCH(Lists!$K$4,$A$1:$AQ$1,0)),4)),VALUE(MID(INDEX($A171:$AQ171,MATCH(Lists!$K$4,$A$1:$AQ$1,0)),6,2)),VALUE(MID(INDEX($A171:$AQ171,MATCH(Lists!$K$4,$A$1:$AQ$1,0)),9,2))))),""))</f>
        <v/>
      </c>
      <c r="AU171" s="19">
        <f>IF(AS171="","",IFERROR(TRIM(INDEX($A171:$AQ171,MATCH(Lists!$K$6,$A$1:$AQ$1,0))&amp;""),""))</f>
        <v/>
      </c>
      <c r="AV171" s="19">
        <f>IF(AS171="","",IFERROR(TRIM(INDEX($A171:$AQ171,MATCH(Lists!$K$5,$A$1:$AQ$1,0))&amp;""),""))</f>
        <v/>
      </c>
      <c r="AW171" s="19">
        <f>IF(AS171="","",IF(OR(AND(IFERROR(TRIM(INDEX($A171:$AQ171,MATCH(Lists!$K$9,$A$1:$AQ$1,0))&amp;""),"")&lt;&gt;"",ISERROR(MATCH(LOWER(IFERROR(TRIM(INDEX($A171:$AQ171,MATCH(Lists!$K$9,$A$1:$AQ$1,0))&amp;""),"")),Lists!$M$2:$M$7,0))),AND(IFERROR(TRIM(INDEX($A171:$AQ171,MATCH(Lists!$K$10,$A$1:$AQ$1,0))&amp;""),"")&lt;&gt;"",ISERROR(MATCH(LOWER(IFERROR(TRIM(INDEX($A171:$AQ171,MATCH(Lists!$K$10,$A$1:$AQ$1,0))&amp;""),"")),Lists!$M$2:$M$7,0)))),"Yes","No"))</f>
        <v/>
      </c>
      <c r="AX171" s="19">
        <f>IF(AS171="","",IF(IFERROR(TRIM(INDEX($A171:$AQ171,MATCH(Lists!$K$11,$A$1:$AQ$1,0))&amp;""),"")&lt;&gt;"","Yes","No"))</f>
        <v/>
      </c>
      <c r="AY171" s="19">
        <f>TRIM(IFERROR(TRIM(INDEX($A171:$AQ171,MATCH(Lists!$K$13,$A$1:$AQ$1,0))&amp;""),"")&amp;" "&amp;IFERROR(TRIM(INDEX($A171:$AQ171,MATCH(Lists!$K$14,$A$1:$AQ$1,0))&amp;""),""))</f>
        <v/>
      </c>
      <c r="AZ171" s="20">
        <f>IF(AY171="","",IFERROR(IF(TRIM(INDEX($A171:$AQ171,MATCH(Lists!$K$15,$A$1:$AQ$1,0))&amp;"")="","",IF(ISNUMBER(INDEX($A171:$AQ171,MATCH(Lists!$K$15,$A$1:$AQ$1,0))),INT(INDEX($A171:$AQ171,MATCH(Lists!$K$15,$A$1:$AQ$1,0))),DATE(VALUE(LEFT(INDEX($A171:$AQ171,MATCH(Lists!$K$15,$A$1:$AQ$1,0)),4)),VALUE(MID(INDEX($A171:$AQ171,MATCH(Lists!$K$15,$A$1:$AQ$1,0)),6,2)),VALUE(MID(INDEX($A171:$AQ171,MATCH(Lists!$K$15,$A$1:$AQ$1,0)),9,2))))),""))</f>
        <v/>
      </c>
      <c r="BA171" s="19">
        <f>IF(AY171="","",IFERROR(TRIM(INDEX($A171:$AQ171,MATCH(Lists!$K$17,$A$1:$AQ$1,0))&amp;""),""))</f>
        <v/>
      </c>
      <c r="BB171" s="19">
        <f>IF(AY171="","",IFERROR(TRIM(INDEX($A171:$AQ171,MATCH(Lists!$K$16,$A$1:$AQ$1,0))&amp;""),""))</f>
        <v/>
      </c>
      <c r="BC171" s="19">
        <f>IF(AY171="","",IF(OR(AND(IFERROR(TRIM(INDEX($A171:$AQ171,MATCH(Lists!$K$18,$A$1:$AQ$1,0))&amp;""),"")&lt;&gt;"",ISERROR(MATCH(LOWER(IFERROR(TRIM(INDEX($A171:$AQ171,MATCH(Lists!$K$18,$A$1:$AQ$1,0))&amp;""),"")),Lists!$M$2:$M$7,0))),AND(IFERROR(TRIM(INDEX($A171:$AQ171,MATCH(Lists!$K$19,$A$1:$AQ$1,0))&amp;""),"")&lt;&gt;"",ISERROR(MATCH(LOWER(IFERROR(TRIM(INDEX($A171:$AQ171,MATCH(Lists!$K$19,$A$1:$AQ$1,0))&amp;""),"")),Lists!$M$2:$M$7,0)))),"Yes","No"))</f>
        <v/>
      </c>
      <c r="BD171" s="19">
        <f>IF(AY171="","",IF(IFERROR(TRIM(INDEX($A171:$AQ171,MATCH(Lists!$K$20,$A$1:$AQ$1,0))&amp;""),"")&lt;&gt;"","Yes","No"))</f>
        <v/>
      </c>
      <c r="BE171" s="19">
        <f>IF(AS171="","",IFERROR(TRIM(INDEX($A171:$AQ171,MATCH(Lists!$K$7,$A$1:$AQ$1,0))&amp;""),""))</f>
        <v/>
      </c>
      <c r="BF171" s="19">
        <f>IF(AS171="","",IFERROR(TRIM(INDEX($A171:$AQ171,MATCH(Lists!$K$8,$A$1:$AQ$1,0))&amp;""),""))</f>
        <v/>
      </c>
      <c r="BG171" s="19">
        <f>IF(AS171="","",IFERROR(TRIM(INDEX($A171:$AQ171,MATCH(Lists!$K$12,$A$1:$AQ$1,0))&amp;""),""))</f>
        <v/>
      </c>
      <c r="BH171" s="19">
        <f>IF(AS171="","",IFERROR(TRIM(INDEX($A171:$AQ171,MATCH(Lists!$K$22,$A$1:$AQ$1,0))&amp;""),""))</f>
        <v/>
      </c>
      <c r="BI171" s="21">
        <f>IF(OR(BH171="Paid",BH171="Partially refunded"),IFERROR(VALUE(IFERROR(TRIM(INDEX($A171:$AQ171,MATCH(Lists!$K$23,$A$1:$AQ$1,0))&amp;""),"")),0)-IFERROR(VALUE(IFERROR(TRIM(INDEX($A171:$AQ171,MATCH(Lists!$K$24,$A$1:$AQ$1,0))&amp;""),"")),0),0)</f>
        <v/>
      </c>
      <c r="BJ171" s="21">
        <f>IF(AS171="","",IFERROR(IF(TRIM(INDEX($A171:$AQ171,MATCH(Lists!$K$21,$A$1:$AQ$1,0))&amp;"")="","",VALUE(TRIM(INDEX($A171:$AQ171,MATCH(Lists!$K$21,$A$1:$AQ$1,0))&amp;""))),""))</f>
        <v/>
      </c>
      <c r="BK171" s="19">
        <f>IF(AS171="",0,1)</f>
        <v/>
      </c>
    </row>
    <row r="172">
      <c r="AR172" s="18" t="n"/>
      <c r="AS172" s="19">
        <f>TRIM(IFERROR(TRIM(INDEX($A172:$AQ172,MATCH(Lists!$K$2,$A$1:$AQ$1,0))&amp;""),"")&amp;" "&amp;IFERROR(TRIM(INDEX($A172:$AQ172,MATCH(Lists!$K$3,$A$1:$AQ$1,0))&amp;""),""))</f>
        <v/>
      </c>
      <c r="AT172" s="20">
        <f>IF(AS172="","",IFERROR(IF(TRIM(INDEX($A172:$AQ172,MATCH(Lists!$K$4,$A$1:$AQ$1,0))&amp;"")="","",IF(ISNUMBER(INDEX($A172:$AQ172,MATCH(Lists!$K$4,$A$1:$AQ$1,0))),INT(INDEX($A172:$AQ172,MATCH(Lists!$K$4,$A$1:$AQ$1,0))),DATE(VALUE(LEFT(INDEX($A172:$AQ172,MATCH(Lists!$K$4,$A$1:$AQ$1,0)),4)),VALUE(MID(INDEX($A172:$AQ172,MATCH(Lists!$K$4,$A$1:$AQ$1,0)),6,2)),VALUE(MID(INDEX($A172:$AQ172,MATCH(Lists!$K$4,$A$1:$AQ$1,0)),9,2))))),""))</f>
        <v/>
      </c>
      <c r="AU172" s="19">
        <f>IF(AS172="","",IFERROR(TRIM(INDEX($A172:$AQ172,MATCH(Lists!$K$6,$A$1:$AQ$1,0))&amp;""),""))</f>
        <v/>
      </c>
      <c r="AV172" s="19">
        <f>IF(AS172="","",IFERROR(TRIM(INDEX($A172:$AQ172,MATCH(Lists!$K$5,$A$1:$AQ$1,0))&amp;""),""))</f>
        <v/>
      </c>
      <c r="AW172" s="19">
        <f>IF(AS172="","",IF(OR(AND(IFERROR(TRIM(INDEX($A172:$AQ172,MATCH(Lists!$K$9,$A$1:$AQ$1,0))&amp;""),"")&lt;&gt;"",ISERROR(MATCH(LOWER(IFERROR(TRIM(INDEX($A172:$AQ172,MATCH(Lists!$K$9,$A$1:$AQ$1,0))&amp;""),"")),Lists!$M$2:$M$7,0))),AND(IFERROR(TRIM(INDEX($A172:$AQ172,MATCH(Lists!$K$10,$A$1:$AQ$1,0))&amp;""),"")&lt;&gt;"",ISERROR(MATCH(LOWER(IFERROR(TRIM(INDEX($A172:$AQ172,MATCH(Lists!$K$10,$A$1:$AQ$1,0))&amp;""),"")),Lists!$M$2:$M$7,0)))),"Yes","No"))</f>
        <v/>
      </c>
      <c r="AX172" s="19">
        <f>IF(AS172="","",IF(IFERROR(TRIM(INDEX($A172:$AQ172,MATCH(Lists!$K$11,$A$1:$AQ$1,0))&amp;""),"")&lt;&gt;"","Yes","No"))</f>
        <v/>
      </c>
      <c r="AY172" s="19">
        <f>TRIM(IFERROR(TRIM(INDEX($A172:$AQ172,MATCH(Lists!$K$13,$A$1:$AQ$1,0))&amp;""),"")&amp;" "&amp;IFERROR(TRIM(INDEX($A172:$AQ172,MATCH(Lists!$K$14,$A$1:$AQ$1,0))&amp;""),""))</f>
        <v/>
      </c>
      <c r="AZ172" s="20">
        <f>IF(AY172="","",IFERROR(IF(TRIM(INDEX($A172:$AQ172,MATCH(Lists!$K$15,$A$1:$AQ$1,0))&amp;"")="","",IF(ISNUMBER(INDEX($A172:$AQ172,MATCH(Lists!$K$15,$A$1:$AQ$1,0))),INT(INDEX($A172:$AQ172,MATCH(Lists!$K$15,$A$1:$AQ$1,0))),DATE(VALUE(LEFT(INDEX($A172:$AQ172,MATCH(Lists!$K$15,$A$1:$AQ$1,0)),4)),VALUE(MID(INDEX($A172:$AQ172,MATCH(Lists!$K$15,$A$1:$AQ$1,0)),6,2)),VALUE(MID(INDEX($A172:$AQ172,MATCH(Lists!$K$15,$A$1:$AQ$1,0)),9,2))))),""))</f>
        <v/>
      </c>
      <c r="BA172" s="19">
        <f>IF(AY172="","",IFERROR(TRIM(INDEX($A172:$AQ172,MATCH(Lists!$K$17,$A$1:$AQ$1,0))&amp;""),""))</f>
        <v/>
      </c>
      <c r="BB172" s="19">
        <f>IF(AY172="","",IFERROR(TRIM(INDEX($A172:$AQ172,MATCH(Lists!$K$16,$A$1:$AQ$1,0))&amp;""),""))</f>
        <v/>
      </c>
      <c r="BC172" s="19">
        <f>IF(AY172="","",IF(OR(AND(IFERROR(TRIM(INDEX($A172:$AQ172,MATCH(Lists!$K$18,$A$1:$AQ$1,0))&amp;""),"")&lt;&gt;"",ISERROR(MATCH(LOWER(IFERROR(TRIM(INDEX($A172:$AQ172,MATCH(Lists!$K$18,$A$1:$AQ$1,0))&amp;""),"")),Lists!$M$2:$M$7,0))),AND(IFERROR(TRIM(INDEX($A172:$AQ172,MATCH(Lists!$K$19,$A$1:$AQ$1,0))&amp;""),"")&lt;&gt;"",ISERROR(MATCH(LOWER(IFERROR(TRIM(INDEX($A172:$AQ172,MATCH(Lists!$K$19,$A$1:$AQ$1,0))&amp;""),"")),Lists!$M$2:$M$7,0)))),"Yes","No"))</f>
        <v/>
      </c>
      <c r="BD172" s="19">
        <f>IF(AY172="","",IF(IFERROR(TRIM(INDEX($A172:$AQ172,MATCH(Lists!$K$20,$A$1:$AQ$1,0))&amp;""),"")&lt;&gt;"","Yes","No"))</f>
        <v/>
      </c>
      <c r="BE172" s="19">
        <f>IF(AS172="","",IFERROR(TRIM(INDEX($A172:$AQ172,MATCH(Lists!$K$7,$A$1:$AQ$1,0))&amp;""),""))</f>
        <v/>
      </c>
      <c r="BF172" s="19">
        <f>IF(AS172="","",IFERROR(TRIM(INDEX($A172:$AQ172,MATCH(Lists!$K$8,$A$1:$AQ$1,0))&amp;""),""))</f>
        <v/>
      </c>
      <c r="BG172" s="19">
        <f>IF(AS172="","",IFERROR(TRIM(INDEX($A172:$AQ172,MATCH(Lists!$K$12,$A$1:$AQ$1,0))&amp;""),""))</f>
        <v/>
      </c>
      <c r="BH172" s="19">
        <f>IF(AS172="","",IFERROR(TRIM(INDEX($A172:$AQ172,MATCH(Lists!$K$22,$A$1:$AQ$1,0))&amp;""),""))</f>
        <v/>
      </c>
      <c r="BI172" s="21">
        <f>IF(OR(BH172="Paid",BH172="Partially refunded"),IFERROR(VALUE(IFERROR(TRIM(INDEX($A172:$AQ172,MATCH(Lists!$K$23,$A$1:$AQ$1,0))&amp;""),"")),0)-IFERROR(VALUE(IFERROR(TRIM(INDEX($A172:$AQ172,MATCH(Lists!$K$24,$A$1:$AQ$1,0))&amp;""),"")),0),0)</f>
        <v/>
      </c>
      <c r="BJ172" s="21">
        <f>IF(AS172="","",IFERROR(IF(TRIM(INDEX($A172:$AQ172,MATCH(Lists!$K$21,$A$1:$AQ$1,0))&amp;"")="","",VALUE(TRIM(INDEX($A172:$AQ172,MATCH(Lists!$K$21,$A$1:$AQ$1,0))&amp;""))),""))</f>
        <v/>
      </c>
      <c r="BK172" s="19">
        <f>IF(AS172="",0,1)</f>
        <v/>
      </c>
    </row>
    <row r="173">
      <c r="AR173" s="18" t="n"/>
      <c r="AS173" s="19">
        <f>TRIM(IFERROR(TRIM(INDEX($A173:$AQ173,MATCH(Lists!$K$2,$A$1:$AQ$1,0))&amp;""),"")&amp;" "&amp;IFERROR(TRIM(INDEX($A173:$AQ173,MATCH(Lists!$K$3,$A$1:$AQ$1,0))&amp;""),""))</f>
        <v/>
      </c>
      <c r="AT173" s="20">
        <f>IF(AS173="","",IFERROR(IF(TRIM(INDEX($A173:$AQ173,MATCH(Lists!$K$4,$A$1:$AQ$1,0))&amp;"")="","",IF(ISNUMBER(INDEX($A173:$AQ173,MATCH(Lists!$K$4,$A$1:$AQ$1,0))),INT(INDEX($A173:$AQ173,MATCH(Lists!$K$4,$A$1:$AQ$1,0))),DATE(VALUE(LEFT(INDEX($A173:$AQ173,MATCH(Lists!$K$4,$A$1:$AQ$1,0)),4)),VALUE(MID(INDEX($A173:$AQ173,MATCH(Lists!$K$4,$A$1:$AQ$1,0)),6,2)),VALUE(MID(INDEX($A173:$AQ173,MATCH(Lists!$K$4,$A$1:$AQ$1,0)),9,2))))),""))</f>
        <v/>
      </c>
      <c r="AU173" s="19">
        <f>IF(AS173="","",IFERROR(TRIM(INDEX($A173:$AQ173,MATCH(Lists!$K$6,$A$1:$AQ$1,0))&amp;""),""))</f>
        <v/>
      </c>
      <c r="AV173" s="19">
        <f>IF(AS173="","",IFERROR(TRIM(INDEX($A173:$AQ173,MATCH(Lists!$K$5,$A$1:$AQ$1,0))&amp;""),""))</f>
        <v/>
      </c>
      <c r="AW173" s="19">
        <f>IF(AS173="","",IF(OR(AND(IFERROR(TRIM(INDEX($A173:$AQ173,MATCH(Lists!$K$9,$A$1:$AQ$1,0))&amp;""),"")&lt;&gt;"",ISERROR(MATCH(LOWER(IFERROR(TRIM(INDEX($A173:$AQ173,MATCH(Lists!$K$9,$A$1:$AQ$1,0))&amp;""),"")),Lists!$M$2:$M$7,0))),AND(IFERROR(TRIM(INDEX($A173:$AQ173,MATCH(Lists!$K$10,$A$1:$AQ$1,0))&amp;""),"")&lt;&gt;"",ISERROR(MATCH(LOWER(IFERROR(TRIM(INDEX($A173:$AQ173,MATCH(Lists!$K$10,$A$1:$AQ$1,0))&amp;""),"")),Lists!$M$2:$M$7,0)))),"Yes","No"))</f>
        <v/>
      </c>
      <c r="AX173" s="19">
        <f>IF(AS173="","",IF(IFERROR(TRIM(INDEX($A173:$AQ173,MATCH(Lists!$K$11,$A$1:$AQ$1,0))&amp;""),"")&lt;&gt;"","Yes","No"))</f>
        <v/>
      </c>
      <c r="AY173" s="19">
        <f>TRIM(IFERROR(TRIM(INDEX($A173:$AQ173,MATCH(Lists!$K$13,$A$1:$AQ$1,0))&amp;""),"")&amp;" "&amp;IFERROR(TRIM(INDEX($A173:$AQ173,MATCH(Lists!$K$14,$A$1:$AQ$1,0))&amp;""),""))</f>
        <v/>
      </c>
      <c r="AZ173" s="20">
        <f>IF(AY173="","",IFERROR(IF(TRIM(INDEX($A173:$AQ173,MATCH(Lists!$K$15,$A$1:$AQ$1,0))&amp;"")="","",IF(ISNUMBER(INDEX($A173:$AQ173,MATCH(Lists!$K$15,$A$1:$AQ$1,0))),INT(INDEX($A173:$AQ173,MATCH(Lists!$K$15,$A$1:$AQ$1,0))),DATE(VALUE(LEFT(INDEX($A173:$AQ173,MATCH(Lists!$K$15,$A$1:$AQ$1,0)),4)),VALUE(MID(INDEX($A173:$AQ173,MATCH(Lists!$K$15,$A$1:$AQ$1,0)),6,2)),VALUE(MID(INDEX($A173:$AQ173,MATCH(Lists!$K$15,$A$1:$AQ$1,0)),9,2))))),""))</f>
        <v/>
      </c>
      <c r="BA173" s="19">
        <f>IF(AY173="","",IFERROR(TRIM(INDEX($A173:$AQ173,MATCH(Lists!$K$17,$A$1:$AQ$1,0))&amp;""),""))</f>
        <v/>
      </c>
      <c r="BB173" s="19">
        <f>IF(AY173="","",IFERROR(TRIM(INDEX($A173:$AQ173,MATCH(Lists!$K$16,$A$1:$AQ$1,0))&amp;""),""))</f>
        <v/>
      </c>
      <c r="BC173" s="19">
        <f>IF(AY173="","",IF(OR(AND(IFERROR(TRIM(INDEX($A173:$AQ173,MATCH(Lists!$K$18,$A$1:$AQ$1,0))&amp;""),"")&lt;&gt;"",ISERROR(MATCH(LOWER(IFERROR(TRIM(INDEX($A173:$AQ173,MATCH(Lists!$K$18,$A$1:$AQ$1,0))&amp;""),"")),Lists!$M$2:$M$7,0))),AND(IFERROR(TRIM(INDEX($A173:$AQ173,MATCH(Lists!$K$19,$A$1:$AQ$1,0))&amp;""),"")&lt;&gt;"",ISERROR(MATCH(LOWER(IFERROR(TRIM(INDEX($A173:$AQ173,MATCH(Lists!$K$19,$A$1:$AQ$1,0))&amp;""),"")),Lists!$M$2:$M$7,0)))),"Yes","No"))</f>
        <v/>
      </c>
      <c r="BD173" s="19">
        <f>IF(AY173="","",IF(IFERROR(TRIM(INDEX($A173:$AQ173,MATCH(Lists!$K$20,$A$1:$AQ$1,0))&amp;""),"")&lt;&gt;"","Yes","No"))</f>
        <v/>
      </c>
      <c r="BE173" s="19">
        <f>IF(AS173="","",IFERROR(TRIM(INDEX($A173:$AQ173,MATCH(Lists!$K$7,$A$1:$AQ$1,0))&amp;""),""))</f>
        <v/>
      </c>
      <c r="BF173" s="19">
        <f>IF(AS173="","",IFERROR(TRIM(INDEX($A173:$AQ173,MATCH(Lists!$K$8,$A$1:$AQ$1,0))&amp;""),""))</f>
        <v/>
      </c>
      <c r="BG173" s="19">
        <f>IF(AS173="","",IFERROR(TRIM(INDEX($A173:$AQ173,MATCH(Lists!$K$12,$A$1:$AQ$1,0))&amp;""),""))</f>
        <v/>
      </c>
      <c r="BH173" s="19">
        <f>IF(AS173="","",IFERROR(TRIM(INDEX($A173:$AQ173,MATCH(Lists!$K$22,$A$1:$AQ$1,0))&amp;""),""))</f>
        <v/>
      </c>
      <c r="BI173" s="21">
        <f>IF(OR(BH173="Paid",BH173="Partially refunded"),IFERROR(VALUE(IFERROR(TRIM(INDEX($A173:$AQ173,MATCH(Lists!$K$23,$A$1:$AQ$1,0))&amp;""),"")),0)-IFERROR(VALUE(IFERROR(TRIM(INDEX($A173:$AQ173,MATCH(Lists!$K$24,$A$1:$AQ$1,0))&amp;""),"")),0),0)</f>
        <v/>
      </c>
      <c r="BJ173" s="21">
        <f>IF(AS173="","",IFERROR(IF(TRIM(INDEX($A173:$AQ173,MATCH(Lists!$K$21,$A$1:$AQ$1,0))&amp;"")="","",VALUE(TRIM(INDEX($A173:$AQ173,MATCH(Lists!$K$21,$A$1:$AQ$1,0))&amp;""))),""))</f>
        <v/>
      </c>
      <c r="BK173" s="19">
        <f>IF(AS173="",0,1)</f>
        <v/>
      </c>
    </row>
    <row r="174">
      <c r="AR174" s="18" t="n"/>
      <c r="AS174" s="19">
        <f>TRIM(IFERROR(TRIM(INDEX($A174:$AQ174,MATCH(Lists!$K$2,$A$1:$AQ$1,0))&amp;""),"")&amp;" "&amp;IFERROR(TRIM(INDEX($A174:$AQ174,MATCH(Lists!$K$3,$A$1:$AQ$1,0))&amp;""),""))</f>
        <v/>
      </c>
      <c r="AT174" s="20">
        <f>IF(AS174="","",IFERROR(IF(TRIM(INDEX($A174:$AQ174,MATCH(Lists!$K$4,$A$1:$AQ$1,0))&amp;"")="","",IF(ISNUMBER(INDEX($A174:$AQ174,MATCH(Lists!$K$4,$A$1:$AQ$1,0))),INT(INDEX($A174:$AQ174,MATCH(Lists!$K$4,$A$1:$AQ$1,0))),DATE(VALUE(LEFT(INDEX($A174:$AQ174,MATCH(Lists!$K$4,$A$1:$AQ$1,0)),4)),VALUE(MID(INDEX($A174:$AQ174,MATCH(Lists!$K$4,$A$1:$AQ$1,0)),6,2)),VALUE(MID(INDEX($A174:$AQ174,MATCH(Lists!$K$4,$A$1:$AQ$1,0)),9,2))))),""))</f>
        <v/>
      </c>
      <c r="AU174" s="19">
        <f>IF(AS174="","",IFERROR(TRIM(INDEX($A174:$AQ174,MATCH(Lists!$K$6,$A$1:$AQ$1,0))&amp;""),""))</f>
        <v/>
      </c>
      <c r="AV174" s="19">
        <f>IF(AS174="","",IFERROR(TRIM(INDEX($A174:$AQ174,MATCH(Lists!$K$5,$A$1:$AQ$1,0))&amp;""),""))</f>
        <v/>
      </c>
      <c r="AW174" s="19">
        <f>IF(AS174="","",IF(OR(AND(IFERROR(TRIM(INDEX($A174:$AQ174,MATCH(Lists!$K$9,$A$1:$AQ$1,0))&amp;""),"")&lt;&gt;"",ISERROR(MATCH(LOWER(IFERROR(TRIM(INDEX($A174:$AQ174,MATCH(Lists!$K$9,$A$1:$AQ$1,0))&amp;""),"")),Lists!$M$2:$M$7,0))),AND(IFERROR(TRIM(INDEX($A174:$AQ174,MATCH(Lists!$K$10,$A$1:$AQ$1,0))&amp;""),"")&lt;&gt;"",ISERROR(MATCH(LOWER(IFERROR(TRIM(INDEX($A174:$AQ174,MATCH(Lists!$K$10,$A$1:$AQ$1,0))&amp;""),"")),Lists!$M$2:$M$7,0)))),"Yes","No"))</f>
        <v/>
      </c>
      <c r="AX174" s="19">
        <f>IF(AS174="","",IF(IFERROR(TRIM(INDEX($A174:$AQ174,MATCH(Lists!$K$11,$A$1:$AQ$1,0))&amp;""),"")&lt;&gt;"","Yes","No"))</f>
        <v/>
      </c>
      <c r="AY174" s="19">
        <f>TRIM(IFERROR(TRIM(INDEX($A174:$AQ174,MATCH(Lists!$K$13,$A$1:$AQ$1,0))&amp;""),"")&amp;" "&amp;IFERROR(TRIM(INDEX($A174:$AQ174,MATCH(Lists!$K$14,$A$1:$AQ$1,0))&amp;""),""))</f>
        <v/>
      </c>
      <c r="AZ174" s="20">
        <f>IF(AY174="","",IFERROR(IF(TRIM(INDEX($A174:$AQ174,MATCH(Lists!$K$15,$A$1:$AQ$1,0))&amp;"")="","",IF(ISNUMBER(INDEX($A174:$AQ174,MATCH(Lists!$K$15,$A$1:$AQ$1,0))),INT(INDEX($A174:$AQ174,MATCH(Lists!$K$15,$A$1:$AQ$1,0))),DATE(VALUE(LEFT(INDEX($A174:$AQ174,MATCH(Lists!$K$15,$A$1:$AQ$1,0)),4)),VALUE(MID(INDEX($A174:$AQ174,MATCH(Lists!$K$15,$A$1:$AQ$1,0)),6,2)),VALUE(MID(INDEX($A174:$AQ174,MATCH(Lists!$K$15,$A$1:$AQ$1,0)),9,2))))),""))</f>
        <v/>
      </c>
      <c r="BA174" s="19">
        <f>IF(AY174="","",IFERROR(TRIM(INDEX($A174:$AQ174,MATCH(Lists!$K$17,$A$1:$AQ$1,0))&amp;""),""))</f>
        <v/>
      </c>
      <c r="BB174" s="19">
        <f>IF(AY174="","",IFERROR(TRIM(INDEX($A174:$AQ174,MATCH(Lists!$K$16,$A$1:$AQ$1,0))&amp;""),""))</f>
        <v/>
      </c>
      <c r="BC174" s="19">
        <f>IF(AY174="","",IF(OR(AND(IFERROR(TRIM(INDEX($A174:$AQ174,MATCH(Lists!$K$18,$A$1:$AQ$1,0))&amp;""),"")&lt;&gt;"",ISERROR(MATCH(LOWER(IFERROR(TRIM(INDEX($A174:$AQ174,MATCH(Lists!$K$18,$A$1:$AQ$1,0))&amp;""),"")),Lists!$M$2:$M$7,0))),AND(IFERROR(TRIM(INDEX($A174:$AQ174,MATCH(Lists!$K$19,$A$1:$AQ$1,0))&amp;""),"")&lt;&gt;"",ISERROR(MATCH(LOWER(IFERROR(TRIM(INDEX($A174:$AQ174,MATCH(Lists!$K$19,$A$1:$AQ$1,0))&amp;""),"")),Lists!$M$2:$M$7,0)))),"Yes","No"))</f>
        <v/>
      </c>
      <c r="BD174" s="19">
        <f>IF(AY174="","",IF(IFERROR(TRIM(INDEX($A174:$AQ174,MATCH(Lists!$K$20,$A$1:$AQ$1,0))&amp;""),"")&lt;&gt;"","Yes","No"))</f>
        <v/>
      </c>
      <c r="BE174" s="19">
        <f>IF(AS174="","",IFERROR(TRIM(INDEX($A174:$AQ174,MATCH(Lists!$K$7,$A$1:$AQ$1,0))&amp;""),""))</f>
        <v/>
      </c>
      <c r="BF174" s="19">
        <f>IF(AS174="","",IFERROR(TRIM(INDEX($A174:$AQ174,MATCH(Lists!$K$8,$A$1:$AQ$1,0))&amp;""),""))</f>
        <v/>
      </c>
      <c r="BG174" s="19">
        <f>IF(AS174="","",IFERROR(TRIM(INDEX($A174:$AQ174,MATCH(Lists!$K$12,$A$1:$AQ$1,0))&amp;""),""))</f>
        <v/>
      </c>
      <c r="BH174" s="19">
        <f>IF(AS174="","",IFERROR(TRIM(INDEX($A174:$AQ174,MATCH(Lists!$K$22,$A$1:$AQ$1,0))&amp;""),""))</f>
        <v/>
      </c>
      <c r="BI174" s="21">
        <f>IF(OR(BH174="Paid",BH174="Partially refunded"),IFERROR(VALUE(IFERROR(TRIM(INDEX($A174:$AQ174,MATCH(Lists!$K$23,$A$1:$AQ$1,0))&amp;""),"")),0)-IFERROR(VALUE(IFERROR(TRIM(INDEX($A174:$AQ174,MATCH(Lists!$K$24,$A$1:$AQ$1,0))&amp;""),"")),0),0)</f>
        <v/>
      </c>
      <c r="BJ174" s="21">
        <f>IF(AS174="","",IFERROR(IF(TRIM(INDEX($A174:$AQ174,MATCH(Lists!$K$21,$A$1:$AQ$1,0))&amp;"")="","",VALUE(TRIM(INDEX($A174:$AQ174,MATCH(Lists!$K$21,$A$1:$AQ$1,0))&amp;""))),""))</f>
        <v/>
      </c>
      <c r="BK174" s="19">
        <f>IF(AS174="",0,1)</f>
        <v/>
      </c>
    </row>
    <row r="175">
      <c r="AR175" s="18" t="n"/>
      <c r="AS175" s="19">
        <f>TRIM(IFERROR(TRIM(INDEX($A175:$AQ175,MATCH(Lists!$K$2,$A$1:$AQ$1,0))&amp;""),"")&amp;" "&amp;IFERROR(TRIM(INDEX($A175:$AQ175,MATCH(Lists!$K$3,$A$1:$AQ$1,0))&amp;""),""))</f>
        <v/>
      </c>
      <c r="AT175" s="20">
        <f>IF(AS175="","",IFERROR(IF(TRIM(INDEX($A175:$AQ175,MATCH(Lists!$K$4,$A$1:$AQ$1,0))&amp;"")="","",IF(ISNUMBER(INDEX($A175:$AQ175,MATCH(Lists!$K$4,$A$1:$AQ$1,0))),INT(INDEX($A175:$AQ175,MATCH(Lists!$K$4,$A$1:$AQ$1,0))),DATE(VALUE(LEFT(INDEX($A175:$AQ175,MATCH(Lists!$K$4,$A$1:$AQ$1,0)),4)),VALUE(MID(INDEX($A175:$AQ175,MATCH(Lists!$K$4,$A$1:$AQ$1,0)),6,2)),VALUE(MID(INDEX($A175:$AQ175,MATCH(Lists!$K$4,$A$1:$AQ$1,0)),9,2))))),""))</f>
        <v/>
      </c>
      <c r="AU175" s="19">
        <f>IF(AS175="","",IFERROR(TRIM(INDEX($A175:$AQ175,MATCH(Lists!$K$6,$A$1:$AQ$1,0))&amp;""),""))</f>
        <v/>
      </c>
      <c r="AV175" s="19">
        <f>IF(AS175="","",IFERROR(TRIM(INDEX($A175:$AQ175,MATCH(Lists!$K$5,$A$1:$AQ$1,0))&amp;""),""))</f>
        <v/>
      </c>
      <c r="AW175" s="19">
        <f>IF(AS175="","",IF(OR(AND(IFERROR(TRIM(INDEX($A175:$AQ175,MATCH(Lists!$K$9,$A$1:$AQ$1,0))&amp;""),"")&lt;&gt;"",ISERROR(MATCH(LOWER(IFERROR(TRIM(INDEX($A175:$AQ175,MATCH(Lists!$K$9,$A$1:$AQ$1,0))&amp;""),"")),Lists!$M$2:$M$7,0))),AND(IFERROR(TRIM(INDEX($A175:$AQ175,MATCH(Lists!$K$10,$A$1:$AQ$1,0))&amp;""),"")&lt;&gt;"",ISERROR(MATCH(LOWER(IFERROR(TRIM(INDEX($A175:$AQ175,MATCH(Lists!$K$10,$A$1:$AQ$1,0))&amp;""),"")),Lists!$M$2:$M$7,0)))),"Yes","No"))</f>
        <v/>
      </c>
      <c r="AX175" s="19">
        <f>IF(AS175="","",IF(IFERROR(TRIM(INDEX($A175:$AQ175,MATCH(Lists!$K$11,$A$1:$AQ$1,0))&amp;""),"")&lt;&gt;"","Yes","No"))</f>
        <v/>
      </c>
      <c r="AY175" s="19">
        <f>TRIM(IFERROR(TRIM(INDEX($A175:$AQ175,MATCH(Lists!$K$13,$A$1:$AQ$1,0))&amp;""),"")&amp;" "&amp;IFERROR(TRIM(INDEX($A175:$AQ175,MATCH(Lists!$K$14,$A$1:$AQ$1,0))&amp;""),""))</f>
        <v/>
      </c>
      <c r="AZ175" s="20">
        <f>IF(AY175="","",IFERROR(IF(TRIM(INDEX($A175:$AQ175,MATCH(Lists!$K$15,$A$1:$AQ$1,0))&amp;"")="","",IF(ISNUMBER(INDEX($A175:$AQ175,MATCH(Lists!$K$15,$A$1:$AQ$1,0))),INT(INDEX($A175:$AQ175,MATCH(Lists!$K$15,$A$1:$AQ$1,0))),DATE(VALUE(LEFT(INDEX($A175:$AQ175,MATCH(Lists!$K$15,$A$1:$AQ$1,0)),4)),VALUE(MID(INDEX($A175:$AQ175,MATCH(Lists!$K$15,$A$1:$AQ$1,0)),6,2)),VALUE(MID(INDEX($A175:$AQ175,MATCH(Lists!$K$15,$A$1:$AQ$1,0)),9,2))))),""))</f>
        <v/>
      </c>
      <c r="BA175" s="19">
        <f>IF(AY175="","",IFERROR(TRIM(INDEX($A175:$AQ175,MATCH(Lists!$K$17,$A$1:$AQ$1,0))&amp;""),""))</f>
        <v/>
      </c>
      <c r="BB175" s="19">
        <f>IF(AY175="","",IFERROR(TRIM(INDEX($A175:$AQ175,MATCH(Lists!$K$16,$A$1:$AQ$1,0))&amp;""),""))</f>
        <v/>
      </c>
      <c r="BC175" s="19">
        <f>IF(AY175="","",IF(OR(AND(IFERROR(TRIM(INDEX($A175:$AQ175,MATCH(Lists!$K$18,$A$1:$AQ$1,0))&amp;""),"")&lt;&gt;"",ISERROR(MATCH(LOWER(IFERROR(TRIM(INDEX($A175:$AQ175,MATCH(Lists!$K$18,$A$1:$AQ$1,0))&amp;""),"")),Lists!$M$2:$M$7,0))),AND(IFERROR(TRIM(INDEX($A175:$AQ175,MATCH(Lists!$K$19,$A$1:$AQ$1,0))&amp;""),"")&lt;&gt;"",ISERROR(MATCH(LOWER(IFERROR(TRIM(INDEX($A175:$AQ175,MATCH(Lists!$K$19,$A$1:$AQ$1,0))&amp;""),"")),Lists!$M$2:$M$7,0)))),"Yes","No"))</f>
        <v/>
      </c>
      <c r="BD175" s="19">
        <f>IF(AY175="","",IF(IFERROR(TRIM(INDEX($A175:$AQ175,MATCH(Lists!$K$20,$A$1:$AQ$1,0))&amp;""),"")&lt;&gt;"","Yes","No"))</f>
        <v/>
      </c>
      <c r="BE175" s="19">
        <f>IF(AS175="","",IFERROR(TRIM(INDEX($A175:$AQ175,MATCH(Lists!$K$7,$A$1:$AQ$1,0))&amp;""),""))</f>
        <v/>
      </c>
      <c r="BF175" s="19">
        <f>IF(AS175="","",IFERROR(TRIM(INDEX($A175:$AQ175,MATCH(Lists!$K$8,$A$1:$AQ$1,0))&amp;""),""))</f>
        <v/>
      </c>
      <c r="BG175" s="19">
        <f>IF(AS175="","",IFERROR(TRIM(INDEX($A175:$AQ175,MATCH(Lists!$K$12,$A$1:$AQ$1,0))&amp;""),""))</f>
        <v/>
      </c>
      <c r="BH175" s="19">
        <f>IF(AS175="","",IFERROR(TRIM(INDEX($A175:$AQ175,MATCH(Lists!$K$22,$A$1:$AQ$1,0))&amp;""),""))</f>
        <v/>
      </c>
      <c r="BI175" s="21">
        <f>IF(OR(BH175="Paid",BH175="Partially refunded"),IFERROR(VALUE(IFERROR(TRIM(INDEX($A175:$AQ175,MATCH(Lists!$K$23,$A$1:$AQ$1,0))&amp;""),"")),0)-IFERROR(VALUE(IFERROR(TRIM(INDEX($A175:$AQ175,MATCH(Lists!$K$24,$A$1:$AQ$1,0))&amp;""),"")),0),0)</f>
        <v/>
      </c>
      <c r="BJ175" s="21">
        <f>IF(AS175="","",IFERROR(IF(TRIM(INDEX($A175:$AQ175,MATCH(Lists!$K$21,$A$1:$AQ$1,0))&amp;"")="","",VALUE(TRIM(INDEX($A175:$AQ175,MATCH(Lists!$K$21,$A$1:$AQ$1,0))&amp;""))),""))</f>
        <v/>
      </c>
      <c r="BK175" s="19">
        <f>IF(AS175="",0,1)</f>
        <v/>
      </c>
    </row>
    <row r="176">
      <c r="AR176" s="18" t="n"/>
      <c r="AS176" s="19">
        <f>TRIM(IFERROR(TRIM(INDEX($A176:$AQ176,MATCH(Lists!$K$2,$A$1:$AQ$1,0))&amp;""),"")&amp;" "&amp;IFERROR(TRIM(INDEX($A176:$AQ176,MATCH(Lists!$K$3,$A$1:$AQ$1,0))&amp;""),""))</f>
        <v/>
      </c>
      <c r="AT176" s="20">
        <f>IF(AS176="","",IFERROR(IF(TRIM(INDEX($A176:$AQ176,MATCH(Lists!$K$4,$A$1:$AQ$1,0))&amp;"")="","",IF(ISNUMBER(INDEX($A176:$AQ176,MATCH(Lists!$K$4,$A$1:$AQ$1,0))),INT(INDEX($A176:$AQ176,MATCH(Lists!$K$4,$A$1:$AQ$1,0))),DATE(VALUE(LEFT(INDEX($A176:$AQ176,MATCH(Lists!$K$4,$A$1:$AQ$1,0)),4)),VALUE(MID(INDEX($A176:$AQ176,MATCH(Lists!$K$4,$A$1:$AQ$1,0)),6,2)),VALUE(MID(INDEX($A176:$AQ176,MATCH(Lists!$K$4,$A$1:$AQ$1,0)),9,2))))),""))</f>
        <v/>
      </c>
      <c r="AU176" s="19">
        <f>IF(AS176="","",IFERROR(TRIM(INDEX($A176:$AQ176,MATCH(Lists!$K$6,$A$1:$AQ$1,0))&amp;""),""))</f>
        <v/>
      </c>
      <c r="AV176" s="19">
        <f>IF(AS176="","",IFERROR(TRIM(INDEX($A176:$AQ176,MATCH(Lists!$K$5,$A$1:$AQ$1,0))&amp;""),""))</f>
        <v/>
      </c>
      <c r="AW176" s="19">
        <f>IF(AS176="","",IF(OR(AND(IFERROR(TRIM(INDEX($A176:$AQ176,MATCH(Lists!$K$9,$A$1:$AQ$1,0))&amp;""),"")&lt;&gt;"",ISERROR(MATCH(LOWER(IFERROR(TRIM(INDEX($A176:$AQ176,MATCH(Lists!$K$9,$A$1:$AQ$1,0))&amp;""),"")),Lists!$M$2:$M$7,0))),AND(IFERROR(TRIM(INDEX($A176:$AQ176,MATCH(Lists!$K$10,$A$1:$AQ$1,0))&amp;""),"")&lt;&gt;"",ISERROR(MATCH(LOWER(IFERROR(TRIM(INDEX($A176:$AQ176,MATCH(Lists!$K$10,$A$1:$AQ$1,0))&amp;""),"")),Lists!$M$2:$M$7,0)))),"Yes","No"))</f>
        <v/>
      </c>
      <c r="AX176" s="19">
        <f>IF(AS176="","",IF(IFERROR(TRIM(INDEX($A176:$AQ176,MATCH(Lists!$K$11,$A$1:$AQ$1,0))&amp;""),"")&lt;&gt;"","Yes","No"))</f>
        <v/>
      </c>
      <c r="AY176" s="19">
        <f>TRIM(IFERROR(TRIM(INDEX($A176:$AQ176,MATCH(Lists!$K$13,$A$1:$AQ$1,0))&amp;""),"")&amp;" "&amp;IFERROR(TRIM(INDEX($A176:$AQ176,MATCH(Lists!$K$14,$A$1:$AQ$1,0))&amp;""),""))</f>
        <v/>
      </c>
      <c r="AZ176" s="20">
        <f>IF(AY176="","",IFERROR(IF(TRIM(INDEX($A176:$AQ176,MATCH(Lists!$K$15,$A$1:$AQ$1,0))&amp;"")="","",IF(ISNUMBER(INDEX($A176:$AQ176,MATCH(Lists!$K$15,$A$1:$AQ$1,0))),INT(INDEX($A176:$AQ176,MATCH(Lists!$K$15,$A$1:$AQ$1,0))),DATE(VALUE(LEFT(INDEX($A176:$AQ176,MATCH(Lists!$K$15,$A$1:$AQ$1,0)),4)),VALUE(MID(INDEX($A176:$AQ176,MATCH(Lists!$K$15,$A$1:$AQ$1,0)),6,2)),VALUE(MID(INDEX($A176:$AQ176,MATCH(Lists!$K$15,$A$1:$AQ$1,0)),9,2))))),""))</f>
        <v/>
      </c>
      <c r="BA176" s="19">
        <f>IF(AY176="","",IFERROR(TRIM(INDEX($A176:$AQ176,MATCH(Lists!$K$17,$A$1:$AQ$1,0))&amp;""),""))</f>
        <v/>
      </c>
      <c r="BB176" s="19">
        <f>IF(AY176="","",IFERROR(TRIM(INDEX($A176:$AQ176,MATCH(Lists!$K$16,$A$1:$AQ$1,0))&amp;""),""))</f>
        <v/>
      </c>
      <c r="BC176" s="19">
        <f>IF(AY176="","",IF(OR(AND(IFERROR(TRIM(INDEX($A176:$AQ176,MATCH(Lists!$K$18,$A$1:$AQ$1,0))&amp;""),"")&lt;&gt;"",ISERROR(MATCH(LOWER(IFERROR(TRIM(INDEX($A176:$AQ176,MATCH(Lists!$K$18,$A$1:$AQ$1,0))&amp;""),"")),Lists!$M$2:$M$7,0))),AND(IFERROR(TRIM(INDEX($A176:$AQ176,MATCH(Lists!$K$19,$A$1:$AQ$1,0))&amp;""),"")&lt;&gt;"",ISERROR(MATCH(LOWER(IFERROR(TRIM(INDEX($A176:$AQ176,MATCH(Lists!$K$19,$A$1:$AQ$1,0))&amp;""),"")),Lists!$M$2:$M$7,0)))),"Yes","No"))</f>
        <v/>
      </c>
      <c r="BD176" s="19">
        <f>IF(AY176="","",IF(IFERROR(TRIM(INDEX($A176:$AQ176,MATCH(Lists!$K$20,$A$1:$AQ$1,0))&amp;""),"")&lt;&gt;"","Yes","No"))</f>
        <v/>
      </c>
      <c r="BE176" s="19">
        <f>IF(AS176="","",IFERROR(TRIM(INDEX($A176:$AQ176,MATCH(Lists!$K$7,$A$1:$AQ$1,0))&amp;""),""))</f>
        <v/>
      </c>
      <c r="BF176" s="19">
        <f>IF(AS176="","",IFERROR(TRIM(INDEX($A176:$AQ176,MATCH(Lists!$K$8,$A$1:$AQ$1,0))&amp;""),""))</f>
        <v/>
      </c>
      <c r="BG176" s="19">
        <f>IF(AS176="","",IFERROR(TRIM(INDEX($A176:$AQ176,MATCH(Lists!$K$12,$A$1:$AQ$1,0))&amp;""),""))</f>
        <v/>
      </c>
      <c r="BH176" s="19">
        <f>IF(AS176="","",IFERROR(TRIM(INDEX($A176:$AQ176,MATCH(Lists!$K$22,$A$1:$AQ$1,0))&amp;""),""))</f>
        <v/>
      </c>
      <c r="BI176" s="21">
        <f>IF(OR(BH176="Paid",BH176="Partially refunded"),IFERROR(VALUE(IFERROR(TRIM(INDEX($A176:$AQ176,MATCH(Lists!$K$23,$A$1:$AQ$1,0))&amp;""),"")),0)-IFERROR(VALUE(IFERROR(TRIM(INDEX($A176:$AQ176,MATCH(Lists!$K$24,$A$1:$AQ$1,0))&amp;""),"")),0),0)</f>
        <v/>
      </c>
      <c r="BJ176" s="21">
        <f>IF(AS176="","",IFERROR(IF(TRIM(INDEX($A176:$AQ176,MATCH(Lists!$K$21,$A$1:$AQ$1,0))&amp;"")="","",VALUE(TRIM(INDEX($A176:$AQ176,MATCH(Lists!$K$21,$A$1:$AQ$1,0))&amp;""))),""))</f>
        <v/>
      </c>
      <c r="BK176" s="19">
        <f>IF(AS176="",0,1)</f>
        <v/>
      </c>
    </row>
    <row r="177">
      <c r="AR177" s="18" t="n"/>
      <c r="AS177" s="19">
        <f>TRIM(IFERROR(TRIM(INDEX($A177:$AQ177,MATCH(Lists!$K$2,$A$1:$AQ$1,0))&amp;""),"")&amp;" "&amp;IFERROR(TRIM(INDEX($A177:$AQ177,MATCH(Lists!$K$3,$A$1:$AQ$1,0))&amp;""),""))</f>
        <v/>
      </c>
      <c r="AT177" s="20">
        <f>IF(AS177="","",IFERROR(IF(TRIM(INDEX($A177:$AQ177,MATCH(Lists!$K$4,$A$1:$AQ$1,0))&amp;"")="","",IF(ISNUMBER(INDEX($A177:$AQ177,MATCH(Lists!$K$4,$A$1:$AQ$1,0))),INT(INDEX($A177:$AQ177,MATCH(Lists!$K$4,$A$1:$AQ$1,0))),DATE(VALUE(LEFT(INDEX($A177:$AQ177,MATCH(Lists!$K$4,$A$1:$AQ$1,0)),4)),VALUE(MID(INDEX($A177:$AQ177,MATCH(Lists!$K$4,$A$1:$AQ$1,0)),6,2)),VALUE(MID(INDEX($A177:$AQ177,MATCH(Lists!$K$4,$A$1:$AQ$1,0)),9,2))))),""))</f>
        <v/>
      </c>
      <c r="AU177" s="19">
        <f>IF(AS177="","",IFERROR(TRIM(INDEX($A177:$AQ177,MATCH(Lists!$K$6,$A$1:$AQ$1,0))&amp;""),""))</f>
        <v/>
      </c>
      <c r="AV177" s="19">
        <f>IF(AS177="","",IFERROR(TRIM(INDEX($A177:$AQ177,MATCH(Lists!$K$5,$A$1:$AQ$1,0))&amp;""),""))</f>
        <v/>
      </c>
      <c r="AW177" s="19">
        <f>IF(AS177="","",IF(OR(AND(IFERROR(TRIM(INDEX($A177:$AQ177,MATCH(Lists!$K$9,$A$1:$AQ$1,0))&amp;""),"")&lt;&gt;"",ISERROR(MATCH(LOWER(IFERROR(TRIM(INDEX($A177:$AQ177,MATCH(Lists!$K$9,$A$1:$AQ$1,0))&amp;""),"")),Lists!$M$2:$M$7,0))),AND(IFERROR(TRIM(INDEX($A177:$AQ177,MATCH(Lists!$K$10,$A$1:$AQ$1,0))&amp;""),"")&lt;&gt;"",ISERROR(MATCH(LOWER(IFERROR(TRIM(INDEX($A177:$AQ177,MATCH(Lists!$K$10,$A$1:$AQ$1,0))&amp;""),"")),Lists!$M$2:$M$7,0)))),"Yes","No"))</f>
        <v/>
      </c>
      <c r="AX177" s="19">
        <f>IF(AS177="","",IF(IFERROR(TRIM(INDEX($A177:$AQ177,MATCH(Lists!$K$11,$A$1:$AQ$1,0))&amp;""),"")&lt;&gt;"","Yes","No"))</f>
        <v/>
      </c>
      <c r="AY177" s="19">
        <f>TRIM(IFERROR(TRIM(INDEX($A177:$AQ177,MATCH(Lists!$K$13,$A$1:$AQ$1,0))&amp;""),"")&amp;" "&amp;IFERROR(TRIM(INDEX($A177:$AQ177,MATCH(Lists!$K$14,$A$1:$AQ$1,0))&amp;""),""))</f>
        <v/>
      </c>
      <c r="AZ177" s="20">
        <f>IF(AY177="","",IFERROR(IF(TRIM(INDEX($A177:$AQ177,MATCH(Lists!$K$15,$A$1:$AQ$1,0))&amp;"")="","",IF(ISNUMBER(INDEX($A177:$AQ177,MATCH(Lists!$K$15,$A$1:$AQ$1,0))),INT(INDEX($A177:$AQ177,MATCH(Lists!$K$15,$A$1:$AQ$1,0))),DATE(VALUE(LEFT(INDEX($A177:$AQ177,MATCH(Lists!$K$15,$A$1:$AQ$1,0)),4)),VALUE(MID(INDEX($A177:$AQ177,MATCH(Lists!$K$15,$A$1:$AQ$1,0)),6,2)),VALUE(MID(INDEX($A177:$AQ177,MATCH(Lists!$K$15,$A$1:$AQ$1,0)),9,2))))),""))</f>
        <v/>
      </c>
      <c r="BA177" s="19">
        <f>IF(AY177="","",IFERROR(TRIM(INDEX($A177:$AQ177,MATCH(Lists!$K$17,$A$1:$AQ$1,0))&amp;""),""))</f>
        <v/>
      </c>
      <c r="BB177" s="19">
        <f>IF(AY177="","",IFERROR(TRIM(INDEX($A177:$AQ177,MATCH(Lists!$K$16,$A$1:$AQ$1,0))&amp;""),""))</f>
        <v/>
      </c>
      <c r="BC177" s="19">
        <f>IF(AY177="","",IF(OR(AND(IFERROR(TRIM(INDEX($A177:$AQ177,MATCH(Lists!$K$18,$A$1:$AQ$1,0))&amp;""),"")&lt;&gt;"",ISERROR(MATCH(LOWER(IFERROR(TRIM(INDEX($A177:$AQ177,MATCH(Lists!$K$18,$A$1:$AQ$1,0))&amp;""),"")),Lists!$M$2:$M$7,0))),AND(IFERROR(TRIM(INDEX($A177:$AQ177,MATCH(Lists!$K$19,$A$1:$AQ$1,0))&amp;""),"")&lt;&gt;"",ISERROR(MATCH(LOWER(IFERROR(TRIM(INDEX($A177:$AQ177,MATCH(Lists!$K$19,$A$1:$AQ$1,0))&amp;""),"")),Lists!$M$2:$M$7,0)))),"Yes","No"))</f>
        <v/>
      </c>
      <c r="BD177" s="19">
        <f>IF(AY177="","",IF(IFERROR(TRIM(INDEX($A177:$AQ177,MATCH(Lists!$K$20,$A$1:$AQ$1,0))&amp;""),"")&lt;&gt;"","Yes","No"))</f>
        <v/>
      </c>
      <c r="BE177" s="19">
        <f>IF(AS177="","",IFERROR(TRIM(INDEX($A177:$AQ177,MATCH(Lists!$K$7,$A$1:$AQ$1,0))&amp;""),""))</f>
        <v/>
      </c>
      <c r="BF177" s="19">
        <f>IF(AS177="","",IFERROR(TRIM(INDEX($A177:$AQ177,MATCH(Lists!$K$8,$A$1:$AQ$1,0))&amp;""),""))</f>
        <v/>
      </c>
      <c r="BG177" s="19">
        <f>IF(AS177="","",IFERROR(TRIM(INDEX($A177:$AQ177,MATCH(Lists!$K$12,$A$1:$AQ$1,0))&amp;""),""))</f>
        <v/>
      </c>
      <c r="BH177" s="19">
        <f>IF(AS177="","",IFERROR(TRIM(INDEX($A177:$AQ177,MATCH(Lists!$K$22,$A$1:$AQ$1,0))&amp;""),""))</f>
        <v/>
      </c>
      <c r="BI177" s="21">
        <f>IF(OR(BH177="Paid",BH177="Partially refunded"),IFERROR(VALUE(IFERROR(TRIM(INDEX($A177:$AQ177,MATCH(Lists!$K$23,$A$1:$AQ$1,0))&amp;""),"")),0)-IFERROR(VALUE(IFERROR(TRIM(INDEX($A177:$AQ177,MATCH(Lists!$K$24,$A$1:$AQ$1,0))&amp;""),"")),0),0)</f>
        <v/>
      </c>
      <c r="BJ177" s="21">
        <f>IF(AS177="","",IFERROR(IF(TRIM(INDEX($A177:$AQ177,MATCH(Lists!$K$21,$A$1:$AQ$1,0))&amp;"")="","",VALUE(TRIM(INDEX($A177:$AQ177,MATCH(Lists!$K$21,$A$1:$AQ$1,0))&amp;""))),""))</f>
        <v/>
      </c>
      <c r="BK177" s="19">
        <f>IF(AS177="",0,1)</f>
        <v/>
      </c>
    </row>
    <row r="178">
      <c r="AR178" s="18" t="n"/>
      <c r="AS178" s="19">
        <f>TRIM(IFERROR(TRIM(INDEX($A178:$AQ178,MATCH(Lists!$K$2,$A$1:$AQ$1,0))&amp;""),"")&amp;" "&amp;IFERROR(TRIM(INDEX($A178:$AQ178,MATCH(Lists!$K$3,$A$1:$AQ$1,0))&amp;""),""))</f>
        <v/>
      </c>
      <c r="AT178" s="20">
        <f>IF(AS178="","",IFERROR(IF(TRIM(INDEX($A178:$AQ178,MATCH(Lists!$K$4,$A$1:$AQ$1,0))&amp;"")="","",IF(ISNUMBER(INDEX($A178:$AQ178,MATCH(Lists!$K$4,$A$1:$AQ$1,0))),INT(INDEX($A178:$AQ178,MATCH(Lists!$K$4,$A$1:$AQ$1,0))),DATE(VALUE(LEFT(INDEX($A178:$AQ178,MATCH(Lists!$K$4,$A$1:$AQ$1,0)),4)),VALUE(MID(INDEX($A178:$AQ178,MATCH(Lists!$K$4,$A$1:$AQ$1,0)),6,2)),VALUE(MID(INDEX($A178:$AQ178,MATCH(Lists!$K$4,$A$1:$AQ$1,0)),9,2))))),""))</f>
        <v/>
      </c>
      <c r="AU178" s="19">
        <f>IF(AS178="","",IFERROR(TRIM(INDEX($A178:$AQ178,MATCH(Lists!$K$6,$A$1:$AQ$1,0))&amp;""),""))</f>
        <v/>
      </c>
      <c r="AV178" s="19">
        <f>IF(AS178="","",IFERROR(TRIM(INDEX($A178:$AQ178,MATCH(Lists!$K$5,$A$1:$AQ$1,0))&amp;""),""))</f>
        <v/>
      </c>
      <c r="AW178" s="19">
        <f>IF(AS178="","",IF(OR(AND(IFERROR(TRIM(INDEX($A178:$AQ178,MATCH(Lists!$K$9,$A$1:$AQ$1,0))&amp;""),"")&lt;&gt;"",ISERROR(MATCH(LOWER(IFERROR(TRIM(INDEX($A178:$AQ178,MATCH(Lists!$K$9,$A$1:$AQ$1,0))&amp;""),"")),Lists!$M$2:$M$7,0))),AND(IFERROR(TRIM(INDEX($A178:$AQ178,MATCH(Lists!$K$10,$A$1:$AQ$1,0))&amp;""),"")&lt;&gt;"",ISERROR(MATCH(LOWER(IFERROR(TRIM(INDEX($A178:$AQ178,MATCH(Lists!$K$10,$A$1:$AQ$1,0))&amp;""),"")),Lists!$M$2:$M$7,0)))),"Yes","No"))</f>
        <v/>
      </c>
      <c r="AX178" s="19">
        <f>IF(AS178="","",IF(IFERROR(TRIM(INDEX($A178:$AQ178,MATCH(Lists!$K$11,$A$1:$AQ$1,0))&amp;""),"")&lt;&gt;"","Yes","No"))</f>
        <v/>
      </c>
      <c r="AY178" s="19">
        <f>TRIM(IFERROR(TRIM(INDEX($A178:$AQ178,MATCH(Lists!$K$13,$A$1:$AQ$1,0))&amp;""),"")&amp;" "&amp;IFERROR(TRIM(INDEX($A178:$AQ178,MATCH(Lists!$K$14,$A$1:$AQ$1,0))&amp;""),""))</f>
        <v/>
      </c>
      <c r="AZ178" s="20">
        <f>IF(AY178="","",IFERROR(IF(TRIM(INDEX($A178:$AQ178,MATCH(Lists!$K$15,$A$1:$AQ$1,0))&amp;"")="","",IF(ISNUMBER(INDEX($A178:$AQ178,MATCH(Lists!$K$15,$A$1:$AQ$1,0))),INT(INDEX($A178:$AQ178,MATCH(Lists!$K$15,$A$1:$AQ$1,0))),DATE(VALUE(LEFT(INDEX($A178:$AQ178,MATCH(Lists!$K$15,$A$1:$AQ$1,0)),4)),VALUE(MID(INDEX($A178:$AQ178,MATCH(Lists!$K$15,$A$1:$AQ$1,0)),6,2)),VALUE(MID(INDEX($A178:$AQ178,MATCH(Lists!$K$15,$A$1:$AQ$1,0)),9,2))))),""))</f>
        <v/>
      </c>
      <c r="BA178" s="19">
        <f>IF(AY178="","",IFERROR(TRIM(INDEX($A178:$AQ178,MATCH(Lists!$K$17,$A$1:$AQ$1,0))&amp;""),""))</f>
        <v/>
      </c>
      <c r="BB178" s="19">
        <f>IF(AY178="","",IFERROR(TRIM(INDEX($A178:$AQ178,MATCH(Lists!$K$16,$A$1:$AQ$1,0))&amp;""),""))</f>
        <v/>
      </c>
      <c r="BC178" s="19">
        <f>IF(AY178="","",IF(OR(AND(IFERROR(TRIM(INDEX($A178:$AQ178,MATCH(Lists!$K$18,$A$1:$AQ$1,0))&amp;""),"")&lt;&gt;"",ISERROR(MATCH(LOWER(IFERROR(TRIM(INDEX($A178:$AQ178,MATCH(Lists!$K$18,$A$1:$AQ$1,0))&amp;""),"")),Lists!$M$2:$M$7,0))),AND(IFERROR(TRIM(INDEX($A178:$AQ178,MATCH(Lists!$K$19,$A$1:$AQ$1,0))&amp;""),"")&lt;&gt;"",ISERROR(MATCH(LOWER(IFERROR(TRIM(INDEX($A178:$AQ178,MATCH(Lists!$K$19,$A$1:$AQ$1,0))&amp;""),"")),Lists!$M$2:$M$7,0)))),"Yes","No"))</f>
        <v/>
      </c>
      <c r="BD178" s="19">
        <f>IF(AY178="","",IF(IFERROR(TRIM(INDEX($A178:$AQ178,MATCH(Lists!$K$20,$A$1:$AQ$1,0))&amp;""),"")&lt;&gt;"","Yes","No"))</f>
        <v/>
      </c>
      <c r="BE178" s="19">
        <f>IF(AS178="","",IFERROR(TRIM(INDEX($A178:$AQ178,MATCH(Lists!$K$7,$A$1:$AQ$1,0))&amp;""),""))</f>
        <v/>
      </c>
      <c r="BF178" s="19">
        <f>IF(AS178="","",IFERROR(TRIM(INDEX($A178:$AQ178,MATCH(Lists!$K$8,$A$1:$AQ$1,0))&amp;""),""))</f>
        <v/>
      </c>
      <c r="BG178" s="19">
        <f>IF(AS178="","",IFERROR(TRIM(INDEX($A178:$AQ178,MATCH(Lists!$K$12,$A$1:$AQ$1,0))&amp;""),""))</f>
        <v/>
      </c>
      <c r="BH178" s="19">
        <f>IF(AS178="","",IFERROR(TRIM(INDEX($A178:$AQ178,MATCH(Lists!$K$22,$A$1:$AQ$1,0))&amp;""),""))</f>
        <v/>
      </c>
      <c r="BI178" s="21">
        <f>IF(OR(BH178="Paid",BH178="Partially refunded"),IFERROR(VALUE(IFERROR(TRIM(INDEX($A178:$AQ178,MATCH(Lists!$K$23,$A$1:$AQ$1,0))&amp;""),"")),0)-IFERROR(VALUE(IFERROR(TRIM(INDEX($A178:$AQ178,MATCH(Lists!$K$24,$A$1:$AQ$1,0))&amp;""),"")),0),0)</f>
        <v/>
      </c>
      <c r="BJ178" s="21">
        <f>IF(AS178="","",IFERROR(IF(TRIM(INDEX($A178:$AQ178,MATCH(Lists!$K$21,$A$1:$AQ$1,0))&amp;"")="","",VALUE(TRIM(INDEX($A178:$AQ178,MATCH(Lists!$K$21,$A$1:$AQ$1,0))&amp;""))),""))</f>
        <v/>
      </c>
      <c r="BK178" s="19">
        <f>IF(AS178="",0,1)</f>
        <v/>
      </c>
    </row>
    <row r="179">
      <c r="AR179" s="18" t="n"/>
      <c r="AS179" s="19">
        <f>TRIM(IFERROR(TRIM(INDEX($A179:$AQ179,MATCH(Lists!$K$2,$A$1:$AQ$1,0))&amp;""),"")&amp;" "&amp;IFERROR(TRIM(INDEX($A179:$AQ179,MATCH(Lists!$K$3,$A$1:$AQ$1,0))&amp;""),""))</f>
        <v/>
      </c>
      <c r="AT179" s="20">
        <f>IF(AS179="","",IFERROR(IF(TRIM(INDEX($A179:$AQ179,MATCH(Lists!$K$4,$A$1:$AQ$1,0))&amp;"")="","",IF(ISNUMBER(INDEX($A179:$AQ179,MATCH(Lists!$K$4,$A$1:$AQ$1,0))),INT(INDEX($A179:$AQ179,MATCH(Lists!$K$4,$A$1:$AQ$1,0))),DATE(VALUE(LEFT(INDEX($A179:$AQ179,MATCH(Lists!$K$4,$A$1:$AQ$1,0)),4)),VALUE(MID(INDEX($A179:$AQ179,MATCH(Lists!$K$4,$A$1:$AQ$1,0)),6,2)),VALUE(MID(INDEX($A179:$AQ179,MATCH(Lists!$K$4,$A$1:$AQ$1,0)),9,2))))),""))</f>
        <v/>
      </c>
      <c r="AU179" s="19">
        <f>IF(AS179="","",IFERROR(TRIM(INDEX($A179:$AQ179,MATCH(Lists!$K$6,$A$1:$AQ$1,0))&amp;""),""))</f>
        <v/>
      </c>
      <c r="AV179" s="19">
        <f>IF(AS179="","",IFERROR(TRIM(INDEX($A179:$AQ179,MATCH(Lists!$K$5,$A$1:$AQ$1,0))&amp;""),""))</f>
        <v/>
      </c>
      <c r="AW179" s="19">
        <f>IF(AS179="","",IF(OR(AND(IFERROR(TRIM(INDEX($A179:$AQ179,MATCH(Lists!$K$9,$A$1:$AQ$1,0))&amp;""),"")&lt;&gt;"",ISERROR(MATCH(LOWER(IFERROR(TRIM(INDEX($A179:$AQ179,MATCH(Lists!$K$9,$A$1:$AQ$1,0))&amp;""),"")),Lists!$M$2:$M$7,0))),AND(IFERROR(TRIM(INDEX($A179:$AQ179,MATCH(Lists!$K$10,$A$1:$AQ$1,0))&amp;""),"")&lt;&gt;"",ISERROR(MATCH(LOWER(IFERROR(TRIM(INDEX($A179:$AQ179,MATCH(Lists!$K$10,$A$1:$AQ$1,0))&amp;""),"")),Lists!$M$2:$M$7,0)))),"Yes","No"))</f>
        <v/>
      </c>
      <c r="AX179" s="19">
        <f>IF(AS179="","",IF(IFERROR(TRIM(INDEX($A179:$AQ179,MATCH(Lists!$K$11,$A$1:$AQ$1,0))&amp;""),"")&lt;&gt;"","Yes","No"))</f>
        <v/>
      </c>
      <c r="AY179" s="19">
        <f>TRIM(IFERROR(TRIM(INDEX($A179:$AQ179,MATCH(Lists!$K$13,$A$1:$AQ$1,0))&amp;""),"")&amp;" "&amp;IFERROR(TRIM(INDEX($A179:$AQ179,MATCH(Lists!$K$14,$A$1:$AQ$1,0))&amp;""),""))</f>
        <v/>
      </c>
      <c r="AZ179" s="20">
        <f>IF(AY179="","",IFERROR(IF(TRIM(INDEX($A179:$AQ179,MATCH(Lists!$K$15,$A$1:$AQ$1,0))&amp;"")="","",IF(ISNUMBER(INDEX($A179:$AQ179,MATCH(Lists!$K$15,$A$1:$AQ$1,0))),INT(INDEX($A179:$AQ179,MATCH(Lists!$K$15,$A$1:$AQ$1,0))),DATE(VALUE(LEFT(INDEX($A179:$AQ179,MATCH(Lists!$K$15,$A$1:$AQ$1,0)),4)),VALUE(MID(INDEX($A179:$AQ179,MATCH(Lists!$K$15,$A$1:$AQ$1,0)),6,2)),VALUE(MID(INDEX($A179:$AQ179,MATCH(Lists!$K$15,$A$1:$AQ$1,0)),9,2))))),""))</f>
        <v/>
      </c>
      <c r="BA179" s="19">
        <f>IF(AY179="","",IFERROR(TRIM(INDEX($A179:$AQ179,MATCH(Lists!$K$17,$A$1:$AQ$1,0))&amp;""),""))</f>
        <v/>
      </c>
      <c r="BB179" s="19">
        <f>IF(AY179="","",IFERROR(TRIM(INDEX($A179:$AQ179,MATCH(Lists!$K$16,$A$1:$AQ$1,0))&amp;""),""))</f>
        <v/>
      </c>
      <c r="BC179" s="19">
        <f>IF(AY179="","",IF(OR(AND(IFERROR(TRIM(INDEX($A179:$AQ179,MATCH(Lists!$K$18,$A$1:$AQ$1,0))&amp;""),"")&lt;&gt;"",ISERROR(MATCH(LOWER(IFERROR(TRIM(INDEX($A179:$AQ179,MATCH(Lists!$K$18,$A$1:$AQ$1,0))&amp;""),"")),Lists!$M$2:$M$7,0))),AND(IFERROR(TRIM(INDEX($A179:$AQ179,MATCH(Lists!$K$19,$A$1:$AQ$1,0))&amp;""),"")&lt;&gt;"",ISERROR(MATCH(LOWER(IFERROR(TRIM(INDEX($A179:$AQ179,MATCH(Lists!$K$19,$A$1:$AQ$1,0))&amp;""),"")),Lists!$M$2:$M$7,0)))),"Yes","No"))</f>
        <v/>
      </c>
      <c r="BD179" s="19">
        <f>IF(AY179="","",IF(IFERROR(TRIM(INDEX($A179:$AQ179,MATCH(Lists!$K$20,$A$1:$AQ$1,0))&amp;""),"")&lt;&gt;"","Yes","No"))</f>
        <v/>
      </c>
      <c r="BE179" s="19">
        <f>IF(AS179="","",IFERROR(TRIM(INDEX($A179:$AQ179,MATCH(Lists!$K$7,$A$1:$AQ$1,0))&amp;""),""))</f>
        <v/>
      </c>
      <c r="BF179" s="19">
        <f>IF(AS179="","",IFERROR(TRIM(INDEX($A179:$AQ179,MATCH(Lists!$K$8,$A$1:$AQ$1,0))&amp;""),""))</f>
        <v/>
      </c>
      <c r="BG179" s="19">
        <f>IF(AS179="","",IFERROR(TRIM(INDEX($A179:$AQ179,MATCH(Lists!$K$12,$A$1:$AQ$1,0))&amp;""),""))</f>
        <v/>
      </c>
      <c r="BH179" s="19">
        <f>IF(AS179="","",IFERROR(TRIM(INDEX($A179:$AQ179,MATCH(Lists!$K$22,$A$1:$AQ$1,0))&amp;""),""))</f>
        <v/>
      </c>
      <c r="BI179" s="21">
        <f>IF(OR(BH179="Paid",BH179="Partially refunded"),IFERROR(VALUE(IFERROR(TRIM(INDEX($A179:$AQ179,MATCH(Lists!$K$23,$A$1:$AQ$1,0))&amp;""),"")),0)-IFERROR(VALUE(IFERROR(TRIM(INDEX($A179:$AQ179,MATCH(Lists!$K$24,$A$1:$AQ$1,0))&amp;""),"")),0),0)</f>
        <v/>
      </c>
      <c r="BJ179" s="21">
        <f>IF(AS179="","",IFERROR(IF(TRIM(INDEX($A179:$AQ179,MATCH(Lists!$K$21,$A$1:$AQ$1,0))&amp;"")="","",VALUE(TRIM(INDEX($A179:$AQ179,MATCH(Lists!$K$21,$A$1:$AQ$1,0))&amp;""))),""))</f>
        <v/>
      </c>
      <c r="BK179" s="19">
        <f>IF(AS179="",0,1)</f>
        <v/>
      </c>
    </row>
    <row r="180">
      <c r="AR180" s="18" t="n"/>
      <c r="AS180" s="19">
        <f>TRIM(IFERROR(TRIM(INDEX($A180:$AQ180,MATCH(Lists!$K$2,$A$1:$AQ$1,0))&amp;""),"")&amp;" "&amp;IFERROR(TRIM(INDEX($A180:$AQ180,MATCH(Lists!$K$3,$A$1:$AQ$1,0))&amp;""),""))</f>
        <v/>
      </c>
      <c r="AT180" s="20">
        <f>IF(AS180="","",IFERROR(IF(TRIM(INDEX($A180:$AQ180,MATCH(Lists!$K$4,$A$1:$AQ$1,0))&amp;"")="","",IF(ISNUMBER(INDEX($A180:$AQ180,MATCH(Lists!$K$4,$A$1:$AQ$1,0))),INT(INDEX($A180:$AQ180,MATCH(Lists!$K$4,$A$1:$AQ$1,0))),DATE(VALUE(LEFT(INDEX($A180:$AQ180,MATCH(Lists!$K$4,$A$1:$AQ$1,0)),4)),VALUE(MID(INDEX($A180:$AQ180,MATCH(Lists!$K$4,$A$1:$AQ$1,0)),6,2)),VALUE(MID(INDEX($A180:$AQ180,MATCH(Lists!$K$4,$A$1:$AQ$1,0)),9,2))))),""))</f>
        <v/>
      </c>
      <c r="AU180" s="19">
        <f>IF(AS180="","",IFERROR(TRIM(INDEX($A180:$AQ180,MATCH(Lists!$K$6,$A$1:$AQ$1,0))&amp;""),""))</f>
        <v/>
      </c>
      <c r="AV180" s="19">
        <f>IF(AS180="","",IFERROR(TRIM(INDEX($A180:$AQ180,MATCH(Lists!$K$5,$A$1:$AQ$1,0))&amp;""),""))</f>
        <v/>
      </c>
      <c r="AW180" s="19">
        <f>IF(AS180="","",IF(OR(AND(IFERROR(TRIM(INDEX($A180:$AQ180,MATCH(Lists!$K$9,$A$1:$AQ$1,0))&amp;""),"")&lt;&gt;"",ISERROR(MATCH(LOWER(IFERROR(TRIM(INDEX($A180:$AQ180,MATCH(Lists!$K$9,$A$1:$AQ$1,0))&amp;""),"")),Lists!$M$2:$M$7,0))),AND(IFERROR(TRIM(INDEX($A180:$AQ180,MATCH(Lists!$K$10,$A$1:$AQ$1,0))&amp;""),"")&lt;&gt;"",ISERROR(MATCH(LOWER(IFERROR(TRIM(INDEX($A180:$AQ180,MATCH(Lists!$K$10,$A$1:$AQ$1,0))&amp;""),"")),Lists!$M$2:$M$7,0)))),"Yes","No"))</f>
        <v/>
      </c>
      <c r="AX180" s="19">
        <f>IF(AS180="","",IF(IFERROR(TRIM(INDEX($A180:$AQ180,MATCH(Lists!$K$11,$A$1:$AQ$1,0))&amp;""),"")&lt;&gt;"","Yes","No"))</f>
        <v/>
      </c>
      <c r="AY180" s="19">
        <f>TRIM(IFERROR(TRIM(INDEX($A180:$AQ180,MATCH(Lists!$K$13,$A$1:$AQ$1,0))&amp;""),"")&amp;" "&amp;IFERROR(TRIM(INDEX($A180:$AQ180,MATCH(Lists!$K$14,$A$1:$AQ$1,0))&amp;""),""))</f>
        <v/>
      </c>
      <c r="AZ180" s="20">
        <f>IF(AY180="","",IFERROR(IF(TRIM(INDEX($A180:$AQ180,MATCH(Lists!$K$15,$A$1:$AQ$1,0))&amp;"")="","",IF(ISNUMBER(INDEX($A180:$AQ180,MATCH(Lists!$K$15,$A$1:$AQ$1,0))),INT(INDEX($A180:$AQ180,MATCH(Lists!$K$15,$A$1:$AQ$1,0))),DATE(VALUE(LEFT(INDEX($A180:$AQ180,MATCH(Lists!$K$15,$A$1:$AQ$1,0)),4)),VALUE(MID(INDEX($A180:$AQ180,MATCH(Lists!$K$15,$A$1:$AQ$1,0)),6,2)),VALUE(MID(INDEX($A180:$AQ180,MATCH(Lists!$K$15,$A$1:$AQ$1,0)),9,2))))),""))</f>
        <v/>
      </c>
      <c r="BA180" s="19">
        <f>IF(AY180="","",IFERROR(TRIM(INDEX($A180:$AQ180,MATCH(Lists!$K$17,$A$1:$AQ$1,0))&amp;""),""))</f>
        <v/>
      </c>
      <c r="BB180" s="19">
        <f>IF(AY180="","",IFERROR(TRIM(INDEX($A180:$AQ180,MATCH(Lists!$K$16,$A$1:$AQ$1,0))&amp;""),""))</f>
        <v/>
      </c>
      <c r="BC180" s="19">
        <f>IF(AY180="","",IF(OR(AND(IFERROR(TRIM(INDEX($A180:$AQ180,MATCH(Lists!$K$18,$A$1:$AQ$1,0))&amp;""),"")&lt;&gt;"",ISERROR(MATCH(LOWER(IFERROR(TRIM(INDEX($A180:$AQ180,MATCH(Lists!$K$18,$A$1:$AQ$1,0))&amp;""),"")),Lists!$M$2:$M$7,0))),AND(IFERROR(TRIM(INDEX($A180:$AQ180,MATCH(Lists!$K$19,$A$1:$AQ$1,0))&amp;""),"")&lt;&gt;"",ISERROR(MATCH(LOWER(IFERROR(TRIM(INDEX($A180:$AQ180,MATCH(Lists!$K$19,$A$1:$AQ$1,0))&amp;""),"")),Lists!$M$2:$M$7,0)))),"Yes","No"))</f>
        <v/>
      </c>
      <c r="BD180" s="19">
        <f>IF(AY180="","",IF(IFERROR(TRIM(INDEX($A180:$AQ180,MATCH(Lists!$K$20,$A$1:$AQ$1,0))&amp;""),"")&lt;&gt;"","Yes","No"))</f>
        <v/>
      </c>
      <c r="BE180" s="19">
        <f>IF(AS180="","",IFERROR(TRIM(INDEX($A180:$AQ180,MATCH(Lists!$K$7,$A$1:$AQ$1,0))&amp;""),""))</f>
        <v/>
      </c>
      <c r="BF180" s="19">
        <f>IF(AS180="","",IFERROR(TRIM(INDEX($A180:$AQ180,MATCH(Lists!$K$8,$A$1:$AQ$1,0))&amp;""),""))</f>
        <v/>
      </c>
      <c r="BG180" s="19">
        <f>IF(AS180="","",IFERROR(TRIM(INDEX($A180:$AQ180,MATCH(Lists!$K$12,$A$1:$AQ$1,0))&amp;""),""))</f>
        <v/>
      </c>
      <c r="BH180" s="19">
        <f>IF(AS180="","",IFERROR(TRIM(INDEX($A180:$AQ180,MATCH(Lists!$K$22,$A$1:$AQ$1,0))&amp;""),""))</f>
        <v/>
      </c>
      <c r="BI180" s="21">
        <f>IF(OR(BH180="Paid",BH180="Partially refunded"),IFERROR(VALUE(IFERROR(TRIM(INDEX($A180:$AQ180,MATCH(Lists!$K$23,$A$1:$AQ$1,0))&amp;""),"")),0)-IFERROR(VALUE(IFERROR(TRIM(INDEX($A180:$AQ180,MATCH(Lists!$K$24,$A$1:$AQ$1,0))&amp;""),"")),0),0)</f>
        <v/>
      </c>
      <c r="BJ180" s="21">
        <f>IF(AS180="","",IFERROR(IF(TRIM(INDEX($A180:$AQ180,MATCH(Lists!$K$21,$A$1:$AQ$1,0))&amp;"")="","",VALUE(TRIM(INDEX($A180:$AQ180,MATCH(Lists!$K$21,$A$1:$AQ$1,0))&amp;""))),""))</f>
        <v/>
      </c>
      <c r="BK180" s="19">
        <f>IF(AS180="",0,1)</f>
        <v/>
      </c>
    </row>
    <row r="181">
      <c r="AR181" s="18" t="n"/>
      <c r="AS181" s="19">
        <f>TRIM(IFERROR(TRIM(INDEX($A181:$AQ181,MATCH(Lists!$K$2,$A$1:$AQ$1,0))&amp;""),"")&amp;" "&amp;IFERROR(TRIM(INDEX($A181:$AQ181,MATCH(Lists!$K$3,$A$1:$AQ$1,0))&amp;""),""))</f>
        <v/>
      </c>
      <c r="AT181" s="20">
        <f>IF(AS181="","",IFERROR(IF(TRIM(INDEX($A181:$AQ181,MATCH(Lists!$K$4,$A$1:$AQ$1,0))&amp;"")="","",IF(ISNUMBER(INDEX($A181:$AQ181,MATCH(Lists!$K$4,$A$1:$AQ$1,0))),INT(INDEX($A181:$AQ181,MATCH(Lists!$K$4,$A$1:$AQ$1,0))),DATE(VALUE(LEFT(INDEX($A181:$AQ181,MATCH(Lists!$K$4,$A$1:$AQ$1,0)),4)),VALUE(MID(INDEX($A181:$AQ181,MATCH(Lists!$K$4,$A$1:$AQ$1,0)),6,2)),VALUE(MID(INDEX($A181:$AQ181,MATCH(Lists!$K$4,$A$1:$AQ$1,0)),9,2))))),""))</f>
        <v/>
      </c>
      <c r="AU181" s="19">
        <f>IF(AS181="","",IFERROR(TRIM(INDEX($A181:$AQ181,MATCH(Lists!$K$6,$A$1:$AQ$1,0))&amp;""),""))</f>
        <v/>
      </c>
      <c r="AV181" s="19">
        <f>IF(AS181="","",IFERROR(TRIM(INDEX($A181:$AQ181,MATCH(Lists!$K$5,$A$1:$AQ$1,0))&amp;""),""))</f>
        <v/>
      </c>
      <c r="AW181" s="19">
        <f>IF(AS181="","",IF(OR(AND(IFERROR(TRIM(INDEX($A181:$AQ181,MATCH(Lists!$K$9,$A$1:$AQ$1,0))&amp;""),"")&lt;&gt;"",ISERROR(MATCH(LOWER(IFERROR(TRIM(INDEX($A181:$AQ181,MATCH(Lists!$K$9,$A$1:$AQ$1,0))&amp;""),"")),Lists!$M$2:$M$7,0))),AND(IFERROR(TRIM(INDEX($A181:$AQ181,MATCH(Lists!$K$10,$A$1:$AQ$1,0))&amp;""),"")&lt;&gt;"",ISERROR(MATCH(LOWER(IFERROR(TRIM(INDEX($A181:$AQ181,MATCH(Lists!$K$10,$A$1:$AQ$1,0))&amp;""),"")),Lists!$M$2:$M$7,0)))),"Yes","No"))</f>
        <v/>
      </c>
      <c r="AX181" s="19">
        <f>IF(AS181="","",IF(IFERROR(TRIM(INDEX($A181:$AQ181,MATCH(Lists!$K$11,$A$1:$AQ$1,0))&amp;""),"")&lt;&gt;"","Yes","No"))</f>
        <v/>
      </c>
      <c r="AY181" s="19">
        <f>TRIM(IFERROR(TRIM(INDEX($A181:$AQ181,MATCH(Lists!$K$13,$A$1:$AQ$1,0))&amp;""),"")&amp;" "&amp;IFERROR(TRIM(INDEX($A181:$AQ181,MATCH(Lists!$K$14,$A$1:$AQ$1,0))&amp;""),""))</f>
        <v/>
      </c>
      <c r="AZ181" s="20">
        <f>IF(AY181="","",IFERROR(IF(TRIM(INDEX($A181:$AQ181,MATCH(Lists!$K$15,$A$1:$AQ$1,0))&amp;"")="","",IF(ISNUMBER(INDEX($A181:$AQ181,MATCH(Lists!$K$15,$A$1:$AQ$1,0))),INT(INDEX($A181:$AQ181,MATCH(Lists!$K$15,$A$1:$AQ$1,0))),DATE(VALUE(LEFT(INDEX($A181:$AQ181,MATCH(Lists!$K$15,$A$1:$AQ$1,0)),4)),VALUE(MID(INDEX($A181:$AQ181,MATCH(Lists!$K$15,$A$1:$AQ$1,0)),6,2)),VALUE(MID(INDEX($A181:$AQ181,MATCH(Lists!$K$15,$A$1:$AQ$1,0)),9,2))))),""))</f>
        <v/>
      </c>
      <c r="BA181" s="19">
        <f>IF(AY181="","",IFERROR(TRIM(INDEX($A181:$AQ181,MATCH(Lists!$K$17,$A$1:$AQ$1,0))&amp;""),""))</f>
        <v/>
      </c>
      <c r="BB181" s="19">
        <f>IF(AY181="","",IFERROR(TRIM(INDEX($A181:$AQ181,MATCH(Lists!$K$16,$A$1:$AQ$1,0))&amp;""),""))</f>
        <v/>
      </c>
      <c r="BC181" s="19">
        <f>IF(AY181="","",IF(OR(AND(IFERROR(TRIM(INDEX($A181:$AQ181,MATCH(Lists!$K$18,$A$1:$AQ$1,0))&amp;""),"")&lt;&gt;"",ISERROR(MATCH(LOWER(IFERROR(TRIM(INDEX($A181:$AQ181,MATCH(Lists!$K$18,$A$1:$AQ$1,0))&amp;""),"")),Lists!$M$2:$M$7,0))),AND(IFERROR(TRIM(INDEX($A181:$AQ181,MATCH(Lists!$K$19,$A$1:$AQ$1,0))&amp;""),"")&lt;&gt;"",ISERROR(MATCH(LOWER(IFERROR(TRIM(INDEX($A181:$AQ181,MATCH(Lists!$K$19,$A$1:$AQ$1,0))&amp;""),"")),Lists!$M$2:$M$7,0)))),"Yes","No"))</f>
        <v/>
      </c>
      <c r="BD181" s="19">
        <f>IF(AY181="","",IF(IFERROR(TRIM(INDEX($A181:$AQ181,MATCH(Lists!$K$20,$A$1:$AQ$1,0))&amp;""),"")&lt;&gt;"","Yes","No"))</f>
        <v/>
      </c>
      <c r="BE181" s="19">
        <f>IF(AS181="","",IFERROR(TRIM(INDEX($A181:$AQ181,MATCH(Lists!$K$7,$A$1:$AQ$1,0))&amp;""),""))</f>
        <v/>
      </c>
      <c r="BF181" s="19">
        <f>IF(AS181="","",IFERROR(TRIM(INDEX($A181:$AQ181,MATCH(Lists!$K$8,$A$1:$AQ$1,0))&amp;""),""))</f>
        <v/>
      </c>
      <c r="BG181" s="19">
        <f>IF(AS181="","",IFERROR(TRIM(INDEX($A181:$AQ181,MATCH(Lists!$K$12,$A$1:$AQ$1,0))&amp;""),""))</f>
        <v/>
      </c>
      <c r="BH181" s="19">
        <f>IF(AS181="","",IFERROR(TRIM(INDEX($A181:$AQ181,MATCH(Lists!$K$22,$A$1:$AQ$1,0))&amp;""),""))</f>
        <v/>
      </c>
      <c r="BI181" s="21">
        <f>IF(OR(BH181="Paid",BH181="Partially refunded"),IFERROR(VALUE(IFERROR(TRIM(INDEX($A181:$AQ181,MATCH(Lists!$K$23,$A$1:$AQ$1,0))&amp;""),"")),0)-IFERROR(VALUE(IFERROR(TRIM(INDEX($A181:$AQ181,MATCH(Lists!$K$24,$A$1:$AQ$1,0))&amp;""),"")),0),0)</f>
        <v/>
      </c>
      <c r="BJ181" s="21">
        <f>IF(AS181="","",IFERROR(IF(TRIM(INDEX($A181:$AQ181,MATCH(Lists!$K$21,$A$1:$AQ$1,0))&amp;"")="","",VALUE(TRIM(INDEX($A181:$AQ181,MATCH(Lists!$K$21,$A$1:$AQ$1,0))&amp;""))),""))</f>
        <v/>
      </c>
      <c r="BK181" s="19">
        <f>IF(AS181="",0,1)</f>
        <v/>
      </c>
    </row>
    <row r="182">
      <c r="AR182" s="18" t="n"/>
      <c r="AS182" s="19">
        <f>TRIM(IFERROR(TRIM(INDEX($A182:$AQ182,MATCH(Lists!$K$2,$A$1:$AQ$1,0))&amp;""),"")&amp;" "&amp;IFERROR(TRIM(INDEX($A182:$AQ182,MATCH(Lists!$K$3,$A$1:$AQ$1,0))&amp;""),""))</f>
        <v/>
      </c>
      <c r="AT182" s="20">
        <f>IF(AS182="","",IFERROR(IF(TRIM(INDEX($A182:$AQ182,MATCH(Lists!$K$4,$A$1:$AQ$1,0))&amp;"")="","",IF(ISNUMBER(INDEX($A182:$AQ182,MATCH(Lists!$K$4,$A$1:$AQ$1,0))),INT(INDEX($A182:$AQ182,MATCH(Lists!$K$4,$A$1:$AQ$1,0))),DATE(VALUE(LEFT(INDEX($A182:$AQ182,MATCH(Lists!$K$4,$A$1:$AQ$1,0)),4)),VALUE(MID(INDEX($A182:$AQ182,MATCH(Lists!$K$4,$A$1:$AQ$1,0)),6,2)),VALUE(MID(INDEX($A182:$AQ182,MATCH(Lists!$K$4,$A$1:$AQ$1,0)),9,2))))),""))</f>
        <v/>
      </c>
      <c r="AU182" s="19">
        <f>IF(AS182="","",IFERROR(TRIM(INDEX($A182:$AQ182,MATCH(Lists!$K$6,$A$1:$AQ$1,0))&amp;""),""))</f>
        <v/>
      </c>
      <c r="AV182" s="19">
        <f>IF(AS182="","",IFERROR(TRIM(INDEX($A182:$AQ182,MATCH(Lists!$K$5,$A$1:$AQ$1,0))&amp;""),""))</f>
        <v/>
      </c>
      <c r="AW182" s="19">
        <f>IF(AS182="","",IF(OR(AND(IFERROR(TRIM(INDEX($A182:$AQ182,MATCH(Lists!$K$9,$A$1:$AQ$1,0))&amp;""),"")&lt;&gt;"",ISERROR(MATCH(LOWER(IFERROR(TRIM(INDEX($A182:$AQ182,MATCH(Lists!$K$9,$A$1:$AQ$1,0))&amp;""),"")),Lists!$M$2:$M$7,0))),AND(IFERROR(TRIM(INDEX($A182:$AQ182,MATCH(Lists!$K$10,$A$1:$AQ$1,0))&amp;""),"")&lt;&gt;"",ISERROR(MATCH(LOWER(IFERROR(TRIM(INDEX($A182:$AQ182,MATCH(Lists!$K$10,$A$1:$AQ$1,0))&amp;""),"")),Lists!$M$2:$M$7,0)))),"Yes","No"))</f>
        <v/>
      </c>
      <c r="AX182" s="19">
        <f>IF(AS182="","",IF(IFERROR(TRIM(INDEX($A182:$AQ182,MATCH(Lists!$K$11,$A$1:$AQ$1,0))&amp;""),"")&lt;&gt;"","Yes","No"))</f>
        <v/>
      </c>
      <c r="AY182" s="19">
        <f>TRIM(IFERROR(TRIM(INDEX($A182:$AQ182,MATCH(Lists!$K$13,$A$1:$AQ$1,0))&amp;""),"")&amp;" "&amp;IFERROR(TRIM(INDEX($A182:$AQ182,MATCH(Lists!$K$14,$A$1:$AQ$1,0))&amp;""),""))</f>
        <v/>
      </c>
      <c r="AZ182" s="20">
        <f>IF(AY182="","",IFERROR(IF(TRIM(INDEX($A182:$AQ182,MATCH(Lists!$K$15,$A$1:$AQ$1,0))&amp;"")="","",IF(ISNUMBER(INDEX($A182:$AQ182,MATCH(Lists!$K$15,$A$1:$AQ$1,0))),INT(INDEX($A182:$AQ182,MATCH(Lists!$K$15,$A$1:$AQ$1,0))),DATE(VALUE(LEFT(INDEX($A182:$AQ182,MATCH(Lists!$K$15,$A$1:$AQ$1,0)),4)),VALUE(MID(INDEX($A182:$AQ182,MATCH(Lists!$K$15,$A$1:$AQ$1,0)),6,2)),VALUE(MID(INDEX($A182:$AQ182,MATCH(Lists!$K$15,$A$1:$AQ$1,0)),9,2))))),""))</f>
        <v/>
      </c>
      <c r="BA182" s="19">
        <f>IF(AY182="","",IFERROR(TRIM(INDEX($A182:$AQ182,MATCH(Lists!$K$17,$A$1:$AQ$1,0))&amp;""),""))</f>
        <v/>
      </c>
      <c r="BB182" s="19">
        <f>IF(AY182="","",IFERROR(TRIM(INDEX($A182:$AQ182,MATCH(Lists!$K$16,$A$1:$AQ$1,0))&amp;""),""))</f>
        <v/>
      </c>
      <c r="BC182" s="19">
        <f>IF(AY182="","",IF(OR(AND(IFERROR(TRIM(INDEX($A182:$AQ182,MATCH(Lists!$K$18,$A$1:$AQ$1,0))&amp;""),"")&lt;&gt;"",ISERROR(MATCH(LOWER(IFERROR(TRIM(INDEX($A182:$AQ182,MATCH(Lists!$K$18,$A$1:$AQ$1,0))&amp;""),"")),Lists!$M$2:$M$7,0))),AND(IFERROR(TRIM(INDEX($A182:$AQ182,MATCH(Lists!$K$19,$A$1:$AQ$1,0))&amp;""),"")&lt;&gt;"",ISERROR(MATCH(LOWER(IFERROR(TRIM(INDEX($A182:$AQ182,MATCH(Lists!$K$19,$A$1:$AQ$1,0))&amp;""),"")),Lists!$M$2:$M$7,0)))),"Yes","No"))</f>
        <v/>
      </c>
      <c r="BD182" s="19">
        <f>IF(AY182="","",IF(IFERROR(TRIM(INDEX($A182:$AQ182,MATCH(Lists!$K$20,$A$1:$AQ$1,0))&amp;""),"")&lt;&gt;"","Yes","No"))</f>
        <v/>
      </c>
      <c r="BE182" s="19">
        <f>IF(AS182="","",IFERROR(TRIM(INDEX($A182:$AQ182,MATCH(Lists!$K$7,$A$1:$AQ$1,0))&amp;""),""))</f>
        <v/>
      </c>
      <c r="BF182" s="19">
        <f>IF(AS182="","",IFERROR(TRIM(INDEX($A182:$AQ182,MATCH(Lists!$K$8,$A$1:$AQ$1,0))&amp;""),""))</f>
        <v/>
      </c>
      <c r="BG182" s="19">
        <f>IF(AS182="","",IFERROR(TRIM(INDEX($A182:$AQ182,MATCH(Lists!$K$12,$A$1:$AQ$1,0))&amp;""),""))</f>
        <v/>
      </c>
      <c r="BH182" s="19">
        <f>IF(AS182="","",IFERROR(TRIM(INDEX($A182:$AQ182,MATCH(Lists!$K$22,$A$1:$AQ$1,0))&amp;""),""))</f>
        <v/>
      </c>
      <c r="BI182" s="21">
        <f>IF(OR(BH182="Paid",BH182="Partially refunded"),IFERROR(VALUE(IFERROR(TRIM(INDEX($A182:$AQ182,MATCH(Lists!$K$23,$A$1:$AQ$1,0))&amp;""),"")),0)-IFERROR(VALUE(IFERROR(TRIM(INDEX($A182:$AQ182,MATCH(Lists!$K$24,$A$1:$AQ$1,0))&amp;""),"")),0),0)</f>
        <v/>
      </c>
      <c r="BJ182" s="21">
        <f>IF(AS182="","",IFERROR(IF(TRIM(INDEX($A182:$AQ182,MATCH(Lists!$K$21,$A$1:$AQ$1,0))&amp;"")="","",VALUE(TRIM(INDEX($A182:$AQ182,MATCH(Lists!$K$21,$A$1:$AQ$1,0))&amp;""))),""))</f>
        <v/>
      </c>
      <c r="BK182" s="19">
        <f>IF(AS182="",0,1)</f>
        <v/>
      </c>
    </row>
    <row r="183">
      <c r="AR183" s="18" t="n"/>
      <c r="AS183" s="19">
        <f>TRIM(IFERROR(TRIM(INDEX($A183:$AQ183,MATCH(Lists!$K$2,$A$1:$AQ$1,0))&amp;""),"")&amp;" "&amp;IFERROR(TRIM(INDEX($A183:$AQ183,MATCH(Lists!$K$3,$A$1:$AQ$1,0))&amp;""),""))</f>
        <v/>
      </c>
      <c r="AT183" s="20">
        <f>IF(AS183="","",IFERROR(IF(TRIM(INDEX($A183:$AQ183,MATCH(Lists!$K$4,$A$1:$AQ$1,0))&amp;"")="","",IF(ISNUMBER(INDEX($A183:$AQ183,MATCH(Lists!$K$4,$A$1:$AQ$1,0))),INT(INDEX($A183:$AQ183,MATCH(Lists!$K$4,$A$1:$AQ$1,0))),DATE(VALUE(LEFT(INDEX($A183:$AQ183,MATCH(Lists!$K$4,$A$1:$AQ$1,0)),4)),VALUE(MID(INDEX($A183:$AQ183,MATCH(Lists!$K$4,$A$1:$AQ$1,0)),6,2)),VALUE(MID(INDEX($A183:$AQ183,MATCH(Lists!$K$4,$A$1:$AQ$1,0)),9,2))))),""))</f>
        <v/>
      </c>
      <c r="AU183" s="19">
        <f>IF(AS183="","",IFERROR(TRIM(INDEX($A183:$AQ183,MATCH(Lists!$K$6,$A$1:$AQ$1,0))&amp;""),""))</f>
        <v/>
      </c>
      <c r="AV183" s="19">
        <f>IF(AS183="","",IFERROR(TRIM(INDEX($A183:$AQ183,MATCH(Lists!$K$5,$A$1:$AQ$1,0))&amp;""),""))</f>
        <v/>
      </c>
      <c r="AW183" s="19">
        <f>IF(AS183="","",IF(OR(AND(IFERROR(TRIM(INDEX($A183:$AQ183,MATCH(Lists!$K$9,$A$1:$AQ$1,0))&amp;""),"")&lt;&gt;"",ISERROR(MATCH(LOWER(IFERROR(TRIM(INDEX($A183:$AQ183,MATCH(Lists!$K$9,$A$1:$AQ$1,0))&amp;""),"")),Lists!$M$2:$M$7,0))),AND(IFERROR(TRIM(INDEX($A183:$AQ183,MATCH(Lists!$K$10,$A$1:$AQ$1,0))&amp;""),"")&lt;&gt;"",ISERROR(MATCH(LOWER(IFERROR(TRIM(INDEX($A183:$AQ183,MATCH(Lists!$K$10,$A$1:$AQ$1,0))&amp;""),"")),Lists!$M$2:$M$7,0)))),"Yes","No"))</f>
        <v/>
      </c>
      <c r="AX183" s="19">
        <f>IF(AS183="","",IF(IFERROR(TRIM(INDEX($A183:$AQ183,MATCH(Lists!$K$11,$A$1:$AQ$1,0))&amp;""),"")&lt;&gt;"","Yes","No"))</f>
        <v/>
      </c>
      <c r="AY183" s="19">
        <f>TRIM(IFERROR(TRIM(INDEX($A183:$AQ183,MATCH(Lists!$K$13,$A$1:$AQ$1,0))&amp;""),"")&amp;" "&amp;IFERROR(TRIM(INDEX($A183:$AQ183,MATCH(Lists!$K$14,$A$1:$AQ$1,0))&amp;""),""))</f>
        <v/>
      </c>
      <c r="AZ183" s="20">
        <f>IF(AY183="","",IFERROR(IF(TRIM(INDEX($A183:$AQ183,MATCH(Lists!$K$15,$A$1:$AQ$1,0))&amp;"")="","",IF(ISNUMBER(INDEX($A183:$AQ183,MATCH(Lists!$K$15,$A$1:$AQ$1,0))),INT(INDEX($A183:$AQ183,MATCH(Lists!$K$15,$A$1:$AQ$1,0))),DATE(VALUE(LEFT(INDEX($A183:$AQ183,MATCH(Lists!$K$15,$A$1:$AQ$1,0)),4)),VALUE(MID(INDEX($A183:$AQ183,MATCH(Lists!$K$15,$A$1:$AQ$1,0)),6,2)),VALUE(MID(INDEX($A183:$AQ183,MATCH(Lists!$K$15,$A$1:$AQ$1,0)),9,2))))),""))</f>
        <v/>
      </c>
      <c r="BA183" s="19">
        <f>IF(AY183="","",IFERROR(TRIM(INDEX($A183:$AQ183,MATCH(Lists!$K$17,$A$1:$AQ$1,0))&amp;""),""))</f>
        <v/>
      </c>
      <c r="BB183" s="19">
        <f>IF(AY183="","",IFERROR(TRIM(INDEX($A183:$AQ183,MATCH(Lists!$K$16,$A$1:$AQ$1,0))&amp;""),""))</f>
        <v/>
      </c>
      <c r="BC183" s="19">
        <f>IF(AY183="","",IF(OR(AND(IFERROR(TRIM(INDEX($A183:$AQ183,MATCH(Lists!$K$18,$A$1:$AQ$1,0))&amp;""),"")&lt;&gt;"",ISERROR(MATCH(LOWER(IFERROR(TRIM(INDEX($A183:$AQ183,MATCH(Lists!$K$18,$A$1:$AQ$1,0))&amp;""),"")),Lists!$M$2:$M$7,0))),AND(IFERROR(TRIM(INDEX($A183:$AQ183,MATCH(Lists!$K$19,$A$1:$AQ$1,0))&amp;""),"")&lt;&gt;"",ISERROR(MATCH(LOWER(IFERROR(TRIM(INDEX($A183:$AQ183,MATCH(Lists!$K$19,$A$1:$AQ$1,0))&amp;""),"")),Lists!$M$2:$M$7,0)))),"Yes","No"))</f>
        <v/>
      </c>
      <c r="BD183" s="19">
        <f>IF(AY183="","",IF(IFERROR(TRIM(INDEX($A183:$AQ183,MATCH(Lists!$K$20,$A$1:$AQ$1,0))&amp;""),"")&lt;&gt;"","Yes","No"))</f>
        <v/>
      </c>
      <c r="BE183" s="19">
        <f>IF(AS183="","",IFERROR(TRIM(INDEX($A183:$AQ183,MATCH(Lists!$K$7,$A$1:$AQ$1,0))&amp;""),""))</f>
        <v/>
      </c>
      <c r="BF183" s="19">
        <f>IF(AS183="","",IFERROR(TRIM(INDEX($A183:$AQ183,MATCH(Lists!$K$8,$A$1:$AQ$1,0))&amp;""),""))</f>
        <v/>
      </c>
      <c r="BG183" s="19">
        <f>IF(AS183="","",IFERROR(TRIM(INDEX($A183:$AQ183,MATCH(Lists!$K$12,$A$1:$AQ$1,0))&amp;""),""))</f>
        <v/>
      </c>
      <c r="BH183" s="19">
        <f>IF(AS183="","",IFERROR(TRIM(INDEX($A183:$AQ183,MATCH(Lists!$K$22,$A$1:$AQ$1,0))&amp;""),""))</f>
        <v/>
      </c>
      <c r="BI183" s="21">
        <f>IF(OR(BH183="Paid",BH183="Partially refunded"),IFERROR(VALUE(IFERROR(TRIM(INDEX($A183:$AQ183,MATCH(Lists!$K$23,$A$1:$AQ$1,0))&amp;""),"")),0)-IFERROR(VALUE(IFERROR(TRIM(INDEX($A183:$AQ183,MATCH(Lists!$K$24,$A$1:$AQ$1,0))&amp;""),"")),0),0)</f>
        <v/>
      </c>
      <c r="BJ183" s="21">
        <f>IF(AS183="","",IFERROR(IF(TRIM(INDEX($A183:$AQ183,MATCH(Lists!$K$21,$A$1:$AQ$1,0))&amp;"")="","",VALUE(TRIM(INDEX($A183:$AQ183,MATCH(Lists!$K$21,$A$1:$AQ$1,0))&amp;""))),""))</f>
        <v/>
      </c>
      <c r="BK183" s="19">
        <f>IF(AS183="",0,1)</f>
        <v/>
      </c>
    </row>
    <row r="184">
      <c r="AR184" s="18" t="n"/>
      <c r="AS184" s="19">
        <f>TRIM(IFERROR(TRIM(INDEX($A184:$AQ184,MATCH(Lists!$K$2,$A$1:$AQ$1,0))&amp;""),"")&amp;" "&amp;IFERROR(TRIM(INDEX($A184:$AQ184,MATCH(Lists!$K$3,$A$1:$AQ$1,0))&amp;""),""))</f>
        <v/>
      </c>
      <c r="AT184" s="20">
        <f>IF(AS184="","",IFERROR(IF(TRIM(INDEX($A184:$AQ184,MATCH(Lists!$K$4,$A$1:$AQ$1,0))&amp;"")="","",IF(ISNUMBER(INDEX($A184:$AQ184,MATCH(Lists!$K$4,$A$1:$AQ$1,0))),INT(INDEX($A184:$AQ184,MATCH(Lists!$K$4,$A$1:$AQ$1,0))),DATE(VALUE(LEFT(INDEX($A184:$AQ184,MATCH(Lists!$K$4,$A$1:$AQ$1,0)),4)),VALUE(MID(INDEX($A184:$AQ184,MATCH(Lists!$K$4,$A$1:$AQ$1,0)),6,2)),VALUE(MID(INDEX($A184:$AQ184,MATCH(Lists!$K$4,$A$1:$AQ$1,0)),9,2))))),""))</f>
        <v/>
      </c>
      <c r="AU184" s="19">
        <f>IF(AS184="","",IFERROR(TRIM(INDEX($A184:$AQ184,MATCH(Lists!$K$6,$A$1:$AQ$1,0))&amp;""),""))</f>
        <v/>
      </c>
      <c r="AV184" s="19">
        <f>IF(AS184="","",IFERROR(TRIM(INDEX($A184:$AQ184,MATCH(Lists!$K$5,$A$1:$AQ$1,0))&amp;""),""))</f>
        <v/>
      </c>
      <c r="AW184" s="19">
        <f>IF(AS184="","",IF(OR(AND(IFERROR(TRIM(INDEX($A184:$AQ184,MATCH(Lists!$K$9,$A$1:$AQ$1,0))&amp;""),"")&lt;&gt;"",ISERROR(MATCH(LOWER(IFERROR(TRIM(INDEX($A184:$AQ184,MATCH(Lists!$K$9,$A$1:$AQ$1,0))&amp;""),"")),Lists!$M$2:$M$7,0))),AND(IFERROR(TRIM(INDEX($A184:$AQ184,MATCH(Lists!$K$10,$A$1:$AQ$1,0))&amp;""),"")&lt;&gt;"",ISERROR(MATCH(LOWER(IFERROR(TRIM(INDEX($A184:$AQ184,MATCH(Lists!$K$10,$A$1:$AQ$1,0))&amp;""),"")),Lists!$M$2:$M$7,0)))),"Yes","No"))</f>
        <v/>
      </c>
      <c r="AX184" s="19">
        <f>IF(AS184="","",IF(IFERROR(TRIM(INDEX($A184:$AQ184,MATCH(Lists!$K$11,$A$1:$AQ$1,0))&amp;""),"")&lt;&gt;"","Yes","No"))</f>
        <v/>
      </c>
      <c r="AY184" s="19">
        <f>TRIM(IFERROR(TRIM(INDEX($A184:$AQ184,MATCH(Lists!$K$13,$A$1:$AQ$1,0))&amp;""),"")&amp;" "&amp;IFERROR(TRIM(INDEX($A184:$AQ184,MATCH(Lists!$K$14,$A$1:$AQ$1,0))&amp;""),""))</f>
        <v/>
      </c>
      <c r="AZ184" s="20">
        <f>IF(AY184="","",IFERROR(IF(TRIM(INDEX($A184:$AQ184,MATCH(Lists!$K$15,$A$1:$AQ$1,0))&amp;"")="","",IF(ISNUMBER(INDEX($A184:$AQ184,MATCH(Lists!$K$15,$A$1:$AQ$1,0))),INT(INDEX($A184:$AQ184,MATCH(Lists!$K$15,$A$1:$AQ$1,0))),DATE(VALUE(LEFT(INDEX($A184:$AQ184,MATCH(Lists!$K$15,$A$1:$AQ$1,0)),4)),VALUE(MID(INDEX($A184:$AQ184,MATCH(Lists!$K$15,$A$1:$AQ$1,0)),6,2)),VALUE(MID(INDEX($A184:$AQ184,MATCH(Lists!$K$15,$A$1:$AQ$1,0)),9,2))))),""))</f>
        <v/>
      </c>
      <c r="BA184" s="19">
        <f>IF(AY184="","",IFERROR(TRIM(INDEX($A184:$AQ184,MATCH(Lists!$K$17,$A$1:$AQ$1,0))&amp;""),""))</f>
        <v/>
      </c>
      <c r="BB184" s="19">
        <f>IF(AY184="","",IFERROR(TRIM(INDEX($A184:$AQ184,MATCH(Lists!$K$16,$A$1:$AQ$1,0))&amp;""),""))</f>
        <v/>
      </c>
      <c r="BC184" s="19">
        <f>IF(AY184="","",IF(OR(AND(IFERROR(TRIM(INDEX($A184:$AQ184,MATCH(Lists!$K$18,$A$1:$AQ$1,0))&amp;""),"")&lt;&gt;"",ISERROR(MATCH(LOWER(IFERROR(TRIM(INDEX($A184:$AQ184,MATCH(Lists!$K$18,$A$1:$AQ$1,0))&amp;""),"")),Lists!$M$2:$M$7,0))),AND(IFERROR(TRIM(INDEX($A184:$AQ184,MATCH(Lists!$K$19,$A$1:$AQ$1,0))&amp;""),"")&lt;&gt;"",ISERROR(MATCH(LOWER(IFERROR(TRIM(INDEX($A184:$AQ184,MATCH(Lists!$K$19,$A$1:$AQ$1,0))&amp;""),"")),Lists!$M$2:$M$7,0)))),"Yes","No"))</f>
        <v/>
      </c>
      <c r="BD184" s="19">
        <f>IF(AY184="","",IF(IFERROR(TRIM(INDEX($A184:$AQ184,MATCH(Lists!$K$20,$A$1:$AQ$1,0))&amp;""),"")&lt;&gt;"","Yes","No"))</f>
        <v/>
      </c>
      <c r="BE184" s="19">
        <f>IF(AS184="","",IFERROR(TRIM(INDEX($A184:$AQ184,MATCH(Lists!$K$7,$A$1:$AQ$1,0))&amp;""),""))</f>
        <v/>
      </c>
      <c r="BF184" s="19">
        <f>IF(AS184="","",IFERROR(TRIM(INDEX($A184:$AQ184,MATCH(Lists!$K$8,$A$1:$AQ$1,0))&amp;""),""))</f>
        <v/>
      </c>
      <c r="BG184" s="19">
        <f>IF(AS184="","",IFERROR(TRIM(INDEX($A184:$AQ184,MATCH(Lists!$K$12,$A$1:$AQ$1,0))&amp;""),""))</f>
        <v/>
      </c>
      <c r="BH184" s="19">
        <f>IF(AS184="","",IFERROR(TRIM(INDEX($A184:$AQ184,MATCH(Lists!$K$22,$A$1:$AQ$1,0))&amp;""),""))</f>
        <v/>
      </c>
      <c r="BI184" s="21">
        <f>IF(OR(BH184="Paid",BH184="Partially refunded"),IFERROR(VALUE(IFERROR(TRIM(INDEX($A184:$AQ184,MATCH(Lists!$K$23,$A$1:$AQ$1,0))&amp;""),"")),0)-IFERROR(VALUE(IFERROR(TRIM(INDEX($A184:$AQ184,MATCH(Lists!$K$24,$A$1:$AQ$1,0))&amp;""),"")),0),0)</f>
        <v/>
      </c>
      <c r="BJ184" s="21">
        <f>IF(AS184="","",IFERROR(IF(TRIM(INDEX($A184:$AQ184,MATCH(Lists!$K$21,$A$1:$AQ$1,0))&amp;"")="","",VALUE(TRIM(INDEX($A184:$AQ184,MATCH(Lists!$K$21,$A$1:$AQ$1,0))&amp;""))),""))</f>
        <v/>
      </c>
      <c r="BK184" s="19">
        <f>IF(AS184="",0,1)</f>
        <v/>
      </c>
    </row>
    <row r="185">
      <c r="AR185" s="18" t="n"/>
      <c r="AS185" s="19">
        <f>TRIM(IFERROR(TRIM(INDEX($A185:$AQ185,MATCH(Lists!$K$2,$A$1:$AQ$1,0))&amp;""),"")&amp;" "&amp;IFERROR(TRIM(INDEX($A185:$AQ185,MATCH(Lists!$K$3,$A$1:$AQ$1,0))&amp;""),""))</f>
        <v/>
      </c>
      <c r="AT185" s="20">
        <f>IF(AS185="","",IFERROR(IF(TRIM(INDEX($A185:$AQ185,MATCH(Lists!$K$4,$A$1:$AQ$1,0))&amp;"")="","",IF(ISNUMBER(INDEX($A185:$AQ185,MATCH(Lists!$K$4,$A$1:$AQ$1,0))),INT(INDEX($A185:$AQ185,MATCH(Lists!$K$4,$A$1:$AQ$1,0))),DATE(VALUE(LEFT(INDEX($A185:$AQ185,MATCH(Lists!$K$4,$A$1:$AQ$1,0)),4)),VALUE(MID(INDEX($A185:$AQ185,MATCH(Lists!$K$4,$A$1:$AQ$1,0)),6,2)),VALUE(MID(INDEX($A185:$AQ185,MATCH(Lists!$K$4,$A$1:$AQ$1,0)),9,2))))),""))</f>
        <v/>
      </c>
      <c r="AU185" s="19">
        <f>IF(AS185="","",IFERROR(TRIM(INDEX($A185:$AQ185,MATCH(Lists!$K$6,$A$1:$AQ$1,0))&amp;""),""))</f>
        <v/>
      </c>
      <c r="AV185" s="19">
        <f>IF(AS185="","",IFERROR(TRIM(INDEX($A185:$AQ185,MATCH(Lists!$K$5,$A$1:$AQ$1,0))&amp;""),""))</f>
        <v/>
      </c>
      <c r="AW185" s="19">
        <f>IF(AS185="","",IF(OR(AND(IFERROR(TRIM(INDEX($A185:$AQ185,MATCH(Lists!$K$9,$A$1:$AQ$1,0))&amp;""),"")&lt;&gt;"",ISERROR(MATCH(LOWER(IFERROR(TRIM(INDEX($A185:$AQ185,MATCH(Lists!$K$9,$A$1:$AQ$1,0))&amp;""),"")),Lists!$M$2:$M$7,0))),AND(IFERROR(TRIM(INDEX($A185:$AQ185,MATCH(Lists!$K$10,$A$1:$AQ$1,0))&amp;""),"")&lt;&gt;"",ISERROR(MATCH(LOWER(IFERROR(TRIM(INDEX($A185:$AQ185,MATCH(Lists!$K$10,$A$1:$AQ$1,0))&amp;""),"")),Lists!$M$2:$M$7,0)))),"Yes","No"))</f>
        <v/>
      </c>
      <c r="AX185" s="19">
        <f>IF(AS185="","",IF(IFERROR(TRIM(INDEX($A185:$AQ185,MATCH(Lists!$K$11,$A$1:$AQ$1,0))&amp;""),"")&lt;&gt;"","Yes","No"))</f>
        <v/>
      </c>
      <c r="AY185" s="19">
        <f>TRIM(IFERROR(TRIM(INDEX($A185:$AQ185,MATCH(Lists!$K$13,$A$1:$AQ$1,0))&amp;""),"")&amp;" "&amp;IFERROR(TRIM(INDEX($A185:$AQ185,MATCH(Lists!$K$14,$A$1:$AQ$1,0))&amp;""),""))</f>
        <v/>
      </c>
      <c r="AZ185" s="20">
        <f>IF(AY185="","",IFERROR(IF(TRIM(INDEX($A185:$AQ185,MATCH(Lists!$K$15,$A$1:$AQ$1,0))&amp;"")="","",IF(ISNUMBER(INDEX($A185:$AQ185,MATCH(Lists!$K$15,$A$1:$AQ$1,0))),INT(INDEX($A185:$AQ185,MATCH(Lists!$K$15,$A$1:$AQ$1,0))),DATE(VALUE(LEFT(INDEX($A185:$AQ185,MATCH(Lists!$K$15,$A$1:$AQ$1,0)),4)),VALUE(MID(INDEX($A185:$AQ185,MATCH(Lists!$K$15,$A$1:$AQ$1,0)),6,2)),VALUE(MID(INDEX($A185:$AQ185,MATCH(Lists!$K$15,$A$1:$AQ$1,0)),9,2))))),""))</f>
        <v/>
      </c>
      <c r="BA185" s="19">
        <f>IF(AY185="","",IFERROR(TRIM(INDEX($A185:$AQ185,MATCH(Lists!$K$17,$A$1:$AQ$1,0))&amp;""),""))</f>
        <v/>
      </c>
      <c r="BB185" s="19">
        <f>IF(AY185="","",IFERROR(TRIM(INDEX($A185:$AQ185,MATCH(Lists!$K$16,$A$1:$AQ$1,0))&amp;""),""))</f>
        <v/>
      </c>
      <c r="BC185" s="19">
        <f>IF(AY185="","",IF(OR(AND(IFERROR(TRIM(INDEX($A185:$AQ185,MATCH(Lists!$K$18,$A$1:$AQ$1,0))&amp;""),"")&lt;&gt;"",ISERROR(MATCH(LOWER(IFERROR(TRIM(INDEX($A185:$AQ185,MATCH(Lists!$K$18,$A$1:$AQ$1,0))&amp;""),"")),Lists!$M$2:$M$7,0))),AND(IFERROR(TRIM(INDEX($A185:$AQ185,MATCH(Lists!$K$19,$A$1:$AQ$1,0))&amp;""),"")&lt;&gt;"",ISERROR(MATCH(LOWER(IFERROR(TRIM(INDEX($A185:$AQ185,MATCH(Lists!$K$19,$A$1:$AQ$1,0))&amp;""),"")),Lists!$M$2:$M$7,0)))),"Yes","No"))</f>
        <v/>
      </c>
      <c r="BD185" s="19">
        <f>IF(AY185="","",IF(IFERROR(TRIM(INDEX($A185:$AQ185,MATCH(Lists!$K$20,$A$1:$AQ$1,0))&amp;""),"")&lt;&gt;"","Yes","No"))</f>
        <v/>
      </c>
      <c r="BE185" s="19">
        <f>IF(AS185="","",IFERROR(TRIM(INDEX($A185:$AQ185,MATCH(Lists!$K$7,$A$1:$AQ$1,0))&amp;""),""))</f>
        <v/>
      </c>
      <c r="BF185" s="19">
        <f>IF(AS185="","",IFERROR(TRIM(INDEX($A185:$AQ185,MATCH(Lists!$K$8,$A$1:$AQ$1,0))&amp;""),""))</f>
        <v/>
      </c>
      <c r="BG185" s="19">
        <f>IF(AS185="","",IFERROR(TRIM(INDEX($A185:$AQ185,MATCH(Lists!$K$12,$A$1:$AQ$1,0))&amp;""),""))</f>
        <v/>
      </c>
      <c r="BH185" s="19">
        <f>IF(AS185="","",IFERROR(TRIM(INDEX($A185:$AQ185,MATCH(Lists!$K$22,$A$1:$AQ$1,0))&amp;""),""))</f>
        <v/>
      </c>
      <c r="BI185" s="21">
        <f>IF(OR(BH185="Paid",BH185="Partially refunded"),IFERROR(VALUE(IFERROR(TRIM(INDEX($A185:$AQ185,MATCH(Lists!$K$23,$A$1:$AQ$1,0))&amp;""),"")),0)-IFERROR(VALUE(IFERROR(TRIM(INDEX($A185:$AQ185,MATCH(Lists!$K$24,$A$1:$AQ$1,0))&amp;""),"")),0),0)</f>
        <v/>
      </c>
      <c r="BJ185" s="21">
        <f>IF(AS185="","",IFERROR(IF(TRIM(INDEX($A185:$AQ185,MATCH(Lists!$K$21,$A$1:$AQ$1,0))&amp;"")="","",VALUE(TRIM(INDEX($A185:$AQ185,MATCH(Lists!$K$21,$A$1:$AQ$1,0))&amp;""))),""))</f>
        <v/>
      </c>
      <c r="BK185" s="19">
        <f>IF(AS185="",0,1)</f>
        <v/>
      </c>
    </row>
    <row r="186">
      <c r="AR186" s="18" t="n"/>
      <c r="AS186" s="19">
        <f>TRIM(IFERROR(TRIM(INDEX($A186:$AQ186,MATCH(Lists!$K$2,$A$1:$AQ$1,0))&amp;""),"")&amp;" "&amp;IFERROR(TRIM(INDEX($A186:$AQ186,MATCH(Lists!$K$3,$A$1:$AQ$1,0))&amp;""),""))</f>
        <v/>
      </c>
      <c r="AT186" s="20">
        <f>IF(AS186="","",IFERROR(IF(TRIM(INDEX($A186:$AQ186,MATCH(Lists!$K$4,$A$1:$AQ$1,0))&amp;"")="","",IF(ISNUMBER(INDEX($A186:$AQ186,MATCH(Lists!$K$4,$A$1:$AQ$1,0))),INT(INDEX($A186:$AQ186,MATCH(Lists!$K$4,$A$1:$AQ$1,0))),DATE(VALUE(LEFT(INDEX($A186:$AQ186,MATCH(Lists!$K$4,$A$1:$AQ$1,0)),4)),VALUE(MID(INDEX($A186:$AQ186,MATCH(Lists!$K$4,$A$1:$AQ$1,0)),6,2)),VALUE(MID(INDEX($A186:$AQ186,MATCH(Lists!$K$4,$A$1:$AQ$1,0)),9,2))))),""))</f>
        <v/>
      </c>
      <c r="AU186" s="19">
        <f>IF(AS186="","",IFERROR(TRIM(INDEX($A186:$AQ186,MATCH(Lists!$K$6,$A$1:$AQ$1,0))&amp;""),""))</f>
        <v/>
      </c>
      <c r="AV186" s="19">
        <f>IF(AS186="","",IFERROR(TRIM(INDEX($A186:$AQ186,MATCH(Lists!$K$5,$A$1:$AQ$1,0))&amp;""),""))</f>
        <v/>
      </c>
      <c r="AW186" s="19">
        <f>IF(AS186="","",IF(OR(AND(IFERROR(TRIM(INDEX($A186:$AQ186,MATCH(Lists!$K$9,$A$1:$AQ$1,0))&amp;""),"")&lt;&gt;"",ISERROR(MATCH(LOWER(IFERROR(TRIM(INDEX($A186:$AQ186,MATCH(Lists!$K$9,$A$1:$AQ$1,0))&amp;""),"")),Lists!$M$2:$M$7,0))),AND(IFERROR(TRIM(INDEX($A186:$AQ186,MATCH(Lists!$K$10,$A$1:$AQ$1,0))&amp;""),"")&lt;&gt;"",ISERROR(MATCH(LOWER(IFERROR(TRIM(INDEX($A186:$AQ186,MATCH(Lists!$K$10,$A$1:$AQ$1,0))&amp;""),"")),Lists!$M$2:$M$7,0)))),"Yes","No"))</f>
        <v/>
      </c>
      <c r="AX186" s="19">
        <f>IF(AS186="","",IF(IFERROR(TRIM(INDEX($A186:$AQ186,MATCH(Lists!$K$11,$A$1:$AQ$1,0))&amp;""),"")&lt;&gt;"","Yes","No"))</f>
        <v/>
      </c>
      <c r="AY186" s="19">
        <f>TRIM(IFERROR(TRIM(INDEX($A186:$AQ186,MATCH(Lists!$K$13,$A$1:$AQ$1,0))&amp;""),"")&amp;" "&amp;IFERROR(TRIM(INDEX($A186:$AQ186,MATCH(Lists!$K$14,$A$1:$AQ$1,0))&amp;""),""))</f>
        <v/>
      </c>
      <c r="AZ186" s="20">
        <f>IF(AY186="","",IFERROR(IF(TRIM(INDEX($A186:$AQ186,MATCH(Lists!$K$15,$A$1:$AQ$1,0))&amp;"")="","",IF(ISNUMBER(INDEX($A186:$AQ186,MATCH(Lists!$K$15,$A$1:$AQ$1,0))),INT(INDEX($A186:$AQ186,MATCH(Lists!$K$15,$A$1:$AQ$1,0))),DATE(VALUE(LEFT(INDEX($A186:$AQ186,MATCH(Lists!$K$15,$A$1:$AQ$1,0)),4)),VALUE(MID(INDEX($A186:$AQ186,MATCH(Lists!$K$15,$A$1:$AQ$1,0)),6,2)),VALUE(MID(INDEX($A186:$AQ186,MATCH(Lists!$K$15,$A$1:$AQ$1,0)),9,2))))),""))</f>
        <v/>
      </c>
      <c r="BA186" s="19">
        <f>IF(AY186="","",IFERROR(TRIM(INDEX($A186:$AQ186,MATCH(Lists!$K$17,$A$1:$AQ$1,0))&amp;""),""))</f>
        <v/>
      </c>
      <c r="BB186" s="19">
        <f>IF(AY186="","",IFERROR(TRIM(INDEX($A186:$AQ186,MATCH(Lists!$K$16,$A$1:$AQ$1,0))&amp;""),""))</f>
        <v/>
      </c>
      <c r="BC186" s="19">
        <f>IF(AY186="","",IF(OR(AND(IFERROR(TRIM(INDEX($A186:$AQ186,MATCH(Lists!$K$18,$A$1:$AQ$1,0))&amp;""),"")&lt;&gt;"",ISERROR(MATCH(LOWER(IFERROR(TRIM(INDEX($A186:$AQ186,MATCH(Lists!$K$18,$A$1:$AQ$1,0))&amp;""),"")),Lists!$M$2:$M$7,0))),AND(IFERROR(TRIM(INDEX($A186:$AQ186,MATCH(Lists!$K$19,$A$1:$AQ$1,0))&amp;""),"")&lt;&gt;"",ISERROR(MATCH(LOWER(IFERROR(TRIM(INDEX($A186:$AQ186,MATCH(Lists!$K$19,$A$1:$AQ$1,0))&amp;""),"")),Lists!$M$2:$M$7,0)))),"Yes","No"))</f>
        <v/>
      </c>
      <c r="BD186" s="19">
        <f>IF(AY186="","",IF(IFERROR(TRIM(INDEX($A186:$AQ186,MATCH(Lists!$K$20,$A$1:$AQ$1,0))&amp;""),"")&lt;&gt;"","Yes","No"))</f>
        <v/>
      </c>
      <c r="BE186" s="19">
        <f>IF(AS186="","",IFERROR(TRIM(INDEX($A186:$AQ186,MATCH(Lists!$K$7,$A$1:$AQ$1,0))&amp;""),""))</f>
        <v/>
      </c>
      <c r="BF186" s="19">
        <f>IF(AS186="","",IFERROR(TRIM(INDEX($A186:$AQ186,MATCH(Lists!$K$8,$A$1:$AQ$1,0))&amp;""),""))</f>
        <v/>
      </c>
      <c r="BG186" s="19">
        <f>IF(AS186="","",IFERROR(TRIM(INDEX($A186:$AQ186,MATCH(Lists!$K$12,$A$1:$AQ$1,0))&amp;""),""))</f>
        <v/>
      </c>
      <c r="BH186" s="19">
        <f>IF(AS186="","",IFERROR(TRIM(INDEX($A186:$AQ186,MATCH(Lists!$K$22,$A$1:$AQ$1,0))&amp;""),""))</f>
        <v/>
      </c>
      <c r="BI186" s="21">
        <f>IF(OR(BH186="Paid",BH186="Partially refunded"),IFERROR(VALUE(IFERROR(TRIM(INDEX($A186:$AQ186,MATCH(Lists!$K$23,$A$1:$AQ$1,0))&amp;""),"")),0)-IFERROR(VALUE(IFERROR(TRIM(INDEX($A186:$AQ186,MATCH(Lists!$K$24,$A$1:$AQ$1,0))&amp;""),"")),0),0)</f>
        <v/>
      </c>
      <c r="BJ186" s="21">
        <f>IF(AS186="","",IFERROR(IF(TRIM(INDEX($A186:$AQ186,MATCH(Lists!$K$21,$A$1:$AQ$1,0))&amp;"")="","",VALUE(TRIM(INDEX($A186:$AQ186,MATCH(Lists!$K$21,$A$1:$AQ$1,0))&amp;""))),""))</f>
        <v/>
      </c>
      <c r="BK186" s="19">
        <f>IF(AS186="",0,1)</f>
        <v/>
      </c>
    </row>
    <row r="187">
      <c r="AR187" s="18" t="n"/>
      <c r="AS187" s="19">
        <f>TRIM(IFERROR(TRIM(INDEX($A187:$AQ187,MATCH(Lists!$K$2,$A$1:$AQ$1,0))&amp;""),"")&amp;" "&amp;IFERROR(TRIM(INDEX($A187:$AQ187,MATCH(Lists!$K$3,$A$1:$AQ$1,0))&amp;""),""))</f>
        <v/>
      </c>
      <c r="AT187" s="20">
        <f>IF(AS187="","",IFERROR(IF(TRIM(INDEX($A187:$AQ187,MATCH(Lists!$K$4,$A$1:$AQ$1,0))&amp;"")="","",IF(ISNUMBER(INDEX($A187:$AQ187,MATCH(Lists!$K$4,$A$1:$AQ$1,0))),INT(INDEX($A187:$AQ187,MATCH(Lists!$K$4,$A$1:$AQ$1,0))),DATE(VALUE(LEFT(INDEX($A187:$AQ187,MATCH(Lists!$K$4,$A$1:$AQ$1,0)),4)),VALUE(MID(INDEX($A187:$AQ187,MATCH(Lists!$K$4,$A$1:$AQ$1,0)),6,2)),VALUE(MID(INDEX($A187:$AQ187,MATCH(Lists!$K$4,$A$1:$AQ$1,0)),9,2))))),""))</f>
        <v/>
      </c>
      <c r="AU187" s="19">
        <f>IF(AS187="","",IFERROR(TRIM(INDEX($A187:$AQ187,MATCH(Lists!$K$6,$A$1:$AQ$1,0))&amp;""),""))</f>
        <v/>
      </c>
      <c r="AV187" s="19">
        <f>IF(AS187="","",IFERROR(TRIM(INDEX($A187:$AQ187,MATCH(Lists!$K$5,$A$1:$AQ$1,0))&amp;""),""))</f>
        <v/>
      </c>
      <c r="AW187" s="19">
        <f>IF(AS187="","",IF(OR(AND(IFERROR(TRIM(INDEX($A187:$AQ187,MATCH(Lists!$K$9,$A$1:$AQ$1,0))&amp;""),"")&lt;&gt;"",ISERROR(MATCH(LOWER(IFERROR(TRIM(INDEX($A187:$AQ187,MATCH(Lists!$K$9,$A$1:$AQ$1,0))&amp;""),"")),Lists!$M$2:$M$7,0))),AND(IFERROR(TRIM(INDEX($A187:$AQ187,MATCH(Lists!$K$10,$A$1:$AQ$1,0))&amp;""),"")&lt;&gt;"",ISERROR(MATCH(LOWER(IFERROR(TRIM(INDEX($A187:$AQ187,MATCH(Lists!$K$10,$A$1:$AQ$1,0))&amp;""),"")),Lists!$M$2:$M$7,0)))),"Yes","No"))</f>
        <v/>
      </c>
      <c r="AX187" s="19">
        <f>IF(AS187="","",IF(IFERROR(TRIM(INDEX($A187:$AQ187,MATCH(Lists!$K$11,$A$1:$AQ$1,0))&amp;""),"")&lt;&gt;"","Yes","No"))</f>
        <v/>
      </c>
      <c r="AY187" s="19">
        <f>TRIM(IFERROR(TRIM(INDEX($A187:$AQ187,MATCH(Lists!$K$13,$A$1:$AQ$1,0))&amp;""),"")&amp;" "&amp;IFERROR(TRIM(INDEX($A187:$AQ187,MATCH(Lists!$K$14,$A$1:$AQ$1,0))&amp;""),""))</f>
        <v/>
      </c>
      <c r="AZ187" s="20">
        <f>IF(AY187="","",IFERROR(IF(TRIM(INDEX($A187:$AQ187,MATCH(Lists!$K$15,$A$1:$AQ$1,0))&amp;"")="","",IF(ISNUMBER(INDEX($A187:$AQ187,MATCH(Lists!$K$15,$A$1:$AQ$1,0))),INT(INDEX($A187:$AQ187,MATCH(Lists!$K$15,$A$1:$AQ$1,0))),DATE(VALUE(LEFT(INDEX($A187:$AQ187,MATCH(Lists!$K$15,$A$1:$AQ$1,0)),4)),VALUE(MID(INDEX($A187:$AQ187,MATCH(Lists!$K$15,$A$1:$AQ$1,0)),6,2)),VALUE(MID(INDEX($A187:$AQ187,MATCH(Lists!$K$15,$A$1:$AQ$1,0)),9,2))))),""))</f>
        <v/>
      </c>
      <c r="BA187" s="19">
        <f>IF(AY187="","",IFERROR(TRIM(INDEX($A187:$AQ187,MATCH(Lists!$K$17,$A$1:$AQ$1,0))&amp;""),""))</f>
        <v/>
      </c>
      <c r="BB187" s="19">
        <f>IF(AY187="","",IFERROR(TRIM(INDEX($A187:$AQ187,MATCH(Lists!$K$16,$A$1:$AQ$1,0))&amp;""),""))</f>
        <v/>
      </c>
      <c r="BC187" s="19">
        <f>IF(AY187="","",IF(OR(AND(IFERROR(TRIM(INDEX($A187:$AQ187,MATCH(Lists!$K$18,$A$1:$AQ$1,0))&amp;""),"")&lt;&gt;"",ISERROR(MATCH(LOWER(IFERROR(TRIM(INDEX($A187:$AQ187,MATCH(Lists!$K$18,$A$1:$AQ$1,0))&amp;""),"")),Lists!$M$2:$M$7,0))),AND(IFERROR(TRIM(INDEX($A187:$AQ187,MATCH(Lists!$K$19,$A$1:$AQ$1,0))&amp;""),"")&lt;&gt;"",ISERROR(MATCH(LOWER(IFERROR(TRIM(INDEX($A187:$AQ187,MATCH(Lists!$K$19,$A$1:$AQ$1,0))&amp;""),"")),Lists!$M$2:$M$7,0)))),"Yes","No"))</f>
        <v/>
      </c>
      <c r="BD187" s="19">
        <f>IF(AY187="","",IF(IFERROR(TRIM(INDEX($A187:$AQ187,MATCH(Lists!$K$20,$A$1:$AQ$1,0))&amp;""),"")&lt;&gt;"","Yes","No"))</f>
        <v/>
      </c>
      <c r="BE187" s="19">
        <f>IF(AS187="","",IFERROR(TRIM(INDEX($A187:$AQ187,MATCH(Lists!$K$7,$A$1:$AQ$1,0))&amp;""),""))</f>
        <v/>
      </c>
      <c r="BF187" s="19">
        <f>IF(AS187="","",IFERROR(TRIM(INDEX($A187:$AQ187,MATCH(Lists!$K$8,$A$1:$AQ$1,0))&amp;""),""))</f>
        <v/>
      </c>
      <c r="BG187" s="19">
        <f>IF(AS187="","",IFERROR(TRIM(INDEX($A187:$AQ187,MATCH(Lists!$K$12,$A$1:$AQ$1,0))&amp;""),""))</f>
        <v/>
      </c>
      <c r="BH187" s="19">
        <f>IF(AS187="","",IFERROR(TRIM(INDEX($A187:$AQ187,MATCH(Lists!$K$22,$A$1:$AQ$1,0))&amp;""),""))</f>
        <v/>
      </c>
      <c r="BI187" s="21">
        <f>IF(OR(BH187="Paid",BH187="Partially refunded"),IFERROR(VALUE(IFERROR(TRIM(INDEX($A187:$AQ187,MATCH(Lists!$K$23,$A$1:$AQ$1,0))&amp;""),"")),0)-IFERROR(VALUE(IFERROR(TRIM(INDEX($A187:$AQ187,MATCH(Lists!$K$24,$A$1:$AQ$1,0))&amp;""),"")),0),0)</f>
        <v/>
      </c>
      <c r="BJ187" s="21">
        <f>IF(AS187="","",IFERROR(IF(TRIM(INDEX($A187:$AQ187,MATCH(Lists!$K$21,$A$1:$AQ$1,0))&amp;"")="","",VALUE(TRIM(INDEX($A187:$AQ187,MATCH(Lists!$K$21,$A$1:$AQ$1,0))&amp;""))),""))</f>
        <v/>
      </c>
      <c r="BK187" s="19">
        <f>IF(AS187="",0,1)</f>
        <v/>
      </c>
    </row>
    <row r="188">
      <c r="AR188" s="18" t="n"/>
      <c r="AS188" s="19">
        <f>TRIM(IFERROR(TRIM(INDEX($A188:$AQ188,MATCH(Lists!$K$2,$A$1:$AQ$1,0))&amp;""),"")&amp;" "&amp;IFERROR(TRIM(INDEX($A188:$AQ188,MATCH(Lists!$K$3,$A$1:$AQ$1,0))&amp;""),""))</f>
        <v/>
      </c>
      <c r="AT188" s="20">
        <f>IF(AS188="","",IFERROR(IF(TRIM(INDEX($A188:$AQ188,MATCH(Lists!$K$4,$A$1:$AQ$1,0))&amp;"")="","",IF(ISNUMBER(INDEX($A188:$AQ188,MATCH(Lists!$K$4,$A$1:$AQ$1,0))),INT(INDEX($A188:$AQ188,MATCH(Lists!$K$4,$A$1:$AQ$1,0))),DATE(VALUE(LEFT(INDEX($A188:$AQ188,MATCH(Lists!$K$4,$A$1:$AQ$1,0)),4)),VALUE(MID(INDEX($A188:$AQ188,MATCH(Lists!$K$4,$A$1:$AQ$1,0)),6,2)),VALUE(MID(INDEX($A188:$AQ188,MATCH(Lists!$K$4,$A$1:$AQ$1,0)),9,2))))),""))</f>
        <v/>
      </c>
      <c r="AU188" s="19">
        <f>IF(AS188="","",IFERROR(TRIM(INDEX($A188:$AQ188,MATCH(Lists!$K$6,$A$1:$AQ$1,0))&amp;""),""))</f>
        <v/>
      </c>
      <c r="AV188" s="19">
        <f>IF(AS188="","",IFERROR(TRIM(INDEX($A188:$AQ188,MATCH(Lists!$K$5,$A$1:$AQ$1,0))&amp;""),""))</f>
        <v/>
      </c>
      <c r="AW188" s="19">
        <f>IF(AS188="","",IF(OR(AND(IFERROR(TRIM(INDEX($A188:$AQ188,MATCH(Lists!$K$9,$A$1:$AQ$1,0))&amp;""),"")&lt;&gt;"",ISERROR(MATCH(LOWER(IFERROR(TRIM(INDEX($A188:$AQ188,MATCH(Lists!$K$9,$A$1:$AQ$1,0))&amp;""),"")),Lists!$M$2:$M$7,0))),AND(IFERROR(TRIM(INDEX($A188:$AQ188,MATCH(Lists!$K$10,$A$1:$AQ$1,0))&amp;""),"")&lt;&gt;"",ISERROR(MATCH(LOWER(IFERROR(TRIM(INDEX($A188:$AQ188,MATCH(Lists!$K$10,$A$1:$AQ$1,0))&amp;""),"")),Lists!$M$2:$M$7,0)))),"Yes","No"))</f>
        <v/>
      </c>
      <c r="AX188" s="19">
        <f>IF(AS188="","",IF(IFERROR(TRIM(INDEX($A188:$AQ188,MATCH(Lists!$K$11,$A$1:$AQ$1,0))&amp;""),"")&lt;&gt;"","Yes","No"))</f>
        <v/>
      </c>
      <c r="AY188" s="19">
        <f>TRIM(IFERROR(TRIM(INDEX($A188:$AQ188,MATCH(Lists!$K$13,$A$1:$AQ$1,0))&amp;""),"")&amp;" "&amp;IFERROR(TRIM(INDEX($A188:$AQ188,MATCH(Lists!$K$14,$A$1:$AQ$1,0))&amp;""),""))</f>
        <v/>
      </c>
      <c r="AZ188" s="20">
        <f>IF(AY188="","",IFERROR(IF(TRIM(INDEX($A188:$AQ188,MATCH(Lists!$K$15,$A$1:$AQ$1,0))&amp;"")="","",IF(ISNUMBER(INDEX($A188:$AQ188,MATCH(Lists!$K$15,$A$1:$AQ$1,0))),INT(INDEX($A188:$AQ188,MATCH(Lists!$K$15,$A$1:$AQ$1,0))),DATE(VALUE(LEFT(INDEX($A188:$AQ188,MATCH(Lists!$K$15,$A$1:$AQ$1,0)),4)),VALUE(MID(INDEX($A188:$AQ188,MATCH(Lists!$K$15,$A$1:$AQ$1,0)),6,2)),VALUE(MID(INDEX($A188:$AQ188,MATCH(Lists!$K$15,$A$1:$AQ$1,0)),9,2))))),""))</f>
        <v/>
      </c>
      <c r="BA188" s="19">
        <f>IF(AY188="","",IFERROR(TRIM(INDEX($A188:$AQ188,MATCH(Lists!$K$17,$A$1:$AQ$1,0))&amp;""),""))</f>
        <v/>
      </c>
      <c r="BB188" s="19">
        <f>IF(AY188="","",IFERROR(TRIM(INDEX($A188:$AQ188,MATCH(Lists!$K$16,$A$1:$AQ$1,0))&amp;""),""))</f>
        <v/>
      </c>
      <c r="BC188" s="19">
        <f>IF(AY188="","",IF(OR(AND(IFERROR(TRIM(INDEX($A188:$AQ188,MATCH(Lists!$K$18,$A$1:$AQ$1,0))&amp;""),"")&lt;&gt;"",ISERROR(MATCH(LOWER(IFERROR(TRIM(INDEX($A188:$AQ188,MATCH(Lists!$K$18,$A$1:$AQ$1,0))&amp;""),"")),Lists!$M$2:$M$7,0))),AND(IFERROR(TRIM(INDEX($A188:$AQ188,MATCH(Lists!$K$19,$A$1:$AQ$1,0))&amp;""),"")&lt;&gt;"",ISERROR(MATCH(LOWER(IFERROR(TRIM(INDEX($A188:$AQ188,MATCH(Lists!$K$19,$A$1:$AQ$1,0))&amp;""),"")),Lists!$M$2:$M$7,0)))),"Yes","No"))</f>
        <v/>
      </c>
      <c r="BD188" s="19">
        <f>IF(AY188="","",IF(IFERROR(TRIM(INDEX($A188:$AQ188,MATCH(Lists!$K$20,$A$1:$AQ$1,0))&amp;""),"")&lt;&gt;"","Yes","No"))</f>
        <v/>
      </c>
      <c r="BE188" s="19">
        <f>IF(AS188="","",IFERROR(TRIM(INDEX($A188:$AQ188,MATCH(Lists!$K$7,$A$1:$AQ$1,0))&amp;""),""))</f>
        <v/>
      </c>
      <c r="BF188" s="19">
        <f>IF(AS188="","",IFERROR(TRIM(INDEX($A188:$AQ188,MATCH(Lists!$K$8,$A$1:$AQ$1,0))&amp;""),""))</f>
        <v/>
      </c>
      <c r="BG188" s="19">
        <f>IF(AS188="","",IFERROR(TRIM(INDEX($A188:$AQ188,MATCH(Lists!$K$12,$A$1:$AQ$1,0))&amp;""),""))</f>
        <v/>
      </c>
      <c r="BH188" s="19">
        <f>IF(AS188="","",IFERROR(TRIM(INDEX($A188:$AQ188,MATCH(Lists!$K$22,$A$1:$AQ$1,0))&amp;""),""))</f>
        <v/>
      </c>
      <c r="BI188" s="21">
        <f>IF(OR(BH188="Paid",BH188="Partially refunded"),IFERROR(VALUE(IFERROR(TRIM(INDEX($A188:$AQ188,MATCH(Lists!$K$23,$A$1:$AQ$1,0))&amp;""),"")),0)-IFERROR(VALUE(IFERROR(TRIM(INDEX($A188:$AQ188,MATCH(Lists!$K$24,$A$1:$AQ$1,0))&amp;""),"")),0),0)</f>
        <v/>
      </c>
      <c r="BJ188" s="21">
        <f>IF(AS188="","",IFERROR(IF(TRIM(INDEX($A188:$AQ188,MATCH(Lists!$K$21,$A$1:$AQ$1,0))&amp;"")="","",VALUE(TRIM(INDEX($A188:$AQ188,MATCH(Lists!$K$21,$A$1:$AQ$1,0))&amp;""))),""))</f>
        <v/>
      </c>
      <c r="BK188" s="19">
        <f>IF(AS188="",0,1)</f>
        <v/>
      </c>
    </row>
    <row r="189">
      <c r="AR189" s="18" t="n"/>
      <c r="AS189" s="19">
        <f>TRIM(IFERROR(TRIM(INDEX($A189:$AQ189,MATCH(Lists!$K$2,$A$1:$AQ$1,0))&amp;""),"")&amp;" "&amp;IFERROR(TRIM(INDEX($A189:$AQ189,MATCH(Lists!$K$3,$A$1:$AQ$1,0))&amp;""),""))</f>
        <v/>
      </c>
      <c r="AT189" s="20">
        <f>IF(AS189="","",IFERROR(IF(TRIM(INDEX($A189:$AQ189,MATCH(Lists!$K$4,$A$1:$AQ$1,0))&amp;"")="","",IF(ISNUMBER(INDEX($A189:$AQ189,MATCH(Lists!$K$4,$A$1:$AQ$1,0))),INT(INDEX($A189:$AQ189,MATCH(Lists!$K$4,$A$1:$AQ$1,0))),DATE(VALUE(LEFT(INDEX($A189:$AQ189,MATCH(Lists!$K$4,$A$1:$AQ$1,0)),4)),VALUE(MID(INDEX($A189:$AQ189,MATCH(Lists!$K$4,$A$1:$AQ$1,0)),6,2)),VALUE(MID(INDEX($A189:$AQ189,MATCH(Lists!$K$4,$A$1:$AQ$1,0)),9,2))))),""))</f>
        <v/>
      </c>
      <c r="AU189" s="19">
        <f>IF(AS189="","",IFERROR(TRIM(INDEX($A189:$AQ189,MATCH(Lists!$K$6,$A$1:$AQ$1,0))&amp;""),""))</f>
        <v/>
      </c>
      <c r="AV189" s="19">
        <f>IF(AS189="","",IFERROR(TRIM(INDEX($A189:$AQ189,MATCH(Lists!$K$5,$A$1:$AQ$1,0))&amp;""),""))</f>
        <v/>
      </c>
      <c r="AW189" s="19">
        <f>IF(AS189="","",IF(OR(AND(IFERROR(TRIM(INDEX($A189:$AQ189,MATCH(Lists!$K$9,$A$1:$AQ$1,0))&amp;""),"")&lt;&gt;"",ISERROR(MATCH(LOWER(IFERROR(TRIM(INDEX($A189:$AQ189,MATCH(Lists!$K$9,$A$1:$AQ$1,0))&amp;""),"")),Lists!$M$2:$M$7,0))),AND(IFERROR(TRIM(INDEX($A189:$AQ189,MATCH(Lists!$K$10,$A$1:$AQ$1,0))&amp;""),"")&lt;&gt;"",ISERROR(MATCH(LOWER(IFERROR(TRIM(INDEX($A189:$AQ189,MATCH(Lists!$K$10,$A$1:$AQ$1,0))&amp;""),"")),Lists!$M$2:$M$7,0)))),"Yes","No"))</f>
        <v/>
      </c>
      <c r="AX189" s="19">
        <f>IF(AS189="","",IF(IFERROR(TRIM(INDEX($A189:$AQ189,MATCH(Lists!$K$11,$A$1:$AQ$1,0))&amp;""),"")&lt;&gt;"","Yes","No"))</f>
        <v/>
      </c>
      <c r="AY189" s="19">
        <f>TRIM(IFERROR(TRIM(INDEX($A189:$AQ189,MATCH(Lists!$K$13,$A$1:$AQ$1,0))&amp;""),"")&amp;" "&amp;IFERROR(TRIM(INDEX($A189:$AQ189,MATCH(Lists!$K$14,$A$1:$AQ$1,0))&amp;""),""))</f>
        <v/>
      </c>
      <c r="AZ189" s="20">
        <f>IF(AY189="","",IFERROR(IF(TRIM(INDEX($A189:$AQ189,MATCH(Lists!$K$15,$A$1:$AQ$1,0))&amp;"")="","",IF(ISNUMBER(INDEX($A189:$AQ189,MATCH(Lists!$K$15,$A$1:$AQ$1,0))),INT(INDEX($A189:$AQ189,MATCH(Lists!$K$15,$A$1:$AQ$1,0))),DATE(VALUE(LEFT(INDEX($A189:$AQ189,MATCH(Lists!$K$15,$A$1:$AQ$1,0)),4)),VALUE(MID(INDEX($A189:$AQ189,MATCH(Lists!$K$15,$A$1:$AQ$1,0)),6,2)),VALUE(MID(INDEX($A189:$AQ189,MATCH(Lists!$K$15,$A$1:$AQ$1,0)),9,2))))),""))</f>
        <v/>
      </c>
      <c r="BA189" s="19">
        <f>IF(AY189="","",IFERROR(TRIM(INDEX($A189:$AQ189,MATCH(Lists!$K$17,$A$1:$AQ$1,0))&amp;""),""))</f>
        <v/>
      </c>
      <c r="BB189" s="19">
        <f>IF(AY189="","",IFERROR(TRIM(INDEX($A189:$AQ189,MATCH(Lists!$K$16,$A$1:$AQ$1,0))&amp;""),""))</f>
        <v/>
      </c>
      <c r="BC189" s="19">
        <f>IF(AY189="","",IF(OR(AND(IFERROR(TRIM(INDEX($A189:$AQ189,MATCH(Lists!$K$18,$A$1:$AQ$1,0))&amp;""),"")&lt;&gt;"",ISERROR(MATCH(LOWER(IFERROR(TRIM(INDEX($A189:$AQ189,MATCH(Lists!$K$18,$A$1:$AQ$1,0))&amp;""),"")),Lists!$M$2:$M$7,0))),AND(IFERROR(TRIM(INDEX($A189:$AQ189,MATCH(Lists!$K$19,$A$1:$AQ$1,0))&amp;""),"")&lt;&gt;"",ISERROR(MATCH(LOWER(IFERROR(TRIM(INDEX($A189:$AQ189,MATCH(Lists!$K$19,$A$1:$AQ$1,0))&amp;""),"")),Lists!$M$2:$M$7,0)))),"Yes","No"))</f>
        <v/>
      </c>
      <c r="BD189" s="19">
        <f>IF(AY189="","",IF(IFERROR(TRIM(INDEX($A189:$AQ189,MATCH(Lists!$K$20,$A$1:$AQ$1,0))&amp;""),"")&lt;&gt;"","Yes","No"))</f>
        <v/>
      </c>
      <c r="BE189" s="19">
        <f>IF(AS189="","",IFERROR(TRIM(INDEX($A189:$AQ189,MATCH(Lists!$K$7,$A$1:$AQ$1,0))&amp;""),""))</f>
        <v/>
      </c>
      <c r="BF189" s="19">
        <f>IF(AS189="","",IFERROR(TRIM(INDEX($A189:$AQ189,MATCH(Lists!$K$8,$A$1:$AQ$1,0))&amp;""),""))</f>
        <v/>
      </c>
      <c r="BG189" s="19">
        <f>IF(AS189="","",IFERROR(TRIM(INDEX($A189:$AQ189,MATCH(Lists!$K$12,$A$1:$AQ$1,0))&amp;""),""))</f>
        <v/>
      </c>
      <c r="BH189" s="19">
        <f>IF(AS189="","",IFERROR(TRIM(INDEX($A189:$AQ189,MATCH(Lists!$K$22,$A$1:$AQ$1,0))&amp;""),""))</f>
        <v/>
      </c>
      <c r="BI189" s="21">
        <f>IF(OR(BH189="Paid",BH189="Partially refunded"),IFERROR(VALUE(IFERROR(TRIM(INDEX($A189:$AQ189,MATCH(Lists!$K$23,$A$1:$AQ$1,0))&amp;""),"")),0)-IFERROR(VALUE(IFERROR(TRIM(INDEX($A189:$AQ189,MATCH(Lists!$K$24,$A$1:$AQ$1,0))&amp;""),"")),0),0)</f>
        <v/>
      </c>
      <c r="BJ189" s="21">
        <f>IF(AS189="","",IFERROR(IF(TRIM(INDEX($A189:$AQ189,MATCH(Lists!$K$21,$A$1:$AQ$1,0))&amp;"")="","",VALUE(TRIM(INDEX($A189:$AQ189,MATCH(Lists!$K$21,$A$1:$AQ$1,0))&amp;""))),""))</f>
        <v/>
      </c>
      <c r="BK189" s="19">
        <f>IF(AS189="",0,1)</f>
        <v/>
      </c>
    </row>
    <row r="190">
      <c r="AR190" s="18" t="n"/>
      <c r="AS190" s="19">
        <f>TRIM(IFERROR(TRIM(INDEX($A190:$AQ190,MATCH(Lists!$K$2,$A$1:$AQ$1,0))&amp;""),"")&amp;" "&amp;IFERROR(TRIM(INDEX($A190:$AQ190,MATCH(Lists!$K$3,$A$1:$AQ$1,0))&amp;""),""))</f>
        <v/>
      </c>
      <c r="AT190" s="20">
        <f>IF(AS190="","",IFERROR(IF(TRIM(INDEX($A190:$AQ190,MATCH(Lists!$K$4,$A$1:$AQ$1,0))&amp;"")="","",IF(ISNUMBER(INDEX($A190:$AQ190,MATCH(Lists!$K$4,$A$1:$AQ$1,0))),INT(INDEX($A190:$AQ190,MATCH(Lists!$K$4,$A$1:$AQ$1,0))),DATE(VALUE(LEFT(INDEX($A190:$AQ190,MATCH(Lists!$K$4,$A$1:$AQ$1,0)),4)),VALUE(MID(INDEX($A190:$AQ190,MATCH(Lists!$K$4,$A$1:$AQ$1,0)),6,2)),VALUE(MID(INDEX($A190:$AQ190,MATCH(Lists!$K$4,$A$1:$AQ$1,0)),9,2))))),""))</f>
        <v/>
      </c>
      <c r="AU190" s="19">
        <f>IF(AS190="","",IFERROR(TRIM(INDEX($A190:$AQ190,MATCH(Lists!$K$6,$A$1:$AQ$1,0))&amp;""),""))</f>
        <v/>
      </c>
      <c r="AV190" s="19">
        <f>IF(AS190="","",IFERROR(TRIM(INDEX($A190:$AQ190,MATCH(Lists!$K$5,$A$1:$AQ$1,0))&amp;""),""))</f>
        <v/>
      </c>
      <c r="AW190" s="19">
        <f>IF(AS190="","",IF(OR(AND(IFERROR(TRIM(INDEX($A190:$AQ190,MATCH(Lists!$K$9,$A$1:$AQ$1,0))&amp;""),"")&lt;&gt;"",ISERROR(MATCH(LOWER(IFERROR(TRIM(INDEX($A190:$AQ190,MATCH(Lists!$K$9,$A$1:$AQ$1,0))&amp;""),"")),Lists!$M$2:$M$7,0))),AND(IFERROR(TRIM(INDEX($A190:$AQ190,MATCH(Lists!$K$10,$A$1:$AQ$1,0))&amp;""),"")&lt;&gt;"",ISERROR(MATCH(LOWER(IFERROR(TRIM(INDEX($A190:$AQ190,MATCH(Lists!$K$10,$A$1:$AQ$1,0))&amp;""),"")),Lists!$M$2:$M$7,0)))),"Yes","No"))</f>
        <v/>
      </c>
      <c r="AX190" s="19">
        <f>IF(AS190="","",IF(IFERROR(TRIM(INDEX($A190:$AQ190,MATCH(Lists!$K$11,$A$1:$AQ$1,0))&amp;""),"")&lt;&gt;"","Yes","No"))</f>
        <v/>
      </c>
      <c r="AY190" s="19">
        <f>TRIM(IFERROR(TRIM(INDEX($A190:$AQ190,MATCH(Lists!$K$13,$A$1:$AQ$1,0))&amp;""),"")&amp;" "&amp;IFERROR(TRIM(INDEX($A190:$AQ190,MATCH(Lists!$K$14,$A$1:$AQ$1,0))&amp;""),""))</f>
        <v/>
      </c>
      <c r="AZ190" s="20">
        <f>IF(AY190="","",IFERROR(IF(TRIM(INDEX($A190:$AQ190,MATCH(Lists!$K$15,$A$1:$AQ$1,0))&amp;"")="","",IF(ISNUMBER(INDEX($A190:$AQ190,MATCH(Lists!$K$15,$A$1:$AQ$1,0))),INT(INDEX($A190:$AQ190,MATCH(Lists!$K$15,$A$1:$AQ$1,0))),DATE(VALUE(LEFT(INDEX($A190:$AQ190,MATCH(Lists!$K$15,$A$1:$AQ$1,0)),4)),VALUE(MID(INDEX($A190:$AQ190,MATCH(Lists!$K$15,$A$1:$AQ$1,0)),6,2)),VALUE(MID(INDEX($A190:$AQ190,MATCH(Lists!$K$15,$A$1:$AQ$1,0)),9,2))))),""))</f>
        <v/>
      </c>
      <c r="BA190" s="19">
        <f>IF(AY190="","",IFERROR(TRIM(INDEX($A190:$AQ190,MATCH(Lists!$K$17,$A$1:$AQ$1,0))&amp;""),""))</f>
        <v/>
      </c>
      <c r="BB190" s="19">
        <f>IF(AY190="","",IFERROR(TRIM(INDEX($A190:$AQ190,MATCH(Lists!$K$16,$A$1:$AQ$1,0))&amp;""),""))</f>
        <v/>
      </c>
      <c r="BC190" s="19">
        <f>IF(AY190="","",IF(OR(AND(IFERROR(TRIM(INDEX($A190:$AQ190,MATCH(Lists!$K$18,$A$1:$AQ$1,0))&amp;""),"")&lt;&gt;"",ISERROR(MATCH(LOWER(IFERROR(TRIM(INDEX($A190:$AQ190,MATCH(Lists!$K$18,$A$1:$AQ$1,0))&amp;""),"")),Lists!$M$2:$M$7,0))),AND(IFERROR(TRIM(INDEX($A190:$AQ190,MATCH(Lists!$K$19,$A$1:$AQ$1,0))&amp;""),"")&lt;&gt;"",ISERROR(MATCH(LOWER(IFERROR(TRIM(INDEX($A190:$AQ190,MATCH(Lists!$K$19,$A$1:$AQ$1,0))&amp;""),"")),Lists!$M$2:$M$7,0)))),"Yes","No"))</f>
        <v/>
      </c>
      <c r="BD190" s="19">
        <f>IF(AY190="","",IF(IFERROR(TRIM(INDEX($A190:$AQ190,MATCH(Lists!$K$20,$A$1:$AQ$1,0))&amp;""),"")&lt;&gt;"","Yes","No"))</f>
        <v/>
      </c>
      <c r="BE190" s="19">
        <f>IF(AS190="","",IFERROR(TRIM(INDEX($A190:$AQ190,MATCH(Lists!$K$7,$A$1:$AQ$1,0))&amp;""),""))</f>
        <v/>
      </c>
      <c r="BF190" s="19">
        <f>IF(AS190="","",IFERROR(TRIM(INDEX($A190:$AQ190,MATCH(Lists!$K$8,$A$1:$AQ$1,0))&amp;""),""))</f>
        <v/>
      </c>
      <c r="BG190" s="19">
        <f>IF(AS190="","",IFERROR(TRIM(INDEX($A190:$AQ190,MATCH(Lists!$K$12,$A$1:$AQ$1,0))&amp;""),""))</f>
        <v/>
      </c>
      <c r="BH190" s="19">
        <f>IF(AS190="","",IFERROR(TRIM(INDEX($A190:$AQ190,MATCH(Lists!$K$22,$A$1:$AQ$1,0))&amp;""),""))</f>
        <v/>
      </c>
      <c r="BI190" s="21">
        <f>IF(OR(BH190="Paid",BH190="Partially refunded"),IFERROR(VALUE(IFERROR(TRIM(INDEX($A190:$AQ190,MATCH(Lists!$K$23,$A$1:$AQ$1,0))&amp;""),"")),0)-IFERROR(VALUE(IFERROR(TRIM(INDEX($A190:$AQ190,MATCH(Lists!$K$24,$A$1:$AQ$1,0))&amp;""),"")),0),0)</f>
        <v/>
      </c>
      <c r="BJ190" s="21">
        <f>IF(AS190="","",IFERROR(IF(TRIM(INDEX($A190:$AQ190,MATCH(Lists!$K$21,$A$1:$AQ$1,0))&amp;"")="","",VALUE(TRIM(INDEX($A190:$AQ190,MATCH(Lists!$K$21,$A$1:$AQ$1,0))&amp;""))),""))</f>
        <v/>
      </c>
      <c r="BK190" s="19">
        <f>IF(AS190="",0,1)</f>
        <v/>
      </c>
    </row>
    <row r="191">
      <c r="AR191" s="18" t="n"/>
      <c r="AS191" s="19">
        <f>TRIM(IFERROR(TRIM(INDEX($A191:$AQ191,MATCH(Lists!$K$2,$A$1:$AQ$1,0))&amp;""),"")&amp;" "&amp;IFERROR(TRIM(INDEX($A191:$AQ191,MATCH(Lists!$K$3,$A$1:$AQ$1,0))&amp;""),""))</f>
        <v/>
      </c>
      <c r="AT191" s="20">
        <f>IF(AS191="","",IFERROR(IF(TRIM(INDEX($A191:$AQ191,MATCH(Lists!$K$4,$A$1:$AQ$1,0))&amp;"")="","",IF(ISNUMBER(INDEX($A191:$AQ191,MATCH(Lists!$K$4,$A$1:$AQ$1,0))),INT(INDEX($A191:$AQ191,MATCH(Lists!$K$4,$A$1:$AQ$1,0))),DATE(VALUE(LEFT(INDEX($A191:$AQ191,MATCH(Lists!$K$4,$A$1:$AQ$1,0)),4)),VALUE(MID(INDEX($A191:$AQ191,MATCH(Lists!$K$4,$A$1:$AQ$1,0)),6,2)),VALUE(MID(INDEX($A191:$AQ191,MATCH(Lists!$K$4,$A$1:$AQ$1,0)),9,2))))),""))</f>
        <v/>
      </c>
      <c r="AU191" s="19">
        <f>IF(AS191="","",IFERROR(TRIM(INDEX($A191:$AQ191,MATCH(Lists!$K$6,$A$1:$AQ$1,0))&amp;""),""))</f>
        <v/>
      </c>
      <c r="AV191" s="19">
        <f>IF(AS191="","",IFERROR(TRIM(INDEX($A191:$AQ191,MATCH(Lists!$K$5,$A$1:$AQ$1,0))&amp;""),""))</f>
        <v/>
      </c>
      <c r="AW191" s="19">
        <f>IF(AS191="","",IF(OR(AND(IFERROR(TRIM(INDEX($A191:$AQ191,MATCH(Lists!$K$9,$A$1:$AQ$1,0))&amp;""),"")&lt;&gt;"",ISERROR(MATCH(LOWER(IFERROR(TRIM(INDEX($A191:$AQ191,MATCH(Lists!$K$9,$A$1:$AQ$1,0))&amp;""),"")),Lists!$M$2:$M$7,0))),AND(IFERROR(TRIM(INDEX($A191:$AQ191,MATCH(Lists!$K$10,$A$1:$AQ$1,0))&amp;""),"")&lt;&gt;"",ISERROR(MATCH(LOWER(IFERROR(TRIM(INDEX($A191:$AQ191,MATCH(Lists!$K$10,$A$1:$AQ$1,0))&amp;""),"")),Lists!$M$2:$M$7,0)))),"Yes","No"))</f>
        <v/>
      </c>
      <c r="AX191" s="19">
        <f>IF(AS191="","",IF(IFERROR(TRIM(INDEX($A191:$AQ191,MATCH(Lists!$K$11,$A$1:$AQ$1,0))&amp;""),"")&lt;&gt;"","Yes","No"))</f>
        <v/>
      </c>
      <c r="AY191" s="19">
        <f>TRIM(IFERROR(TRIM(INDEX($A191:$AQ191,MATCH(Lists!$K$13,$A$1:$AQ$1,0))&amp;""),"")&amp;" "&amp;IFERROR(TRIM(INDEX($A191:$AQ191,MATCH(Lists!$K$14,$A$1:$AQ$1,0))&amp;""),""))</f>
        <v/>
      </c>
      <c r="AZ191" s="20">
        <f>IF(AY191="","",IFERROR(IF(TRIM(INDEX($A191:$AQ191,MATCH(Lists!$K$15,$A$1:$AQ$1,0))&amp;"")="","",IF(ISNUMBER(INDEX($A191:$AQ191,MATCH(Lists!$K$15,$A$1:$AQ$1,0))),INT(INDEX($A191:$AQ191,MATCH(Lists!$K$15,$A$1:$AQ$1,0))),DATE(VALUE(LEFT(INDEX($A191:$AQ191,MATCH(Lists!$K$15,$A$1:$AQ$1,0)),4)),VALUE(MID(INDEX($A191:$AQ191,MATCH(Lists!$K$15,$A$1:$AQ$1,0)),6,2)),VALUE(MID(INDEX($A191:$AQ191,MATCH(Lists!$K$15,$A$1:$AQ$1,0)),9,2))))),""))</f>
        <v/>
      </c>
      <c r="BA191" s="19">
        <f>IF(AY191="","",IFERROR(TRIM(INDEX($A191:$AQ191,MATCH(Lists!$K$17,$A$1:$AQ$1,0))&amp;""),""))</f>
        <v/>
      </c>
      <c r="BB191" s="19">
        <f>IF(AY191="","",IFERROR(TRIM(INDEX($A191:$AQ191,MATCH(Lists!$K$16,$A$1:$AQ$1,0))&amp;""),""))</f>
        <v/>
      </c>
      <c r="BC191" s="19">
        <f>IF(AY191="","",IF(OR(AND(IFERROR(TRIM(INDEX($A191:$AQ191,MATCH(Lists!$K$18,$A$1:$AQ$1,0))&amp;""),"")&lt;&gt;"",ISERROR(MATCH(LOWER(IFERROR(TRIM(INDEX($A191:$AQ191,MATCH(Lists!$K$18,$A$1:$AQ$1,0))&amp;""),"")),Lists!$M$2:$M$7,0))),AND(IFERROR(TRIM(INDEX($A191:$AQ191,MATCH(Lists!$K$19,$A$1:$AQ$1,0))&amp;""),"")&lt;&gt;"",ISERROR(MATCH(LOWER(IFERROR(TRIM(INDEX($A191:$AQ191,MATCH(Lists!$K$19,$A$1:$AQ$1,0))&amp;""),"")),Lists!$M$2:$M$7,0)))),"Yes","No"))</f>
        <v/>
      </c>
      <c r="BD191" s="19">
        <f>IF(AY191="","",IF(IFERROR(TRIM(INDEX($A191:$AQ191,MATCH(Lists!$K$20,$A$1:$AQ$1,0))&amp;""),"")&lt;&gt;"","Yes","No"))</f>
        <v/>
      </c>
      <c r="BE191" s="19">
        <f>IF(AS191="","",IFERROR(TRIM(INDEX($A191:$AQ191,MATCH(Lists!$K$7,$A$1:$AQ$1,0))&amp;""),""))</f>
        <v/>
      </c>
      <c r="BF191" s="19">
        <f>IF(AS191="","",IFERROR(TRIM(INDEX($A191:$AQ191,MATCH(Lists!$K$8,$A$1:$AQ$1,0))&amp;""),""))</f>
        <v/>
      </c>
      <c r="BG191" s="19">
        <f>IF(AS191="","",IFERROR(TRIM(INDEX($A191:$AQ191,MATCH(Lists!$K$12,$A$1:$AQ$1,0))&amp;""),""))</f>
        <v/>
      </c>
      <c r="BH191" s="19">
        <f>IF(AS191="","",IFERROR(TRIM(INDEX($A191:$AQ191,MATCH(Lists!$K$22,$A$1:$AQ$1,0))&amp;""),""))</f>
        <v/>
      </c>
      <c r="BI191" s="21">
        <f>IF(OR(BH191="Paid",BH191="Partially refunded"),IFERROR(VALUE(IFERROR(TRIM(INDEX($A191:$AQ191,MATCH(Lists!$K$23,$A$1:$AQ$1,0))&amp;""),"")),0)-IFERROR(VALUE(IFERROR(TRIM(INDEX($A191:$AQ191,MATCH(Lists!$K$24,$A$1:$AQ$1,0))&amp;""),"")),0),0)</f>
        <v/>
      </c>
      <c r="BJ191" s="21">
        <f>IF(AS191="","",IFERROR(IF(TRIM(INDEX($A191:$AQ191,MATCH(Lists!$K$21,$A$1:$AQ$1,0))&amp;"")="","",VALUE(TRIM(INDEX($A191:$AQ191,MATCH(Lists!$K$21,$A$1:$AQ$1,0))&amp;""))),""))</f>
        <v/>
      </c>
      <c r="BK191" s="19">
        <f>IF(AS191="",0,1)</f>
        <v/>
      </c>
    </row>
    <row r="192">
      <c r="AR192" s="18" t="n"/>
      <c r="AS192" s="19">
        <f>TRIM(IFERROR(TRIM(INDEX($A192:$AQ192,MATCH(Lists!$K$2,$A$1:$AQ$1,0))&amp;""),"")&amp;" "&amp;IFERROR(TRIM(INDEX($A192:$AQ192,MATCH(Lists!$K$3,$A$1:$AQ$1,0))&amp;""),""))</f>
        <v/>
      </c>
      <c r="AT192" s="20">
        <f>IF(AS192="","",IFERROR(IF(TRIM(INDEX($A192:$AQ192,MATCH(Lists!$K$4,$A$1:$AQ$1,0))&amp;"")="","",IF(ISNUMBER(INDEX($A192:$AQ192,MATCH(Lists!$K$4,$A$1:$AQ$1,0))),INT(INDEX($A192:$AQ192,MATCH(Lists!$K$4,$A$1:$AQ$1,0))),DATE(VALUE(LEFT(INDEX($A192:$AQ192,MATCH(Lists!$K$4,$A$1:$AQ$1,0)),4)),VALUE(MID(INDEX($A192:$AQ192,MATCH(Lists!$K$4,$A$1:$AQ$1,0)),6,2)),VALUE(MID(INDEX($A192:$AQ192,MATCH(Lists!$K$4,$A$1:$AQ$1,0)),9,2))))),""))</f>
        <v/>
      </c>
      <c r="AU192" s="19">
        <f>IF(AS192="","",IFERROR(TRIM(INDEX($A192:$AQ192,MATCH(Lists!$K$6,$A$1:$AQ$1,0))&amp;""),""))</f>
        <v/>
      </c>
      <c r="AV192" s="19">
        <f>IF(AS192="","",IFERROR(TRIM(INDEX($A192:$AQ192,MATCH(Lists!$K$5,$A$1:$AQ$1,0))&amp;""),""))</f>
        <v/>
      </c>
      <c r="AW192" s="19">
        <f>IF(AS192="","",IF(OR(AND(IFERROR(TRIM(INDEX($A192:$AQ192,MATCH(Lists!$K$9,$A$1:$AQ$1,0))&amp;""),"")&lt;&gt;"",ISERROR(MATCH(LOWER(IFERROR(TRIM(INDEX($A192:$AQ192,MATCH(Lists!$K$9,$A$1:$AQ$1,0))&amp;""),"")),Lists!$M$2:$M$7,0))),AND(IFERROR(TRIM(INDEX($A192:$AQ192,MATCH(Lists!$K$10,$A$1:$AQ$1,0))&amp;""),"")&lt;&gt;"",ISERROR(MATCH(LOWER(IFERROR(TRIM(INDEX($A192:$AQ192,MATCH(Lists!$K$10,$A$1:$AQ$1,0))&amp;""),"")),Lists!$M$2:$M$7,0)))),"Yes","No"))</f>
        <v/>
      </c>
      <c r="AX192" s="19">
        <f>IF(AS192="","",IF(IFERROR(TRIM(INDEX($A192:$AQ192,MATCH(Lists!$K$11,$A$1:$AQ$1,0))&amp;""),"")&lt;&gt;"","Yes","No"))</f>
        <v/>
      </c>
      <c r="AY192" s="19">
        <f>TRIM(IFERROR(TRIM(INDEX($A192:$AQ192,MATCH(Lists!$K$13,$A$1:$AQ$1,0))&amp;""),"")&amp;" "&amp;IFERROR(TRIM(INDEX($A192:$AQ192,MATCH(Lists!$K$14,$A$1:$AQ$1,0))&amp;""),""))</f>
        <v/>
      </c>
      <c r="AZ192" s="20">
        <f>IF(AY192="","",IFERROR(IF(TRIM(INDEX($A192:$AQ192,MATCH(Lists!$K$15,$A$1:$AQ$1,0))&amp;"")="","",IF(ISNUMBER(INDEX($A192:$AQ192,MATCH(Lists!$K$15,$A$1:$AQ$1,0))),INT(INDEX($A192:$AQ192,MATCH(Lists!$K$15,$A$1:$AQ$1,0))),DATE(VALUE(LEFT(INDEX($A192:$AQ192,MATCH(Lists!$K$15,$A$1:$AQ$1,0)),4)),VALUE(MID(INDEX($A192:$AQ192,MATCH(Lists!$K$15,$A$1:$AQ$1,0)),6,2)),VALUE(MID(INDEX($A192:$AQ192,MATCH(Lists!$K$15,$A$1:$AQ$1,0)),9,2))))),""))</f>
        <v/>
      </c>
      <c r="BA192" s="19">
        <f>IF(AY192="","",IFERROR(TRIM(INDEX($A192:$AQ192,MATCH(Lists!$K$17,$A$1:$AQ$1,0))&amp;""),""))</f>
        <v/>
      </c>
      <c r="BB192" s="19">
        <f>IF(AY192="","",IFERROR(TRIM(INDEX($A192:$AQ192,MATCH(Lists!$K$16,$A$1:$AQ$1,0))&amp;""),""))</f>
        <v/>
      </c>
      <c r="BC192" s="19">
        <f>IF(AY192="","",IF(OR(AND(IFERROR(TRIM(INDEX($A192:$AQ192,MATCH(Lists!$K$18,$A$1:$AQ$1,0))&amp;""),"")&lt;&gt;"",ISERROR(MATCH(LOWER(IFERROR(TRIM(INDEX($A192:$AQ192,MATCH(Lists!$K$18,$A$1:$AQ$1,0))&amp;""),"")),Lists!$M$2:$M$7,0))),AND(IFERROR(TRIM(INDEX($A192:$AQ192,MATCH(Lists!$K$19,$A$1:$AQ$1,0))&amp;""),"")&lt;&gt;"",ISERROR(MATCH(LOWER(IFERROR(TRIM(INDEX($A192:$AQ192,MATCH(Lists!$K$19,$A$1:$AQ$1,0))&amp;""),"")),Lists!$M$2:$M$7,0)))),"Yes","No"))</f>
        <v/>
      </c>
      <c r="BD192" s="19">
        <f>IF(AY192="","",IF(IFERROR(TRIM(INDEX($A192:$AQ192,MATCH(Lists!$K$20,$A$1:$AQ$1,0))&amp;""),"")&lt;&gt;"","Yes","No"))</f>
        <v/>
      </c>
      <c r="BE192" s="19">
        <f>IF(AS192="","",IFERROR(TRIM(INDEX($A192:$AQ192,MATCH(Lists!$K$7,$A$1:$AQ$1,0))&amp;""),""))</f>
        <v/>
      </c>
      <c r="BF192" s="19">
        <f>IF(AS192="","",IFERROR(TRIM(INDEX($A192:$AQ192,MATCH(Lists!$K$8,$A$1:$AQ$1,0))&amp;""),""))</f>
        <v/>
      </c>
      <c r="BG192" s="19">
        <f>IF(AS192="","",IFERROR(TRIM(INDEX($A192:$AQ192,MATCH(Lists!$K$12,$A$1:$AQ$1,0))&amp;""),""))</f>
        <v/>
      </c>
      <c r="BH192" s="19">
        <f>IF(AS192="","",IFERROR(TRIM(INDEX($A192:$AQ192,MATCH(Lists!$K$22,$A$1:$AQ$1,0))&amp;""),""))</f>
        <v/>
      </c>
      <c r="BI192" s="21">
        <f>IF(OR(BH192="Paid",BH192="Partially refunded"),IFERROR(VALUE(IFERROR(TRIM(INDEX($A192:$AQ192,MATCH(Lists!$K$23,$A$1:$AQ$1,0))&amp;""),"")),0)-IFERROR(VALUE(IFERROR(TRIM(INDEX($A192:$AQ192,MATCH(Lists!$K$24,$A$1:$AQ$1,0))&amp;""),"")),0),0)</f>
        <v/>
      </c>
      <c r="BJ192" s="21">
        <f>IF(AS192="","",IFERROR(IF(TRIM(INDEX($A192:$AQ192,MATCH(Lists!$K$21,$A$1:$AQ$1,0))&amp;"")="","",VALUE(TRIM(INDEX($A192:$AQ192,MATCH(Lists!$K$21,$A$1:$AQ$1,0))&amp;""))),""))</f>
        <v/>
      </c>
      <c r="BK192" s="19">
        <f>IF(AS192="",0,1)</f>
        <v/>
      </c>
    </row>
    <row r="193">
      <c r="AR193" s="18" t="n"/>
      <c r="AS193" s="19">
        <f>TRIM(IFERROR(TRIM(INDEX($A193:$AQ193,MATCH(Lists!$K$2,$A$1:$AQ$1,0))&amp;""),"")&amp;" "&amp;IFERROR(TRIM(INDEX($A193:$AQ193,MATCH(Lists!$K$3,$A$1:$AQ$1,0))&amp;""),""))</f>
        <v/>
      </c>
      <c r="AT193" s="20">
        <f>IF(AS193="","",IFERROR(IF(TRIM(INDEX($A193:$AQ193,MATCH(Lists!$K$4,$A$1:$AQ$1,0))&amp;"")="","",IF(ISNUMBER(INDEX($A193:$AQ193,MATCH(Lists!$K$4,$A$1:$AQ$1,0))),INT(INDEX($A193:$AQ193,MATCH(Lists!$K$4,$A$1:$AQ$1,0))),DATE(VALUE(LEFT(INDEX($A193:$AQ193,MATCH(Lists!$K$4,$A$1:$AQ$1,0)),4)),VALUE(MID(INDEX($A193:$AQ193,MATCH(Lists!$K$4,$A$1:$AQ$1,0)),6,2)),VALUE(MID(INDEX($A193:$AQ193,MATCH(Lists!$K$4,$A$1:$AQ$1,0)),9,2))))),""))</f>
        <v/>
      </c>
      <c r="AU193" s="19">
        <f>IF(AS193="","",IFERROR(TRIM(INDEX($A193:$AQ193,MATCH(Lists!$K$6,$A$1:$AQ$1,0))&amp;""),""))</f>
        <v/>
      </c>
      <c r="AV193" s="19">
        <f>IF(AS193="","",IFERROR(TRIM(INDEX($A193:$AQ193,MATCH(Lists!$K$5,$A$1:$AQ$1,0))&amp;""),""))</f>
        <v/>
      </c>
      <c r="AW193" s="19">
        <f>IF(AS193="","",IF(OR(AND(IFERROR(TRIM(INDEX($A193:$AQ193,MATCH(Lists!$K$9,$A$1:$AQ$1,0))&amp;""),"")&lt;&gt;"",ISERROR(MATCH(LOWER(IFERROR(TRIM(INDEX($A193:$AQ193,MATCH(Lists!$K$9,$A$1:$AQ$1,0))&amp;""),"")),Lists!$M$2:$M$7,0))),AND(IFERROR(TRIM(INDEX($A193:$AQ193,MATCH(Lists!$K$10,$A$1:$AQ$1,0))&amp;""),"")&lt;&gt;"",ISERROR(MATCH(LOWER(IFERROR(TRIM(INDEX($A193:$AQ193,MATCH(Lists!$K$10,$A$1:$AQ$1,0))&amp;""),"")),Lists!$M$2:$M$7,0)))),"Yes","No"))</f>
        <v/>
      </c>
      <c r="AX193" s="19">
        <f>IF(AS193="","",IF(IFERROR(TRIM(INDEX($A193:$AQ193,MATCH(Lists!$K$11,$A$1:$AQ$1,0))&amp;""),"")&lt;&gt;"","Yes","No"))</f>
        <v/>
      </c>
      <c r="AY193" s="19">
        <f>TRIM(IFERROR(TRIM(INDEX($A193:$AQ193,MATCH(Lists!$K$13,$A$1:$AQ$1,0))&amp;""),"")&amp;" "&amp;IFERROR(TRIM(INDEX($A193:$AQ193,MATCH(Lists!$K$14,$A$1:$AQ$1,0))&amp;""),""))</f>
        <v/>
      </c>
      <c r="AZ193" s="20">
        <f>IF(AY193="","",IFERROR(IF(TRIM(INDEX($A193:$AQ193,MATCH(Lists!$K$15,$A$1:$AQ$1,0))&amp;"")="","",IF(ISNUMBER(INDEX($A193:$AQ193,MATCH(Lists!$K$15,$A$1:$AQ$1,0))),INT(INDEX($A193:$AQ193,MATCH(Lists!$K$15,$A$1:$AQ$1,0))),DATE(VALUE(LEFT(INDEX($A193:$AQ193,MATCH(Lists!$K$15,$A$1:$AQ$1,0)),4)),VALUE(MID(INDEX($A193:$AQ193,MATCH(Lists!$K$15,$A$1:$AQ$1,0)),6,2)),VALUE(MID(INDEX($A193:$AQ193,MATCH(Lists!$K$15,$A$1:$AQ$1,0)),9,2))))),""))</f>
        <v/>
      </c>
      <c r="BA193" s="19">
        <f>IF(AY193="","",IFERROR(TRIM(INDEX($A193:$AQ193,MATCH(Lists!$K$17,$A$1:$AQ$1,0))&amp;""),""))</f>
        <v/>
      </c>
      <c r="BB193" s="19">
        <f>IF(AY193="","",IFERROR(TRIM(INDEX($A193:$AQ193,MATCH(Lists!$K$16,$A$1:$AQ$1,0))&amp;""),""))</f>
        <v/>
      </c>
      <c r="BC193" s="19">
        <f>IF(AY193="","",IF(OR(AND(IFERROR(TRIM(INDEX($A193:$AQ193,MATCH(Lists!$K$18,$A$1:$AQ$1,0))&amp;""),"")&lt;&gt;"",ISERROR(MATCH(LOWER(IFERROR(TRIM(INDEX($A193:$AQ193,MATCH(Lists!$K$18,$A$1:$AQ$1,0))&amp;""),"")),Lists!$M$2:$M$7,0))),AND(IFERROR(TRIM(INDEX($A193:$AQ193,MATCH(Lists!$K$19,$A$1:$AQ$1,0))&amp;""),"")&lt;&gt;"",ISERROR(MATCH(LOWER(IFERROR(TRIM(INDEX($A193:$AQ193,MATCH(Lists!$K$19,$A$1:$AQ$1,0))&amp;""),"")),Lists!$M$2:$M$7,0)))),"Yes","No"))</f>
        <v/>
      </c>
      <c r="BD193" s="19">
        <f>IF(AY193="","",IF(IFERROR(TRIM(INDEX($A193:$AQ193,MATCH(Lists!$K$20,$A$1:$AQ$1,0))&amp;""),"")&lt;&gt;"","Yes","No"))</f>
        <v/>
      </c>
      <c r="BE193" s="19">
        <f>IF(AS193="","",IFERROR(TRIM(INDEX($A193:$AQ193,MATCH(Lists!$K$7,$A$1:$AQ$1,0))&amp;""),""))</f>
        <v/>
      </c>
      <c r="BF193" s="19">
        <f>IF(AS193="","",IFERROR(TRIM(INDEX($A193:$AQ193,MATCH(Lists!$K$8,$A$1:$AQ$1,0))&amp;""),""))</f>
        <v/>
      </c>
      <c r="BG193" s="19">
        <f>IF(AS193="","",IFERROR(TRIM(INDEX($A193:$AQ193,MATCH(Lists!$K$12,$A$1:$AQ$1,0))&amp;""),""))</f>
        <v/>
      </c>
      <c r="BH193" s="19">
        <f>IF(AS193="","",IFERROR(TRIM(INDEX($A193:$AQ193,MATCH(Lists!$K$22,$A$1:$AQ$1,0))&amp;""),""))</f>
        <v/>
      </c>
      <c r="BI193" s="21">
        <f>IF(OR(BH193="Paid",BH193="Partially refunded"),IFERROR(VALUE(IFERROR(TRIM(INDEX($A193:$AQ193,MATCH(Lists!$K$23,$A$1:$AQ$1,0))&amp;""),"")),0)-IFERROR(VALUE(IFERROR(TRIM(INDEX($A193:$AQ193,MATCH(Lists!$K$24,$A$1:$AQ$1,0))&amp;""),"")),0),0)</f>
        <v/>
      </c>
      <c r="BJ193" s="21">
        <f>IF(AS193="","",IFERROR(IF(TRIM(INDEX($A193:$AQ193,MATCH(Lists!$K$21,$A$1:$AQ$1,0))&amp;"")="","",VALUE(TRIM(INDEX($A193:$AQ193,MATCH(Lists!$K$21,$A$1:$AQ$1,0))&amp;""))),""))</f>
        <v/>
      </c>
      <c r="BK193" s="19">
        <f>IF(AS193="",0,1)</f>
        <v/>
      </c>
    </row>
    <row r="194">
      <c r="AR194" s="18" t="n"/>
      <c r="AS194" s="19">
        <f>TRIM(IFERROR(TRIM(INDEX($A194:$AQ194,MATCH(Lists!$K$2,$A$1:$AQ$1,0))&amp;""),"")&amp;" "&amp;IFERROR(TRIM(INDEX($A194:$AQ194,MATCH(Lists!$K$3,$A$1:$AQ$1,0))&amp;""),""))</f>
        <v/>
      </c>
      <c r="AT194" s="20">
        <f>IF(AS194="","",IFERROR(IF(TRIM(INDEX($A194:$AQ194,MATCH(Lists!$K$4,$A$1:$AQ$1,0))&amp;"")="","",IF(ISNUMBER(INDEX($A194:$AQ194,MATCH(Lists!$K$4,$A$1:$AQ$1,0))),INT(INDEX($A194:$AQ194,MATCH(Lists!$K$4,$A$1:$AQ$1,0))),DATE(VALUE(LEFT(INDEX($A194:$AQ194,MATCH(Lists!$K$4,$A$1:$AQ$1,0)),4)),VALUE(MID(INDEX($A194:$AQ194,MATCH(Lists!$K$4,$A$1:$AQ$1,0)),6,2)),VALUE(MID(INDEX($A194:$AQ194,MATCH(Lists!$K$4,$A$1:$AQ$1,0)),9,2))))),""))</f>
        <v/>
      </c>
      <c r="AU194" s="19">
        <f>IF(AS194="","",IFERROR(TRIM(INDEX($A194:$AQ194,MATCH(Lists!$K$6,$A$1:$AQ$1,0))&amp;""),""))</f>
        <v/>
      </c>
      <c r="AV194" s="19">
        <f>IF(AS194="","",IFERROR(TRIM(INDEX($A194:$AQ194,MATCH(Lists!$K$5,$A$1:$AQ$1,0))&amp;""),""))</f>
        <v/>
      </c>
      <c r="AW194" s="19">
        <f>IF(AS194="","",IF(OR(AND(IFERROR(TRIM(INDEX($A194:$AQ194,MATCH(Lists!$K$9,$A$1:$AQ$1,0))&amp;""),"")&lt;&gt;"",ISERROR(MATCH(LOWER(IFERROR(TRIM(INDEX($A194:$AQ194,MATCH(Lists!$K$9,$A$1:$AQ$1,0))&amp;""),"")),Lists!$M$2:$M$7,0))),AND(IFERROR(TRIM(INDEX($A194:$AQ194,MATCH(Lists!$K$10,$A$1:$AQ$1,0))&amp;""),"")&lt;&gt;"",ISERROR(MATCH(LOWER(IFERROR(TRIM(INDEX($A194:$AQ194,MATCH(Lists!$K$10,$A$1:$AQ$1,0))&amp;""),"")),Lists!$M$2:$M$7,0)))),"Yes","No"))</f>
        <v/>
      </c>
      <c r="AX194" s="19">
        <f>IF(AS194="","",IF(IFERROR(TRIM(INDEX($A194:$AQ194,MATCH(Lists!$K$11,$A$1:$AQ$1,0))&amp;""),"")&lt;&gt;"","Yes","No"))</f>
        <v/>
      </c>
      <c r="AY194" s="19">
        <f>TRIM(IFERROR(TRIM(INDEX($A194:$AQ194,MATCH(Lists!$K$13,$A$1:$AQ$1,0))&amp;""),"")&amp;" "&amp;IFERROR(TRIM(INDEX($A194:$AQ194,MATCH(Lists!$K$14,$A$1:$AQ$1,0))&amp;""),""))</f>
        <v/>
      </c>
      <c r="AZ194" s="20">
        <f>IF(AY194="","",IFERROR(IF(TRIM(INDEX($A194:$AQ194,MATCH(Lists!$K$15,$A$1:$AQ$1,0))&amp;"")="","",IF(ISNUMBER(INDEX($A194:$AQ194,MATCH(Lists!$K$15,$A$1:$AQ$1,0))),INT(INDEX($A194:$AQ194,MATCH(Lists!$K$15,$A$1:$AQ$1,0))),DATE(VALUE(LEFT(INDEX($A194:$AQ194,MATCH(Lists!$K$15,$A$1:$AQ$1,0)),4)),VALUE(MID(INDEX($A194:$AQ194,MATCH(Lists!$K$15,$A$1:$AQ$1,0)),6,2)),VALUE(MID(INDEX($A194:$AQ194,MATCH(Lists!$K$15,$A$1:$AQ$1,0)),9,2))))),""))</f>
        <v/>
      </c>
      <c r="BA194" s="19">
        <f>IF(AY194="","",IFERROR(TRIM(INDEX($A194:$AQ194,MATCH(Lists!$K$17,$A$1:$AQ$1,0))&amp;""),""))</f>
        <v/>
      </c>
      <c r="BB194" s="19">
        <f>IF(AY194="","",IFERROR(TRIM(INDEX($A194:$AQ194,MATCH(Lists!$K$16,$A$1:$AQ$1,0))&amp;""),""))</f>
        <v/>
      </c>
      <c r="BC194" s="19">
        <f>IF(AY194="","",IF(OR(AND(IFERROR(TRIM(INDEX($A194:$AQ194,MATCH(Lists!$K$18,$A$1:$AQ$1,0))&amp;""),"")&lt;&gt;"",ISERROR(MATCH(LOWER(IFERROR(TRIM(INDEX($A194:$AQ194,MATCH(Lists!$K$18,$A$1:$AQ$1,0))&amp;""),"")),Lists!$M$2:$M$7,0))),AND(IFERROR(TRIM(INDEX($A194:$AQ194,MATCH(Lists!$K$19,$A$1:$AQ$1,0))&amp;""),"")&lt;&gt;"",ISERROR(MATCH(LOWER(IFERROR(TRIM(INDEX($A194:$AQ194,MATCH(Lists!$K$19,$A$1:$AQ$1,0))&amp;""),"")),Lists!$M$2:$M$7,0)))),"Yes","No"))</f>
        <v/>
      </c>
      <c r="BD194" s="19">
        <f>IF(AY194="","",IF(IFERROR(TRIM(INDEX($A194:$AQ194,MATCH(Lists!$K$20,$A$1:$AQ$1,0))&amp;""),"")&lt;&gt;"","Yes","No"))</f>
        <v/>
      </c>
      <c r="BE194" s="19">
        <f>IF(AS194="","",IFERROR(TRIM(INDEX($A194:$AQ194,MATCH(Lists!$K$7,$A$1:$AQ$1,0))&amp;""),""))</f>
        <v/>
      </c>
      <c r="BF194" s="19">
        <f>IF(AS194="","",IFERROR(TRIM(INDEX($A194:$AQ194,MATCH(Lists!$K$8,$A$1:$AQ$1,0))&amp;""),""))</f>
        <v/>
      </c>
      <c r="BG194" s="19">
        <f>IF(AS194="","",IFERROR(TRIM(INDEX($A194:$AQ194,MATCH(Lists!$K$12,$A$1:$AQ$1,0))&amp;""),""))</f>
        <v/>
      </c>
      <c r="BH194" s="19">
        <f>IF(AS194="","",IFERROR(TRIM(INDEX($A194:$AQ194,MATCH(Lists!$K$22,$A$1:$AQ$1,0))&amp;""),""))</f>
        <v/>
      </c>
      <c r="BI194" s="21">
        <f>IF(OR(BH194="Paid",BH194="Partially refunded"),IFERROR(VALUE(IFERROR(TRIM(INDEX($A194:$AQ194,MATCH(Lists!$K$23,$A$1:$AQ$1,0))&amp;""),"")),0)-IFERROR(VALUE(IFERROR(TRIM(INDEX($A194:$AQ194,MATCH(Lists!$K$24,$A$1:$AQ$1,0))&amp;""),"")),0),0)</f>
        <v/>
      </c>
      <c r="BJ194" s="21">
        <f>IF(AS194="","",IFERROR(IF(TRIM(INDEX($A194:$AQ194,MATCH(Lists!$K$21,$A$1:$AQ$1,0))&amp;"")="","",VALUE(TRIM(INDEX($A194:$AQ194,MATCH(Lists!$K$21,$A$1:$AQ$1,0))&amp;""))),""))</f>
        <v/>
      </c>
      <c r="BK194" s="19">
        <f>IF(AS194="",0,1)</f>
        <v/>
      </c>
    </row>
    <row r="195">
      <c r="AR195" s="18" t="n"/>
      <c r="AS195" s="19">
        <f>TRIM(IFERROR(TRIM(INDEX($A195:$AQ195,MATCH(Lists!$K$2,$A$1:$AQ$1,0))&amp;""),"")&amp;" "&amp;IFERROR(TRIM(INDEX($A195:$AQ195,MATCH(Lists!$K$3,$A$1:$AQ$1,0))&amp;""),""))</f>
        <v/>
      </c>
      <c r="AT195" s="20">
        <f>IF(AS195="","",IFERROR(IF(TRIM(INDEX($A195:$AQ195,MATCH(Lists!$K$4,$A$1:$AQ$1,0))&amp;"")="","",IF(ISNUMBER(INDEX($A195:$AQ195,MATCH(Lists!$K$4,$A$1:$AQ$1,0))),INT(INDEX($A195:$AQ195,MATCH(Lists!$K$4,$A$1:$AQ$1,0))),DATE(VALUE(LEFT(INDEX($A195:$AQ195,MATCH(Lists!$K$4,$A$1:$AQ$1,0)),4)),VALUE(MID(INDEX($A195:$AQ195,MATCH(Lists!$K$4,$A$1:$AQ$1,0)),6,2)),VALUE(MID(INDEX($A195:$AQ195,MATCH(Lists!$K$4,$A$1:$AQ$1,0)),9,2))))),""))</f>
        <v/>
      </c>
      <c r="AU195" s="19">
        <f>IF(AS195="","",IFERROR(TRIM(INDEX($A195:$AQ195,MATCH(Lists!$K$6,$A$1:$AQ$1,0))&amp;""),""))</f>
        <v/>
      </c>
      <c r="AV195" s="19">
        <f>IF(AS195="","",IFERROR(TRIM(INDEX($A195:$AQ195,MATCH(Lists!$K$5,$A$1:$AQ$1,0))&amp;""),""))</f>
        <v/>
      </c>
      <c r="AW195" s="19">
        <f>IF(AS195="","",IF(OR(AND(IFERROR(TRIM(INDEX($A195:$AQ195,MATCH(Lists!$K$9,$A$1:$AQ$1,0))&amp;""),"")&lt;&gt;"",ISERROR(MATCH(LOWER(IFERROR(TRIM(INDEX($A195:$AQ195,MATCH(Lists!$K$9,$A$1:$AQ$1,0))&amp;""),"")),Lists!$M$2:$M$7,0))),AND(IFERROR(TRIM(INDEX($A195:$AQ195,MATCH(Lists!$K$10,$A$1:$AQ$1,0))&amp;""),"")&lt;&gt;"",ISERROR(MATCH(LOWER(IFERROR(TRIM(INDEX($A195:$AQ195,MATCH(Lists!$K$10,$A$1:$AQ$1,0))&amp;""),"")),Lists!$M$2:$M$7,0)))),"Yes","No"))</f>
        <v/>
      </c>
      <c r="AX195" s="19">
        <f>IF(AS195="","",IF(IFERROR(TRIM(INDEX($A195:$AQ195,MATCH(Lists!$K$11,$A$1:$AQ$1,0))&amp;""),"")&lt;&gt;"","Yes","No"))</f>
        <v/>
      </c>
      <c r="AY195" s="19">
        <f>TRIM(IFERROR(TRIM(INDEX($A195:$AQ195,MATCH(Lists!$K$13,$A$1:$AQ$1,0))&amp;""),"")&amp;" "&amp;IFERROR(TRIM(INDEX($A195:$AQ195,MATCH(Lists!$K$14,$A$1:$AQ$1,0))&amp;""),""))</f>
        <v/>
      </c>
      <c r="AZ195" s="20">
        <f>IF(AY195="","",IFERROR(IF(TRIM(INDEX($A195:$AQ195,MATCH(Lists!$K$15,$A$1:$AQ$1,0))&amp;"")="","",IF(ISNUMBER(INDEX($A195:$AQ195,MATCH(Lists!$K$15,$A$1:$AQ$1,0))),INT(INDEX($A195:$AQ195,MATCH(Lists!$K$15,$A$1:$AQ$1,0))),DATE(VALUE(LEFT(INDEX($A195:$AQ195,MATCH(Lists!$K$15,$A$1:$AQ$1,0)),4)),VALUE(MID(INDEX($A195:$AQ195,MATCH(Lists!$K$15,$A$1:$AQ$1,0)),6,2)),VALUE(MID(INDEX($A195:$AQ195,MATCH(Lists!$K$15,$A$1:$AQ$1,0)),9,2))))),""))</f>
        <v/>
      </c>
      <c r="BA195" s="19">
        <f>IF(AY195="","",IFERROR(TRIM(INDEX($A195:$AQ195,MATCH(Lists!$K$17,$A$1:$AQ$1,0))&amp;""),""))</f>
        <v/>
      </c>
      <c r="BB195" s="19">
        <f>IF(AY195="","",IFERROR(TRIM(INDEX($A195:$AQ195,MATCH(Lists!$K$16,$A$1:$AQ$1,0))&amp;""),""))</f>
        <v/>
      </c>
      <c r="BC195" s="19">
        <f>IF(AY195="","",IF(OR(AND(IFERROR(TRIM(INDEX($A195:$AQ195,MATCH(Lists!$K$18,$A$1:$AQ$1,0))&amp;""),"")&lt;&gt;"",ISERROR(MATCH(LOWER(IFERROR(TRIM(INDEX($A195:$AQ195,MATCH(Lists!$K$18,$A$1:$AQ$1,0))&amp;""),"")),Lists!$M$2:$M$7,0))),AND(IFERROR(TRIM(INDEX($A195:$AQ195,MATCH(Lists!$K$19,$A$1:$AQ$1,0))&amp;""),"")&lt;&gt;"",ISERROR(MATCH(LOWER(IFERROR(TRIM(INDEX($A195:$AQ195,MATCH(Lists!$K$19,$A$1:$AQ$1,0))&amp;""),"")),Lists!$M$2:$M$7,0)))),"Yes","No"))</f>
        <v/>
      </c>
      <c r="BD195" s="19">
        <f>IF(AY195="","",IF(IFERROR(TRIM(INDEX($A195:$AQ195,MATCH(Lists!$K$20,$A$1:$AQ$1,0))&amp;""),"")&lt;&gt;"","Yes","No"))</f>
        <v/>
      </c>
      <c r="BE195" s="19">
        <f>IF(AS195="","",IFERROR(TRIM(INDEX($A195:$AQ195,MATCH(Lists!$K$7,$A$1:$AQ$1,0))&amp;""),""))</f>
        <v/>
      </c>
      <c r="BF195" s="19">
        <f>IF(AS195="","",IFERROR(TRIM(INDEX($A195:$AQ195,MATCH(Lists!$K$8,$A$1:$AQ$1,0))&amp;""),""))</f>
        <v/>
      </c>
      <c r="BG195" s="19">
        <f>IF(AS195="","",IFERROR(TRIM(INDEX($A195:$AQ195,MATCH(Lists!$K$12,$A$1:$AQ$1,0))&amp;""),""))</f>
        <v/>
      </c>
      <c r="BH195" s="19">
        <f>IF(AS195="","",IFERROR(TRIM(INDEX($A195:$AQ195,MATCH(Lists!$K$22,$A$1:$AQ$1,0))&amp;""),""))</f>
        <v/>
      </c>
      <c r="BI195" s="21">
        <f>IF(OR(BH195="Paid",BH195="Partially refunded"),IFERROR(VALUE(IFERROR(TRIM(INDEX($A195:$AQ195,MATCH(Lists!$K$23,$A$1:$AQ$1,0))&amp;""),"")),0)-IFERROR(VALUE(IFERROR(TRIM(INDEX($A195:$AQ195,MATCH(Lists!$K$24,$A$1:$AQ$1,0))&amp;""),"")),0),0)</f>
        <v/>
      </c>
      <c r="BJ195" s="21">
        <f>IF(AS195="","",IFERROR(IF(TRIM(INDEX($A195:$AQ195,MATCH(Lists!$K$21,$A$1:$AQ$1,0))&amp;"")="","",VALUE(TRIM(INDEX($A195:$AQ195,MATCH(Lists!$K$21,$A$1:$AQ$1,0))&amp;""))),""))</f>
        <v/>
      </c>
      <c r="BK195" s="19">
        <f>IF(AS195="",0,1)</f>
        <v/>
      </c>
    </row>
    <row r="196">
      <c r="AR196" s="18" t="n"/>
      <c r="AS196" s="19">
        <f>TRIM(IFERROR(TRIM(INDEX($A196:$AQ196,MATCH(Lists!$K$2,$A$1:$AQ$1,0))&amp;""),"")&amp;" "&amp;IFERROR(TRIM(INDEX($A196:$AQ196,MATCH(Lists!$K$3,$A$1:$AQ$1,0))&amp;""),""))</f>
        <v/>
      </c>
      <c r="AT196" s="20">
        <f>IF(AS196="","",IFERROR(IF(TRIM(INDEX($A196:$AQ196,MATCH(Lists!$K$4,$A$1:$AQ$1,0))&amp;"")="","",IF(ISNUMBER(INDEX($A196:$AQ196,MATCH(Lists!$K$4,$A$1:$AQ$1,0))),INT(INDEX($A196:$AQ196,MATCH(Lists!$K$4,$A$1:$AQ$1,0))),DATE(VALUE(LEFT(INDEX($A196:$AQ196,MATCH(Lists!$K$4,$A$1:$AQ$1,0)),4)),VALUE(MID(INDEX($A196:$AQ196,MATCH(Lists!$K$4,$A$1:$AQ$1,0)),6,2)),VALUE(MID(INDEX($A196:$AQ196,MATCH(Lists!$K$4,$A$1:$AQ$1,0)),9,2))))),""))</f>
        <v/>
      </c>
      <c r="AU196" s="19">
        <f>IF(AS196="","",IFERROR(TRIM(INDEX($A196:$AQ196,MATCH(Lists!$K$6,$A$1:$AQ$1,0))&amp;""),""))</f>
        <v/>
      </c>
      <c r="AV196" s="19">
        <f>IF(AS196="","",IFERROR(TRIM(INDEX($A196:$AQ196,MATCH(Lists!$K$5,$A$1:$AQ$1,0))&amp;""),""))</f>
        <v/>
      </c>
      <c r="AW196" s="19">
        <f>IF(AS196="","",IF(OR(AND(IFERROR(TRIM(INDEX($A196:$AQ196,MATCH(Lists!$K$9,$A$1:$AQ$1,0))&amp;""),"")&lt;&gt;"",ISERROR(MATCH(LOWER(IFERROR(TRIM(INDEX($A196:$AQ196,MATCH(Lists!$K$9,$A$1:$AQ$1,0))&amp;""),"")),Lists!$M$2:$M$7,0))),AND(IFERROR(TRIM(INDEX($A196:$AQ196,MATCH(Lists!$K$10,$A$1:$AQ$1,0))&amp;""),"")&lt;&gt;"",ISERROR(MATCH(LOWER(IFERROR(TRIM(INDEX($A196:$AQ196,MATCH(Lists!$K$10,$A$1:$AQ$1,0))&amp;""),"")),Lists!$M$2:$M$7,0)))),"Yes","No"))</f>
        <v/>
      </c>
      <c r="AX196" s="19">
        <f>IF(AS196="","",IF(IFERROR(TRIM(INDEX($A196:$AQ196,MATCH(Lists!$K$11,$A$1:$AQ$1,0))&amp;""),"")&lt;&gt;"","Yes","No"))</f>
        <v/>
      </c>
      <c r="AY196" s="19">
        <f>TRIM(IFERROR(TRIM(INDEX($A196:$AQ196,MATCH(Lists!$K$13,$A$1:$AQ$1,0))&amp;""),"")&amp;" "&amp;IFERROR(TRIM(INDEX($A196:$AQ196,MATCH(Lists!$K$14,$A$1:$AQ$1,0))&amp;""),""))</f>
        <v/>
      </c>
      <c r="AZ196" s="20">
        <f>IF(AY196="","",IFERROR(IF(TRIM(INDEX($A196:$AQ196,MATCH(Lists!$K$15,$A$1:$AQ$1,0))&amp;"")="","",IF(ISNUMBER(INDEX($A196:$AQ196,MATCH(Lists!$K$15,$A$1:$AQ$1,0))),INT(INDEX($A196:$AQ196,MATCH(Lists!$K$15,$A$1:$AQ$1,0))),DATE(VALUE(LEFT(INDEX($A196:$AQ196,MATCH(Lists!$K$15,$A$1:$AQ$1,0)),4)),VALUE(MID(INDEX($A196:$AQ196,MATCH(Lists!$K$15,$A$1:$AQ$1,0)),6,2)),VALUE(MID(INDEX($A196:$AQ196,MATCH(Lists!$K$15,$A$1:$AQ$1,0)),9,2))))),""))</f>
        <v/>
      </c>
      <c r="BA196" s="19">
        <f>IF(AY196="","",IFERROR(TRIM(INDEX($A196:$AQ196,MATCH(Lists!$K$17,$A$1:$AQ$1,0))&amp;""),""))</f>
        <v/>
      </c>
      <c r="BB196" s="19">
        <f>IF(AY196="","",IFERROR(TRIM(INDEX($A196:$AQ196,MATCH(Lists!$K$16,$A$1:$AQ$1,0))&amp;""),""))</f>
        <v/>
      </c>
      <c r="BC196" s="19">
        <f>IF(AY196="","",IF(OR(AND(IFERROR(TRIM(INDEX($A196:$AQ196,MATCH(Lists!$K$18,$A$1:$AQ$1,0))&amp;""),"")&lt;&gt;"",ISERROR(MATCH(LOWER(IFERROR(TRIM(INDEX($A196:$AQ196,MATCH(Lists!$K$18,$A$1:$AQ$1,0))&amp;""),"")),Lists!$M$2:$M$7,0))),AND(IFERROR(TRIM(INDEX($A196:$AQ196,MATCH(Lists!$K$19,$A$1:$AQ$1,0))&amp;""),"")&lt;&gt;"",ISERROR(MATCH(LOWER(IFERROR(TRIM(INDEX($A196:$AQ196,MATCH(Lists!$K$19,$A$1:$AQ$1,0))&amp;""),"")),Lists!$M$2:$M$7,0)))),"Yes","No"))</f>
        <v/>
      </c>
      <c r="BD196" s="19">
        <f>IF(AY196="","",IF(IFERROR(TRIM(INDEX($A196:$AQ196,MATCH(Lists!$K$20,$A$1:$AQ$1,0))&amp;""),"")&lt;&gt;"","Yes","No"))</f>
        <v/>
      </c>
      <c r="BE196" s="19">
        <f>IF(AS196="","",IFERROR(TRIM(INDEX($A196:$AQ196,MATCH(Lists!$K$7,$A$1:$AQ$1,0))&amp;""),""))</f>
        <v/>
      </c>
      <c r="BF196" s="19">
        <f>IF(AS196="","",IFERROR(TRIM(INDEX($A196:$AQ196,MATCH(Lists!$K$8,$A$1:$AQ$1,0))&amp;""),""))</f>
        <v/>
      </c>
      <c r="BG196" s="19">
        <f>IF(AS196="","",IFERROR(TRIM(INDEX($A196:$AQ196,MATCH(Lists!$K$12,$A$1:$AQ$1,0))&amp;""),""))</f>
        <v/>
      </c>
      <c r="BH196" s="19">
        <f>IF(AS196="","",IFERROR(TRIM(INDEX($A196:$AQ196,MATCH(Lists!$K$22,$A$1:$AQ$1,0))&amp;""),""))</f>
        <v/>
      </c>
      <c r="BI196" s="21">
        <f>IF(OR(BH196="Paid",BH196="Partially refunded"),IFERROR(VALUE(IFERROR(TRIM(INDEX($A196:$AQ196,MATCH(Lists!$K$23,$A$1:$AQ$1,0))&amp;""),"")),0)-IFERROR(VALUE(IFERROR(TRIM(INDEX($A196:$AQ196,MATCH(Lists!$K$24,$A$1:$AQ$1,0))&amp;""),"")),0),0)</f>
        <v/>
      </c>
      <c r="BJ196" s="21">
        <f>IF(AS196="","",IFERROR(IF(TRIM(INDEX($A196:$AQ196,MATCH(Lists!$K$21,$A$1:$AQ$1,0))&amp;"")="","",VALUE(TRIM(INDEX($A196:$AQ196,MATCH(Lists!$K$21,$A$1:$AQ$1,0))&amp;""))),""))</f>
        <v/>
      </c>
      <c r="BK196" s="19">
        <f>IF(AS196="",0,1)</f>
        <v/>
      </c>
    </row>
    <row r="197">
      <c r="AR197" s="18" t="n"/>
      <c r="AS197" s="19">
        <f>TRIM(IFERROR(TRIM(INDEX($A197:$AQ197,MATCH(Lists!$K$2,$A$1:$AQ$1,0))&amp;""),"")&amp;" "&amp;IFERROR(TRIM(INDEX($A197:$AQ197,MATCH(Lists!$K$3,$A$1:$AQ$1,0))&amp;""),""))</f>
        <v/>
      </c>
      <c r="AT197" s="20">
        <f>IF(AS197="","",IFERROR(IF(TRIM(INDEX($A197:$AQ197,MATCH(Lists!$K$4,$A$1:$AQ$1,0))&amp;"")="","",IF(ISNUMBER(INDEX($A197:$AQ197,MATCH(Lists!$K$4,$A$1:$AQ$1,0))),INT(INDEX($A197:$AQ197,MATCH(Lists!$K$4,$A$1:$AQ$1,0))),DATE(VALUE(LEFT(INDEX($A197:$AQ197,MATCH(Lists!$K$4,$A$1:$AQ$1,0)),4)),VALUE(MID(INDEX($A197:$AQ197,MATCH(Lists!$K$4,$A$1:$AQ$1,0)),6,2)),VALUE(MID(INDEX($A197:$AQ197,MATCH(Lists!$K$4,$A$1:$AQ$1,0)),9,2))))),""))</f>
        <v/>
      </c>
      <c r="AU197" s="19">
        <f>IF(AS197="","",IFERROR(TRIM(INDEX($A197:$AQ197,MATCH(Lists!$K$6,$A$1:$AQ$1,0))&amp;""),""))</f>
        <v/>
      </c>
      <c r="AV197" s="19">
        <f>IF(AS197="","",IFERROR(TRIM(INDEX($A197:$AQ197,MATCH(Lists!$K$5,$A$1:$AQ$1,0))&amp;""),""))</f>
        <v/>
      </c>
      <c r="AW197" s="19">
        <f>IF(AS197="","",IF(OR(AND(IFERROR(TRIM(INDEX($A197:$AQ197,MATCH(Lists!$K$9,$A$1:$AQ$1,0))&amp;""),"")&lt;&gt;"",ISERROR(MATCH(LOWER(IFERROR(TRIM(INDEX($A197:$AQ197,MATCH(Lists!$K$9,$A$1:$AQ$1,0))&amp;""),"")),Lists!$M$2:$M$7,0))),AND(IFERROR(TRIM(INDEX($A197:$AQ197,MATCH(Lists!$K$10,$A$1:$AQ$1,0))&amp;""),"")&lt;&gt;"",ISERROR(MATCH(LOWER(IFERROR(TRIM(INDEX($A197:$AQ197,MATCH(Lists!$K$10,$A$1:$AQ$1,0))&amp;""),"")),Lists!$M$2:$M$7,0)))),"Yes","No"))</f>
        <v/>
      </c>
      <c r="AX197" s="19">
        <f>IF(AS197="","",IF(IFERROR(TRIM(INDEX($A197:$AQ197,MATCH(Lists!$K$11,$A$1:$AQ$1,0))&amp;""),"")&lt;&gt;"","Yes","No"))</f>
        <v/>
      </c>
      <c r="AY197" s="19">
        <f>TRIM(IFERROR(TRIM(INDEX($A197:$AQ197,MATCH(Lists!$K$13,$A$1:$AQ$1,0))&amp;""),"")&amp;" "&amp;IFERROR(TRIM(INDEX($A197:$AQ197,MATCH(Lists!$K$14,$A$1:$AQ$1,0))&amp;""),""))</f>
        <v/>
      </c>
      <c r="AZ197" s="20">
        <f>IF(AY197="","",IFERROR(IF(TRIM(INDEX($A197:$AQ197,MATCH(Lists!$K$15,$A$1:$AQ$1,0))&amp;"")="","",IF(ISNUMBER(INDEX($A197:$AQ197,MATCH(Lists!$K$15,$A$1:$AQ$1,0))),INT(INDEX($A197:$AQ197,MATCH(Lists!$K$15,$A$1:$AQ$1,0))),DATE(VALUE(LEFT(INDEX($A197:$AQ197,MATCH(Lists!$K$15,$A$1:$AQ$1,0)),4)),VALUE(MID(INDEX($A197:$AQ197,MATCH(Lists!$K$15,$A$1:$AQ$1,0)),6,2)),VALUE(MID(INDEX($A197:$AQ197,MATCH(Lists!$K$15,$A$1:$AQ$1,0)),9,2))))),""))</f>
        <v/>
      </c>
      <c r="BA197" s="19">
        <f>IF(AY197="","",IFERROR(TRIM(INDEX($A197:$AQ197,MATCH(Lists!$K$17,$A$1:$AQ$1,0))&amp;""),""))</f>
        <v/>
      </c>
      <c r="BB197" s="19">
        <f>IF(AY197="","",IFERROR(TRIM(INDEX($A197:$AQ197,MATCH(Lists!$K$16,$A$1:$AQ$1,0))&amp;""),""))</f>
        <v/>
      </c>
      <c r="BC197" s="19">
        <f>IF(AY197="","",IF(OR(AND(IFERROR(TRIM(INDEX($A197:$AQ197,MATCH(Lists!$K$18,$A$1:$AQ$1,0))&amp;""),"")&lt;&gt;"",ISERROR(MATCH(LOWER(IFERROR(TRIM(INDEX($A197:$AQ197,MATCH(Lists!$K$18,$A$1:$AQ$1,0))&amp;""),"")),Lists!$M$2:$M$7,0))),AND(IFERROR(TRIM(INDEX($A197:$AQ197,MATCH(Lists!$K$19,$A$1:$AQ$1,0))&amp;""),"")&lt;&gt;"",ISERROR(MATCH(LOWER(IFERROR(TRIM(INDEX($A197:$AQ197,MATCH(Lists!$K$19,$A$1:$AQ$1,0))&amp;""),"")),Lists!$M$2:$M$7,0)))),"Yes","No"))</f>
        <v/>
      </c>
      <c r="BD197" s="19">
        <f>IF(AY197="","",IF(IFERROR(TRIM(INDEX($A197:$AQ197,MATCH(Lists!$K$20,$A$1:$AQ$1,0))&amp;""),"")&lt;&gt;"","Yes","No"))</f>
        <v/>
      </c>
      <c r="BE197" s="19">
        <f>IF(AS197="","",IFERROR(TRIM(INDEX($A197:$AQ197,MATCH(Lists!$K$7,$A$1:$AQ$1,0))&amp;""),""))</f>
        <v/>
      </c>
      <c r="BF197" s="19">
        <f>IF(AS197="","",IFERROR(TRIM(INDEX($A197:$AQ197,MATCH(Lists!$K$8,$A$1:$AQ$1,0))&amp;""),""))</f>
        <v/>
      </c>
      <c r="BG197" s="19">
        <f>IF(AS197="","",IFERROR(TRIM(INDEX($A197:$AQ197,MATCH(Lists!$K$12,$A$1:$AQ$1,0))&amp;""),""))</f>
        <v/>
      </c>
      <c r="BH197" s="19">
        <f>IF(AS197="","",IFERROR(TRIM(INDEX($A197:$AQ197,MATCH(Lists!$K$22,$A$1:$AQ$1,0))&amp;""),""))</f>
        <v/>
      </c>
      <c r="BI197" s="21">
        <f>IF(OR(BH197="Paid",BH197="Partially refunded"),IFERROR(VALUE(IFERROR(TRIM(INDEX($A197:$AQ197,MATCH(Lists!$K$23,$A$1:$AQ$1,0))&amp;""),"")),0)-IFERROR(VALUE(IFERROR(TRIM(INDEX($A197:$AQ197,MATCH(Lists!$K$24,$A$1:$AQ$1,0))&amp;""),"")),0),0)</f>
        <v/>
      </c>
      <c r="BJ197" s="21">
        <f>IF(AS197="","",IFERROR(IF(TRIM(INDEX($A197:$AQ197,MATCH(Lists!$K$21,$A$1:$AQ$1,0))&amp;"")="","",VALUE(TRIM(INDEX($A197:$AQ197,MATCH(Lists!$K$21,$A$1:$AQ$1,0))&amp;""))),""))</f>
        <v/>
      </c>
      <c r="BK197" s="19">
        <f>IF(AS197="",0,1)</f>
        <v/>
      </c>
    </row>
    <row r="198">
      <c r="AR198" s="18" t="n"/>
      <c r="AS198" s="19">
        <f>TRIM(IFERROR(TRIM(INDEX($A198:$AQ198,MATCH(Lists!$K$2,$A$1:$AQ$1,0))&amp;""),"")&amp;" "&amp;IFERROR(TRIM(INDEX($A198:$AQ198,MATCH(Lists!$K$3,$A$1:$AQ$1,0))&amp;""),""))</f>
        <v/>
      </c>
      <c r="AT198" s="20">
        <f>IF(AS198="","",IFERROR(IF(TRIM(INDEX($A198:$AQ198,MATCH(Lists!$K$4,$A$1:$AQ$1,0))&amp;"")="","",IF(ISNUMBER(INDEX($A198:$AQ198,MATCH(Lists!$K$4,$A$1:$AQ$1,0))),INT(INDEX($A198:$AQ198,MATCH(Lists!$K$4,$A$1:$AQ$1,0))),DATE(VALUE(LEFT(INDEX($A198:$AQ198,MATCH(Lists!$K$4,$A$1:$AQ$1,0)),4)),VALUE(MID(INDEX($A198:$AQ198,MATCH(Lists!$K$4,$A$1:$AQ$1,0)),6,2)),VALUE(MID(INDEX($A198:$AQ198,MATCH(Lists!$K$4,$A$1:$AQ$1,0)),9,2))))),""))</f>
        <v/>
      </c>
      <c r="AU198" s="19">
        <f>IF(AS198="","",IFERROR(TRIM(INDEX($A198:$AQ198,MATCH(Lists!$K$6,$A$1:$AQ$1,0))&amp;""),""))</f>
        <v/>
      </c>
      <c r="AV198" s="19">
        <f>IF(AS198="","",IFERROR(TRIM(INDEX($A198:$AQ198,MATCH(Lists!$K$5,$A$1:$AQ$1,0))&amp;""),""))</f>
        <v/>
      </c>
      <c r="AW198" s="19">
        <f>IF(AS198="","",IF(OR(AND(IFERROR(TRIM(INDEX($A198:$AQ198,MATCH(Lists!$K$9,$A$1:$AQ$1,0))&amp;""),"")&lt;&gt;"",ISERROR(MATCH(LOWER(IFERROR(TRIM(INDEX($A198:$AQ198,MATCH(Lists!$K$9,$A$1:$AQ$1,0))&amp;""),"")),Lists!$M$2:$M$7,0))),AND(IFERROR(TRIM(INDEX($A198:$AQ198,MATCH(Lists!$K$10,$A$1:$AQ$1,0))&amp;""),"")&lt;&gt;"",ISERROR(MATCH(LOWER(IFERROR(TRIM(INDEX($A198:$AQ198,MATCH(Lists!$K$10,$A$1:$AQ$1,0))&amp;""),"")),Lists!$M$2:$M$7,0)))),"Yes","No"))</f>
        <v/>
      </c>
      <c r="AX198" s="19">
        <f>IF(AS198="","",IF(IFERROR(TRIM(INDEX($A198:$AQ198,MATCH(Lists!$K$11,$A$1:$AQ$1,0))&amp;""),"")&lt;&gt;"","Yes","No"))</f>
        <v/>
      </c>
      <c r="AY198" s="19">
        <f>TRIM(IFERROR(TRIM(INDEX($A198:$AQ198,MATCH(Lists!$K$13,$A$1:$AQ$1,0))&amp;""),"")&amp;" "&amp;IFERROR(TRIM(INDEX($A198:$AQ198,MATCH(Lists!$K$14,$A$1:$AQ$1,0))&amp;""),""))</f>
        <v/>
      </c>
      <c r="AZ198" s="20">
        <f>IF(AY198="","",IFERROR(IF(TRIM(INDEX($A198:$AQ198,MATCH(Lists!$K$15,$A$1:$AQ$1,0))&amp;"")="","",IF(ISNUMBER(INDEX($A198:$AQ198,MATCH(Lists!$K$15,$A$1:$AQ$1,0))),INT(INDEX($A198:$AQ198,MATCH(Lists!$K$15,$A$1:$AQ$1,0))),DATE(VALUE(LEFT(INDEX($A198:$AQ198,MATCH(Lists!$K$15,$A$1:$AQ$1,0)),4)),VALUE(MID(INDEX($A198:$AQ198,MATCH(Lists!$K$15,$A$1:$AQ$1,0)),6,2)),VALUE(MID(INDEX($A198:$AQ198,MATCH(Lists!$K$15,$A$1:$AQ$1,0)),9,2))))),""))</f>
        <v/>
      </c>
      <c r="BA198" s="19">
        <f>IF(AY198="","",IFERROR(TRIM(INDEX($A198:$AQ198,MATCH(Lists!$K$17,$A$1:$AQ$1,0))&amp;""),""))</f>
        <v/>
      </c>
      <c r="BB198" s="19">
        <f>IF(AY198="","",IFERROR(TRIM(INDEX($A198:$AQ198,MATCH(Lists!$K$16,$A$1:$AQ$1,0))&amp;""),""))</f>
        <v/>
      </c>
      <c r="BC198" s="19">
        <f>IF(AY198="","",IF(OR(AND(IFERROR(TRIM(INDEX($A198:$AQ198,MATCH(Lists!$K$18,$A$1:$AQ$1,0))&amp;""),"")&lt;&gt;"",ISERROR(MATCH(LOWER(IFERROR(TRIM(INDEX($A198:$AQ198,MATCH(Lists!$K$18,$A$1:$AQ$1,0))&amp;""),"")),Lists!$M$2:$M$7,0))),AND(IFERROR(TRIM(INDEX($A198:$AQ198,MATCH(Lists!$K$19,$A$1:$AQ$1,0))&amp;""),"")&lt;&gt;"",ISERROR(MATCH(LOWER(IFERROR(TRIM(INDEX($A198:$AQ198,MATCH(Lists!$K$19,$A$1:$AQ$1,0))&amp;""),"")),Lists!$M$2:$M$7,0)))),"Yes","No"))</f>
        <v/>
      </c>
      <c r="BD198" s="19">
        <f>IF(AY198="","",IF(IFERROR(TRIM(INDEX($A198:$AQ198,MATCH(Lists!$K$20,$A$1:$AQ$1,0))&amp;""),"")&lt;&gt;"","Yes","No"))</f>
        <v/>
      </c>
      <c r="BE198" s="19">
        <f>IF(AS198="","",IFERROR(TRIM(INDEX($A198:$AQ198,MATCH(Lists!$K$7,$A$1:$AQ$1,0))&amp;""),""))</f>
        <v/>
      </c>
      <c r="BF198" s="19">
        <f>IF(AS198="","",IFERROR(TRIM(INDEX($A198:$AQ198,MATCH(Lists!$K$8,$A$1:$AQ$1,0))&amp;""),""))</f>
        <v/>
      </c>
      <c r="BG198" s="19">
        <f>IF(AS198="","",IFERROR(TRIM(INDEX($A198:$AQ198,MATCH(Lists!$K$12,$A$1:$AQ$1,0))&amp;""),""))</f>
        <v/>
      </c>
      <c r="BH198" s="19">
        <f>IF(AS198="","",IFERROR(TRIM(INDEX($A198:$AQ198,MATCH(Lists!$K$22,$A$1:$AQ$1,0))&amp;""),""))</f>
        <v/>
      </c>
      <c r="BI198" s="21">
        <f>IF(OR(BH198="Paid",BH198="Partially refunded"),IFERROR(VALUE(IFERROR(TRIM(INDEX($A198:$AQ198,MATCH(Lists!$K$23,$A$1:$AQ$1,0))&amp;""),"")),0)-IFERROR(VALUE(IFERROR(TRIM(INDEX($A198:$AQ198,MATCH(Lists!$K$24,$A$1:$AQ$1,0))&amp;""),"")),0),0)</f>
        <v/>
      </c>
      <c r="BJ198" s="21">
        <f>IF(AS198="","",IFERROR(IF(TRIM(INDEX($A198:$AQ198,MATCH(Lists!$K$21,$A$1:$AQ$1,0))&amp;"")="","",VALUE(TRIM(INDEX($A198:$AQ198,MATCH(Lists!$K$21,$A$1:$AQ$1,0))&amp;""))),""))</f>
        <v/>
      </c>
      <c r="BK198" s="19">
        <f>IF(AS198="",0,1)</f>
        <v/>
      </c>
    </row>
    <row r="199">
      <c r="AR199" s="18" t="n"/>
      <c r="AS199" s="19">
        <f>TRIM(IFERROR(TRIM(INDEX($A199:$AQ199,MATCH(Lists!$K$2,$A$1:$AQ$1,0))&amp;""),"")&amp;" "&amp;IFERROR(TRIM(INDEX($A199:$AQ199,MATCH(Lists!$K$3,$A$1:$AQ$1,0))&amp;""),""))</f>
        <v/>
      </c>
      <c r="AT199" s="20">
        <f>IF(AS199="","",IFERROR(IF(TRIM(INDEX($A199:$AQ199,MATCH(Lists!$K$4,$A$1:$AQ$1,0))&amp;"")="","",IF(ISNUMBER(INDEX($A199:$AQ199,MATCH(Lists!$K$4,$A$1:$AQ$1,0))),INT(INDEX($A199:$AQ199,MATCH(Lists!$K$4,$A$1:$AQ$1,0))),DATE(VALUE(LEFT(INDEX($A199:$AQ199,MATCH(Lists!$K$4,$A$1:$AQ$1,0)),4)),VALUE(MID(INDEX($A199:$AQ199,MATCH(Lists!$K$4,$A$1:$AQ$1,0)),6,2)),VALUE(MID(INDEX($A199:$AQ199,MATCH(Lists!$K$4,$A$1:$AQ$1,0)),9,2))))),""))</f>
        <v/>
      </c>
      <c r="AU199" s="19">
        <f>IF(AS199="","",IFERROR(TRIM(INDEX($A199:$AQ199,MATCH(Lists!$K$6,$A$1:$AQ$1,0))&amp;""),""))</f>
        <v/>
      </c>
      <c r="AV199" s="19">
        <f>IF(AS199="","",IFERROR(TRIM(INDEX($A199:$AQ199,MATCH(Lists!$K$5,$A$1:$AQ$1,0))&amp;""),""))</f>
        <v/>
      </c>
      <c r="AW199" s="19">
        <f>IF(AS199="","",IF(OR(AND(IFERROR(TRIM(INDEX($A199:$AQ199,MATCH(Lists!$K$9,$A$1:$AQ$1,0))&amp;""),"")&lt;&gt;"",ISERROR(MATCH(LOWER(IFERROR(TRIM(INDEX($A199:$AQ199,MATCH(Lists!$K$9,$A$1:$AQ$1,0))&amp;""),"")),Lists!$M$2:$M$7,0))),AND(IFERROR(TRIM(INDEX($A199:$AQ199,MATCH(Lists!$K$10,$A$1:$AQ$1,0))&amp;""),"")&lt;&gt;"",ISERROR(MATCH(LOWER(IFERROR(TRIM(INDEX($A199:$AQ199,MATCH(Lists!$K$10,$A$1:$AQ$1,0))&amp;""),"")),Lists!$M$2:$M$7,0)))),"Yes","No"))</f>
        <v/>
      </c>
      <c r="AX199" s="19">
        <f>IF(AS199="","",IF(IFERROR(TRIM(INDEX($A199:$AQ199,MATCH(Lists!$K$11,$A$1:$AQ$1,0))&amp;""),"")&lt;&gt;"","Yes","No"))</f>
        <v/>
      </c>
      <c r="AY199" s="19">
        <f>TRIM(IFERROR(TRIM(INDEX($A199:$AQ199,MATCH(Lists!$K$13,$A$1:$AQ$1,0))&amp;""),"")&amp;" "&amp;IFERROR(TRIM(INDEX($A199:$AQ199,MATCH(Lists!$K$14,$A$1:$AQ$1,0))&amp;""),""))</f>
        <v/>
      </c>
      <c r="AZ199" s="20">
        <f>IF(AY199="","",IFERROR(IF(TRIM(INDEX($A199:$AQ199,MATCH(Lists!$K$15,$A$1:$AQ$1,0))&amp;"")="","",IF(ISNUMBER(INDEX($A199:$AQ199,MATCH(Lists!$K$15,$A$1:$AQ$1,0))),INT(INDEX($A199:$AQ199,MATCH(Lists!$K$15,$A$1:$AQ$1,0))),DATE(VALUE(LEFT(INDEX($A199:$AQ199,MATCH(Lists!$K$15,$A$1:$AQ$1,0)),4)),VALUE(MID(INDEX($A199:$AQ199,MATCH(Lists!$K$15,$A$1:$AQ$1,0)),6,2)),VALUE(MID(INDEX($A199:$AQ199,MATCH(Lists!$K$15,$A$1:$AQ$1,0)),9,2))))),""))</f>
        <v/>
      </c>
      <c r="BA199" s="19">
        <f>IF(AY199="","",IFERROR(TRIM(INDEX($A199:$AQ199,MATCH(Lists!$K$17,$A$1:$AQ$1,0))&amp;""),""))</f>
        <v/>
      </c>
      <c r="BB199" s="19">
        <f>IF(AY199="","",IFERROR(TRIM(INDEX($A199:$AQ199,MATCH(Lists!$K$16,$A$1:$AQ$1,0))&amp;""),""))</f>
        <v/>
      </c>
      <c r="BC199" s="19">
        <f>IF(AY199="","",IF(OR(AND(IFERROR(TRIM(INDEX($A199:$AQ199,MATCH(Lists!$K$18,$A$1:$AQ$1,0))&amp;""),"")&lt;&gt;"",ISERROR(MATCH(LOWER(IFERROR(TRIM(INDEX($A199:$AQ199,MATCH(Lists!$K$18,$A$1:$AQ$1,0))&amp;""),"")),Lists!$M$2:$M$7,0))),AND(IFERROR(TRIM(INDEX($A199:$AQ199,MATCH(Lists!$K$19,$A$1:$AQ$1,0))&amp;""),"")&lt;&gt;"",ISERROR(MATCH(LOWER(IFERROR(TRIM(INDEX($A199:$AQ199,MATCH(Lists!$K$19,$A$1:$AQ$1,0))&amp;""),"")),Lists!$M$2:$M$7,0)))),"Yes","No"))</f>
        <v/>
      </c>
      <c r="BD199" s="19">
        <f>IF(AY199="","",IF(IFERROR(TRIM(INDEX($A199:$AQ199,MATCH(Lists!$K$20,$A$1:$AQ$1,0))&amp;""),"")&lt;&gt;"","Yes","No"))</f>
        <v/>
      </c>
      <c r="BE199" s="19">
        <f>IF(AS199="","",IFERROR(TRIM(INDEX($A199:$AQ199,MATCH(Lists!$K$7,$A$1:$AQ$1,0))&amp;""),""))</f>
        <v/>
      </c>
      <c r="BF199" s="19">
        <f>IF(AS199="","",IFERROR(TRIM(INDEX($A199:$AQ199,MATCH(Lists!$K$8,$A$1:$AQ$1,0))&amp;""),""))</f>
        <v/>
      </c>
      <c r="BG199" s="19">
        <f>IF(AS199="","",IFERROR(TRIM(INDEX($A199:$AQ199,MATCH(Lists!$K$12,$A$1:$AQ$1,0))&amp;""),""))</f>
        <v/>
      </c>
      <c r="BH199" s="19">
        <f>IF(AS199="","",IFERROR(TRIM(INDEX($A199:$AQ199,MATCH(Lists!$K$22,$A$1:$AQ$1,0))&amp;""),""))</f>
        <v/>
      </c>
      <c r="BI199" s="21">
        <f>IF(OR(BH199="Paid",BH199="Partially refunded"),IFERROR(VALUE(IFERROR(TRIM(INDEX($A199:$AQ199,MATCH(Lists!$K$23,$A$1:$AQ$1,0))&amp;""),"")),0)-IFERROR(VALUE(IFERROR(TRIM(INDEX($A199:$AQ199,MATCH(Lists!$K$24,$A$1:$AQ$1,0))&amp;""),"")),0),0)</f>
        <v/>
      </c>
      <c r="BJ199" s="21">
        <f>IF(AS199="","",IFERROR(IF(TRIM(INDEX($A199:$AQ199,MATCH(Lists!$K$21,$A$1:$AQ$1,0))&amp;"")="","",VALUE(TRIM(INDEX($A199:$AQ199,MATCH(Lists!$K$21,$A$1:$AQ$1,0))&amp;""))),""))</f>
        <v/>
      </c>
      <c r="BK199" s="19">
        <f>IF(AS199="",0,1)</f>
        <v/>
      </c>
    </row>
    <row r="200">
      <c r="AR200" s="18" t="n"/>
      <c r="AS200" s="19">
        <f>TRIM(IFERROR(TRIM(INDEX($A200:$AQ200,MATCH(Lists!$K$2,$A$1:$AQ$1,0))&amp;""),"")&amp;" "&amp;IFERROR(TRIM(INDEX($A200:$AQ200,MATCH(Lists!$K$3,$A$1:$AQ$1,0))&amp;""),""))</f>
        <v/>
      </c>
      <c r="AT200" s="20">
        <f>IF(AS200="","",IFERROR(IF(TRIM(INDEX($A200:$AQ200,MATCH(Lists!$K$4,$A$1:$AQ$1,0))&amp;"")="","",IF(ISNUMBER(INDEX($A200:$AQ200,MATCH(Lists!$K$4,$A$1:$AQ$1,0))),INT(INDEX($A200:$AQ200,MATCH(Lists!$K$4,$A$1:$AQ$1,0))),DATE(VALUE(LEFT(INDEX($A200:$AQ200,MATCH(Lists!$K$4,$A$1:$AQ$1,0)),4)),VALUE(MID(INDEX($A200:$AQ200,MATCH(Lists!$K$4,$A$1:$AQ$1,0)),6,2)),VALUE(MID(INDEX($A200:$AQ200,MATCH(Lists!$K$4,$A$1:$AQ$1,0)),9,2))))),""))</f>
        <v/>
      </c>
      <c r="AU200" s="19">
        <f>IF(AS200="","",IFERROR(TRIM(INDEX($A200:$AQ200,MATCH(Lists!$K$6,$A$1:$AQ$1,0))&amp;""),""))</f>
        <v/>
      </c>
      <c r="AV200" s="19">
        <f>IF(AS200="","",IFERROR(TRIM(INDEX($A200:$AQ200,MATCH(Lists!$K$5,$A$1:$AQ$1,0))&amp;""),""))</f>
        <v/>
      </c>
      <c r="AW200" s="19">
        <f>IF(AS200="","",IF(OR(AND(IFERROR(TRIM(INDEX($A200:$AQ200,MATCH(Lists!$K$9,$A$1:$AQ$1,0))&amp;""),"")&lt;&gt;"",ISERROR(MATCH(LOWER(IFERROR(TRIM(INDEX($A200:$AQ200,MATCH(Lists!$K$9,$A$1:$AQ$1,0))&amp;""),"")),Lists!$M$2:$M$7,0))),AND(IFERROR(TRIM(INDEX($A200:$AQ200,MATCH(Lists!$K$10,$A$1:$AQ$1,0))&amp;""),"")&lt;&gt;"",ISERROR(MATCH(LOWER(IFERROR(TRIM(INDEX($A200:$AQ200,MATCH(Lists!$K$10,$A$1:$AQ$1,0))&amp;""),"")),Lists!$M$2:$M$7,0)))),"Yes","No"))</f>
        <v/>
      </c>
      <c r="AX200" s="19">
        <f>IF(AS200="","",IF(IFERROR(TRIM(INDEX($A200:$AQ200,MATCH(Lists!$K$11,$A$1:$AQ$1,0))&amp;""),"")&lt;&gt;"","Yes","No"))</f>
        <v/>
      </c>
      <c r="AY200" s="19">
        <f>TRIM(IFERROR(TRIM(INDEX($A200:$AQ200,MATCH(Lists!$K$13,$A$1:$AQ$1,0))&amp;""),"")&amp;" "&amp;IFERROR(TRIM(INDEX($A200:$AQ200,MATCH(Lists!$K$14,$A$1:$AQ$1,0))&amp;""),""))</f>
        <v/>
      </c>
      <c r="AZ200" s="20">
        <f>IF(AY200="","",IFERROR(IF(TRIM(INDEX($A200:$AQ200,MATCH(Lists!$K$15,$A$1:$AQ$1,0))&amp;"")="","",IF(ISNUMBER(INDEX($A200:$AQ200,MATCH(Lists!$K$15,$A$1:$AQ$1,0))),INT(INDEX($A200:$AQ200,MATCH(Lists!$K$15,$A$1:$AQ$1,0))),DATE(VALUE(LEFT(INDEX($A200:$AQ200,MATCH(Lists!$K$15,$A$1:$AQ$1,0)),4)),VALUE(MID(INDEX($A200:$AQ200,MATCH(Lists!$K$15,$A$1:$AQ$1,0)),6,2)),VALUE(MID(INDEX($A200:$AQ200,MATCH(Lists!$K$15,$A$1:$AQ$1,0)),9,2))))),""))</f>
        <v/>
      </c>
      <c r="BA200" s="19">
        <f>IF(AY200="","",IFERROR(TRIM(INDEX($A200:$AQ200,MATCH(Lists!$K$17,$A$1:$AQ$1,0))&amp;""),""))</f>
        <v/>
      </c>
      <c r="BB200" s="19">
        <f>IF(AY200="","",IFERROR(TRIM(INDEX($A200:$AQ200,MATCH(Lists!$K$16,$A$1:$AQ$1,0))&amp;""),""))</f>
        <v/>
      </c>
      <c r="BC200" s="19">
        <f>IF(AY200="","",IF(OR(AND(IFERROR(TRIM(INDEX($A200:$AQ200,MATCH(Lists!$K$18,$A$1:$AQ$1,0))&amp;""),"")&lt;&gt;"",ISERROR(MATCH(LOWER(IFERROR(TRIM(INDEX($A200:$AQ200,MATCH(Lists!$K$18,$A$1:$AQ$1,0))&amp;""),"")),Lists!$M$2:$M$7,0))),AND(IFERROR(TRIM(INDEX($A200:$AQ200,MATCH(Lists!$K$19,$A$1:$AQ$1,0))&amp;""),"")&lt;&gt;"",ISERROR(MATCH(LOWER(IFERROR(TRIM(INDEX($A200:$AQ200,MATCH(Lists!$K$19,$A$1:$AQ$1,0))&amp;""),"")),Lists!$M$2:$M$7,0)))),"Yes","No"))</f>
        <v/>
      </c>
      <c r="BD200" s="19">
        <f>IF(AY200="","",IF(IFERROR(TRIM(INDEX($A200:$AQ200,MATCH(Lists!$K$20,$A$1:$AQ$1,0))&amp;""),"")&lt;&gt;"","Yes","No"))</f>
        <v/>
      </c>
      <c r="BE200" s="19">
        <f>IF(AS200="","",IFERROR(TRIM(INDEX($A200:$AQ200,MATCH(Lists!$K$7,$A$1:$AQ$1,0))&amp;""),""))</f>
        <v/>
      </c>
      <c r="BF200" s="19">
        <f>IF(AS200="","",IFERROR(TRIM(INDEX($A200:$AQ200,MATCH(Lists!$K$8,$A$1:$AQ$1,0))&amp;""),""))</f>
        <v/>
      </c>
      <c r="BG200" s="19">
        <f>IF(AS200="","",IFERROR(TRIM(INDEX($A200:$AQ200,MATCH(Lists!$K$12,$A$1:$AQ$1,0))&amp;""),""))</f>
        <v/>
      </c>
      <c r="BH200" s="19">
        <f>IF(AS200="","",IFERROR(TRIM(INDEX($A200:$AQ200,MATCH(Lists!$K$22,$A$1:$AQ$1,0))&amp;""),""))</f>
        <v/>
      </c>
      <c r="BI200" s="21">
        <f>IF(OR(BH200="Paid",BH200="Partially refunded"),IFERROR(VALUE(IFERROR(TRIM(INDEX($A200:$AQ200,MATCH(Lists!$K$23,$A$1:$AQ$1,0))&amp;""),"")),0)-IFERROR(VALUE(IFERROR(TRIM(INDEX($A200:$AQ200,MATCH(Lists!$K$24,$A$1:$AQ$1,0))&amp;""),"")),0),0)</f>
        <v/>
      </c>
      <c r="BJ200" s="21">
        <f>IF(AS200="","",IFERROR(IF(TRIM(INDEX($A200:$AQ200,MATCH(Lists!$K$21,$A$1:$AQ$1,0))&amp;"")="","",VALUE(TRIM(INDEX($A200:$AQ200,MATCH(Lists!$K$21,$A$1:$AQ$1,0))&amp;""))),""))</f>
        <v/>
      </c>
      <c r="BK200" s="19">
        <f>IF(AS200="",0,1)</f>
        <v/>
      </c>
    </row>
    <row r="201">
      <c r="AR201" s="18" t="n"/>
      <c r="AS201" s="19">
        <f>TRIM(IFERROR(TRIM(INDEX($A201:$AQ201,MATCH(Lists!$K$2,$A$1:$AQ$1,0))&amp;""),"")&amp;" "&amp;IFERROR(TRIM(INDEX($A201:$AQ201,MATCH(Lists!$K$3,$A$1:$AQ$1,0))&amp;""),""))</f>
        <v/>
      </c>
      <c r="AT201" s="20">
        <f>IF(AS201="","",IFERROR(IF(TRIM(INDEX($A201:$AQ201,MATCH(Lists!$K$4,$A$1:$AQ$1,0))&amp;"")="","",IF(ISNUMBER(INDEX($A201:$AQ201,MATCH(Lists!$K$4,$A$1:$AQ$1,0))),INT(INDEX($A201:$AQ201,MATCH(Lists!$K$4,$A$1:$AQ$1,0))),DATE(VALUE(LEFT(INDEX($A201:$AQ201,MATCH(Lists!$K$4,$A$1:$AQ$1,0)),4)),VALUE(MID(INDEX($A201:$AQ201,MATCH(Lists!$K$4,$A$1:$AQ$1,0)),6,2)),VALUE(MID(INDEX($A201:$AQ201,MATCH(Lists!$K$4,$A$1:$AQ$1,0)),9,2))))),""))</f>
        <v/>
      </c>
      <c r="AU201" s="19">
        <f>IF(AS201="","",IFERROR(TRIM(INDEX($A201:$AQ201,MATCH(Lists!$K$6,$A$1:$AQ$1,0))&amp;""),""))</f>
        <v/>
      </c>
      <c r="AV201" s="19">
        <f>IF(AS201="","",IFERROR(TRIM(INDEX($A201:$AQ201,MATCH(Lists!$K$5,$A$1:$AQ$1,0))&amp;""),""))</f>
        <v/>
      </c>
      <c r="AW201" s="19">
        <f>IF(AS201="","",IF(OR(AND(IFERROR(TRIM(INDEX($A201:$AQ201,MATCH(Lists!$K$9,$A$1:$AQ$1,0))&amp;""),"")&lt;&gt;"",ISERROR(MATCH(LOWER(IFERROR(TRIM(INDEX($A201:$AQ201,MATCH(Lists!$K$9,$A$1:$AQ$1,0))&amp;""),"")),Lists!$M$2:$M$7,0))),AND(IFERROR(TRIM(INDEX($A201:$AQ201,MATCH(Lists!$K$10,$A$1:$AQ$1,0))&amp;""),"")&lt;&gt;"",ISERROR(MATCH(LOWER(IFERROR(TRIM(INDEX($A201:$AQ201,MATCH(Lists!$K$10,$A$1:$AQ$1,0))&amp;""),"")),Lists!$M$2:$M$7,0)))),"Yes","No"))</f>
        <v/>
      </c>
      <c r="AX201" s="19">
        <f>IF(AS201="","",IF(IFERROR(TRIM(INDEX($A201:$AQ201,MATCH(Lists!$K$11,$A$1:$AQ$1,0))&amp;""),"")&lt;&gt;"","Yes","No"))</f>
        <v/>
      </c>
      <c r="AY201" s="19">
        <f>TRIM(IFERROR(TRIM(INDEX($A201:$AQ201,MATCH(Lists!$K$13,$A$1:$AQ$1,0))&amp;""),"")&amp;" "&amp;IFERROR(TRIM(INDEX($A201:$AQ201,MATCH(Lists!$K$14,$A$1:$AQ$1,0))&amp;""),""))</f>
        <v/>
      </c>
      <c r="AZ201" s="20">
        <f>IF(AY201="","",IFERROR(IF(TRIM(INDEX($A201:$AQ201,MATCH(Lists!$K$15,$A$1:$AQ$1,0))&amp;"")="","",IF(ISNUMBER(INDEX($A201:$AQ201,MATCH(Lists!$K$15,$A$1:$AQ$1,0))),INT(INDEX($A201:$AQ201,MATCH(Lists!$K$15,$A$1:$AQ$1,0))),DATE(VALUE(LEFT(INDEX($A201:$AQ201,MATCH(Lists!$K$15,$A$1:$AQ$1,0)),4)),VALUE(MID(INDEX($A201:$AQ201,MATCH(Lists!$K$15,$A$1:$AQ$1,0)),6,2)),VALUE(MID(INDEX($A201:$AQ201,MATCH(Lists!$K$15,$A$1:$AQ$1,0)),9,2))))),""))</f>
        <v/>
      </c>
      <c r="BA201" s="19">
        <f>IF(AY201="","",IFERROR(TRIM(INDEX($A201:$AQ201,MATCH(Lists!$K$17,$A$1:$AQ$1,0))&amp;""),""))</f>
        <v/>
      </c>
      <c r="BB201" s="19">
        <f>IF(AY201="","",IFERROR(TRIM(INDEX($A201:$AQ201,MATCH(Lists!$K$16,$A$1:$AQ$1,0))&amp;""),""))</f>
        <v/>
      </c>
      <c r="BC201" s="19">
        <f>IF(AY201="","",IF(OR(AND(IFERROR(TRIM(INDEX($A201:$AQ201,MATCH(Lists!$K$18,$A$1:$AQ$1,0))&amp;""),"")&lt;&gt;"",ISERROR(MATCH(LOWER(IFERROR(TRIM(INDEX($A201:$AQ201,MATCH(Lists!$K$18,$A$1:$AQ$1,0))&amp;""),"")),Lists!$M$2:$M$7,0))),AND(IFERROR(TRIM(INDEX($A201:$AQ201,MATCH(Lists!$K$19,$A$1:$AQ$1,0))&amp;""),"")&lt;&gt;"",ISERROR(MATCH(LOWER(IFERROR(TRIM(INDEX($A201:$AQ201,MATCH(Lists!$K$19,$A$1:$AQ$1,0))&amp;""),"")),Lists!$M$2:$M$7,0)))),"Yes","No"))</f>
        <v/>
      </c>
      <c r="BD201" s="19">
        <f>IF(AY201="","",IF(IFERROR(TRIM(INDEX($A201:$AQ201,MATCH(Lists!$K$20,$A$1:$AQ$1,0))&amp;""),"")&lt;&gt;"","Yes","No"))</f>
        <v/>
      </c>
      <c r="BE201" s="19">
        <f>IF(AS201="","",IFERROR(TRIM(INDEX($A201:$AQ201,MATCH(Lists!$K$7,$A$1:$AQ$1,0))&amp;""),""))</f>
        <v/>
      </c>
      <c r="BF201" s="19">
        <f>IF(AS201="","",IFERROR(TRIM(INDEX($A201:$AQ201,MATCH(Lists!$K$8,$A$1:$AQ$1,0))&amp;""),""))</f>
        <v/>
      </c>
      <c r="BG201" s="19">
        <f>IF(AS201="","",IFERROR(TRIM(INDEX($A201:$AQ201,MATCH(Lists!$K$12,$A$1:$AQ$1,0))&amp;""),""))</f>
        <v/>
      </c>
      <c r="BH201" s="19">
        <f>IF(AS201="","",IFERROR(TRIM(INDEX($A201:$AQ201,MATCH(Lists!$K$22,$A$1:$AQ$1,0))&amp;""),""))</f>
        <v/>
      </c>
      <c r="BI201" s="21">
        <f>IF(OR(BH201="Paid",BH201="Partially refunded"),IFERROR(VALUE(IFERROR(TRIM(INDEX($A201:$AQ201,MATCH(Lists!$K$23,$A$1:$AQ$1,0))&amp;""),"")),0)-IFERROR(VALUE(IFERROR(TRIM(INDEX($A201:$AQ201,MATCH(Lists!$K$24,$A$1:$AQ$1,0))&amp;""),"")),0),0)</f>
        <v/>
      </c>
      <c r="BJ201" s="21">
        <f>IF(AS201="","",IFERROR(IF(TRIM(INDEX($A201:$AQ201,MATCH(Lists!$K$21,$A$1:$AQ$1,0))&amp;"")="","",VALUE(TRIM(INDEX($A201:$AQ201,MATCH(Lists!$K$21,$A$1:$AQ$1,0))&amp;""))),""))</f>
        <v/>
      </c>
      <c r="BK201" s="19">
        <f>IF(AS201="",0,1)</f>
        <v/>
      </c>
    </row>
    <row r="202">
      <c r="AR202" s="18" t="n"/>
      <c r="AS202" s="19">
        <f>TRIM(IFERROR(TRIM(INDEX($A202:$AQ202,MATCH(Lists!$K$2,$A$1:$AQ$1,0))&amp;""),"")&amp;" "&amp;IFERROR(TRIM(INDEX($A202:$AQ202,MATCH(Lists!$K$3,$A$1:$AQ$1,0))&amp;""),""))</f>
        <v/>
      </c>
      <c r="AT202" s="20">
        <f>IF(AS202="","",IFERROR(IF(TRIM(INDEX($A202:$AQ202,MATCH(Lists!$K$4,$A$1:$AQ$1,0))&amp;"")="","",IF(ISNUMBER(INDEX($A202:$AQ202,MATCH(Lists!$K$4,$A$1:$AQ$1,0))),INT(INDEX($A202:$AQ202,MATCH(Lists!$K$4,$A$1:$AQ$1,0))),DATE(VALUE(LEFT(INDEX($A202:$AQ202,MATCH(Lists!$K$4,$A$1:$AQ$1,0)),4)),VALUE(MID(INDEX($A202:$AQ202,MATCH(Lists!$K$4,$A$1:$AQ$1,0)),6,2)),VALUE(MID(INDEX($A202:$AQ202,MATCH(Lists!$K$4,$A$1:$AQ$1,0)),9,2))))),""))</f>
        <v/>
      </c>
      <c r="AU202" s="19">
        <f>IF(AS202="","",IFERROR(TRIM(INDEX($A202:$AQ202,MATCH(Lists!$K$6,$A$1:$AQ$1,0))&amp;""),""))</f>
        <v/>
      </c>
      <c r="AV202" s="19">
        <f>IF(AS202="","",IFERROR(TRIM(INDEX($A202:$AQ202,MATCH(Lists!$K$5,$A$1:$AQ$1,0))&amp;""),""))</f>
        <v/>
      </c>
      <c r="AW202" s="19">
        <f>IF(AS202="","",IF(OR(AND(IFERROR(TRIM(INDEX($A202:$AQ202,MATCH(Lists!$K$9,$A$1:$AQ$1,0))&amp;""),"")&lt;&gt;"",ISERROR(MATCH(LOWER(IFERROR(TRIM(INDEX($A202:$AQ202,MATCH(Lists!$K$9,$A$1:$AQ$1,0))&amp;""),"")),Lists!$M$2:$M$7,0))),AND(IFERROR(TRIM(INDEX($A202:$AQ202,MATCH(Lists!$K$10,$A$1:$AQ$1,0))&amp;""),"")&lt;&gt;"",ISERROR(MATCH(LOWER(IFERROR(TRIM(INDEX($A202:$AQ202,MATCH(Lists!$K$10,$A$1:$AQ$1,0))&amp;""),"")),Lists!$M$2:$M$7,0)))),"Yes","No"))</f>
        <v/>
      </c>
      <c r="AX202" s="19">
        <f>IF(AS202="","",IF(IFERROR(TRIM(INDEX($A202:$AQ202,MATCH(Lists!$K$11,$A$1:$AQ$1,0))&amp;""),"")&lt;&gt;"","Yes","No"))</f>
        <v/>
      </c>
      <c r="AY202" s="19">
        <f>TRIM(IFERROR(TRIM(INDEX($A202:$AQ202,MATCH(Lists!$K$13,$A$1:$AQ$1,0))&amp;""),"")&amp;" "&amp;IFERROR(TRIM(INDEX($A202:$AQ202,MATCH(Lists!$K$14,$A$1:$AQ$1,0))&amp;""),""))</f>
        <v/>
      </c>
      <c r="AZ202" s="20">
        <f>IF(AY202="","",IFERROR(IF(TRIM(INDEX($A202:$AQ202,MATCH(Lists!$K$15,$A$1:$AQ$1,0))&amp;"")="","",IF(ISNUMBER(INDEX($A202:$AQ202,MATCH(Lists!$K$15,$A$1:$AQ$1,0))),INT(INDEX($A202:$AQ202,MATCH(Lists!$K$15,$A$1:$AQ$1,0))),DATE(VALUE(LEFT(INDEX($A202:$AQ202,MATCH(Lists!$K$15,$A$1:$AQ$1,0)),4)),VALUE(MID(INDEX($A202:$AQ202,MATCH(Lists!$K$15,$A$1:$AQ$1,0)),6,2)),VALUE(MID(INDEX($A202:$AQ202,MATCH(Lists!$K$15,$A$1:$AQ$1,0)),9,2))))),""))</f>
        <v/>
      </c>
      <c r="BA202" s="19">
        <f>IF(AY202="","",IFERROR(TRIM(INDEX($A202:$AQ202,MATCH(Lists!$K$17,$A$1:$AQ$1,0))&amp;""),""))</f>
        <v/>
      </c>
      <c r="BB202" s="19">
        <f>IF(AY202="","",IFERROR(TRIM(INDEX($A202:$AQ202,MATCH(Lists!$K$16,$A$1:$AQ$1,0))&amp;""),""))</f>
        <v/>
      </c>
      <c r="BC202" s="19">
        <f>IF(AY202="","",IF(OR(AND(IFERROR(TRIM(INDEX($A202:$AQ202,MATCH(Lists!$K$18,$A$1:$AQ$1,0))&amp;""),"")&lt;&gt;"",ISERROR(MATCH(LOWER(IFERROR(TRIM(INDEX($A202:$AQ202,MATCH(Lists!$K$18,$A$1:$AQ$1,0))&amp;""),"")),Lists!$M$2:$M$7,0))),AND(IFERROR(TRIM(INDEX($A202:$AQ202,MATCH(Lists!$K$19,$A$1:$AQ$1,0))&amp;""),"")&lt;&gt;"",ISERROR(MATCH(LOWER(IFERROR(TRIM(INDEX($A202:$AQ202,MATCH(Lists!$K$19,$A$1:$AQ$1,0))&amp;""),"")),Lists!$M$2:$M$7,0)))),"Yes","No"))</f>
        <v/>
      </c>
      <c r="BD202" s="19">
        <f>IF(AY202="","",IF(IFERROR(TRIM(INDEX($A202:$AQ202,MATCH(Lists!$K$20,$A$1:$AQ$1,0))&amp;""),"")&lt;&gt;"","Yes","No"))</f>
        <v/>
      </c>
      <c r="BE202" s="19">
        <f>IF(AS202="","",IFERROR(TRIM(INDEX($A202:$AQ202,MATCH(Lists!$K$7,$A$1:$AQ$1,0))&amp;""),""))</f>
        <v/>
      </c>
      <c r="BF202" s="19">
        <f>IF(AS202="","",IFERROR(TRIM(INDEX($A202:$AQ202,MATCH(Lists!$K$8,$A$1:$AQ$1,0))&amp;""),""))</f>
        <v/>
      </c>
      <c r="BG202" s="19">
        <f>IF(AS202="","",IFERROR(TRIM(INDEX($A202:$AQ202,MATCH(Lists!$K$12,$A$1:$AQ$1,0))&amp;""),""))</f>
        <v/>
      </c>
      <c r="BH202" s="19">
        <f>IF(AS202="","",IFERROR(TRIM(INDEX($A202:$AQ202,MATCH(Lists!$K$22,$A$1:$AQ$1,0))&amp;""),""))</f>
        <v/>
      </c>
      <c r="BI202" s="21">
        <f>IF(OR(BH202="Paid",BH202="Partially refunded"),IFERROR(VALUE(IFERROR(TRIM(INDEX($A202:$AQ202,MATCH(Lists!$K$23,$A$1:$AQ$1,0))&amp;""),"")),0)-IFERROR(VALUE(IFERROR(TRIM(INDEX($A202:$AQ202,MATCH(Lists!$K$24,$A$1:$AQ$1,0))&amp;""),"")),0),0)</f>
        <v/>
      </c>
      <c r="BJ202" s="21">
        <f>IF(AS202="","",IFERROR(IF(TRIM(INDEX($A202:$AQ202,MATCH(Lists!$K$21,$A$1:$AQ$1,0))&amp;"")="","",VALUE(TRIM(INDEX($A202:$AQ202,MATCH(Lists!$K$21,$A$1:$AQ$1,0))&amp;""))),""))</f>
        <v/>
      </c>
      <c r="BK202" s="19">
        <f>IF(AS202="",0,1)</f>
        <v/>
      </c>
    </row>
    <row r="203">
      <c r="AR203" s="18" t="n"/>
      <c r="AS203" s="19">
        <f>TRIM(IFERROR(TRIM(INDEX($A203:$AQ203,MATCH(Lists!$K$2,$A$1:$AQ$1,0))&amp;""),"")&amp;" "&amp;IFERROR(TRIM(INDEX($A203:$AQ203,MATCH(Lists!$K$3,$A$1:$AQ$1,0))&amp;""),""))</f>
        <v/>
      </c>
      <c r="AT203" s="20">
        <f>IF(AS203="","",IFERROR(IF(TRIM(INDEX($A203:$AQ203,MATCH(Lists!$K$4,$A$1:$AQ$1,0))&amp;"")="","",IF(ISNUMBER(INDEX($A203:$AQ203,MATCH(Lists!$K$4,$A$1:$AQ$1,0))),INT(INDEX($A203:$AQ203,MATCH(Lists!$K$4,$A$1:$AQ$1,0))),DATE(VALUE(LEFT(INDEX($A203:$AQ203,MATCH(Lists!$K$4,$A$1:$AQ$1,0)),4)),VALUE(MID(INDEX($A203:$AQ203,MATCH(Lists!$K$4,$A$1:$AQ$1,0)),6,2)),VALUE(MID(INDEX($A203:$AQ203,MATCH(Lists!$K$4,$A$1:$AQ$1,0)),9,2))))),""))</f>
        <v/>
      </c>
      <c r="AU203" s="19">
        <f>IF(AS203="","",IFERROR(TRIM(INDEX($A203:$AQ203,MATCH(Lists!$K$6,$A$1:$AQ$1,0))&amp;""),""))</f>
        <v/>
      </c>
      <c r="AV203" s="19">
        <f>IF(AS203="","",IFERROR(TRIM(INDEX($A203:$AQ203,MATCH(Lists!$K$5,$A$1:$AQ$1,0))&amp;""),""))</f>
        <v/>
      </c>
      <c r="AW203" s="19">
        <f>IF(AS203="","",IF(OR(AND(IFERROR(TRIM(INDEX($A203:$AQ203,MATCH(Lists!$K$9,$A$1:$AQ$1,0))&amp;""),"")&lt;&gt;"",ISERROR(MATCH(LOWER(IFERROR(TRIM(INDEX($A203:$AQ203,MATCH(Lists!$K$9,$A$1:$AQ$1,0))&amp;""),"")),Lists!$M$2:$M$7,0))),AND(IFERROR(TRIM(INDEX($A203:$AQ203,MATCH(Lists!$K$10,$A$1:$AQ$1,0))&amp;""),"")&lt;&gt;"",ISERROR(MATCH(LOWER(IFERROR(TRIM(INDEX($A203:$AQ203,MATCH(Lists!$K$10,$A$1:$AQ$1,0))&amp;""),"")),Lists!$M$2:$M$7,0)))),"Yes","No"))</f>
        <v/>
      </c>
      <c r="AX203" s="19">
        <f>IF(AS203="","",IF(IFERROR(TRIM(INDEX($A203:$AQ203,MATCH(Lists!$K$11,$A$1:$AQ$1,0))&amp;""),"")&lt;&gt;"","Yes","No"))</f>
        <v/>
      </c>
      <c r="AY203" s="19">
        <f>TRIM(IFERROR(TRIM(INDEX($A203:$AQ203,MATCH(Lists!$K$13,$A$1:$AQ$1,0))&amp;""),"")&amp;" "&amp;IFERROR(TRIM(INDEX($A203:$AQ203,MATCH(Lists!$K$14,$A$1:$AQ$1,0))&amp;""),""))</f>
        <v/>
      </c>
      <c r="AZ203" s="20">
        <f>IF(AY203="","",IFERROR(IF(TRIM(INDEX($A203:$AQ203,MATCH(Lists!$K$15,$A$1:$AQ$1,0))&amp;"")="","",IF(ISNUMBER(INDEX($A203:$AQ203,MATCH(Lists!$K$15,$A$1:$AQ$1,0))),INT(INDEX($A203:$AQ203,MATCH(Lists!$K$15,$A$1:$AQ$1,0))),DATE(VALUE(LEFT(INDEX($A203:$AQ203,MATCH(Lists!$K$15,$A$1:$AQ$1,0)),4)),VALUE(MID(INDEX($A203:$AQ203,MATCH(Lists!$K$15,$A$1:$AQ$1,0)),6,2)),VALUE(MID(INDEX($A203:$AQ203,MATCH(Lists!$K$15,$A$1:$AQ$1,0)),9,2))))),""))</f>
        <v/>
      </c>
      <c r="BA203" s="19">
        <f>IF(AY203="","",IFERROR(TRIM(INDEX($A203:$AQ203,MATCH(Lists!$K$17,$A$1:$AQ$1,0))&amp;""),""))</f>
        <v/>
      </c>
      <c r="BB203" s="19">
        <f>IF(AY203="","",IFERROR(TRIM(INDEX($A203:$AQ203,MATCH(Lists!$K$16,$A$1:$AQ$1,0))&amp;""),""))</f>
        <v/>
      </c>
      <c r="BC203" s="19">
        <f>IF(AY203="","",IF(OR(AND(IFERROR(TRIM(INDEX($A203:$AQ203,MATCH(Lists!$K$18,$A$1:$AQ$1,0))&amp;""),"")&lt;&gt;"",ISERROR(MATCH(LOWER(IFERROR(TRIM(INDEX($A203:$AQ203,MATCH(Lists!$K$18,$A$1:$AQ$1,0))&amp;""),"")),Lists!$M$2:$M$7,0))),AND(IFERROR(TRIM(INDEX($A203:$AQ203,MATCH(Lists!$K$19,$A$1:$AQ$1,0))&amp;""),"")&lt;&gt;"",ISERROR(MATCH(LOWER(IFERROR(TRIM(INDEX($A203:$AQ203,MATCH(Lists!$K$19,$A$1:$AQ$1,0))&amp;""),"")),Lists!$M$2:$M$7,0)))),"Yes","No"))</f>
        <v/>
      </c>
      <c r="BD203" s="19">
        <f>IF(AY203="","",IF(IFERROR(TRIM(INDEX($A203:$AQ203,MATCH(Lists!$K$20,$A$1:$AQ$1,0))&amp;""),"")&lt;&gt;"","Yes","No"))</f>
        <v/>
      </c>
      <c r="BE203" s="19">
        <f>IF(AS203="","",IFERROR(TRIM(INDEX($A203:$AQ203,MATCH(Lists!$K$7,$A$1:$AQ$1,0))&amp;""),""))</f>
        <v/>
      </c>
      <c r="BF203" s="19">
        <f>IF(AS203="","",IFERROR(TRIM(INDEX($A203:$AQ203,MATCH(Lists!$K$8,$A$1:$AQ$1,0))&amp;""),""))</f>
        <v/>
      </c>
      <c r="BG203" s="19">
        <f>IF(AS203="","",IFERROR(TRIM(INDEX($A203:$AQ203,MATCH(Lists!$K$12,$A$1:$AQ$1,0))&amp;""),""))</f>
        <v/>
      </c>
      <c r="BH203" s="19">
        <f>IF(AS203="","",IFERROR(TRIM(INDEX($A203:$AQ203,MATCH(Lists!$K$22,$A$1:$AQ$1,0))&amp;""),""))</f>
        <v/>
      </c>
      <c r="BI203" s="21">
        <f>IF(OR(BH203="Paid",BH203="Partially refunded"),IFERROR(VALUE(IFERROR(TRIM(INDEX($A203:$AQ203,MATCH(Lists!$K$23,$A$1:$AQ$1,0))&amp;""),"")),0)-IFERROR(VALUE(IFERROR(TRIM(INDEX($A203:$AQ203,MATCH(Lists!$K$24,$A$1:$AQ$1,0))&amp;""),"")),0),0)</f>
        <v/>
      </c>
      <c r="BJ203" s="21">
        <f>IF(AS203="","",IFERROR(IF(TRIM(INDEX($A203:$AQ203,MATCH(Lists!$K$21,$A$1:$AQ$1,0))&amp;"")="","",VALUE(TRIM(INDEX($A203:$AQ203,MATCH(Lists!$K$21,$A$1:$AQ$1,0))&amp;""))),""))</f>
        <v/>
      </c>
      <c r="BK203" s="19">
        <f>IF(AS203="",0,1)</f>
        <v/>
      </c>
    </row>
    <row r="204">
      <c r="AR204" s="18" t="n"/>
      <c r="AS204" s="19">
        <f>TRIM(IFERROR(TRIM(INDEX($A204:$AQ204,MATCH(Lists!$K$2,$A$1:$AQ$1,0))&amp;""),"")&amp;" "&amp;IFERROR(TRIM(INDEX($A204:$AQ204,MATCH(Lists!$K$3,$A$1:$AQ$1,0))&amp;""),""))</f>
        <v/>
      </c>
      <c r="AT204" s="20">
        <f>IF(AS204="","",IFERROR(IF(TRIM(INDEX($A204:$AQ204,MATCH(Lists!$K$4,$A$1:$AQ$1,0))&amp;"")="","",IF(ISNUMBER(INDEX($A204:$AQ204,MATCH(Lists!$K$4,$A$1:$AQ$1,0))),INT(INDEX($A204:$AQ204,MATCH(Lists!$K$4,$A$1:$AQ$1,0))),DATE(VALUE(LEFT(INDEX($A204:$AQ204,MATCH(Lists!$K$4,$A$1:$AQ$1,0)),4)),VALUE(MID(INDEX($A204:$AQ204,MATCH(Lists!$K$4,$A$1:$AQ$1,0)),6,2)),VALUE(MID(INDEX($A204:$AQ204,MATCH(Lists!$K$4,$A$1:$AQ$1,0)),9,2))))),""))</f>
        <v/>
      </c>
      <c r="AU204" s="19">
        <f>IF(AS204="","",IFERROR(TRIM(INDEX($A204:$AQ204,MATCH(Lists!$K$6,$A$1:$AQ$1,0))&amp;""),""))</f>
        <v/>
      </c>
      <c r="AV204" s="19">
        <f>IF(AS204="","",IFERROR(TRIM(INDEX($A204:$AQ204,MATCH(Lists!$K$5,$A$1:$AQ$1,0))&amp;""),""))</f>
        <v/>
      </c>
      <c r="AW204" s="19">
        <f>IF(AS204="","",IF(OR(AND(IFERROR(TRIM(INDEX($A204:$AQ204,MATCH(Lists!$K$9,$A$1:$AQ$1,0))&amp;""),"")&lt;&gt;"",ISERROR(MATCH(LOWER(IFERROR(TRIM(INDEX($A204:$AQ204,MATCH(Lists!$K$9,$A$1:$AQ$1,0))&amp;""),"")),Lists!$M$2:$M$7,0))),AND(IFERROR(TRIM(INDEX($A204:$AQ204,MATCH(Lists!$K$10,$A$1:$AQ$1,0))&amp;""),"")&lt;&gt;"",ISERROR(MATCH(LOWER(IFERROR(TRIM(INDEX($A204:$AQ204,MATCH(Lists!$K$10,$A$1:$AQ$1,0))&amp;""),"")),Lists!$M$2:$M$7,0)))),"Yes","No"))</f>
        <v/>
      </c>
      <c r="AX204" s="19">
        <f>IF(AS204="","",IF(IFERROR(TRIM(INDEX($A204:$AQ204,MATCH(Lists!$K$11,$A$1:$AQ$1,0))&amp;""),"")&lt;&gt;"","Yes","No"))</f>
        <v/>
      </c>
      <c r="AY204" s="19">
        <f>TRIM(IFERROR(TRIM(INDEX($A204:$AQ204,MATCH(Lists!$K$13,$A$1:$AQ$1,0))&amp;""),"")&amp;" "&amp;IFERROR(TRIM(INDEX($A204:$AQ204,MATCH(Lists!$K$14,$A$1:$AQ$1,0))&amp;""),""))</f>
        <v/>
      </c>
      <c r="AZ204" s="20">
        <f>IF(AY204="","",IFERROR(IF(TRIM(INDEX($A204:$AQ204,MATCH(Lists!$K$15,$A$1:$AQ$1,0))&amp;"")="","",IF(ISNUMBER(INDEX($A204:$AQ204,MATCH(Lists!$K$15,$A$1:$AQ$1,0))),INT(INDEX($A204:$AQ204,MATCH(Lists!$K$15,$A$1:$AQ$1,0))),DATE(VALUE(LEFT(INDEX($A204:$AQ204,MATCH(Lists!$K$15,$A$1:$AQ$1,0)),4)),VALUE(MID(INDEX($A204:$AQ204,MATCH(Lists!$K$15,$A$1:$AQ$1,0)),6,2)),VALUE(MID(INDEX($A204:$AQ204,MATCH(Lists!$K$15,$A$1:$AQ$1,0)),9,2))))),""))</f>
        <v/>
      </c>
      <c r="BA204" s="19">
        <f>IF(AY204="","",IFERROR(TRIM(INDEX($A204:$AQ204,MATCH(Lists!$K$17,$A$1:$AQ$1,0))&amp;""),""))</f>
        <v/>
      </c>
      <c r="BB204" s="19">
        <f>IF(AY204="","",IFERROR(TRIM(INDEX($A204:$AQ204,MATCH(Lists!$K$16,$A$1:$AQ$1,0))&amp;""),""))</f>
        <v/>
      </c>
      <c r="BC204" s="19">
        <f>IF(AY204="","",IF(OR(AND(IFERROR(TRIM(INDEX($A204:$AQ204,MATCH(Lists!$K$18,$A$1:$AQ$1,0))&amp;""),"")&lt;&gt;"",ISERROR(MATCH(LOWER(IFERROR(TRIM(INDEX($A204:$AQ204,MATCH(Lists!$K$18,$A$1:$AQ$1,0))&amp;""),"")),Lists!$M$2:$M$7,0))),AND(IFERROR(TRIM(INDEX($A204:$AQ204,MATCH(Lists!$K$19,$A$1:$AQ$1,0))&amp;""),"")&lt;&gt;"",ISERROR(MATCH(LOWER(IFERROR(TRIM(INDEX($A204:$AQ204,MATCH(Lists!$K$19,$A$1:$AQ$1,0))&amp;""),"")),Lists!$M$2:$M$7,0)))),"Yes","No"))</f>
        <v/>
      </c>
      <c r="BD204" s="19">
        <f>IF(AY204="","",IF(IFERROR(TRIM(INDEX($A204:$AQ204,MATCH(Lists!$K$20,$A$1:$AQ$1,0))&amp;""),"")&lt;&gt;"","Yes","No"))</f>
        <v/>
      </c>
      <c r="BE204" s="19">
        <f>IF(AS204="","",IFERROR(TRIM(INDEX($A204:$AQ204,MATCH(Lists!$K$7,$A$1:$AQ$1,0))&amp;""),""))</f>
        <v/>
      </c>
      <c r="BF204" s="19">
        <f>IF(AS204="","",IFERROR(TRIM(INDEX($A204:$AQ204,MATCH(Lists!$K$8,$A$1:$AQ$1,0))&amp;""),""))</f>
        <v/>
      </c>
      <c r="BG204" s="19">
        <f>IF(AS204="","",IFERROR(TRIM(INDEX($A204:$AQ204,MATCH(Lists!$K$12,$A$1:$AQ$1,0))&amp;""),""))</f>
        <v/>
      </c>
      <c r="BH204" s="19">
        <f>IF(AS204="","",IFERROR(TRIM(INDEX($A204:$AQ204,MATCH(Lists!$K$22,$A$1:$AQ$1,0))&amp;""),""))</f>
        <v/>
      </c>
      <c r="BI204" s="21">
        <f>IF(OR(BH204="Paid",BH204="Partially refunded"),IFERROR(VALUE(IFERROR(TRIM(INDEX($A204:$AQ204,MATCH(Lists!$K$23,$A$1:$AQ$1,0))&amp;""),"")),0)-IFERROR(VALUE(IFERROR(TRIM(INDEX($A204:$AQ204,MATCH(Lists!$K$24,$A$1:$AQ$1,0))&amp;""),"")),0),0)</f>
        <v/>
      </c>
      <c r="BJ204" s="21">
        <f>IF(AS204="","",IFERROR(IF(TRIM(INDEX($A204:$AQ204,MATCH(Lists!$K$21,$A$1:$AQ$1,0))&amp;"")="","",VALUE(TRIM(INDEX($A204:$AQ204,MATCH(Lists!$K$21,$A$1:$AQ$1,0))&amp;""))),""))</f>
        <v/>
      </c>
      <c r="BK204" s="19">
        <f>IF(AS204="",0,1)</f>
        <v/>
      </c>
    </row>
    <row r="205">
      <c r="AR205" s="18" t="n"/>
      <c r="AS205" s="19">
        <f>TRIM(IFERROR(TRIM(INDEX($A205:$AQ205,MATCH(Lists!$K$2,$A$1:$AQ$1,0))&amp;""),"")&amp;" "&amp;IFERROR(TRIM(INDEX($A205:$AQ205,MATCH(Lists!$K$3,$A$1:$AQ$1,0))&amp;""),""))</f>
        <v/>
      </c>
      <c r="AT205" s="20">
        <f>IF(AS205="","",IFERROR(IF(TRIM(INDEX($A205:$AQ205,MATCH(Lists!$K$4,$A$1:$AQ$1,0))&amp;"")="","",IF(ISNUMBER(INDEX($A205:$AQ205,MATCH(Lists!$K$4,$A$1:$AQ$1,0))),INT(INDEX($A205:$AQ205,MATCH(Lists!$K$4,$A$1:$AQ$1,0))),DATE(VALUE(LEFT(INDEX($A205:$AQ205,MATCH(Lists!$K$4,$A$1:$AQ$1,0)),4)),VALUE(MID(INDEX($A205:$AQ205,MATCH(Lists!$K$4,$A$1:$AQ$1,0)),6,2)),VALUE(MID(INDEX($A205:$AQ205,MATCH(Lists!$K$4,$A$1:$AQ$1,0)),9,2))))),""))</f>
        <v/>
      </c>
      <c r="AU205" s="19">
        <f>IF(AS205="","",IFERROR(TRIM(INDEX($A205:$AQ205,MATCH(Lists!$K$6,$A$1:$AQ$1,0))&amp;""),""))</f>
        <v/>
      </c>
      <c r="AV205" s="19">
        <f>IF(AS205="","",IFERROR(TRIM(INDEX($A205:$AQ205,MATCH(Lists!$K$5,$A$1:$AQ$1,0))&amp;""),""))</f>
        <v/>
      </c>
      <c r="AW205" s="19">
        <f>IF(AS205="","",IF(OR(AND(IFERROR(TRIM(INDEX($A205:$AQ205,MATCH(Lists!$K$9,$A$1:$AQ$1,0))&amp;""),"")&lt;&gt;"",ISERROR(MATCH(LOWER(IFERROR(TRIM(INDEX($A205:$AQ205,MATCH(Lists!$K$9,$A$1:$AQ$1,0))&amp;""),"")),Lists!$M$2:$M$7,0))),AND(IFERROR(TRIM(INDEX($A205:$AQ205,MATCH(Lists!$K$10,$A$1:$AQ$1,0))&amp;""),"")&lt;&gt;"",ISERROR(MATCH(LOWER(IFERROR(TRIM(INDEX($A205:$AQ205,MATCH(Lists!$K$10,$A$1:$AQ$1,0))&amp;""),"")),Lists!$M$2:$M$7,0)))),"Yes","No"))</f>
        <v/>
      </c>
      <c r="AX205" s="19">
        <f>IF(AS205="","",IF(IFERROR(TRIM(INDEX($A205:$AQ205,MATCH(Lists!$K$11,$A$1:$AQ$1,0))&amp;""),"")&lt;&gt;"","Yes","No"))</f>
        <v/>
      </c>
      <c r="AY205" s="19">
        <f>TRIM(IFERROR(TRIM(INDEX($A205:$AQ205,MATCH(Lists!$K$13,$A$1:$AQ$1,0))&amp;""),"")&amp;" "&amp;IFERROR(TRIM(INDEX($A205:$AQ205,MATCH(Lists!$K$14,$A$1:$AQ$1,0))&amp;""),""))</f>
        <v/>
      </c>
      <c r="AZ205" s="20">
        <f>IF(AY205="","",IFERROR(IF(TRIM(INDEX($A205:$AQ205,MATCH(Lists!$K$15,$A$1:$AQ$1,0))&amp;"")="","",IF(ISNUMBER(INDEX($A205:$AQ205,MATCH(Lists!$K$15,$A$1:$AQ$1,0))),INT(INDEX($A205:$AQ205,MATCH(Lists!$K$15,$A$1:$AQ$1,0))),DATE(VALUE(LEFT(INDEX($A205:$AQ205,MATCH(Lists!$K$15,$A$1:$AQ$1,0)),4)),VALUE(MID(INDEX($A205:$AQ205,MATCH(Lists!$K$15,$A$1:$AQ$1,0)),6,2)),VALUE(MID(INDEX($A205:$AQ205,MATCH(Lists!$K$15,$A$1:$AQ$1,0)),9,2))))),""))</f>
        <v/>
      </c>
      <c r="BA205" s="19">
        <f>IF(AY205="","",IFERROR(TRIM(INDEX($A205:$AQ205,MATCH(Lists!$K$17,$A$1:$AQ$1,0))&amp;""),""))</f>
        <v/>
      </c>
      <c r="BB205" s="19">
        <f>IF(AY205="","",IFERROR(TRIM(INDEX($A205:$AQ205,MATCH(Lists!$K$16,$A$1:$AQ$1,0))&amp;""),""))</f>
        <v/>
      </c>
      <c r="BC205" s="19">
        <f>IF(AY205="","",IF(OR(AND(IFERROR(TRIM(INDEX($A205:$AQ205,MATCH(Lists!$K$18,$A$1:$AQ$1,0))&amp;""),"")&lt;&gt;"",ISERROR(MATCH(LOWER(IFERROR(TRIM(INDEX($A205:$AQ205,MATCH(Lists!$K$18,$A$1:$AQ$1,0))&amp;""),"")),Lists!$M$2:$M$7,0))),AND(IFERROR(TRIM(INDEX($A205:$AQ205,MATCH(Lists!$K$19,$A$1:$AQ$1,0))&amp;""),"")&lt;&gt;"",ISERROR(MATCH(LOWER(IFERROR(TRIM(INDEX($A205:$AQ205,MATCH(Lists!$K$19,$A$1:$AQ$1,0))&amp;""),"")),Lists!$M$2:$M$7,0)))),"Yes","No"))</f>
        <v/>
      </c>
      <c r="BD205" s="19">
        <f>IF(AY205="","",IF(IFERROR(TRIM(INDEX($A205:$AQ205,MATCH(Lists!$K$20,$A$1:$AQ$1,0))&amp;""),"")&lt;&gt;"","Yes","No"))</f>
        <v/>
      </c>
      <c r="BE205" s="19">
        <f>IF(AS205="","",IFERROR(TRIM(INDEX($A205:$AQ205,MATCH(Lists!$K$7,$A$1:$AQ$1,0))&amp;""),""))</f>
        <v/>
      </c>
      <c r="BF205" s="19">
        <f>IF(AS205="","",IFERROR(TRIM(INDEX($A205:$AQ205,MATCH(Lists!$K$8,$A$1:$AQ$1,0))&amp;""),""))</f>
        <v/>
      </c>
      <c r="BG205" s="19">
        <f>IF(AS205="","",IFERROR(TRIM(INDEX($A205:$AQ205,MATCH(Lists!$K$12,$A$1:$AQ$1,0))&amp;""),""))</f>
        <v/>
      </c>
      <c r="BH205" s="19">
        <f>IF(AS205="","",IFERROR(TRIM(INDEX($A205:$AQ205,MATCH(Lists!$K$22,$A$1:$AQ$1,0))&amp;""),""))</f>
        <v/>
      </c>
      <c r="BI205" s="21">
        <f>IF(OR(BH205="Paid",BH205="Partially refunded"),IFERROR(VALUE(IFERROR(TRIM(INDEX($A205:$AQ205,MATCH(Lists!$K$23,$A$1:$AQ$1,0))&amp;""),"")),0)-IFERROR(VALUE(IFERROR(TRIM(INDEX($A205:$AQ205,MATCH(Lists!$K$24,$A$1:$AQ$1,0))&amp;""),"")),0),0)</f>
        <v/>
      </c>
      <c r="BJ205" s="21">
        <f>IF(AS205="","",IFERROR(IF(TRIM(INDEX($A205:$AQ205,MATCH(Lists!$K$21,$A$1:$AQ$1,0))&amp;"")="","",VALUE(TRIM(INDEX($A205:$AQ205,MATCH(Lists!$K$21,$A$1:$AQ$1,0))&amp;""))),""))</f>
        <v/>
      </c>
      <c r="BK205" s="19">
        <f>IF(AS205="",0,1)</f>
        <v/>
      </c>
    </row>
    <row r="206">
      <c r="AR206" s="18" t="n"/>
      <c r="AS206" s="19">
        <f>TRIM(IFERROR(TRIM(INDEX($A206:$AQ206,MATCH(Lists!$K$2,$A$1:$AQ$1,0))&amp;""),"")&amp;" "&amp;IFERROR(TRIM(INDEX($A206:$AQ206,MATCH(Lists!$K$3,$A$1:$AQ$1,0))&amp;""),""))</f>
        <v/>
      </c>
      <c r="AT206" s="20">
        <f>IF(AS206="","",IFERROR(IF(TRIM(INDEX($A206:$AQ206,MATCH(Lists!$K$4,$A$1:$AQ$1,0))&amp;"")="","",IF(ISNUMBER(INDEX($A206:$AQ206,MATCH(Lists!$K$4,$A$1:$AQ$1,0))),INT(INDEX($A206:$AQ206,MATCH(Lists!$K$4,$A$1:$AQ$1,0))),DATE(VALUE(LEFT(INDEX($A206:$AQ206,MATCH(Lists!$K$4,$A$1:$AQ$1,0)),4)),VALUE(MID(INDEX($A206:$AQ206,MATCH(Lists!$K$4,$A$1:$AQ$1,0)),6,2)),VALUE(MID(INDEX($A206:$AQ206,MATCH(Lists!$K$4,$A$1:$AQ$1,0)),9,2))))),""))</f>
        <v/>
      </c>
      <c r="AU206" s="19">
        <f>IF(AS206="","",IFERROR(TRIM(INDEX($A206:$AQ206,MATCH(Lists!$K$6,$A$1:$AQ$1,0))&amp;""),""))</f>
        <v/>
      </c>
      <c r="AV206" s="19">
        <f>IF(AS206="","",IFERROR(TRIM(INDEX($A206:$AQ206,MATCH(Lists!$K$5,$A$1:$AQ$1,0))&amp;""),""))</f>
        <v/>
      </c>
      <c r="AW206" s="19">
        <f>IF(AS206="","",IF(OR(AND(IFERROR(TRIM(INDEX($A206:$AQ206,MATCH(Lists!$K$9,$A$1:$AQ$1,0))&amp;""),"")&lt;&gt;"",ISERROR(MATCH(LOWER(IFERROR(TRIM(INDEX($A206:$AQ206,MATCH(Lists!$K$9,$A$1:$AQ$1,0))&amp;""),"")),Lists!$M$2:$M$7,0))),AND(IFERROR(TRIM(INDEX($A206:$AQ206,MATCH(Lists!$K$10,$A$1:$AQ$1,0))&amp;""),"")&lt;&gt;"",ISERROR(MATCH(LOWER(IFERROR(TRIM(INDEX($A206:$AQ206,MATCH(Lists!$K$10,$A$1:$AQ$1,0))&amp;""),"")),Lists!$M$2:$M$7,0)))),"Yes","No"))</f>
        <v/>
      </c>
      <c r="AX206" s="19">
        <f>IF(AS206="","",IF(IFERROR(TRIM(INDEX($A206:$AQ206,MATCH(Lists!$K$11,$A$1:$AQ$1,0))&amp;""),"")&lt;&gt;"","Yes","No"))</f>
        <v/>
      </c>
      <c r="AY206" s="19">
        <f>TRIM(IFERROR(TRIM(INDEX($A206:$AQ206,MATCH(Lists!$K$13,$A$1:$AQ$1,0))&amp;""),"")&amp;" "&amp;IFERROR(TRIM(INDEX($A206:$AQ206,MATCH(Lists!$K$14,$A$1:$AQ$1,0))&amp;""),""))</f>
        <v/>
      </c>
      <c r="AZ206" s="20">
        <f>IF(AY206="","",IFERROR(IF(TRIM(INDEX($A206:$AQ206,MATCH(Lists!$K$15,$A$1:$AQ$1,0))&amp;"")="","",IF(ISNUMBER(INDEX($A206:$AQ206,MATCH(Lists!$K$15,$A$1:$AQ$1,0))),INT(INDEX($A206:$AQ206,MATCH(Lists!$K$15,$A$1:$AQ$1,0))),DATE(VALUE(LEFT(INDEX($A206:$AQ206,MATCH(Lists!$K$15,$A$1:$AQ$1,0)),4)),VALUE(MID(INDEX($A206:$AQ206,MATCH(Lists!$K$15,$A$1:$AQ$1,0)),6,2)),VALUE(MID(INDEX($A206:$AQ206,MATCH(Lists!$K$15,$A$1:$AQ$1,0)),9,2))))),""))</f>
        <v/>
      </c>
      <c r="BA206" s="19">
        <f>IF(AY206="","",IFERROR(TRIM(INDEX($A206:$AQ206,MATCH(Lists!$K$17,$A$1:$AQ$1,0))&amp;""),""))</f>
        <v/>
      </c>
      <c r="BB206" s="19">
        <f>IF(AY206="","",IFERROR(TRIM(INDEX($A206:$AQ206,MATCH(Lists!$K$16,$A$1:$AQ$1,0))&amp;""),""))</f>
        <v/>
      </c>
      <c r="BC206" s="19">
        <f>IF(AY206="","",IF(OR(AND(IFERROR(TRIM(INDEX($A206:$AQ206,MATCH(Lists!$K$18,$A$1:$AQ$1,0))&amp;""),"")&lt;&gt;"",ISERROR(MATCH(LOWER(IFERROR(TRIM(INDEX($A206:$AQ206,MATCH(Lists!$K$18,$A$1:$AQ$1,0))&amp;""),"")),Lists!$M$2:$M$7,0))),AND(IFERROR(TRIM(INDEX($A206:$AQ206,MATCH(Lists!$K$19,$A$1:$AQ$1,0))&amp;""),"")&lt;&gt;"",ISERROR(MATCH(LOWER(IFERROR(TRIM(INDEX($A206:$AQ206,MATCH(Lists!$K$19,$A$1:$AQ$1,0))&amp;""),"")),Lists!$M$2:$M$7,0)))),"Yes","No"))</f>
        <v/>
      </c>
      <c r="BD206" s="19">
        <f>IF(AY206="","",IF(IFERROR(TRIM(INDEX($A206:$AQ206,MATCH(Lists!$K$20,$A$1:$AQ$1,0))&amp;""),"")&lt;&gt;"","Yes","No"))</f>
        <v/>
      </c>
      <c r="BE206" s="19">
        <f>IF(AS206="","",IFERROR(TRIM(INDEX($A206:$AQ206,MATCH(Lists!$K$7,$A$1:$AQ$1,0))&amp;""),""))</f>
        <v/>
      </c>
      <c r="BF206" s="19">
        <f>IF(AS206="","",IFERROR(TRIM(INDEX($A206:$AQ206,MATCH(Lists!$K$8,$A$1:$AQ$1,0))&amp;""),""))</f>
        <v/>
      </c>
      <c r="BG206" s="19">
        <f>IF(AS206="","",IFERROR(TRIM(INDEX($A206:$AQ206,MATCH(Lists!$K$12,$A$1:$AQ$1,0))&amp;""),""))</f>
        <v/>
      </c>
      <c r="BH206" s="19">
        <f>IF(AS206="","",IFERROR(TRIM(INDEX($A206:$AQ206,MATCH(Lists!$K$22,$A$1:$AQ$1,0))&amp;""),""))</f>
        <v/>
      </c>
      <c r="BI206" s="21">
        <f>IF(OR(BH206="Paid",BH206="Partially refunded"),IFERROR(VALUE(IFERROR(TRIM(INDEX($A206:$AQ206,MATCH(Lists!$K$23,$A$1:$AQ$1,0))&amp;""),"")),0)-IFERROR(VALUE(IFERROR(TRIM(INDEX($A206:$AQ206,MATCH(Lists!$K$24,$A$1:$AQ$1,0))&amp;""),"")),0),0)</f>
        <v/>
      </c>
      <c r="BJ206" s="21">
        <f>IF(AS206="","",IFERROR(IF(TRIM(INDEX($A206:$AQ206,MATCH(Lists!$K$21,$A$1:$AQ$1,0))&amp;"")="","",VALUE(TRIM(INDEX($A206:$AQ206,MATCH(Lists!$K$21,$A$1:$AQ$1,0))&amp;""))),""))</f>
        <v/>
      </c>
      <c r="BK206" s="19">
        <f>IF(AS206="",0,1)</f>
        <v/>
      </c>
    </row>
    <row r="207">
      <c r="AR207" s="18" t="n"/>
      <c r="AS207" s="19">
        <f>TRIM(IFERROR(TRIM(INDEX($A207:$AQ207,MATCH(Lists!$K$2,$A$1:$AQ$1,0))&amp;""),"")&amp;" "&amp;IFERROR(TRIM(INDEX($A207:$AQ207,MATCH(Lists!$K$3,$A$1:$AQ$1,0))&amp;""),""))</f>
        <v/>
      </c>
      <c r="AT207" s="20">
        <f>IF(AS207="","",IFERROR(IF(TRIM(INDEX($A207:$AQ207,MATCH(Lists!$K$4,$A$1:$AQ$1,0))&amp;"")="","",IF(ISNUMBER(INDEX($A207:$AQ207,MATCH(Lists!$K$4,$A$1:$AQ$1,0))),INT(INDEX($A207:$AQ207,MATCH(Lists!$K$4,$A$1:$AQ$1,0))),DATE(VALUE(LEFT(INDEX($A207:$AQ207,MATCH(Lists!$K$4,$A$1:$AQ$1,0)),4)),VALUE(MID(INDEX($A207:$AQ207,MATCH(Lists!$K$4,$A$1:$AQ$1,0)),6,2)),VALUE(MID(INDEX($A207:$AQ207,MATCH(Lists!$K$4,$A$1:$AQ$1,0)),9,2))))),""))</f>
        <v/>
      </c>
      <c r="AU207" s="19">
        <f>IF(AS207="","",IFERROR(TRIM(INDEX($A207:$AQ207,MATCH(Lists!$K$6,$A$1:$AQ$1,0))&amp;""),""))</f>
        <v/>
      </c>
      <c r="AV207" s="19">
        <f>IF(AS207="","",IFERROR(TRIM(INDEX($A207:$AQ207,MATCH(Lists!$K$5,$A$1:$AQ$1,0))&amp;""),""))</f>
        <v/>
      </c>
      <c r="AW207" s="19">
        <f>IF(AS207="","",IF(OR(AND(IFERROR(TRIM(INDEX($A207:$AQ207,MATCH(Lists!$K$9,$A$1:$AQ$1,0))&amp;""),"")&lt;&gt;"",ISERROR(MATCH(LOWER(IFERROR(TRIM(INDEX($A207:$AQ207,MATCH(Lists!$K$9,$A$1:$AQ$1,0))&amp;""),"")),Lists!$M$2:$M$7,0))),AND(IFERROR(TRIM(INDEX($A207:$AQ207,MATCH(Lists!$K$10,$A$1:$AQ$1,0))&amp;""),"")&lt;&gt;"",ISERROR(MATCH(LOWER(IFERROR(TRIM(INDEX($A207:$AQ207,MATCH(Lists!$K$10,$A$1:$AQ$1,0))&amp;""),"")),Lists!$M$2:$M$7,0)))),"Yes","No"))</f>
        <v/>
      </c>
      <c r="AX207" s="19">
        <f>IF(AS207="","",IF(IFERROR(TRIM(INDEX($A207:$AQ207,MATCH(Lists!$K$11,$A$1:$AQ$1,0))&amp;""),"")&lt;&gt;"","Yes","No"))</f>
        <v/>
      </c>
      <c r="AY207" s="19">
        <f>TRIM(IFERROR(TRIM(INDEX($A207:$AQ207,MATCH(Lists!$K$13,$A$1:$AQ$1,0))&amp;""),"")&amp;" "&amp;IFERROR(TRIM(INDEX($A207:$AQ207,MATCH(Lists!$K$14,$A$1:$AQ$1,0))&amp;""),""))</f>
        <v/>
      </c>
      <c r="AZ207" s="20">
        <f>IF(AY207="","",IFERROR(IF(TRIM(INDEX($A207:$AQ207,MATCH(Lists!$K$15,$A$1:$AQ$1,0))&amp;"")="","",IF(ISNUMBER(INDEX($A207:$AQ207,MATCH(Lists!$K$15,$A$1:$AQ$1,0))),INT(INDEX($A207:$AQ207,MATCH(Lists!$K$15,$A$1:$AQ$1,0))),DATE(VALUE(LEFT(INDEX($A207:$AQ207,MATCH(Lists!$K$15,$A$1:$AQ$1,0)),4)),VALUE(MID(INDEX($A207:$AQ207,MATCH(Lists!$K$15,$A$1:$AQ$1,0)),6,2)),VALUE(MID(INDEX($A207:$AQ207,MATCH(Lists!$K$15,$A$1:$AQ$1,0)),9,2))))),""))</f>
        <v/>
      </c>
      <c r="BA207" s="19">
        <f>IF(AY207="","",IFERROR(TRIM(INDEX($A207:$AQ207,MATCH(Lists!$K$17,$A$1:$AQ$1,0))&amp;""),""))</f>
        <v/>
      </c>
      <c r="BB207" s="19">
        <f>IF(AY207="","",IFERROR(TRIM(INDEX($A207:$AQ207,MATCH(Lists!$K$16,$A$1:$AQ$1,0))&amp;""),""))</f>
        <v/>
      </c>
      <c r="BC207" s="19">
        <f>IF(AY207="","",IF(OR(AND(IFERROR(TRIM(INDEX($A207:$AQ207,MATCH(Lists!$K$18,$A$1:$AQ$1,0))&amp;""),"")&lt;&gt;"",ISERROR(MATCH(LOWER(IFERROR(TRIM(INDEX($A207:$AQ207,MATCH(Lists!$K$18,$A$1:$AQ$1,0))&amp;""),"")),Lists!$M$2:$M$7,0))),AND(IFERROR(TRIM(INDEX($A207:$AQ207,MATCH(Lists!$K$19,$A$1:$AQ$1,0))&amp;""),"")&lt;&gt;"",ISERROR(MATCH(LOWER(IFERROR(TRIM(INDEX($A207:$AQ207,MATCH(Lists!$K$19,$A$1:$AQ$1,0))&amp;""),"")),Lists!$M$2:$M$7,0)))),"Yes","No"))</f>
        <v/>
      </c>
      <c r="BD207" s="19">
        <f>IF(AY207="","",IF(IFERROR(TRIM(INDEX($A207:$AQ207,MATCH(Lists!$K$20,$A$1:$AQ$1,0))&amp;""),"")&lt;&gt;"","Yes","No"))</f>
        <v/>
      </c>
      <c r="BE207" s="19">
        <f>IF(AS207="","",IFERROR(TRIM(INDEX($A207:$AQ207,MATCH(Lists!$K$7,$A$1:$AQ$1,0))&amp;""),""))</f>
        <v/>
      </c>
      <c r="BF207" s="19">
        <f>IF(AS207="","",IFERROR(TRIM(INDEX($A207:$AQ207,MATCH(Lists!$K$8,$A$1:$AQ$1,0))&amp;""),""))</f>
        <v/>
      </c>
      <c r="BG207" s="19">
        <f>IF(AS207="","",IFERROR(TRIM(INDEX($A207:$AQ207,MATCH(Lists!$K$12,$A$1:$AQ$1,0))&amp;""),""))</f>
        <v/>
      </c>
      <c r="BH207" s="19">
        <f>IF(AS207="","",IFERROR(TRIM(INDEX($A207:$AQ207,MATCH(Lists!$K$22,$A$1:$AQ$1,0))&amp;""),""))</f>
        <v/>
      </c>
      <c r="BI207" s="21">
        <f>IF(OR(BH207="Paid",BH207="Partially refunded"),IFERROR(VALUE(IFERROR(TRIM(INDEX($A207:$AQ207,MATCH(Lists!$K$23,$A$1:$AQ$1,0))&amp;""),"")),0)-IFERROR(VALUE(IFERROR(TRIM(INDEX($A207:$AQ207,MATCH(Lists!$K$24,$A$1:$AQ$1,0))&amp;""),"")),0),0)</f>
        <v/>
      </c>
      <c r="BJ207" s="21">
        <f>IF(AS207="","",IFERROR(IF(TRIM(INDEX($A207:$AQ207,MATCH(Lists!$K$21,$A$1:$AQ$1,0))&amp;"")="","",VALUE(TRIM(INDEX($A207:$AQ207,MATCH(Lists!$K$21,$A$1:$AQ$1,0))&amp;""))),""))</f>
        <v/>
      </c>
      <c r="BK207" s="19">
        <f>IF(AS207="",0,1)</f>
        <v/>
      </c>
    </row>
    <row r="208">
      <c r="AR208" s="18" t="n"/>
      <c r="AS208" s="19">
        <f>TRIM(IFERROR(TRIM(INDEX($A208:$AQ208,MATCH(Lists!$K$2,$A$1:$AQ$1,0))&amp;""),"")&amp;" "&amp;IFERROR(TRIM(INDEX($A208:$AQ208,MATCH(Lists!$K$3,$A$1:$AQ$1,0))&amp;""),""))</f>
        <v/>
      </c>
      <c r="AT208" s="20">
        <f>IF(AS208="","",IFERROR(IF(TRIM(INDEX($A208:$AQ208,MATCH(Lists!$K$4,$A$1:$AQ$1,0))&amp;"")="","",IF(ISNUMBER(INDEX($A208:$AQ208,MATCH(Lists!$K$4,$A$1:$AQ$1,0))),INT(INDEX($A208:$AQ208,MATCH(Lists!$K$4,$A$1:$AQ$1,0))),DATE(VALUE(LEFT(INDEX($A208:$AQ208,MATCH(Lists!$K$4,$A$1:$AQ$1,0)),4)),VALUE(MID(INDEX($A208:$AQ208,MATCH(Lists!$K$4,$A$1:$AQ$1,0)),6,2)),VALUE(MID(INDEX($A208:$AQ208,MATCH(Lists!$K$4,$A$1:$AQ$1,0)),9,2))))),""))</f>
        <v/>
      </c>
      <c r="AU208" s="19">
        <f>IF(AS208="","",IFERROR(TRIM(INDEX($A208:$AQ208,MATCH(Lists!$K$6,$A$1:$AQ$1,0))&amp;""),""))</f>
        <v/>
      </c>
      <c r="AV208" s="19">
        <f>IF(AS208="","",IFERROR(TRIM(INDEX($A208:$AQ208,MATCH(Lists!$K$5,$A$1:$AQ$1,0))&amp;""),""))</f>
        <v/>
      </c>
      <c r="AW208" s="19">
        <f>IF(AS208="","",IF(OR(AND(IFERROR(TRIM(INDEX($A208:$AQ208,MATCH(Lists!$K$9,$A$1:$AQ$1,0))&amp;""),"")&lt;&gt;"",ISERROR(MATCH(LOWER(IFERROR(TRIM(INDEX($A208:$AQ208,MATCH(Lists!$K$9,$A$1:$AQ$1,0))&amp;""),"")),Lists!$M$2:$M$7,0))),AND(IFERROR(TRIM(INDEX($A208:$AQ208,MATCH(Lists!$K$10,$A$1:$AQ$1,0))&amp;""),"")&lt;&gt;"",ISERROR(MATCH(LOWER(IFERROR(TRIM(INDEX($A208:$AQ208,MATCH(Lists!$K$10,$A$1:$AQ$1,0))&amp;""),"")),Lists!$M$2:$M$7,0)))),"Yes","No"))</f>
        <v/>
      </c>
      <c r="AX208" s="19">
        <f>IF(AS208="","",IF(IFERROR(TRIM(INDEX($A208:$AQ208,MATCH(Lists!$K$11,$A$1:$AQ$1,0))&amp;""),"")&lt;&gt;"","Yes","No"))</f>
        <v/>
      </c>
      <c r="AY208" s="19">
        <f>TRIM(IFERROR(TRIM(INDEX($A208:$AQ208,MATCH(Lists!$K$13,$A$1:$AQ$1,0))&amp;""),"")&amp;" "&amp;IFERROR(TRIM(INDEX($A208:$AQ208,MATCH(Lists!$K$14,$A$1:$AQ$1,0))&amp;""),""))</f>
        <v/>
      </c>
      <c r="AZ208" s="20">
        <f>IF(AY208="","",IFERROR(IF(TRIM(INDEX($A208:$AQ208,MATCH(Lists!$K$15,$A$1:$AQ$1,0))&amp;"")="","",IF(ISNUMBER(INDEX($A208:$AQ208,MATCH(Lists!$K$15,$A$1:$AQ$1,0))),INT(INDEX($A208:$AQ208,MATCH(Lists!$K$15,$A$1:$AQ$1,0))),DATE(VALUE(LEFT(INDEX($A208:$AQ208,MATCH(Lists!$K$15,$A$1:$AQ$1,0)),4)),VALUE(MID(INDEX($A208:$AQ208,MATCH(Lists!$K$15,$A$1:$AQ$1,0)),6,2)),VALUE(MID(INDEX($A208:$AQ208,MATCH(Lists!$K$15,$A$1:$AQ$1,0)),9,2))))),""))</f>
        <v/>
      </c>
      <c r="BA208" s="19">
        <f>IF(AY208="","",IFERROR(TRIM(INDEX($A208:$AQ208,MATCH(Lists!$K$17,$A$1:$AQ$1,0))&amp;""),""))</f>
        <v/>
      </c>
      <c r="BB208" s="19">
        <f>IF(AY208="","",IFERROR(TRIM(INDEX($A208:$AQ208,MATCH(Lists!$K$16,$A$1:$AQ$1,0))&amp;""),""))</f>
        <v/>
      </c>
      <c r="BC208" s="19">
        <f>IF(AY208="","",IF(OR(AND(IFERROR(TRIM(INDEX($A208:$AQ208,MATCH(Lists!$K$18,$A$1:$AQ$1,0))&amp;""),"")&lt;&gt;"",ISERROR(MATCH(LOWER(IFERROR(TRIM(INDEX($A208:$AQ208,MATCH(Lists!$K$18,$A$1:$AQ$1,0))&amp;""),"")),Lists!$M$2:$M$7,0))),AND(IFERROR(TRIM(INDEX($A208:$AQ208,MATCH(Lists!$K$19,$A$1:$AQ$1,0))&amp;""),"")&lt;&gt;"",ISERROR(MATCH(LOWER(IFERROR(TRIM(INDEX($A208:$AQ208,MATCH(Lists!$K$19,$A$1:$AQ$1,0))&amp;""),"")),Lists!$M$2:$M$7,0)))),"Yes","No"))</f>
        <v/>
      </c>
      <c r="BD208" s="19">
        <f>IF(AY208="","",IF(IFERROR(TRIM(INDEX($A208:$AQ208,MATCH(Lists!$K$20,$A$1:$AQ$1,0))&amp;""),"")&lt;&gt;"","Yes","No"))</f>
        <v/>
      </c>
      <c r="BE208" s="19">
        <f>IF(AS208="","",IFERROR(TRIM(INDEX($A208:$AQ208,MATCH(Lists!$K$7,$A$1:$AQ$1,0))&amp;""),""))</f>
        <v/>
      </c>
      <c r="BF208" s="19">
        <f>IF(AS208="","",IFERROR(TRIM(INDEX($A208:$AQ208,MATCH(Lists!$K$8,$A$1:$AQ$1,0))&amp;""),""))</f>
        <v/>
      </c>
      <c r="BG208" s="19">
        <f>IF(AS208="","",IFERROR(TRIM(INDEX($A208:$AQ208,MATCH(Lists!$K$12,$A$1:$AQ$1,0))&amp;""),""))</f>
        <v/>
      </c>
      <c r="BH208" s="19">
        <f>IF(AS208="","",IFERROR(TRIM(INDEX($A208:$AQ208,MATCH(Lists!$K$22,$A$1:$AQ$1,0))&amp;""),""))</f>
        <v/>
      </c>
      <c r="BI208" s="21">
        <f>IF(OR(BH208="Paid",BH208="Partially refunded"),IFERROR(VALUE(IFERROR(TRIM(INDEX($A208:$AQ208,MATCH(Lists!$K$23,$A$1:$AQ$1,0))&amp;""),"")),0)-IFERROR(VALUE(IFERROR(TRIM(INDEX($A208:$AQ208,MATCH(Lists!$K$24,$A$1:$AQ$1,0))&amp;""),"")),0),0)</f>
        <v/>
      </c>
      <c r="BJ208" s="21">
        <f>IF(AS208="","",IFERROR(IF(TRIM(INDEX($A208:$AQ208,MATCH(Lists!$K$21,$A$1:$AQ$1,0))&amp;"")="","",VALUE(TRIM(INDEX($A208:$AQ208,MATCH(Lists!$K$21,$A$1:$AQ$1,0))&amp;""))),""))</f>
        <v/>
      </c>
      <c r="BK208" s="19">
        <f>IF(AS208="",0,1)</f>
        <v/>
      </c>
    </row>
    <row r="209">
      <c r="AR209" s="18" t="n"/>
      <c r="AS209" s="19">
        <f>TRIM(IFERROR(TRIM(INDEX($A209:$AQ209,MATCH(Lists!$K$2,$A$1:$AQ$1,0))&amp;""),"")&amp;" "&amp;IFERROR(TRIM(INDEX($A209:$AQ209,MATCH(Lists!$K$3,$A$1:$AQ$1,0))&amp;""),""))</f>
        <v/>
      </c>
      <c r="AT209" s="20">
        <f>IF(AS209="","",IFERROR(IF(TRIM(INDEX($A209:$AQ209,MATCH(Lists!$K$4,$A$1:$AQ$1,0))&amp;"")="","",IF(ISNUMBER(INDEX($A209:$AQ209,MATCH(Lists!$K$4,$A$1:$AQ$1,0))),INT(INDEX($A209:$AQ209,MATCH(Lists!$K$4,$A$1:$AQ$1,0))),DATE(VALUE(LEFT(INDEX($A209:$AQ209,MATCH(Lists!$K$4,$A$1:$AQ$1,0)),4)),VALUE(MID(INDEX($A209:$AQ209,MATCH(Lists!$K$4,$A$1:$AQ$1,0)),6,2)),VALUE(MID(INDEX($A209:$AQ209,MATCH(Lists!$K$4,$A$1:$AQ$1,0)),9,2))))),""))</f>
        <v/>
      </c>
      <c r="AU209" s="19">
        <f>IF(AS209="","",IFERROR(TRIM(INDEX($A209:$AQ209,MATCH(Lists!$K$6,$A$1:$AQ$1,0))&amp;""),""))</f>
        <v/>
      </c>
      <c r="AV209" s="19">
        <f>IF(AS209="","",IFERROR(TRIM(INDEX($A209:$AQ209,MATCH(Lists!$K$5,$A$1:$AQ$1,0))&amp;""),""))</f>
        <v/>
      </c>
      <c r="AW209" s="19">
        <f>IF(AS209="","",IF(OR(AND(IFERROR(TRIM(INDEX($A209:$AQ209,MATCH(Lists!$K$9,$A$1:$AQ$1,0))&amp;""),"")&lt;&gt;"",ISERROR(MATCH(LOWER(IFERROR(TRIM(INDEX($A209:$AQ209,MATCH(Lists!$K$9,$A$1:$AQ$1,0))&amp;""),"")),Lists!$M$2:$M$7,0))),AND(IFERROR(TRIM(INDEX($A209:$AQ209,MATCH(Lists!$K$10,$A$1:$AQ$1,0))&amp;""),"")&lt;&gt;"",ISERROR(MATCH(LOWER(IFERROR(TRIM(INDEX($A209:$AQ209,MATCH(Lists!$K$10,$A$1:$AQ$1,0))&amp;""),"")),Lists!$M$2:$M$7,0)))),"Yes","No"))</f>
        <v/>
      </c>
      <c r="AX209" s="19">
        <f>IF(AS209="","",IF(IFERROR(TRIM(INDEX($A209:$AQ209,MATCH(Lists!$K$11,$A$1:$AQ$1,0))&amp;""),"")&lt;&gt;"","Yes","No"))</f>
        <v/>
      </c>
      <c r="AY209" s="19">
        <f>TRIM(IFERROR(TRIM(INDEX($A209:$AQ209,MATCH(Lists!$K$13,$A$1:$AQ$1,0))&amp;""),"")&amp;" "&amp;IFERROR(TRIM(INDEX($A209:$AQ209,MATCH(Lists!$K$14,$A$1:$AQ$1,0))&amp;""),""))</f>
        <v/>
      </c>
      <c r="AZ209" s="20">
        <f>IF(AY209="","",IFERROR(IF(TRIM(INDEX($A209:$AQ209,MATCH(Lists!$K$15,$A$1:$AQ$1,0))&amp;"")="","",IF(ISNUMBER(INDEX($A209:$AQ209,MATCH(Lists!$K$15,$A$1:$AQ$1,0))),INT(INDEX($A209:$AQ209,MATCH(Lists!$K$15,$A$1:$AQ$1,0))),DATE(VALUE(LEFT(INDEX($A209:$AQ209,MATCH(Lists!$K$15,$A$1:$AQ$1,0)),4)),VALUE(MID(INDEX($A209:$AQ209,MATCH(Lists!$K$15,$A$1:$AQ$1,0)),6,2)),VALUE(MID(INDEX($A209:$AQ209,MATCH(Lists!$K$15,$A$1:$AQ$1,0)),9,2))))),""))</f>
        <v/>
      </c>
      <c r="BA209" s="19">
        <f>IF(AY209="","",IFERROR(TRIM(INDEX($A209:$AQ209,MATCH(Lists!$K$17,$A$1:$AQ$1,0))&amp;""),""))</f>
        <v/>
      </c>
      <c r="BB209" s="19">
        <f>IF(AY209="","",IFERROR(TRIM(INDEX($A209:$AQ209,MATCH(Lists!$K$16,$A$1:$AQ$1,0))&amp;""),""))</f>
        <v/>
      </c>
      <c r="BC209" s="19">
        <f>IF(AY209="","",IF(OR(AND(IFERROR(TRIM(INDEX($A209:$AQ209,MATCH(Lists!$K$18,$A$1:$AQ$1,0))&amp;""),"")&lt;&gt;"",ISERROR(MATCH(LOWER(IFERROR(TRIM(INDEX($A209:$AQ209,MATCH(Lists!$K$18,$A$1:$AQ$1,0))&amp;""),"")),Lists!$M$2:$M$7,0))),AND(IFERROR(TRIM(INDEX($A209:$AQ209,MATCH(Lists!$K$19,$A$1:$AQ$1,0))&amp;""),"")&lt;&gt;"",ISERROR(MATCH(LOWER(IFERROR(TRIM(INDEX($A209:$AQ209,MATCH(Lists!$K$19,$A$1:$AQ$1,0))&amp;""),"")),Lists!$M$2:$M$7,0)))),"Yes","No"))</f>
        <v/>
      </c>
      <c r="BD209" s="19">
        <f>IF(AY209="","",IF(IFERROR(TRIM(INDEX($A209:$AQ209,MATCH(Lists!$K$20,$A$1:$AQ$1,0))&amp;""),"")&lt;&gt;"","Yes","No"))</f>
        <v/>
      </c>
      <c r="BE209" s="19">
        <f>IF(AS209="","",IFERROR(TRIM(INDEX($A209:$AQ209,MATCH(Lists!$K$7,$A$1:$AQ$1,0))&amp;""),""))</f>
        <v/>
      </c>
      <c r="BF209" s="19">
        <f>IF(AS209="","",IFERROR(TRIM(INDEX($A209:$AQ209,MATCH(Lists!$K$8,$A$1:$AQ$1,0))&amp;""),""))</f>
        <v/>
      </c>
      <c r="BG209" s="19">
        <f>IF(AS209="","",IFERROR(TRIM(INDEX($A209:$AQ209,MATCH(Lists!$K$12,$A$1:$AQ$1,0))&amp;""),""))</f>
        <v/>
      </c>
      <c r="BH209" s="19">
        <f>IF(AS209="","",IFERROR(TRIM(INDEX($A209:$AQ209,MATCH(Lists!$K$22,$A$1:$AQ$1,0))&amp;""),""))</f>
        <v/>
      </c>
      <c r="BI209" s="21">
        <f>IF(OR(BH209="Paid",BH209="Partially refunded"),IFERROR(VALUE(IFERROR(TRIM(INDEX($A209:$AQ209,MATCH(Lists!$K$23,$A$1:$AQ$1,0))&amp;""),"")),0)-IFERROR(VALUE(IFERROR(TRIM(INDEX($A209:$AQ209,MATCH(Lists!$K$24,$A$1:$AQ$1,0))&amp;""),"")),0),0)</f>
        <v/>
      </c>
      <c r="BJ209" s="21">
        <f>IF(AS209="","",IFERROR(IF(TRIM(INDEX($A209:$AQ209,MATCH(Lists!$K$21,$A$1:$AQ$1,0))&amp;"")="","",VALUE(TRIM(INDEX($A209:$AQ209,MATCH(Lists!$K$21,$A$1:$AQ$1,0))&amp;""))),""))</f>
        <v/>
      </c>
      <c r="BK209" s="19">
        <f>IF(AS209="",0,1)</f>
        <v/>
      </c>
    </row>
    <row r="210">
      <c r="AR210" s="18" t="n"/>
      <c r="AS210" s="19">
        <f>TRIM(IFERROR(TRIM(INDEX($A210:$AQ210,MATCH(Lists!$K$2,$A$1:$AQ$1,0))&amp;""),"")&amp;" "&amp;IFERROR(TRIM(INDEX($A210:$AQ210,MATCH(Lists!$K$3,$A$1:$AQ$1,0))&amp;""),""))</f>
        <v/>
      </c>
      <c r="AT210" s="20">
        <f>IF(AS210="","",IFERROR(IF(TRIM(INDEX($A210:$AQ210,MATCH(Lists!$K$4,$A$1:$AQ$1,0))&amp;"")="","",IF(ISNUMBER(INDEX($A210:$AQ210,MATCH(Lists!$K$4,$A$1:$AQ$1,0))),INT(INDEX($A210:$AQ210,MATCH(Lists!$K$4,$A$1:$AQ$1,0))),DATE(VALUE(LEFT(INDEX($A210:$AQ210,MATCH(Lists!$K$4,$A$1:$AQ$1,0)),4)),VALUE(MID(INDEX($A210:$AQ210,MATCH(Lists!$K$4,$A$1:$AQ$1,0)),6,2)),VALUE(MID(INDEX($A210:$AQ210,MATCH(Lists!$K$4,$A$1:$AQ$1,0)),9,2))))),""))</f>
        <v/>
      </c>
      <c r="AU210" s="19">
        <f>IF(AS210="","",IFERROR(TRIM(INDEX($A210:$AQ210,MATCH(Lists!$K$6,$A$1:$AQ$1,0))&amp;""),""))</f>
        <v/>
      </c>
      <c r="AV210" s="19">
        <f>IF(AS210="","",IFERROR(TRIM(INDEX($A210:$AQ210,MATCH(Lists!$K$5,$A$1:$AQ$1,0))&amp;""),""))</f>
        <v/>
      </c>
      <c r="AW210" s="19">
        <f>IF(AS210="","",IF(OR(AND(IFERROR(TRIM(INDEX($A210:$AQ210,MATCH(Lists!$K$9,$A$1:$AQ$1,0))&amp;""),"")&lt;&gt;"",ISERROR(MATCH(LOWER(IFERROR(TRIM(INDEX($A210:$AQ210,MATCH(Lists!$K$9,$A$1:$AQ$1,0))&amp;""),"")),Lists!$M$2:$M$7,0))),AND(IFERROR(TRIM(INDEX($A210:$AQ210,MATCH(Lists!$K$10,$A$1:$AQ$1,0))&amp;""),"")&lt;&gt;"",ISERROR(MATCH(LOWER(IFERROR(TRIM(INDEX($A210:$AQ210,MATCH(Lists!$K$10,$A$1:$AQ$1,0))&amp;""),"")),Lists!$M$2:$M$7,0)))),"Yes","No"))</f>
        <v/>
      </c>
      <c r="AX210" s="19">
        <f>IF(AS210="","",IF(IFERROR(TRIM(INDEX($A210:$AQ210,MATCH(Lists!$K$11,$A$1:$AQ$1,0))&amp;""),"")&lt;&gt;"","Yes","No"))</f>
        <v/>
      </c>
      <c r="AY210" s="19">
        <f>TRIM(IFERROR(TRIM(INDEX($A210:$AQ210,MATCH(Lists!$K$13,$A$1:$AQ$1,0))&amp;""),"")&amp;" "&amp;IFERROR(TRIM(INDEX($A210:$AQ210,MATCH(Lists!$K$14,$A$1:$AQ$1,0))&amp;""),""))</f>
        <v/>
      </c>
      <c r="AZ210" s="20">
        <f>IF(AY210="","",IFERROR(IF(TRIM(INDEX($A210:$AQ210,MATCH(Lists!$K$15,$A$1:$AQ$1,0))&amp;"")="","",IF(ISNUMBER(INDEX($A210:$AQ210,MATCH(Lists!$K$15,$A$1:$AQ$1,0))),INT(INDEX($A210:$AQ210,MATCH(Lists!$K$15,$A$1:$AQ$1,0))),DATE(VALUE(LEFT(INDEX($A210:$AQ210,MATCH(Lists!$K$15,$A$1:$AQ$1,0)),4)),VALUE(MID(INDEX($A210:$AQ210,MATCH(Lists!$K$15,$A$1:$AQ$1,0)),6,2)),VALUE(MID(INDEX($A210:$AQ210,MATCH(Lists!$K$15,$A$1:$AQ$1,0)),9,2))))),""))</f>
        <v/>
      </c>
      <c r="BA210" s="19">
        <f>IF(AY210="","",IFERROR(TRIM(INDEX($A210:$AQ210,MATCH(Lists!$K$17,$A$1:$AQ$1,0))&amp;""),""))</f>
        <v/>
      </c>
      <c r="BB210" s="19">
        <f>IF(AY210="","",IFERROR(TRIM(INDEX($A210:$AQ210,MATCH(Lists!$K$16,$A$1:$AQ$1,0))&amp;""),""))</f>
        <v/>
      </c>
      <c r="BC210" s="19">
        <f>IF(AY210="","",IF(OR(AND(IFERROR(TRIM(INDEX($A210:$AQ210,MATCH(Lists!$K$18,$A$1:$AQ$1,0))&amp;""),"")&lt;&gt;"",ISERROR(MATCH(LOWER(IFERROR(TRIM(INDEX($A210:$AQ210,MATCH(Lists!$K$18,$A$1:$AQ$1,0))&amp;""),"")),Lists!$M$2:$M$7,0))),AND(IFERROR(TRIM(INDEX($A210:$AQ210,MATCH(Lists!$K$19,$A$1:$AQ$1,0))&amp;""),"")&lt;&gt;"",ISERROR(MATCH(LOWER(IFERROR(TRIM(INDEX($A210:$AQ210,MATCH(Lists!$K$19,$A$1:$AQ$1,0))&amp;""),"")),Lists!$M$2:$M$7,0)))),"Yes","No"))</f>
        <v/>
      </c>
      <c r="BD210" s="19">
        <f>IF(AY210="","",IF(IFERROR(TRIM(INDEX($A210:$AQ210,MATCH(Lists!$K$20,$A$1:$AQ$1,0))&amp;""),"")&lt;&gt;"","Yes","No"))</f>
        <v/>
      </c>
      <c r="BE210" s="19">
        <f>IF(AS210="","",IFERROR(TRIM(INDEX($A210:$AQ210,MATCH(Lists!$K$7,$A$1:$AQ$1,0))&amp;""),""))</f>
        <v/>
      </c>
      <c r="BF210" s="19">
        <f>IF(AS210="","",IFERROR(TRIM(INDEX($A210:$AQ210,MATCH(Lists!$K$8,$A$1:$AQ$1,0))&amp;""),""))</f>
        <v/>
      </c>
      <c r="BG210" s="19">
        <f>IF(AS210="","",IFERROR(TRIM(INDEX($A210:$AQ210,MATCH(Lists!$K$12,$A$1:$AQ$1,0))&amp;""),""))</f>
        <v/>
      </c>
      <c r="BH210" s="19">
        <f>IF(AS210="","",IFERROR(TRIM(INDEX($A210:$AQ210,MATCH(Lists!$K$22,$A$1:$AQ$1,0))&amp;""),""))</f>
        <v/>
      </c>
      <c r="BI210" s="21">
        <f>IF(OR(BH210="Paid",BH210="Partially refunded"),IFERROR(VALUE(IFERROR(TRIM(INDEX($A210:$AQ210,MATCH(Lists!$K$23,$A$1:$AQ$1,0))&amp;""),"")),0)-IFERROR(VALUE(IFERROR(TRIM(INDEX($A210:$AQ210,MATCH(Lists!$K$24,$A$1:$AQ$1,0))&amp;""),"")),0),0)</f>
        <v/>
      </c>
      <c r="BJ210" s="21">
        <f>IF(AS210="","",IFERROR(IF(TRIM(INDEX($A210:$AQ210,MATCH(Lists!$K$21,$A$1:$AQ$1,0))&amp;"")="","",VALUE(TRIM(INDEX($A210:$AQ210,MATCH(Lists!$K$21,$A$1:$AQ$1,0))&amp;""))),""))</f>
        <v/>
      </c>
      <c r="BK210" s="19">
        <f>IF(AS210="",0,1)</f>
        <v/>
      </c>
    </row>
    <row r="211">
      <c r="AR211" s="18" t="n"/>
      <c r="AS211" s="19">
        <f>TRIM(IFERROR(TRIM(INDEX($A211:$AQ211,MATCH(Lists!$K$2,$A$1:$AQ$1,0))&amp;""),"")&amp;" "&amp;IFERROR(TRIM(INDEX($A211:$AQ211,MATCH(Lists!$K$3,$A$1:$AQ$1,0))&amp;""),""))</f>
        <v/>
      </c>
      <c r="AT211" s="20">
        <f>IF(AS211="","",IFERROR(IF(TRIM(INDEX($A211:$AQ211,MATCH(Lists!$K$4,$A$1:$AQ$1,0))&amp;"")="","",IF(ISNUMBER(INDEX($A211:$AQ211,MATCH(Lists!$K$4,$A$1:$AQ$1,0))),INT(INDEX($A211:$AQ211,MATCH(Lists!$K$4,$A$1:$AQ$1,0))),DATE(VALUE(LEFT(INDEX($A211:$AQ211,MATCH(Lists!$K$4,$A$1:$AQ$1,0)),4)),VALUE(MID(INDEX($A211:$AQ211,MATCH(Lists!$K$4,$A$1:$AQ$1,0)),6,2)),VALUE(MID(INDEX($A211:$AQ211,MATCH(Lists!$K$4,$A$1:$AQ$1,0)),9,2))))),""))</f>
        <v/>
      </c>
      <c r="AU211" s="19">
        <f>IF(AS211="","",IFERROR(TRIM(INDEX($A211:$AQ211,MATCH(Lists!$K$6,$A$1:$AQ$1,0))&amp;""),""))</f>
        <v/>
      </c>
      <c r="AV211" s="19">
        <f>IF(AS211="","",IFERROR(TRIM(INDEX($A211:$AQ211,MATCH(Lists!$K$5,$A$1:$AQ$1,0))&amp;""),""))</f>
        <v/>
      </c>
      <c r="AW211" s="19">
        <f>IF(AS211="","",IF(OR(AND(IFERROR(TRIM(INDEX($A211:$AQ211,MATCH(Lists!$K$9,$A$1:$AQ$1,0))&amp;""),"")&lt;&gt;"",ISERROR(MATCH(LOWER(IFERROR(TRIM(INDEX($A211:$AQ211,MATCH(Lists!$K$9,$A$1:$AQ$1,0))&amp;""),"")),Lists!$M$2:$M$7,0))),AND(IFERROR(TRIM(INDEX($A211:$AQ211,MATCH(Lists!$K$10,$A$1:$AQ$1,0))&amp;""),"")&lt;&gt;"",ISERROR(MATCH(LOWER(IFERROR(TRIM(INDEX($A211:$AQ211,MATCH(Lists!$K$10,$A$1:$AQ$1,0))&amp;""),"")),Lists!$M$2:$M$7,0)))),"Yes","No"))</f>
        <v/>
      </c>
      <c r="AX211" s="19">
        <f>IF(AS211="","",IF(IFERROR(TRIM(INDEX($A211:$AQ211,MATCH(Lists!$K$11,$A$1:$AQ$1,0))&amp;""),"")&lt;&gt;"","Yes","No"))</f>
        <v/>
      </c>
      <c r="AY211" s="19">
        <f>TRIM(IFERROR(TRIM(INDEX($A211:$AQ211,MATCH(Lists!$K$13,$A$1:$AQ$1,0))&amp;""),"")&amp;" "&amp;IFERROR(TRIM(INDEX($A211:$AQ211,MATCH(Lists!$K$14,$A$1:$AQ$1,0))&amp;""),""))</f>
        <v/>
      </c>
      <c r="AZ211" s="20">
        <f>IF(AY211="","",IFERROR(IF(TRIM(INDEX($A211:$AQ211,MATCH(Lists!$K$15,$A$1:$AQ$1,0))&amp;"")="","",IF(ISNUMBER(INDEX($A211:$AQ211,MATCH(Lists!$K$15,$A$1:$AQ$1,0))),INT(INDEX($A211:$AQ211,MATCH(Lists!$K$15,$A$1:$AQ$1,0))),DATE(VALUE(LEFT(INDEX($A211:$AQ211,MATCH(Lists!$K$15,$A$1:$AQ$1,0)),4)),VALUE(MID(INDEX($A211:$AQ211,MATCH(Lists!$K$15,$A$1:$AQ$1,0)),6,2)),VALUE(MID(INDEX($A211:$AQ211,MATCH(Lists!$K$15,$A$1:$AQ$1,0)),9,2))))),""))</f>
        <v/>
      </c>
      <c r="BA211" s="19">
        <f>IF(AY211="","",IFERROR(TRIM(INDEX($A211:$AQ211,MATCH(Lists!$K$17,$A$1:$AQ$1,0))&amp;""),""))</f>
        <v/>
      </c>
      <c r="BB211" s="19">
        <f>IF(AY211="","",IFERROR(TRIM(INDEX($A211:$AQ211,MATCH(Lists!$K$16,$A$1:$AQ$1,0))&amp;""),""))</f>
        <v/>
      </c>
      <c r="BC211" s="19">
        <f>IF(AY211="","",IF(OR(AND(IFERROR(TRIM(INDEX($A211:$AQ211,MATCH(Lists!$K$18,$A$1:$AQ$1,0))&amp;""),"")&lt;&gt;"",ISERROR(MATCH(LOWER(IFERROR(TRIM(INDEX($A211:$AQ211,MATCH(Lists!$K$18,$A$1:$AQ$1,0))&amp;""),"")),Lists!$M$2:$M$7,0))),AND(IFERROR(TRIM(INDEX($A211:$AQ211,MATCH(Lists!$K$19,$A$1:$AQ$1,0))&amp;""),"")&lt;&gt;"",ISERROR(MATCH(LOWER(IFERROR(TRIM(INDEX($A211:$AQ211,MATCH(Lists!$K$19,$A$1:$AQ$1,0))&amp;""),"")),Lists!$M$2:$M$7,0)))),"Yes","No"))</f>
        <v/>
      </c>
      <c r="BD211" s="19">
        <f>IF(AY211="","",IF(IFERROR(TRIM(INDEX($A211:$AQ211,MATCH(Lists!$K$20,$A$1:$AQ$1,0))&amp;""),"")&lt;&gt;"","Yes","No"))</f>
        <v/>
      </c>
      <c r="BE211" s="19">
        <f>IF(AS211="","",IFERROR(TRIM(INDEX($A211:$AQ211,MATCH(Lists!$K$7,$A$1:$AQ$1,0))&amp;""),""))</f>
        <v/>
      </c>
      <c r="BF211" s="19">
        <f>IF(AS211="","",IFERROR(TRIM(INDEX($A211:$AQ211,MATCH(Lists!$K$8,$A$1:$AQ$1,0))&amp;""),""))</f>
        <v/>
      </c>
      <c r="BG211" s="19">
        <f>IF(AS211="","",IFERROR(TRIM(INDEX($A211:$AQ211,MATCH(Lists!$K$12,$A$1:$AQ$1,0))&amp;""),""))</f>
        <v/>
      </c>
      <c r="BH211" s="19">
        <f>IF(AS211="","",IFERROR(TRIM(INDEX($A211:$AQ211,MATCH(Lists!$K$22,$A$1:$AQ$1,0))&amp;""),""))</f>
        <v/>
      </c>
      <c r="BI211" s="21">
        <f>IF(OR(BH211="Paid",BH211="Partially refunded"),IFERROR(VALUE(IFERROR(TRIM(INDEX($A211:$AQ211,MATCH(Lists!$K$23,$A$1:$AQ$1,0))&amp;""),"")),0)-IFERROR(VALUE(IFERROR(TRIM(INDEX($A211:$AQ211,MATCH(Lists!$K$24,$A$1:$AQ$1,0))&amp;""),"")),0),0)</f>
        <v/>
      </c>
      <c r="BJ211" s="21">
        <f>IF(AS211="","",IFERROR(IF(TRIM(INDEX($A211:$AQ211,MATCH(Lists!$K$21,$A$1:$AQ$1,0))&amp;"")="","",VALUE(TRIM(INDEX($A211:$AQ211,MATCH(Lists!$K$21,$A$1:$AQ$1,0))&amp;""))),""))</f>
        <v/>
      </c>
      <c r="BK211" s="19">
        <f>IF(AS211="",0,1)</f>
        <v/>
      </c>
    </row>
    <row r="212">
      <c r="AR212" s="18" t="n"/>
      <c r="AS212" s="19">
        <f>TRIM(IFERROR(TRIM(INDEX($A212:$AQ212,MATCH(Lists!$K$2,$A$1:$AQ$1,0))&amp;""),"")&amp;" "&amp;IFERROR(TRIM(INDEX($A212:$AQ212,MATCH(Lists!$K$3,$A$1:$AQ$1,0))&amp;""),""))</f>
        <v/>
      </c>
      <c r="AT212" s="20">
        <f>IF(AS212="","",IFERROR(IF(TRIM(INDEX($A212:$AQ212,MATCH(Lists!$K$4,$A$1:$AQ$1,0))&amp;"")="","",IF(ISNUMBER(INDEX($A212:$AQ212,MATCH(Lists!$K$4,$A$1:$AQ$1,0))),INT(INDEX($A212:$AQ212,MATCH(Lists!$K$4,$A$1:$AQ$1,0))),DATE(VALUE(LEFT(INDEX($A212:$AQ212,MATCH(Lists!$K$4,$A$1:$AQ$1,0)),4)),VALUE(MID(INDEX($A212:$AQ212,MATCH(Lists!$K$4,$A$1:$AQ$1,0)),6,2)),VALUE(MID(INDEX($A212:$AQ212,MATCH(Lists!$K$4,$A$1:$AQ$1,0)),9,2))))),""))</f>
        <v/>
      </c>
      <c r="AU212" s="19">
        <f>IF(AS212="","",IFERROR(TRIM(INDEX($A212:$AQ212,MATCH(Lists!$K$6,$A$1:$AQ$1,0))&amp;""),""))</f>
        <v/>
      </c>
      <c r="AV212" s="19">
        <f>IF(AS212="","",IFERROR(TRIM(INDEX($A212:$AQ212,MATCH(Lists!$K$5,$A$1:$AQ$1,0))&amp;""),""))</f>
        <v/>
      </c>
      <c r="AW212" s="19">
        <f>IF(AS212="","",IF(OR(AND(IFERROR(TRIM(INDEX($A212:$AQ212,MATCH(Lists!$K$9,$A$1:$AQ$1,0))&amp;""),"")&lt;&gt;"",ISERROR(MATCH(LOWER(IFERROR(TRIM(INDEX($A212:$AQ212,MATCH(Lists!$K$9,$A$1:$AQ$1,0))&amp;""),"")),Lists!$M$2:$M$7,0))),AND(IFERROR(TRIM(INDEX($A212:$AQ212,MATCH(Lists!$K$10,$A$1:$AQ$1,0))&amp;""),"")&lt;&gt;"",ISERROR(MATCH(LOWER(IFERROR(TRIM(INDEX($A212:$AQ212,MATCH(Lists!$K$10,$A$1:$AQ$1,0))&amp;""),"")),Lists!$M$2:$M$7,0)))),"Yes","No"))</f>
        <v/>
      </c>
      <c r="AX212" s="19">
        <f>IF(AS212="","",IF(IFERROR(TRIM(INDEX($A212:$AQ212,MATCH(Lists!$K$11,$A$1:$AQ$1,0))&amp;""),"")&lt;&gt;"","Yes","No"))</f>
        <v/>
      </c>
      <c r="AY212" s="19">
        <f>TRIM(IFERROR(TRIM(INDEX($A212:$AQ212,MATCH(Lists!$K$13,$A$1:$AQ$1,0))&amp;""),"")&amp;" "&amp;IFERROR(TRIM(INDEX($A212:$AQ212,MATCH(Lists!$K$14,$A$1:$AQ$1,0))&amp;""),""))</f>
        <v/>
      </c>
      <c r="AZ212" s="20">
        <f>IF(AY212="","",IFERROR(IF(TRIM(INDEX($A212:$AQ212,MATCH(Lists!$K$15,$A$1:$AQ$1,0))&amp;"")="","",IF(ISNUMBER(INDEX($A212:$AQ212,MATCH(Lists!$K$15,$A$1:$AQ$1,0))),INT(INDEX($A212:$AQ212,MATCH(Lists!$K$15,$A$1:$AQ$1,0))),DATE(VALUE(LEFT(INDEX($A212:$AQ212,MATCH(Lists!$K$15,$A$1:$AQ$1,0)),4)),VALUE(MID(INDEX($A212:$AQ212,MATCH(Lists!$K$15,$A$1:$AQ$1,0)),6,2)),VALUE(MID(INDEX($A212:$AQ212,MATCH(Lists!$K$15,$A$1:$AQ$1,0)),9,2))))),""))</f>
        <v/>
      </c>
      <c r="BA212" s="19">
        <f>IF(AY212="","",IFERROR(TRIM(INDEX($A212:$AQ212,MATCH(Lists!$K$17,$A$1:$AQ$1,0))&amp;""),""))</f>
        <v/>
      </c>
      <c r="BB212" s="19">
        <f>IF(AY212="","",IFERROR(TRIM(INDEX($A212:$AQ212,MATCH(Lists!$K$16,$A$1:$AQ$1,0))&amp;""),""))</f>
        <v/>
      </c>
      <c r="BC212" s="19">
        <f>IF(AY212="","",IF(OR(AND(IFERROR(TRIM(INDEX($A212:$AQ212,MATCH(Lists!$K$18,$A$1:$AQ$1,0))&amp;""),"")&lt;&gt;"",ISERROR(MATCH(LOWER(IFERROR(TRIM(INDEX($A212:$AQ212,MATCH(Lists!$K$18,$A$1:$AQ$1,0))&amp;""),"")),Lists!$M$2:$M$7,0))),AND(IFERROR(TRIM(INDEX($A212:$AQ212,MATCH(Lists!$K$19,$A$1:$AQ$1,0))&amp;""),"")&lt;&gt;"",ISERROR(MATCH(LOWER(IFERROR(TRIM(INDEX($A212:$AQ212,MATCH(Lists!$K$19,$A$1:$AQ$1,0))&amp;""),"")),Lists!$M$2:$M$7,0)))),"Yes","No"))</f>
        <v/>
      </c>
      <c r="BD212" s="19">
        <f>IF(AY212="","",IF(IFERROR(TRIM(INDEX($A212:$AQ212,MATCH(Lists!$K$20,$A$1:$AQ$1,0))&amp;""),"")&lt;&gt;"","Yes","No"))</f>
        <v/>
      </c>
      <c r="BE212" s="19">
        <f>IF(AS212="","",IFERROR(TRIM(INDEX($A212:$AQ212,MATCH(Lists!$K$7,$A$1:$AQ$1,0))&amp;""),""))</f>
        <v/>
      </c>
      <c r="BF212" s="19">
        <f>IF(AS212="","",IFERROR(TRIM(INDEX($A212:$AQ212,MATCH(Lists!$K$8,$A$1:$AQ$1,0))&amp;""),""))</f>
        <v/>
      </c>
      <c r="BG212" s="19">
        <f>IF(AS212="","",IFERROR(TRIM(INDEX($A212:$AQ212,MATCH(Lists!$K$12,$A$1:$AQ$1,0))&amp;""),""))</f>
        <v/>
      </c>
      <c r="BH212" s="19">
        <f>IF(AS212="","",IFERROR(TRIM(INDEX($A212:$AQ212,MATCH(Lists!$K$22,$A$1:$AQ$1,0))&amp;""),""))</f>
        <v/>
      </c>
      <c r="BI212" s="21">
        <f>IF(OR(BH212="Paid",BH212="Partially refunded"),IFERROR(VALUE(IFERROR(TRIM(INDEX($A212:$AQ212,MATCH(Lists!$K$23,$A$1:$AQ$1,0))&amp;""),"")),0)-IFERROR(VALUE(IFERROR(TRIM(INDEX($A212:$AQ212,MATCH(Lists!$K$24,$A$1:$AQ$1,0))&amp;""),"")),0),0)</f>
        <v/>
      </c>
      <c r="BJ212" s="21">
        <f>IF(AS212="","",IFERROR(IF(TRIM(INDEX($A212:$AQ212,MATCH(Lists!$K$21,$A$1:$AQ$1,0))&amp;"")="","",VALUE(TRIM(INDEX($A212:$AQ212,MATCH(Lists!$K$21,$A$1:$AQ$1,0))&amp;""))),""))</f>
        <v/>
      </c>
      <c r="BK212" s="19">
        <f>IF(AS212="",0,1)</f>
        <v/>
      </c>
    </row>
    <row r="213">
      <c r="AR213" s="18" t="n"/>
      <c r="AS213" s="19">
        <f>TRIM(IFERROR(TRIM(INDEX($A213:$AQ213,MATCH(Lists!$K$2,$A$1:$AQ$1,0))&amp;""),"")&amp;" "&amp;IFERROR(TRIM(INDEX($A213:$AQ213,MATCH(Lists!$K$3,$A$1:$AQ$1,0))&amp;""),""))</f>
        <v/>
      </c>
      <c r="AT213" s="20">
        <f>IF(AS213="","",IFERROR(IF(TRIM(INDEX($A213:$AQ213,MATCH(Lists!$K$4,$A$1:$AQ$1,0))&amp;"")="","",IF(ISNUMBER(INDEX($A213:$AQ213,MATCH(Lists!$K$4,$A$1:$AQ$1,0))),INT(INDEX($A213:$AQ213,MATCH(Lists!$K$4,$A$1:$AQ$1,0))),DATE(VALUE(LEFT(INDEX($A213:$AQ213,MATCH(Lists!$K$4,$A$1:$AQ$1,0)),4)),VALUE(MID(INDEX($A213:$AQ213,MATCH(Lists!$K$4,$A$1:$AQ$1,0)),6,2)),VALUE(MID(INDEX($A213:$AQ213,MATCH(Lists!$K$4,$A$1:$AQ$1,0)),9,2))))),""))</f>
        <v/>
      </c>
      <c r="AU213" s="19">
        <f>IF(AS213="","",IFERROR(TRIM(INDEX($A213:$AQ213,MATCH(Lists!$K$6,$A$1:$AQ$1,0))&amp;""),""))</f>
        <v/>
      </c>
      <c r="AV213" s="19">
        <f>IF(AS213="","",IFERROR(TRIM(INDEX($A213:$AQ213,MATCH(Lists!$K$5,$A$1:$AQ$1,0))&amp;""),""))</f>
        <v/>
      </c>
      <c r="AW213" s="19">
        <f>IF(AS213="","",IF(OR(AND(IFERROR(TRIM(INDEX($A213:$AQ213,MATCH(Lists!$K$9,$A$1:$AQ$1,0))&amp;""),"")&lt;&gt;"",ISERROR(MATCH(LOWER(IFERROR(TRIM(INDEX($A213:$AQ213,MATCH(Lists!$K$9,$A$1:$AQ$1,0))&amp;""),"")),Lists!$M$2:$M$7,0))),AND(IFERROR(TRIM(INDEX($A213:$AQ213,MATCH(Lists!$K$10,$A$1:$AQ$1,0))&amp;""),"")&lt;&gt;"",ISERROR(MATCH(LOWER(IFERROR(TRIM(INDEX($A213:$AQ213,MATCH(Lists!$K$10,$A$1:$AQ$1,0))&amp;""),"")),Lists!$M$2:$M$7,0)))),"Yes","No"))</f>
        <v/>
      </c>
      <c r="AX213" s="19">
        <f>IF(AS213="","",IF(IFERROR(TRIM(INDEX($A213:$AQ213,MATCH(Lists!$K$11,$A$1:$AQ$1,0))&amp;""),"")&lt;&gt;"","Yes","No"))</f>
        <v/>
      </c>
      <c r="AY213" s="19">
        <f>TRIM(IFERROR(TRIM(INDEX($A213:$AQ213,MATCH(Lists!$K$13,$A$1:$AQ$1,0))&amp;""),"")&amp;" "&amp;IFERROR(TRIM(INDEX($A213:$AQ213,MATCH(Lists!$K$14,$A$1:$AQ$1,0))&amp;""),""))</f>
        <v/>
      </c>
      <c r="AZ213" s="20">
        <f>IF(AY213="","",IFERROR(IF(TRIM(INDEX($A213:$AQ213,MATCH(Lists!$K$15,$A$1:$AQ$1,0))&amp;"")="","",IF(ISNUMBER(INDEX($A213:$AQ213,MATCH(Lists!$K$15,$A$1:$AQ$1,0))),INT(INDEX($A213:$AQ213,MATCH(Lists!$K$15,$A$1:$AQ$1,0))),DATE(VALUE(LEFT(INDEX($A213:$AQ213,MATCH(Lists!$K$15,$A$1:$AQ$1,0)),4)),VALUE(MID(INDEX($A213:$AQ213,MATCH(Lists!$K$15,$A$1:$AQ$1,0)),6,2)),VALUE(MID(INDEX($A213:$AQ213,MATCH(Lists!$K$15,$A$1:$AQ$1,0)),9,2))))),""))</f>
        <v/>
      </c>
      <c r="BA213" s="19">
        <f>IF(AY213="","",IFERROR(TRIM(INDEX($A213:$AQ213,MATCH(Lists!$K$17,$A$1:$AQ$1,0))&amp;""),""))</f>
        <v/>
      </c>
      <c r="BB213" s="19">
        <f>IF(AY213="","",IFERROR(TRIM(INDEX($A213:$AQ213,MATCH(Lists!$K$16,$A$1:$AQ$1,0))&amp;""),""))</f>
        <v/>
      </c>
      <c r="BC213" s="19">
        <f>IF(AY213="","",IF(OR(AND(IFERROR(TRIM(INDEX($A213:$AQ213,MATCH(Lists!$K$18,$A$1:$AQ$1,0))&amp;""),"")&lt;&gt;"",ISERROR(MATCH(LOWER(IFERROR(TRIM(INDEX($A213:$AQ213,MATCH(Lists!$K$18,$A$1:$AQ$1,0))&amp;""),"")),Lists!$M$2:$M$7,0))),AND(IFERROR(TRIM(INDEX($A213:$AQ213,MATCH(Lists!$K$19,$A$1:$AQ$1,0))&amp;""),"")&lt;&gt;"",ISERROR(MATCH(LOWER(IFERROR(TRIM(INDEX($A213:$AQ213,MATCH(Lists!$K$19,$A$1:$AQ$1,0))&amp;""),"")),Lists!$M$2:$M$7,0)))),"Yes","No"))</f>
        <v/>
      </c>
      <c r="BD213" s="19">
        <f>IF(AY213="","",IF(IFERROR(TRIM(INDEX($A213:$AQ213,MATCH(Lists!$K$20,$A$1:$AQ$1,0))&amp;""),"")&lt;&gt;"","Yes","No"))</f>
        <v/>
      </c>
      <c r="BE213" s="19">
        <f>IF(AS213="","",IFERROR(TRIM(INDEX($A213:$AQ213,MATCH(Lists!$K$7,$A$1:$AQ$1,0))&amp;""),""))</f>
        <v/>
      </c>
      <c r="BF213" s="19">
        <f>IF(AS213="","",IFERROR(TRIM(INDEX($A213:$AQ213,MATCH(Lists!$K$8,$A$1:$AQ$1,0))&amp;""),""))</f>
        <v/>
      </c>
      <c r="BG213" s="19">
        <f>IF(AS213="","",IFERROR(TRIM(INDEX($A213:$AQ213,MATCH(Lists!$K$12,$A$1:$AQ$1,0))&amp;""),""))</f>
        <v/>
      </c>
      <c r="BH213" s="19">
        <f>IF(AS213="","",IFERROR(TRIM(INDEX($A213:$AQ213,MATCH(Lists!$K$22,$A$1:$AQ$1,0))&amp;""),""))</f>
        <v/>
      </c>
      <c r="BI213" s="21">
        <f>IF(OR(BH213="Paid",BH213="Partially refunded"),IFERROR(VALUE(IFERROR(TRIM(INDEX($A213:$AQ213,MATCH(Lists!$K$23,$A$1:$AQ$1,0))&amp;""),"")),0)-IFERROR(VALUE(IFERROR(TRIM(INDEX($A213:$AQ213,MATCH(Lists!$K$24,$A$1:$AQ$1,0))&amp;""),"")),0),0)</f>
        <v/>
      </c>
      <c r="BJ213" s="21">
        <f>IF(AS213="","",IFERROR(IF(TRIM(INDEX($A213:$AQ213,MATCH(Lists!$K$21,$A$1:$AQ$1,0))&amp;"")="","",VALUE(TRIM(INDEX($A213:$AQ213,MATCH(Lists!$K$21,$A$1:$AQ$1,0))&amp;""))),""))</f>
        <v/>
      </c>
      <c r="BK213" s="19">
        <f>IF(AS213="",0,1)</f>
        <v/>
      </c>
    </row>
    <row r="214">
      <c r="AR214" s="18" t="n"/>
      <c r="AS214" s="19">
        <f>TRIM(IFERROR(TRIM(INDEX($A214:$AQ214,MATCH(Lists!$K$2,$A$1:$AQ$1,0))&amp;""),"")&amp;" "&amp;IFERROR(TRIM(INDEX($A214:$AQ214,MATCH(Lists!$K$3,$A$1:$AQ$1,0))&amp;""),""))</f>
        <v/>
      </c>
      <c r="AT214" s="20">
        <f>IF(AS214="","",IFERROR(IF(TRIM(INDEX($A214:$AQ214,MATCH(Lists!$K$4,$A$1:$AQ$1,0))&amp;"")="","",IF(ISNUMBER(INDEX($A214:$AQ214,MATCH(Lists!$K$4,$A$1:$AQ$1,0))),INT(INDEX($A214:$AQ214,MATCH(Lists!$K$4,$A$1:$AQ$1,0))),DATE(VALUE(LEFT(INDEX($A214:$AQ214,MATCH(Lists!$K$4,$A$1:$AQ$1,0)),4)),VALUE(MID(INDEX($A214:$AQ214,MATCH(Lists!$K$4,$A$1:$AQ$1,0)),6,2)),VALUE(MID(INDEX($A214:$AQ214,MATCH(Lists!$K$4,$A$1:$AQ$1,0)),9,2))))),""))</f>
        <v/>
      </c>
      <c r="AU214" s="19">
        <f>IF(AS214="","",IFERROR(TRIM(INDEX($A214:$AQ214,MATCH(Lists!$K$6,$A$1:$AQ$1,0))&amp;""),""))</f>
        <v/>
      </c>
      <c r="AV214" s="19">
        <f>IF(AS214="","",IFERROR(TRIM(INDEX($A214:$AQ214,MATCH(Lists!$K$5,$A$1:$AQ$1,0))&amp;""),""))</f>
        <v/>
      </c>
      <c r="AW214" s="19">
        <f>IF(AS214="","",IF(OR(AND(IFERROR(TRIM(INDEX($A214:$AQ214,MATCH(Lists!$K$9,$A$1:$AQ$1,0))&amp;""),"")&lt;&gt;"",ISERROR(MATCH(LOWER(IFERROR(TRIM(INDEX($A214:$AQ214,MATCH(Lists!$K$9,$A$1:$AQ$1,0))&amp;""),"")),Lists!$M$2:$M$7,0))),AND(IFERROR(TRIM(INDEX($A214:$AQ214,MATCH(Lists!$K$10,$A$1:$AQ$1,0))&amp;""),"")&lt;&gt;"",ISERROR(MATCH(LOWER(IFERROR(TRIM(INDEX($A214:$AQ214,MATCH(Lists!$K$10,$A$1:$AQ$1,0))&amp;""),"")),Lists!$M$2:$M$7,0)))),"Yes","No"))</f>
        <v/>
      </c>
      <c r="AX214" s="19">
        <f>IF(AS214="","",IF(IFERROR(TRIM(INDEX($A214:$AQ214,MATCH(Lists!$K$11,$A$1:$AQ$1,0))&amp;""),"")&lt;&gt;"","Yes","No"))</f>
        <v/>
      </c>
      <c r="AY214" s="19">
        <f>TRIM(IFERROR(TRIM(INDEX($A214:$AQ214,MATCH(Lists!$K$13,$A$1:$AQ$1,0))&amp;""),"")&amp;" "&amp;IFERROR(TRIM(INDEX($A214:$AQ214,MATCH(Lists!$K$14,$A$1:$AQ$1,0))&amp;""),""))</f>
        <v/>
      </c>
      <c r="AZ214" s="20">
        <f>IF(AY214="","",IFERROR(IF(TRIM(INDEX($A214:$AQ214,MATCH(Lists!$K$15,$A$1:$AQ$1,0))&amp;"")="","",IF(ISNUMBER(INDEX($A214:$AQ214,MATCH(Lists!$K$15,$A$1:$AQ$1,0))),INT(INDEX($A214:$AQ214,MATCH(Lists!$K$15,$A$1:$AQ$1,0))),DATE(VALUE(LEFT(INDEX($A214:$AQ214,MATCH(Lists!$K$15,$A$1:$AQ$1,0)),4)),VALUE(MID(INDEX($A214:$AQ214,MATCH(Lists!$K$15,$A$1:$AQ$1,0)),6,2)),VALUE(MID(INDEX($A214:$AQ214,MATCH(Lists!$K$15,$A$1:$AQ$1,0)),9,2))))),""))</f>
        <v/>
      </c>
      <c r="BA214" s="19">
        <f>IF(AY214="","",IFERROR(TRIM(INDEX($A214:$AQ214,MATCH(Lists!$K$17,$A$1:$AQ$1,0))&amp;""),""))</f>
        <v/>
      </c>
      <c r="BB214" s="19">
        <f>IF(AY214="","",IFERROR(TRIM(INDEX($A214:$AQ214,MATCH(Lists!$K$16,$A$1:$AQ$1,0))&amp;""),""))</f>
        <v/>
      </c>
      <c r="BC214" s="19">
        <f>IF(AY214="","",IF(OR(AND(IFERROR(TRIM(INDEX($A214:$AQ214,MATCH(Lists!$K$18,$A$1:$AQ$1,0))&amp;""),"")&lt;&gt;"",ISERROR(MATCH(LOWER(IFERROR(TRIM(INDEX($A214:$AQ214,MATCH(Lists!$K$18,$A$1:$AQ$1,0))&amp;""),"")),Lists!$M$2:$M$7,0))),AND(IFERROR(TRIM(INDEX($A214:$AQ214,MATCH(Lists!$K$19,$A$1:$AQ$1,0))&amp;""),"")&lt;&gt;"",ISERROR(MATCH(LOWER(IFERROR(TRIM(INDEX($A214:$AQ214,MATCH(Lists!$K$19,$A$1:$AQ$1,0))&amp;""),"")),Lists!$M$2:$M$7,0)))),"Yes","No"))</f>
        <v/>
      </c>
      <c r="BD214" s="19">
        <f>IF(AY214="","",IF(IFERROR(TRIM(INDEX($A214:$AQ214,MATCH(Lists!$K$20,$A$1:$AQ$1,0))&amp;""),"")&lt;&gt;"","Yes","No"))</f>
        <v/>
      </c>
      <c r="BE214" s="19">
        <f>IF(AS214="","",IFERROR(TRIM(INDEX($A214:$AQ214,MATCH(Lists!$K$7,$A$1:$AQ$1,0))&amp;""),""))</f>
        <v/>
      </c>
      <c r="BF214" s="19">
        <f>IF(AS214="","",IFERROR(TRIM(INDEX($A214:$AQ214,MATCH(Lists!$K$8,$A$1:$AQ$1,0))&amp;""),""))</f>
        <v/>
      </c>
      <c r="BG214" s="19">
        <f>IF(AS214="","",IFERROR(TRIM(INDEX($A214:$AQ214,MATCH(Lists!$K$12,$A$1:$AQ$1,0))&amp;""),""))</f>
        <v/>
      </c>
      <c r="BH214" s="19">
        <f>IF(AS214="","",IFERROR(TRIM(INDEX($A214:$AQ214,MATCH(Lists!$K$22,$A$1:$AQ$1,0))&amp;""),""))</f>
        <v/>
      </c>
      <c r="BI214" s="21">
        <f>IF(OR(BH214="Paid",BH214="Partially refunded"),IFERROR(VALUE(IFERROR(TRIM(INDEX($A214:$AQ214,MATCH(Lists!$K$23,$A$1:$AQ$1,0))&amp;""),"")),0)-IFERROR(VALUE(IFERROR(TRIM(INDEX($A214:$AQ214,MATCH(Lists!$K$24,$A$1:$AQ$1,0))&amp;""),"")),0),0)</f>
        <v/>
      </c>
      <c r="BJ214" s="21">
        <f>IF(AS214="","",IFERROR(IF(TRIM(INDEX($A214:$AQ214,MATCH(Lists!$K$21,$A$1:$AQ$1,0))&amp;"")="","",VALUE(TRIM(INDEX($A214:$AQ214,MATCH(Lists!$K$21,$A$1:$AQ$1,0))&amp;""))),""))</f>
        <v/>
      </c>
      <c r="BK214" s="19">
        <f>IF(AS214="",0,1)</f>
        <v/>
      </c>
    </row>
    <row r="215">
      <c r="AR215" s="18" t="n"/>
      <c r="AS215" s="19">
        <f>TRIM(IFERROR(TRIM(INDEX($A215:$AQ215,MATCH(Lists!$K$2,$A$1:$AQ$1,0))&amp;""),"")&amp;" "&amp;IFERROR(TRIM(INDEX($A215:$AQ215,MATCH(Lists!$K$3,$A$1:$AQ$1,0))&amp;""),""))</f>
        <v/>
      </c>
      <c r="AT215" s="20">
        <f>IF(AS215="","",IFERROR(IF(TRIM(INDEX($A215:$AQ215,MATCH(Lists!$K$4,$A$1:$AQ$1,0))&amp;"")="","",IF(ISNUMBER(INDEX($A215:$AQ215,MATCH(Lists!$K$4,$A$1:$AQ$1,0))),INT(INDEX($A215:$AQ215,MATCH(Lists!$K$4,$A$1:$AQ$1,0))),DATE(VALUE(LEFT(INDEX($A215:$AQ215,MATCH(Lists!$K$4,$A$1:$AQ$1,0)),4)),VALUE(MID(INDEX($A215:$AQ215,MATCH(Lists!$K$4,$A$1:$AQ$1,0)),6,2)),VALUE(MID(INDEX($A215:$AQ215,MATCH(Lists!$K$4,$A$1:$AQ$1,0)),9,2))))),""))</f>
        <v/>
      </c>
      <c r="AU215" s="19">
        <f>IF(AS215="","",IFERROR(TRIM(INDEX($A215:$AQ215,MATCH(Lists!$K$6,$A$1:$AQ$1,0))&amp;""),""))</f>
        <v/>
      </c>
      <c r="AV215" s="19">
        <f>IF(AS215="","",IFERROR(TRIM(INDEX($A215:$AQ215,MATCH(Lists!$K$5,$A$1:$AQ$1,0))&amp;""),""))</f>
        <v/>
      </c>
      <c r="AW215" s="19">
        <f>IF(AS215="","",IF(OR(AND(IFERROR(TRIM(INDEX($A215:$AQ215,MATCH(Lists!$K$9,$A$1:$AQ$1,0))&amp;""),"")&lt;&gt;"",ISERROR(MATCH(LOWER(IFERROR(TRIM(INDEX($A215:$AQ215,MATCH(Lists!$K$9,$A$1:$AQ$1,0))&amp;""),"")),Lists!$M$2:$M$7,0))),AND(IFERROR(TRIM(INDEX($A215:$AQ215,MATCH(Lists!$K$10,$A$1:$AQ$1,0))&amp;""),"")&lt;&gt;"",ISERROR(MATCH(LOWER(IFERROR(TRIM(INDEX($A215:$AQ215,MATCH(Lists!$K$10,$A$1:$AQ$1,0))&amp;""),"")),Lists!$M$2:$M$7,0)))),"Yes","No"))</f>
        <v/>
      </c>
      <c r="AX215" s="19">
        <f>IF(AS215="","",IF(IFERROR(TRIM(INDEX($A215:$AQ215,MATCH(Lists!$K$11,$A$1:$AQ$1,0))&amp;""),"")&lt;&gt;"","Yes","No"))</f>
        <v/>
      </c>
      <c r="AY215" s="19">
        <f>TRIM(IFERROR(TRIM(INDEX($A215:$AQ215,MATCH(Lists!$K$13,$A$1:$AQ$1,0))&amp;""),"")&amp;" "&amp;IFERROR(TRIM(INDEX($A215:$AQ215,MATCH(Lists!$K$14,$A$1:$AQ$1,0))&amp;""),""))</f>
        <v/>
      </c>
      <c r="AZ215" s="20">
        <f>IF(AY215="","",IFERROR(IF(TRIM(INDEX($A215:$AQ215,MATCH(Lists!$K$15,$A$1:$AQ$1,0))&amp;"")="","",IF(ISNUMBER(INDEX($A215:$AQ215,MATCH(Lists!$K$15,$A$1:$AQ$1,0))),INT(INDEX($A215:$AQ215,MATCH(Lists!$K$15,$A$1:$AQ$1,0))),DATE(VALUE(LEFT(INDEX($A215:$AQ215,MATCH(Lists!$K$15,$A$1:$AQ$1,0)),4)),VALUE(MID(INDEX($A215:$AQ215,MATCH(Lists!$K$15,$A$1:$AQ$1,0)),6,2)),VALUE(MID(INDEX($A215:$AQ215,MATCH(Lists!$K$15,$A$1:$AQ$1,0)),9,2))))),""))</f>
        <v/>
      </c>
      <c r="BA215" s="19">
        <f>IF(AY215="","",IFERROR(TRIM(INDEX($A215:$AQ215,MATCH(Lists!$K$17,$A$1:$AQ$1,0))&amp;""),""))</f>
        <v/>
      </c>
      <c r="BB215" s="19">
        <f>IF(AY215="","",IFERROR(TRIM(INDEX($A215:$AQ215,MATCH(Lists!$K$16,$A$1:$AQ$1,0))&amp;""),""))</f>
        <v/>
      </c>
      <c r="BC215" s="19">
        <f>IF(AY215="","",IF(OR(AND(IFERROR(TRIM(INDEX($A215:$AQ215,MATCH(Lists!$K$18,$A$1:$AQ$1,0))&amp;""),"")&lt;&gt;"",ISERROR(MATCH(LOWER(IFERROR(TRIM(INDEX($A215:$AQ215,MATCH(Lists!$K$18,$A$1:$AQ$1,0))&amp;""),"")),Lists!$M$2:$M$7,0))),AND(IFERROR(TRIM(INDEX($A215:$AQ215,MATCH(Lists!$K$19,$A$1:$AQ$1,0))&amp;""),"")&lt;&gt;"",ISERROR(MATCH(LOWER(IFERROR(TRIM(INDEX($A215:$AQ215,MATCH(Lists!$K$19,$A$1:$AQ$1,0))&amp;""),"")),Lists!$M$2:$M$7,0)))),"Yes","No"))</f>
        <v/>
      </c>
      <c r="BD215" s="19">
        <f>IF(AY215="","",IF(IFERROR(TRIM(INDEX($A215:$AQ215,MATCH(Lists!$K$20,$A$1:$AQ$1,0))&amp;""),"")&lt;&gt;"","Yes","No"))</f>
        <v/>
      </c>
      <c r="BE215" s="19">
        <f>IF(AS215="","",IFERROR(TRIM(INDEX($A215:$AQ215,MATCH(Lists!$K$7,$A$1:$AQ$1,0))&amp;""),""))</f>
        <v/>
      </c>
      <c r="BF215" s="19">
        <f>IF(AS215="","",IFERROR(TRIM(INDEX($A215:$AQ215,MATCH(Lists!$K$8,$A$1:$AQ$1,0))&amp;""),""))</f>
        <v/>
      </c>
      <c r="BG215" s="19">
        <f>IF(AS215="","",IFERROR(TRIM(INDEX($A215:$AQ215,MATCH(Lists!$K$12,$A$1:$AQ$1,0))&amp;""),""))</f>
        <v/>
      </c>
      <c r="BH215" s="19">
        <f>IF(AS215="","",IFERROR(TRIM(INDEX($A215:$AQ215,MATCH(Lists!$K$22,$A$1:$AQ$1,0))&amp;""),""))</f>
        <v/>
      </c>
      <c r="BI215" s="21">
        <f>IF(OR(BH215="Paid",BH215="Partially refunded"),IFERROR(VALUE(IFERROR(TRIM(INDEX($A215:$AQ215,MATCH(Lists!$K$23,$A$1:$AQ$1,0))&amp;""),"")),0)-IFERROR(VALUE(IFERROR(TRIM(INDEX($A215:$AQ215,MATCH(Lists!$K$24,$A$1:$AQ$1,0))&amp;""),"")),0),0)</f>
        <v/>
      </c>
      <c r="BJ215" s="21">
        <f>IF(AS215="","",IFERROR(IF(TRIM(INDEX($A215:$AQ215,MATCH(Lists!$K$21,$A$1:$AQ$1,0))&amp;"")="","",VALUE(TRIM(INDEX($A215:$AQ215,MATCH(Lists!$K$21,$A$1:$AQ$1,0))&amp;""))),""))</f>
        <v/>
      </c>
      <c r="BK215" s="19">
        <f>IF(AS215="",0,1)</f>
        <v/>
      </c>
    </row>
    <row r="216">
      <c r="AR216" s="18" t="n"/>
      <c r="AS216" s="19">
        <f>TRIM(IFERROR(TRIM(INDEX($A216:$AQ216,MATCH(Lists!$K$2,$A$1:$AQ$1,0))&amp;""),"")&amp;" "&amp;IFERROR(TRIM(INDEX($A216:$AQ216,MATCH(Lists!$K$3,$A$1:$AQ$1,0))&amp;""),""))</f>
        <v/>
      </c>
      <c r="AT216" s="20">
        <f>IF(AS216="","",IFERROR(IF(TRIM(INDEX($A216:$AQ216,MATCH(Lists!$K$4,$A$1:$AQ$1,0))&amp;"")="","",IF(ISNUMBER(INDEX($A216:$AQ216,MATCH(Lists!$K$4,$A$1:$AQ$1,0))),INT(INDEX($A216:$AQ216,MATCH(Lists!$K$4,$A$1:$AQ$1,0))),DATE(VALUE(LEFT(INDEX($A216:$AQ216,MATCH(Lists!$K$4,$A$1:$AQ$1,0)),4)),VALUE(MID(INDEX($A216:$AQ216,MATCH(Lists!$K$4,$A$1:$AQ$1,0)),6,2)),VALUE(MID(INDEX($A216:$AQ216,MATCH(Lists!$K$4,$A$1:$AQ$1,0)),9,2))))),""))</f>
        <v/>
      </c>
      <c r="AU216" s="19">
        <f>IF(AS216="","",IFERROR(TRIM(INDEX($A216:$AQ216,MATCH(Lists!$K$6,$A$1:$AQ$1,0))&amp;""),""))</f>
        <v/>
      </c>
      <c r="AV216" s="19">
        <f>IF(AS216="","",IFERROR(TRIM(INDEX($A216:$AQ216,MATCH(Lists!$K$5,$A$1:$AQ$1,0))&amp;""),""))</f>
        <v/>
      </c>
      <c r="AW216" s="19">
        <f>IF(AS216="","",IF(OR(AND(IFERROR(TRIM(INDEX($A216:$AQ216,MATCH(Lists!$K$9,$A$1:$AQ$1,0))&amp;""),"")&lt;&gt;"",ISERROR(MATCH(LOWER(IFERROR(TRIM(INDEX($A216:$AQ216,MATCH(Lists!$K$9,$A$1:$AQ$1,0))&amp;""),"")),Lists!$M$2:$M$7,0))),AND(IFERROR(TRIM(INDEX($A216:$AQ216,MATCH(Lists!$K$10,$A$1:$AQ$1,0))&amp;""),"")&lt;&gt;"",ISERROR(MATCH(LOWER(IFERROR(TRIM(INDEX($A216:$AQ216,MATCH(Lists!$K$10,$A$1:$AQ$1,0))&amp;""),"")),Lists!$M$2:$M$7,0)))),"Yes","No"))</f>
        <v/>
      </c>
      <c r="AX216" s="19">
        <f>IF(AS216="","",IF(IFERROR(TRIM(INDEX($A216:$AQ216,MATCH(Lists!$K$11,$A$1:$AQ$1,0))&amp;""),"")&lt;&gt;"","Yes","No"))</f>
        <v/>
      </c>
      <c r="AY216" s="19">
        <f>TRIM(IFERROR(TRIM(INDEX($A216:$AQ216,MATCH(Lists!$K$13,$A$1:$AQ$1,0))&amp;""),"")&amp;" "&amp;IFERROR(TRIM(INDEX($A216:$AQ216,MATCH(Lists!$K$14,$A$1:$AQ$1,0))&amp;""),""))</f>
        <v/>
      </c>
      <c r="AZ216" s="20">
        <f>IF(AY216="","",IFERROR(IF(TRIM(INDEX($A216:$AQ216,MATCH(Lists!$K$15,$A$1:$AQ$1,0))&amp;"")="","",IF(ISNUMBER(INDEX($A216:$AQ216,MATCH(Lists!$K$15,$A$1:$AQ$1,0))),INT(INDEX($A216:$AQ216,MATCH(Lists!$K$15,$A$1:$AQ$1,0))),DATE(VALUE(LEFT(INDEX($A216:$AQ216,MATCH(Lists!$K$15,$A$1:$AQ$1,0)),4)),VALUE(MID(INDEX($A216:$AQ216,MATCH(Lists!$K$15,$A$1:$AQ$1,0)),6,2)),VALUE(MID(INDEX($A216:$AQ216,MATCH(Lists!$K$15,$A$1:$AQ$1,0)),9,2))))),""))</f>
        <v/>
      </c>
      <c r="BA216" s="19">
        <f>IF(AY216="","",IFERROR(TRIM(INDEX($A216:$AQ216,MATCH(Lists!$K$17,$A$1:$AQ$1,0))&amp;""),""))</f>
        <v/>
      </c>
      <c r="BB216" s="19">
        <f>IF(AY216="","",IFERROR(TRIM(INDEX($A216:$AQ216,MATCH(Lists!$K$16,$A$1:$AQ$1,0))&amp;""),""))</f>
        <v/>
      </c>
      <c r="BC216" s="19">
        <f>IF(AY216="","",IF(OR(AND(IFERROR(TRIM(INDEX($A216:$AQ216,MATCH(Lists!$K$18,$A$1:$AQ$1,0))&amp;""),"")&lt;&gt;"",ISERROR(MATCH(LOWER(IFERROR(TRIM(INDEX($A216:$AQ216,MATCH(Lists!$K$18,$A$1:$AQ$1,0))&amp;""),"")),Lists!$M$2:$M$7,0))),AND(IFERROR(TRIM(INDEX($A216:$AQ216,MATCH(Lists!$K$19,$A$1:$AQ$1,0))&amp;""),"")&lt;&gt;"",ISERROR(MATCH(LOWER(IFERROR(TRIM(INDEX($A216:$AQ216,MATCH(Lists!$K$19,$A$1:$AQ$1,0))&amp;""),"")),Lists!$M$2:$M$7,0)))),"Yes","No"))</f>
        <v/>
      </c>
      <c r="BD216" s="19">
        <f>IF(AY216="","",IF(IFERROR(TRIM(INDEX($A216:$AQ216,MATCH(Lists!$K$20,$A$1:$AQ$1,0))&amp;""),"")&lt;&gt;"","Yes","No"))</f>
        <v/>
      </c>
      <c r="BE216" s="19">
        <f>IF(AS216="","",IFERROR(TRIM(INDEX($A216:$AQ216,MATCH(Lists!$K$7,$A$1:$AQ$1,0))&amp;""),""))</f>
        <v/>
      </c>
      <c r="BF216" s="19">
        <f>IF(AS216="","",IFERROR(TRIM(INDEX($A216:$AQ216,MATCH(Lists!$K$8,$A$1:$AQ$1,0))&amp;""),""))</f>
        <v/>
      </c>
      <c r="BG216" s="19">
        <f>IF(AS216="","",IFERROR(TRIM(INDEX($A216:$AQ216,MATCH(Lists!$K$12,$A$1:$AQ$1,0))&amp;""),""))</f>
        <v/>
      </c>
      <c r="BH216" s="19">
        <f>IF(AS216="","",IFERROR(TRIM(INDEX($A216:$AQ216,MATCH(Lists!$K$22,$A$1:$AQ$1,0))&amp;""),""))</f>
        <v/>
      </c>
      <c r="BI216" s="21">
        <f>IF(OR(BH216="Paid",BH216="Partially refunded"),IFERROR(VALUE(IFERROR(TRIM(INDEX($A216:$AQ216,MATCH(Lists!$K$23,$A$1:$AQ$1,0))&amp;""),"")),0)-IFERROR(VALUE(IFERROR(TRIM(INDEX($A216:$AQ216,MATCH(Lists!$K$24,$A$1:$AQ$1,0))&amp;""),"")),0),0)</f>
        <v/>
      </c>
      <c r="BJ216" s="21">
        <f>IF(AS216="","",IFERROR(IF(TRIM(INDEX($A216:$AQ216,MATCH(Lists!$K$21,$A$1:$AQ$1,0))&amp;"")="","",VALUE(TRIM(INDEX($A216:$AQ216,MATCH(Lists!$K$21,$A$1:$AQ$1,0))&amp;""))),""))</f>
        <v/>
      </c>
      <c r="BK216" s="19">
        <f>IF(AS216="",0,1)</f>
        <v/>
      </c>
    </row>
    <row r="217">
      <c r="AR217" s="18" t="n"/>
      <c r="AS217" s="19">
        <f>TRIM(IFERROR(TRIM(INDEX($A217:$AQ217,MATCH(Lists!$K$2,$A$1:$AQ$1,0))&amp;""),"")&amp;" "&amp;IFERROR(TRIM(INDEX($A217:$AQ217,MATCH(Lists!$K$3,$A$1:$AQ$1,0))&amp;""),""))</f>
        <v/>
      </c>
      <c r="AT217" s="20">
        <f>IF(AS217="","",IFERROR(IF(TRIM(INDEX($A217:$AQ217,MATCH(Lists!$K$4,$A$1:$AQ$1,0))&amp;"")="","",IF(ISNUMBER(INDEX($A217:$AQ217,MATCH(Lists!$K$4,$A$1:$AQ$1,0))),INT(INDEX($A217:$AQ217,MATCH(Lists!$K$4,$A$1:$AQ$1,0))),DATE(VALUE(LEFT(INDEX($A217:$AQ217,MATCH(Lists!$K$4,$A$1:$AQ$1,0)),4)),VALUE(MID(INDEX($A217:$AQ217,MATCH(Lists!$K$4,$A$1:$AQ$1,0)),6,2)),VALUE(MID(INDEX($A217:$AQ217,MATCH(Lists!$K$4,$A$1:$AQ$1,0)),9,2))))),""))</f>
        <v/>
      </c>
      <c r="AU217" s="19">
        <f>IF(AS217="","",IFERROR(TRIM(INDEX($A217:$AQ217,MATCH(Lists!$K$6,$A$1:$AQ$1,0))&amp;""),""))</f>
        <v/>
      </c>
      <c r="AV217" s="19">
        <f>IF(AS217="","",IFERROR(TRIM(INDEX($A217:$AQ217,MATCH(Lists!$K$5,$A$1:$AQ$1,0))&amp;""),""))</f>
        <v/>
      </c>
      <c r="AW217" s="19">
        <f>IF(AS217="","",IF(OR(AND(IFERROR(TRIM(INDEX($A217:$AQ217,MATCH(Lists!$K$9,$A$1:$AQ$1,0))&amp;""),"")&lt;&gt;"",ISERROR(MATCH(LOWER(IFERROR(TRIM(INDEX($A217:$AQ217,MATCH(Lists!$K$9,$A$1:$AQ$1,0))&amp;""),"")),Lists!$M$2:$M$7,0))),AND(IFERROR(TRIM(INDEX($A217:$AQ217,MATCH(Lists!$K$10,$A$1:$AQ$1,0))&amp;""),"")&lt;&gt;"",ISERROR(MATCH(LOWER(IFERROR(TRIM(INDEX($A217:$AQ217,MATCH(Lists!$K$10,$A$1:$AQ$1,0))&amp;""),"")),Lists!$M$2:$M$7,0)))),"Yes","No"))</f>
        <v/>
      </c>
      <c r="AX217" s="19">
        <f>IF(AS217="","",IF(IFERROR(TRIM(INDEX($A217:$AQ217,MATCH(Lists!$K$11,$A$1:$AQ$1,0))&amp;""),"")&lt;&gt;"","Yes","No"))</f>
        <v/>
      </c>
      <c r="AY217" s="19">
        <f>TRIM(IFERROR(TRIM(INDEX($A217:$AQ217,MATCH(Lists!$K$13,$A$1:$AQ$1,0))&amp;""),"")&amp;" "&amp;IFERROR(TRIM(INDEX($A217:$AQ217,MATCH(Lists!$K$14,$A$1:$AQ$1,0))&amp;""),""))</f>
        <v/>
      </c>
      <c r="AZ217" s="20">
        <f>IF(AY217="","",IFERROR(IF(TRIM(INDEX($A217:$AQ217,MATCH(Lists!$K$15,$A$1:$AQ$1,0))&amp;"")="","",IF(ISNUMBER(INDEX($A217:$AQ217,MATCH(Lists!$K$15,$A$1:$AQ$1,0))),INT(INDEX($A217:$AQ217,MATCH(Lists!$K$15,$A$1:$AQ$1,0))),DATE(VALUE(LEFT(INDEX($A217:$AQ217,MATCH(Lists!$K$15,$A$1:$AQ$1,0)),4)),VALUE(MID(INDEX($A217:$AQ217,MATCH(Lists!$K$15,$A$1:$AQ$1,0)),6,2)),VALUE(MID(INDEX($A217:$AQ217,MATCH(Lists!$K$15,$A$1:$AQ$1,0)),9,2))))),""))</f>
        <v/>
      </c>
      <c r="BA217" s="19">
        <f>IF(AY217="","",IFERROR(TRIM(INDEX($A217:$AQ217,MATCH(Lists!$K$17,$A$1:$AQ$1,0))&amp;""),""))</f>
        <v/>
      </c>
      <c r="BB217" s="19">
        <f>IF(AY217="","",IFERROR(TRIM(INDEX($A217:$AQ217,MATCH(Lists!$K$16,$A$1:$AQ$1,0))&amp;""),""))</f>
        <v/>
      </c>
      <c r="BC217" s="19">
        <f>IF(AY217="","",IF(OR(AND(IFERROR(TRIM(INDEX($A217:$AQ217,MATCH(Lists!$K$18,$A$1:$AQ$1,0))&amp;""),"")&lt;&gt;"",ISERROR(MATCH(LOWER(IFERROR(TRIM(INDEX($A217:$AQ217,MATCH(Lists!$K$18,$A$1:$AQ$1,0))&amp;""),"")),Lists!$M$2:$M$7,0))),AND(IFERROR(TRIM(INDEX($A217:$AQ217,MATCH(Lists!$K$19,$A$1:$AQ$1,0))&amp;""),"")&lt;&gt;"",ISERROR(MATCH(LOWER(IFERROR(TRIM(INDEX($A217:$AQ217,MATCH(Lists!$K$19,$A$1:$AQ$1,0))&amp;""),"")),Lists!$M$2:$M$7,0)))),"Yes","No"))</f>
        <v/>
      </c>
      <c r="BD217" s="19">
        <f>IF(AY217="","",IF(IFERROR(TRIM(INDEX($A217:$AQ217,MATCH(Lists!$K$20,$A$1:$AQ$1,0))&amp;""),"")&lt;&gt;"","Yes","No"))</f>
        <v/>
      </c>
      <c r="BE217" s="19">
        <f>IF(AS217="","",IFERROR(TRIM(INDEX($A217:$AQ217,MATCH(Lists!$K$7,$A$1:$AQ$1,0))&amp;""),""))</f>
        <v/>
      </c>
      <c r="BF217" s="19">
        <f>IF(AS217="","",IFERROR(TRIM(INDEX($A217:$AQ217,MATCH(Lists!$K$8,$A$1:$AQ$1,0))&amp;""),""))</f>
        <v/>
      </c>
      <c r="BG217" s="19">
        <f>IF(AS217="","",IFERROR(TRIM(INDEX($A217:$AQ217,MATCH(Lists!$K$12,$A$1:$AQ$1,0))&amp;""),""))</f>
        <v/>
      </c>
      <c r="BH217" s="19">
        <f>IF(AS217="","",IFERROR(TRIM(INDEX($A217:$AQ217,MATCH(Lists!$K$22,$A$1:$AQ$1,0))&amp;""),""))</f>
        <v/>
      </c>
      <c r="BI217" s="21">
        <f>IF(OR(BH217="Paid",BH217="Partially refunded"),IFERROR(VALUE(IFERROR(TRIM(INDEX($A217:$AQ217,MATCH(Lists!$K$23,$A$1:$AQ$1,0))&amp;""),"")),0)-IFERROR(VALUE(IFERROR(TRIM(INDEX($A217:$AQ217,MATCH(Lists!$K$24,$A$1:$AQ$1,0))&amp;""),"")),0),0)</f>
        <v/>
      </c>
      <c r="BJ217" s="21">
        <f>IF(AS217="","",IFERROR(IF(TRIM(INDEX($A217:$AQ217,MATCH(Lists!$K$21,$A$1:$AQ$1,0))&amp;"")="","",VALUE(TRIM(INDEX($A217:$AQ217,MATCH(Lists!$K$21,$A$1:$AQ$1,0))&amp;""))),""))</f>
        <v/>
      </c>
      <c r="BK217" s="19">
        <f>IF(AS217="",0,1)</f>
        <v/>
      </c>
    </row>
    <row r="218">
      <c r="AR218" s="18" t="n"/>
      <c r="AS218" s="19">
        <f>TRIM(IFERROR(TRIM(INDEX($A218:$AQ218,MATCH(Lists!$K$2,$A$1:$AQ$1,0))&amp;""),"")&amp;" "&amp;IFERROR(TRIM(INDEX($A218:$AQ218,MATCH(Lists!$K$3,$A$1:$AQ$1,0))&amp;""),""))</f>
        <v/>
      </c>
      <c r="AT218" s="20">
        <f>IF(AS218="","",IFERROR(IF(TRIM(INDEX($A218:$AQ218,MATCH(Lists!$K$4,$A$1:$AQ$1,0))&amp;"")="","",IF(ISNUMBER(INDEX($A218:$AQ218,MATCH(Lists!$K$4,$A$1:$AQ$1,0))),INT(INDEX($A218:$AQ218,MATCH(Lists!$K$4,$A$1:$AQ$1,0))),DATE(VALUE(LEFT(INDEX($A218:$AQ218,MATCH(Lists!$K$4,$A$1:$AQ$1,0)),4)),VALUE(MID(INDEX($A218:$AQ218,MATCH(Lists!$K$4,$A$1:$AQ$1,0)),6,2)),VALUE(MID(INDEX($A218:$AQ218,MATCH(Lists!$K$4,$A$1:$AQ$1,0)),9,2))))),""))</f>
        <v/>
      </c>
      <c r="AU218" s="19">
        <f>IF(AS218="","",IFERROR(TRIM(INDEX($A218:$AQ218,MATCH(Lists!$K$6,$A$1:$AQ$1,0))&amp;""),""))</f>
        <v/>
      </c>
      <c r="AV218" s="19">
        <f>IF(AS218="","",IFERROR(TRIM(INDEX($A218:$AQ218,MATCH(Lists!$K$5,$A$1:$AQ$1,0))&amp;""),""))</f>
        <v/>
      </c>
      <c r="AW218" s="19">
        <f>IF(AS218="","",IF(OR(AND(IFERROR(TRIM(INDEX($A218:$AQ218,MATCH(Lists!$K$9,$A$1:$AQ$1,0))&amp;""),"")&lt;&gt;"",ISERROR(MATCH(LOWER(IFERROR(TRIM(INDEX($A218:$AQ218,MATCH(Lists!$K$9,$A$1:$AQ$1,0))&amp;""),"")),Lists!$M$2:$M$7,0))),AND(IFERROR(TRIM(INDEX($A218:$AQ218,MATCH(Lists!$K$10,$A$1:$AQ$1,0))&amp;""),"")&lt;&gt;"",ISERROR(MATCH(LOWER(IFERROR(TRIM(INDEX($A218:$AQ218,MATCH(Lists!$K$10,$A$1:$AQ$1,0))&amp;""),"")),Lists!$M$2:$M$7,0)))),"Yes","No"))</f>
        <v/>
      </c>
      <c r="AX218" s="19">
        <f>IF(AS218="","",IF(IFERROR(TRIM(INDEX($A218:$AQ218,MATCH(Lists!$K$11,$A$1:$AQ$1,0))&amp;""),"")&lt;&gt;"","Yes","No"))</f>
        <v/>
      </c>
      <c r="AY218" s="19">
        <f>TRIM(IFERROR(TRIM(INDEX($A218:$AQ218,MATCH(Lists!$K$13,$A$1:$AQ$1,0))&amp;""),"")&amp;" "&amp;IFERROR(TRIM(INDEX($A218:$AQ218,MATCH(Lists!$K$14,$A$1:$AQ$1,0))&amp;""),""))</f>
        <v/>
      </c>
      <c r="AZ218" s="20">
        <f>IF(AY218="","",IFERROR(IF(TRIM(INDEX($A218:$AQ218,MATCH(Lists!$K$15,$A$1:$AQ$1,0))&amp;"")="","",IF(ISNUMBER(INDEX($A218:$AQ218,MATCH(Lists!$K$15,$A$1:$AQ$1,0))),INT(INDEX($A218:$AQ218,MATCH(Lists!$K$15,$A$1:$AQ$1,0))),DATE(VALUE(LEFT(INDEX($A218:$AQ218,MATCH(Lists!$K$15,$A$1:$AQ$1,0)),4)),VALUE(MID(INDEX($A218:$AQ218,MATCH(Lists!$K$15,$A$1:$AQ$1,0)),6,2)),VALUE(MID(INDEX($A218:$AQ218,MATCH(Lists!$K$15,$A$1:$AQ$1,0)),9,2))))),""))</f>
        <v/>
      </c>
      <c r="BA218" s="19">
        <f>IF(AY218="","",IFERROR(TRIM(INDEX($A218:$AQ218,MATCH(Lists!$K$17,$A$1:$AQ$1,0))&amp;""),""))</f>
        <v/>
      </c>
      <c r="BB218" s="19">
        <f>IF(AY218="","",IFERROR(TRIM(INDEX($A218:$AQ218,MATCH(Lists!$K$16,$A$1:$AQ$1,0))&amp;""),""))</f>
        <v/>
      </c>
      <c r="BC218" s="19">
        <f>IF(AY218="","",IF(OR(AND(IFERROR(TRIM(INDEX($A218:$AQ218,MATCH(Lists!$K$18,$A$1:$AQ$1,0))&amp;""),"")&lt;&gt;"",ISERROR(MATCH(LOWER(IFERROR(TRIM(INDEX($A218:$AQ218,MATCH(Lists!$K$18,$A$1:$AQ$1,0))&amp;""),"")),Lists!$M$2:$M$7,0))),AND(IFERROR(TRIM(INDEX($A218:$AQ218,MATCH(Lists!$K$19,$A$1:$AQ$1,0))&amp;""),"")&lt;&gt;"",ISERROR(MATCH(LOWER(IFERROR(TRIM(INDEX($A218:$AQ218,MATCH(Lists!$K$19,$A$1:$AQ$1,0))&amp;""),"")),Lists!$M$2:$M$7,0)))),"Yes","No"))</f>
        <v/>
      </c>
      <c r="BD218" s="19">
        <f>IF(AY218="","",IF(IFERROR(TRIM(INDEX($A218:$AQ218,MATCH(Lists!$K$20,$A$1:$AQ$1,0))&amp;""),"")&lt;&gt;"","Yes","No"))</f>
        <v/>
      </c>
      <c r="BE218" s="19">
        <f>IF(AS218="","",IFERROR(TRIM(INDEX($A218:$AQ218,MATCH(Lists!$K$7,$A$1:$AQ$1,0))&amp;""),""))</f>
        <v/>
      </c>
      <c r="BF218" s="19">
        <f>IF(AS218="","",IFERROR(TRIM(INDEX($A218:$AQ218,MATCH(Lists!$K$8,$A$1:$AQ$1,0))&amp;""),""))</f>
        <v/>
      </c>
      <c r="BG218" s="19">
        <f>IF(AS218="","",IFERROR(TRIM(INDEX($A218:$AQ218,MATCH(Lists!$K$12,$A$1:$AQ$1,0))&amp;""),""))</f>
        <v/>
      </c>
      <c r="BH218" s="19">
        <f>IF(AS218="","",IFERROR(TRIM(INDEX($A218:$AQ218,MATCH(Lists!$K$22,$A$1:$AQ$1,0))&amp;""),""))</f>
        <v/>
      </c>
      <c r="BI218" s="21">
        <f>IF(OR(BH218="Paid",BH218="Partially refunded"),IFERROR(VALUE(IFERROR(TRIM(INDEX($A218:$AQ218,MATCH(Lists!$K$23,$A$1:$AQ$1,0))&amp;""),"")),0)-IFERROR(VALUE(IFERROR(TRIM(INDEX($A218:$AQ218,MATCH(Lists!$K$24,$A$1:$AQ$1,0))&amp;""),"")),0),0)</f>
        <v/>
      </c>
      <c r="BJ218" s="21">
        <f>IF(AS218="","",IFERROR(IF(TRIM(INDEX($A218:$AQ218,MATCH(Lists!$K$21,$A$1:$AQ$1,0))&amp;"")="","",VALUE(TRIM(INDEX($A218:$AQ218,MATCH(Lists!$K$21,$A$1:$AQ$1,0))&amp;""))),""))</f>
        <v/>
      </c>
      <c r="BK218" s="19">
        <f>IF(AS218="",0,1)</f>
        <v/>
      </c>
    </row>
    <row r="219">
      <c r="AR219" s="18" t="n"/>
      <c r="AS219" s="19">
        <f>TRIM(IFERROR(TRIM(INDEX($A219:$AQ219,MATCH(Lists!$K$2,$A$1:$AQ$1,0))&amp;""),"")&amp;" "&amp;IFERROR(TRIM(INDEX($A219:$AQ219,MATCH(Lists!$K$3,$A$1:$AQ$1,0))&amp;""),""))</f>
        <v/>
      </c>
      <c r="AT219" s="20">
        <f>IF(AS219="","",IFERROR(IF(TRIM(INDEX($A219:$AQ219,MATCH(Lists!$K$4,$A$1:$AQ$1,0))&amp;"")="","",IF(ISNUMBER(INDEX($A219:$AQ219,MATCH(Lists!$K$4,$A$1:$AQ$1,0))),INT(INDEX($A219:$AQ219,MATCH(Lists!$K$4,$A$1:$AQ$1,0))),DATE(VALUE(LEFT(INDEX($A219:$AQ219,MATCH(Lists!$K$4,$A$1:$AQ$1,0)),4)),VALUE(MID(INDEX($A219:$AQ219,MATCH(Lists!$K$4,$A$1:$AQ$1,0)),6,2)),VALUE(MID(INDEX($A219:$AQ219,MATCH(Lists!$K$4,$A$1:$AQ$1,0)),9,2))))),""))</f>
        <v/>
      </c>
      <c r="AU219" s="19">
        <f>IF(AS219="","",IFERROR(TRIM(INDEX($A219:$AQ219,MATCH(Lists!$K$6,$A$1:$AQ$1,0))&amp;""),""))</f>
        <v/>
      </c>
      <c r="AV219" s="19">
        <f>IF(AS219="","",IFERROR(TRIM(INDEX($A219:$AQ219,MATCH(Lists!$K$5,$A$1:$AQ$1,0))&amp;""),""))</f>
        <v/>
      </c>
      <c r="AW219" s="19">
        <f>IF(AS219="","",IF(OR(AND(IFERROR(TRIM(INDEX($A219:$AQ219,MATCH(Lists!$K$9,$A$1:$AQ$1,0))&amp;""),"")&lt;&gt;"",ISERROR(MATCH(LOWER(IFERROR(TRIM(INDEX($A219:$AQ219,MATCH(Lists!$K$9,$A$1:$AQ$1,0))&amp;""),"")),Lists!$M$2:$M$7,0))),AND(IFERROR(TRIM(INDEX($A219:$AQ219,MATCH(Lists!$K$10,$A$1:$AQ$1,0))&amp;""),"")&lt;&gt;"",ISERROR(MATCH(LOWER(IFERROR(TRIM(INDEX($A219:$AQ219,MATCH(Lists!$K$10,$A$1:$AQ$1,0))&amp;""),"")),Lists!$M$2:$M$7,0)))),"Yes","No"))</f>
        <v/>
      </c>
      <c r="AX219" s="19">
        <f>IF(AS219="","",IF(IFERROR(TRIM(INDEX($A219:$AQ219,MATCH(Lists!$K$11,$A$1:$AQ$1,0))&amp;""),"")&lt;&gt;"","Yes","No"))</f>
        <v/>
      </c>
      <c r="AY219" s="19">
        <f>TRIM(IFERROR(TRIM(INDEX($A219:$AQ219,MATCH(Lists!$K$13,$A$1:$AQ$1,0))&amp;""),"")&amp;" "&amp;IFERROR(TRIM(INDEX($A219:$AQ219,MATCH(Lists!$K$14,$A$1:$AQ$1,0))&amp;""),""))</f>
        <v/>
      </c>
      <c r="AZ219" s="20">
        <f>IF(AY219="","",IFERROR(IF(TRIM(INDEX($A219:$AQ219,MATCH(Lists!$K$15,$A$1:$AQ$1,0))&amp;"")="","",IF(ISNUMBER(INDEX($A219:$AQ219,MATCH(Lists!$K$15,$A$1:$AQ$1,0))),INT(INDEX($A219:$AQ219,MATCH(Lists!$K$15,$A$1:$AQ$1,0))),DATE(VALUE(LEFT(INDEX($A219:$AQ219,MATCH(Lists!$K$15,$A$1:$AQ$1,0)),4)),VALUE(MID(INDEX($A219:$AQ219,MATCH(Lists!$K$15,$A$1:$AQ$1,0)),6,2)),VALUE(MID(INDEX($A219:$AQ219,MATCH(Lists!$K$15,$A$1:$AQ$1,0)),9,2))))),""))</f>
        <v/>
      </c>
      <c r="BA219" s="19">
        <f>IF(AY219="","",IFERROR(TRIM(INDEX($A219:$AQ219,MATCH(Lists!$K$17,$A$1:$AQ$1,0))&amp;""),""))</f>
        <v/>
      </c>
      <c r="BB219" s="19">
        <f>IF(AY219="","",IFERROR(TRIM(INDEX($A219:$AQ219,MATCH(Lists!$K$16,$A$1:$AQ$1,0))&amp;""),""))</f>
        <v/>
      </c>
      <c r="BC219" s="19">
        <f>IF(AY219="","",IF(OR(AND(IFERROR(TRIM(INDEX($A219:$AQ219,MATCH(Lists!$K$18,$A$1:$AQ$1,0))&amp;""),"")&lt;&gt;"",ISERROR(MATCH(LOWER(IFERROR(TRIM(INDEX($A219:$AQ219,MATCH(Lists!$K$18,$A$1:$AQ$1,0))&amp;""),"")),Lists!$M$2:$M$7,0))),AND(IFERROR(TRIM(INDEX($A219:$AQ219,MATCH(Lists!$K$19,$A$1:$AQ$1,0))&amp;""),"")&lt;&gt;"",ISERROR(MATCH(LOWER(IFERROR(TRIM(INDEX($A219:$AQ219,MATCH(Lists!$K$19,$A$1:$AQ$1,0))&amp;""),"")),Lists!$M$2:$M$7,0)))),"Yes","No"))</f>
        <v/>
      </c>
      <c r="BD219" s="19">
        <f>IF(AY219="","",IF(IFERROR(TRIM(INDEX($A219:$AQ219,MATCH(Lists!$K$20,$A$1:$AQ$1,0))&amp;""),"")&lt;&gt;"","Yes","No"))</f>
        <v/>
      </c>
      <c r="BE219" s="19">
        <f>IF(AS219="","",IFERROR(TRIM(INDEX($A219:$AQ219,MATCH(Lists!$K$7,$A$1:$AQ$1,0))&amp;""),""))</f>
        <v/>
      </c>
      <c r="BF219" s="19">
        <f>IF(AS219="","",IFERROR(TRIM(INDEX($A219:$AQ219,MATCH(Lists!$K$8,$A$1:$AQ$1,0))&amp;""),""))</f>
        <v/>
      </c>
      <c r="BG219" s="19">
        <f>IF(AS219="","",IFERROR(TRIM(INDEX($A219:$AQ219,MATCH(Lists!$K$12,$A$1:$AQ$1,0))&amp;""),""))</f>
        <v/>
      </c>
      <c r="BH219" s="19">
        <f>IF(AS219="","",IFERROR(TRIM(INDEX($A219:$AQ219,MATCH(Lists!$K$22,$A$1:$AQ$1,0))&amp;""),""))</f>
        <v/>
      </c>
      <c r="BI219" s="21">
        <f>IF(OR(BH219="Paid",BH219="Partially refunded"),IFERROR(VALUE(IFERROR(TRIM(INDEX($A219:$AQ219,MATCH(Lists!$K$23,$A$1:$AQ$1,0))&amp;""),"")),0)-IFERROR(VALUE(IFERROR(TRIM(INDEX($A219:$AQ219,MATCH(Lists!$K$24,$A$1:$AQ$1,0))&amp;""),"")),0),0)</f>
        <v/>
      </c>
      <c r="BJ219" s="21">
        <f>IF(AS219="","",IFERROR(IF(TRIM(INDEX($A219:$AQ219,MATCH(Lists!$K$21,$A$1:$AQ$1,0))&amp;"")="","",VALUE(TRIM(INDEX($A219:$AQ219,MATCH(Lists!$K$21,$A$1:$AQ$1,0))&amp;""))),""))</f>
        <v/>
      </c>
      <c r="BK219" s="19">
        <f>IF(AS219="",0,1)</f>
        <v/>
      </c>
    </row>
    <row r="220">
      <c r="AR220" s="18" t="n"/>
      <c r="AS220" s="19">
        <f>TRIM(IFERROR(TRIM(INDEX($A220:$AQ220,MATCH(Lists!$K$2,$A$1:$AQ$1,0))&amp;""),"")&amp;" "&amp;IFERROR(TRIM(INDEX($A220:$AQ220,MATCH(Lists!$K$3,$A$1:$AQ$1,0))&amp;""),""))</f>
        <v/>
      </c>
      <c r="AT220" s="20">
        <f>IF(AS220="","",IFERROR(IF(TRIM(INDEX($A220:$AQ220,MATCH(Lists!$K$4,$A$1:$AQ$1,0))&amp;"")="","",IF(ISNUMBER(INDEX($A220:$AQ220,MATCH(Lists!$K$4,$A$1:$AQ$1,0))),INT(INDEX($A220:$AQ220,MATCH(Lists!$K$4,$A$1:$AQ$1,0))),DATE(VALUE(LEFT(INDEX($A220:$AQ220,MATCH(Lists!$K$4,$A$1:$AQ$1,0)),4)),VALUE(MID(INDEX($A220:$AQ220,MATCH(Lists!$K$4,$A$1:$AQ$1,0)),6,2)),VALUE(MID(INDEX($A220:$AQ220,MATCH(Lists!$K$4,$A$1:$AQ$1,0)),9,2))))),""))</f>
        <v/>
      </c>
      <c r="AU220" s="19">
        <f>IF(AS220="","",IFERROR(TRIM(INDEX($A220:$AQ220,MATCH(Lists!$K$6,$A$1:$AQ$1,0))&amp;""),""))</f>
        <v/>
      </c>
      <c r="AV220" s="19">
        <f>IF(AS220="","",IFERROR(TRIM(INDEX($A220:$AQ220,MATCH(Lists!$K$5,$A$1:$AQ$1,0))&amp;""),""))</f>
        <v/>
      </c>
      <c r="AW220" s="19">
        <f>IF(AS220="","",IF(OR(AND(IFERROR(TRIM(INDEX($A220:$AQ220,MATCH(Lists!$K$9,$A$1:$AQ$1,0))&amp;""),"")&lt;&gt;"",ISERROR(MATCH(LOWER(IFERROR(TRIM(INDEX($A220:$AQ220,MATCH(Lists!$K$9,$A$1:$AQ$1,0))&amp;""),"")),Lists!$M$2:$M$7,0))),AND(IFERROR(TRIM(INDEX($A220:$AQ220,MATCH(Lists!$K$10,$A$1:$AQ$1,0))&amp;""),"")&lt;&gt;"",ISERROR(MATCH(LOWER(IFERROR(TRIM(INDEX($A220:$AQ220,MATCH(Lists!$K$10,$A$1:$AQ$1,0))&amp;""),"")),Lists!$M$2:$M$7,0)))),"Yes","No"))</f>
        <v/>
      </c>
      <c r="AX220" s="19">
        <f>IF(AS220="","",IF(IFERROR(TRIM(INDEX($A220:$AQ220,MATCH(Lists!$K$11,$A$1:$AQ$1,0))&amp;""),"")&lt;&gt;"","Yes","No"))</f>
        <v/>
      </c>
      <c r="AY220" s="19">
        <f>TRIM(IFERROR(TRIM(INDEX($A220:$AQ220,MATCH(Lists!$K$13,$A$1:$AQ$1,0))&amp;""),"")&amp;" "&amp;IFERROR(TRIM(INDEX($A220:$AQ220,MATCH(Lists!$K$14,$A$1:$AQ$1,0))&amp;""),""))</f>
        <v/>
      </c>
      <c r="AZ220" s="20">
        <f>IF(AY220="","",IFERROR(IF(TRIM(INDEX($A220:$AQ220,MATCH(Lists!$K$15,$A$1:$AQ$1,0))&amp;"")="","",IF(ISNUMBER(INDEX($A220:$AQ220,MATCH(Lists!$K$15,$A$1:$AQ$1,0))),INT(INDEX($A220:$AQ220,MATCH(Lists!$K$15,$A$1:$AQ$1,0))),DATE(VALUE(LEFT(INDEX($A220:$AQ220,MATCH(Lists!$K$15,$A$1:$AQ$1,0)),4)),VALUE(MID(INDEX($A220:$AQ220,MATCH(Lists!$K$15,$A$1:$AQ$1,0)),6,2)),VALUE(MID(INDEX($A220:$AQ220,MATCH(Lists!$K$15,$A$1:$AQ$1,0)),9,2))))),""))</f>
        <v/>
      </c>
      <c r="BA220" s="19">
        <f>IF(AY220="","",IFERROR(TRIM(INDEX($A220:$AQ220,MATCH(Lists!$K$17,$A$1:$AQ$1,0))&amp;""),""))</f>
        <v/>
      </c>
      <c r="BB220" s="19">
        <f>IF(AY220="","",IFERROR(TRIM(INDEX($A220:$AQ220,MATCH(Lists!$K$16,$A$1:$AQ$1,0))&amp;""),""))</f>
        <v/>
      </c>
      <c r="BC220" s="19">
        <f>IF(AY220="","",IF(OR(AND(IFERROR(TRIM(INDEX($A220:$AQ220,MATCH(Lists!$K$18,$A$1:$AQ$1,0))&amp;""),"")&lt;&gt;"",ISERROR(MATCH(LOWER(IFERROR(TRIM(INDEX($A220:$AQ220,MATCH(Lists!$K$18,$A$1:$AQ$1,0))&amp;""),"")),Lists!$M$2:$M$7,0))),AND(IFERROR(TRIM(INDEX($A220:$AQ220,MATCH(Lists!$K$19,$A$1:$AQ$1,0))&amp;""),"")&lt;&gt;"",ISERROR(MATCH(LOWER(IFERROR(TRIM(INDEX($A220:$AQ220,MATCH(Lists!$K$19,$A$1:$AQ$1,0))&amp;""),"")),Lists!$M$2:$M$7,0)))),"Yes","No"))</f>
        <v/>
      </c>
      <c r="BD220" s="19">
        <f>IF(AY220="","",IF(IFERROR(TRIM(INDEX($A220:$AQ220,MATCH(Lists!$K$20,$A$1:$AQ$1,0))&amp;""),"")&lt;&gt;"","Yes","No"))</f>
        <v/>
      </c>
      <c r="BE220" s="19">
        <f>IF(AS220="","",IFERROR(TRIM(INDEX($A220:$AQ220,MATCH(Lists!$K$7,$A$1:$AQ$1,0))&amp;""),""))</f>
        <v/>
      </c>
      <c r="BF220" s="19">
        <f>IF(AS220="","",IFERROR(TRIM(INDEX($A220:$AQ220,MATCH(Lists!$K$8,$A$1:$AQ$1,0))&amp;""),""))</f>
        <v/>
      </c>
      <c r="BG220" s="19">
        <f>IF(AS220="","",IFERROR(TRIM(INDEX($A220:$AQ220,MATCH(Lists!$K$12,$A$1:$AQ$1,0))&amp;""),""))</f>
        <v/>
      </c>
      <c r="BH220" s="19">
        <f>IF(AS220="","",IFERROR(TRIM(INDEX($A220:$AQ220,MATCH(Lists!$K$22,$A$1:$AQ$1,0))&amp;""),""))</f>
        <v/>
      </c>
      <c r="BI220" s="21">
        <f>IF(OR(BH220="Paid",BH220="Partially refunded"),IFERROR(VALUE(IFERROR(TRIM(INDEX($A220:$AQ220,MATCH(Lists!$K$23,$A$1:$AQ$1,0))&amp;""),"")),0)-IFERROR(VALUE(IFERROR(TRIM(INDEX($A220:$AQ220,MATCH(Lists!$K$24,$A$1:$AQ$1,0))&amp;""),"")),0),0)</f>
        <v/>
      </c>
      <c r="BJ220" s="21">
        <f>IF(AS220="","",IFERROR(IF(TRIM(INDEX($A220:$AQ220,MATCH(Lists!$K$21,$A$1:$AQ$1,0))&amp;"")="","",VALUE(TRIM(INDEX($A220:$AQ220,MATCH(Lists!$K$21,$A$1:$AQ$1,0))&amp;""))),""))</f>
        <v/>
      </c>
      <c r="BK220" s="19">
        <f>IF(AS220="",0,1)</f>
        <v/>
      </c>
    </row>
    <row r="221">
      <c r="AR221" s="18" t="n"/>
      <c r="AS221" s="19">
        <f>TRIM(IFERROR(TRIM(INDEX($A221:$AQ221,MATCH(Lists!$K$2,$A$1:$AQ$1,0))&amp;""),"")&amp;" "&amp;IFERROR(TRIM(INDEX($A221:$AQ221,MATCH(Lists!$K$3,$A$1:$AQ$1,0))&amp;""),""))</f>
        <v/>
      </c>
      <c r="AT221" s="20">
        <f>IF(AS221="","",IFERROR(IF(TRIM(INDEX($A221:$AQ221,MATCH(Lists!$K$4,$A$1:$AQ$1,0))&amp;"")="","",IF(ISNUMBER(INDEX($A221:$AQ221,MATCH(Lists!$K$4,$A$1:$AQ$1,0))),INT(INDEX($A221:$AQ221,MATCH(Lists!$K$4,$A$1:$AQ$1,0))),DATE(VALUE(LEFT(INDEX($A221:$AQ221,MATCH(Lists!$K$4,$A$1:$AQ$1,0)),4)),VALUE(MID(INDEX($A221:$AQ221,MATCH(Lists!$K$4,$A$1:$AQ$1,0)),6,2)),VALUE(MID(INDEX($A221:$AQ221,MATCH(Lists!$K$4,$A$1:$AQ$1,0)),9,2))))),""))</f>
        <v/>
      </c>
      <c r="AU221" s="19">
        <f>IF(AS221="","",IFERROR(TRIM(INDEX($A221:$AQ221,MATCH(Lists!$K$6,$A$1:$AQ$1,0))&amp;""),""))</f>
        <v/>
      </c>
      <c r="AV221" s="19">
        <f>IF(AS221="","",IFERROR(TRIM(INDEX($A221:$AQ221,MATCH(Lists!$K$5,$A$1:$AQ$1,0))&amp;""),""))</f>
        <v/>
      </c>
      <c r="AW221" s="19">
        <f>IF(AS221="","",IF(OR(AND(IFERROR(TRIM(INDEX($A221:$AQ221,MATCH(Lists!$K$9,$A$1:$AQ$1,0))&amp;""),"")&lt;&gt;"",ISERROR(MATCH(LOWER(IFERROR(TRIM(INDEX($A221:$AQ221,MATCH(Lists!$K$9,$A$1:$AQ$1,0))&amp;""),"")),Lists!$M$2:$M$7,0))),AND(IFERROR(TRIM(INDEX($A221:$AQ221,MATCH(Lists!$K$10,$A$1:$AQ$1,0))&amp;""),"")&lt;&gt;"",ISERROR(MATCH(LOWER(IFERROR(TRIM(INDEX($A221:$AQ221,MATCH(Lists!$K$10,$A$1:$AQ$1,0))&amp;""),"")),Lists!$M$2:$M$7,0)))),"Yes","No"))</f>
        <v/>
      </c>
      <c r="AX221" s="19">
        <f>IF(AS221="","",IF(IFERROR(TRIM(INDEX($A221:$AQ221,MATCH(Lists!$K$11,$A$1:$AQ$1,0))&amp;""),"")&lt;&gt;"","Yes","No"))</f>
        <v/>
      </c>
      <c r="AY221" s="19">
        <f>TRIM(IFERROR(TRIM(INDEX($A221:$AQ221,MATCH(Lists!$K$13,$A$1:$AQ$1,0))&amp;""),"")&amp;" "&amp;IFERROR(TRIM(INDEX($A221:$AQ221,MATCH(Lists!$K$14,$A$1:$AQ$1,0))&amp;""),""))</f>
        <v/>
      </c>
      <c r="AZ221" s="20">
        <f>IF(AY221="","",IFERROR(IF(TRIM(INDEX($A221:$AQ221,MATCH(Lists!$K$15,$A$1:$AQ$1,0))&amp;"")="","",IF(ISNUMBER(INDEX($A221:$AQ221,MATCH(Lists!$K$15,$A$1:$AQ$1,0))),INT(INDEX($A221:$AQ221,MATCH(Lists!$K$15,$A$1:$AQ$1,0))),DATE(VALUE(LEFT(INDEX($A221:$AQ221,MATCH(Lists!$K$15,$A$1:$AQ$1,0)),4)),VALUE(MID(INDEX($A221:$AQ221,MATCH(Lists!$K$15,$A$1:$AQ$1,0)),6,2)),VALUE(MID(INDEX($A221:$AQ221,MATCH(Lists!$K$15,$A$1:$AQ$1,0)),9,2))))),""))</f>
        <v/>
      </c>
      <c r="BA221" s="19">
        <f>IF(AY221="","",IFERROR(TRIM(INDEX($A221:$AQ221,MATCH(Lists!$K$17,$A$1:$AQ$1,0))&amp;""),""))</f>
        <v/>
      </c>
      <c r="BB221" s="19">
        <f>IF(AY221="","",IFERROR(TRIM(INDEX($A221:$AQ221,MATCH(Lists!$K$16,$A$1:$AQ$1,0))&amp;""),""))</f>
        <v/>
      </c>
      <c r="BC221" s="19">
        <f>IF(AY221="","",IF(OR(AND(IFERROR(TRIM(INDEX($A221:$AQ221,MATCH(Lists!$K$18,$A$1:$AQ$1,0))&amp;""),"")&lt;&gt;"",ISERROR(MATCH(LOWER(IFERROR(TRIM(INDEX($A221:$AQ221,MATCH(Lists!$K$18,$A$1:$AQ$1,0))&amp;""),"")),Lists!$M$2:$M$7,0))),AND(IFERROR(TRIM(INDEX($A221:$AQ221,MATCH(Lists!$K$19,$A$1:$AQ$1,0))&amp;""),"")&lt;&gt;"",ISERROR(MATCH(LOWER(IFERROR(TRIM(INDEX($A221:$AQ221,MATCH(Lists!$K$19,$A$1:$AQ$1,0))&amp;""),"")),Lists!$M$2:$M$7,0)))),"Yes","No"))</f>
        <v/>
      </c>
      <c r="BD221" s="19">
        <f>IF(AY221="","",IF(IFERROR(TRIM(INDEX($A221:$AQ221,MATCH(Lists!$K$20,$A$1:$AQ$1,0))&amp;""),"")&lt;&gt;"","Yes","No"))</f>
        <v/>
      </c>
      <c r="BE221" s="19">
        <f>IF(AS221="","",IFERROR(TRIM(INDEX($A221:$AQ221,MATCH(Lists!$K$7,$A$1:$AQ$1,0))&amp;""),""))</f>
        <v/>
      </c>
      <c r="BF221" s="19">
        <f>IF(AS221="","",IFERROR(TRIM(INDEX($A221:$AQ221,MATCH(Lists!$K$8,$A$1:$AQ$1,0))&amp;""),""))</f>
        <v/>
      </c>
      <c r="BG221" s="19">
        <f>IF(AS221="","",IFERROR(TRIM(INDEX($A221:$AQ221,MATCH(Lists!$K$12,$A$1:$AQ$1,0))&amp;""),""))</f>
        <v/>
      </c>
      <c r="BH221" s="19">
        <f>IF(AS221="","",IFERROR(TRIM(INDEX($A221:$AQ221,MATCH(Lists!$K$22,$A$1:$AQ$1,0))&amp;""),""))</f>
        <v/>
      </c>
      <c r="BI221" s="21">
        <f>IF(OR(BH221="Paid",BH221="Partially refunded"),IFERROR(VALUE(IFERROR(TRIM(INDEX($A221:$AQ221,MATCH(Lists!$K$23,$A$1:$AQ$1,0))&amp;""),"")),0)-IFERROR(VALUE(IFERROR(TRIM(INDEX($A221:$AQ221,MATCH(Lists!$K$24,$A$1:$AQ$1,0))&amp;""),"")),0),0)</f>
        <v/>
      </c>
      <c r="BJ221" s="21">
        <f>IF(AS221="","",IFERROR(IF(TRIM(INDEX($A221:$AQ221,MATCH(Lists!$K$21,$A$1:$AQ$1,0))&amp;"")="","",VALUE(TRIM(INDEX($A221:$AQ221,MATCH(Lists!$K$21,$A$1:$AQ$1,0))&amp;""))),""))</f>
        <v/>
      </c>
      <c r="BK221" s="19">
        <f>IF(AS221="",0,1)</f>
        <v/>
      </c>
    </row>
    <row r="222">
      <c r="AR222" s="18" t="n"/>
      <c r="AS222" s="19">
        <f>TRIM(IFERROR(TRIM(INDEX($A222:$AQ222,MATCH(Lists!$K$2,$A$1:$AQ$1,0))&amp;""),"")&amp;" "&amp;IFERROR(TRIM(INDEX($A222:$AQ222,MATCH(Lists!$K$3,$A$1:$AQ$1,0))&amp;""),""))</f>
        <v/>
      </c>
      <c r="AT222" s="20">
        <f>IF(AS222="","",IFERROR(IF(TRIM(INDEX($A222:$AQ222,MATCH(Lists!$K$4,$A$1:$AQ$1,0))&amp;"")="","",IF(ISNUMBER(INDEX($A222:$AQ222,MATCH(Lists!$K$4,$A$1:$AQ$1,0))),INT(INDEX($A222:$AQ222,MATCH(Lists!$K$4,$A$1:$AQ$1,0))),DATE(VALUE(LEFT(INDEX($A222:$AQ222,MATCH(Lists!$K$4,$A$1:$AQ$1,0)),4)),VALUE(MID(INDEX($A222:$AQ222,MATCH(Lists!$K$4,$A$1:$AQ$1,0)),6,2)),VALUE(MID(INDEX($A222:$AQ222,MATCH(Lists!$K$4,$A$1:$AQ$1,0)),9,2))))),""))</f>
        <v/>
      </c>
      <c r="AU222" s="19">
        <f>IF(AS222="","",IFERROR(TRIM(INDEX($A222:$AQ222,MATCH(Lists!$K$6,$A$1:$AQ$1,0))&amp;""),""))</f>
        <v/>
      </c>
      <c r="AV222" s="19">
        <f>IF(AS222="","",IFERROR(TRIM(INDEX($A222:$AQ222,MATCH(Lists!$K$5,$A$1:$AQ$1,0))&amp;""),""))</f>
        <v/>
      </c>
      <c r="AW222" s="19">
        <f>IF(AS222="","",IF(OR(AND(IFERROR(TRIM(INDEX($A222:$AQ222,MATCH(Lists!$K$9,$A$1:$AQ$1,0))&amp;""),"")&lt;&gt;"",ISERROR(MATCH(LOWER(IFERROR(TRIM(INDEX($A222:$AQ222,MATCH(Lists!$K$9,$A$1:$AQ$1,0))&amp;""),"")),Lists!$M$2:$M$7,0))),AND(IFERROR(TRIM(INDEX($A222:$AQ222,MATCH(Lists!$K$10,$A$1:$AQ$1,0))&amp;""),"")&lt;&gt;"",ISERROR(MATCH(LOWER(IFERROR(TRIM(INDEX($A222:$AQ222,MATCH(Lists!$K$10,$A$1:$AQ$1,0))&amp;""),"")),Lists!$M$2:$M$7,0)))),"Yes","No"))</f>
        <v/>
      </c>
      <c r="AX222" s="19">
        <f>IF(AS222="","",IF(IFERROR(TRIM(INDEX($A222:$AQ222,MATCH(Lists!$K$11,$A$1:$AQ$1,0))&amp;""),"")&lt;&gt;"","Yes","No"))</f>
        <v/>
      </c>
      <c r="AY222" s="19">
        <f>TRIM(IFERROR(TRIM(INDEX($A222:$AQ222,MATCH(Lists!$K$13,$A$1:$AQ$1,0))&amp;""),"")&amp;" "&amp;IFERROR(TRIM(INDEX($A222:$AQ222,MATCH(Lists!$K$14,$A$1:$AQ$1,0))&amp;""),""))</f>
        <v/>
      </c>
      <c r="AZ222" s="20">
        <f>IF(AY222="","",IFERROR(IF(TRIM(INDEX($A222:$AQ222,MATCH(Lists!$K$15,$A$1:$AQ$1,0))&amp;"")="","",IF(ISNUMBER(INDEX($A222:$AQ222,MATCH(Lists!$K$15,$A$1:$AQ$1,0))),INT(INDEX($A222:$AQ222,MATCH(Lists!$K$15,$A$1:$AQ$1,0))),DATE(VALUE(LEFT(INDEX($A222:$AQ222,MATCH(Lists!$K$15,$A$1:$AQ$1,0)),4)),VALUE(MID(INDEX($A222:$AQ222,MATCH(Lists!$K$15,$A$1:$AQ$1,0)),6,2)),VALUE(MID(INDEX($A222:$AQ222,MATCH(Lists!$K$15,$A$1:$AQ$1,0)),9,2))))),""))</f>
        <v/>
      </c>
      <c r="BA222" s="19">
        <f>IF(AY222="","",IFERROR(TRIM(INDEX($A222:$AQ222,MATCH(Lists!$K$17,$A$1:$AQ$1,0))&amp;""),""))</f>
        <v/>
      </c>
      <c r="BB222" s="19">
        <f>IF(AY222="","",IFERROR(TRIM(INDEX($A222:$AQ222,MATCH(Lists!$K$16,$A$1:$AQ$1,0))&amp;""),""))</f>
        <v/>
      </c>
      <c r="BC222" s="19">
        <f>IF(AY222="","",IF(OR(AND(IFERROR(TRIM(INDEX($A222:$AQ222,MATCH(Lists!$K$18,$A$1:$AQ$1,0))&amp;""),"")&lt;&gt;"",ISERROR(MATCH(LOWER(IFERROR(TRIM(INDEX($A222:$AQ222,MATCH(Lists!$K$18,$A$1:$AQ$1,0))&amp;""),"")),Lists!$M$2:$M$7,0))),AND(IFERROR(TRIM(INDEX($A222:$AQ222,MATCH(Lists!$K$19,$A$1:$AQ$1,0))&amp;""),"")&lt;&gt;"",ISERROR(MATCH(LOWER(IFERROR(TRIM(INDEX($A222:$AQ222,MATCH(Lists!$K$19,$A$1:$AQ$1,0))&amp;""),"")),Lists!$M$2:$M$7,0)))),"Yes","No"))</f>
        <v/>
      </c>
      <c r="BD222" s="19">
        <f>IF(AY222="","",IF(IFERROR(TRIM(INDEX($A222:$AQ222,MATCH(Lists!$K$20,$A$1:$AQ$1,0))&amp;""),"")&lt;&gt;"","Yes","No"))</f>
        <v/>
      </c>
      <c r="BE222" s="19">
        <f>IF(AS222="","",IFERROR(TRIM(INDEX($A222:$AQ222,MATCH(Lists!$K$7,$A$1:$AQ$1,0))&amp;""),""))</f>
        <v/>
      </c>
      <c r="BF222" s="19">
        <f>IF(AS222="","",IFERROR(TRIM(INDEX($A222:$AQ222,MATCH(Lists!$K$8,$A$1:$AQ$1,0))&amp;""),""))</f>
        <v/>
      </c>
      <c r="BG222" s="19">
        <f>IF(AS222="","",IFERROR(TRIM(INDEX($A222:$AQ222,MATCH(Lists!$K$12,$A$1:$AQ$1,0))&amp;""),""))</f>
        <v/>
      </c>
      <c r="BH222" s="19">
        <f>IF(AS222="","",IFERROR(TRIM(INDEX($A222:$AQ222,MATCH(Lists!$K$22,$A$1:$AQ$1,0))&amp;""),""))</f>
        <v/>
      </c>
      <c r="BI222" s="21">
        <f>IF(OR(BH222="Paid",BH222="Partially refunded"),IFERROR(VALUE(IFERROR(TRIM(INDEX($A222:$AQ222,MATCH(Lists!$K$23,$A$1:$AQ$1,0))&amp;""),"")),0)-IFERROR(VALUE(IFERROR(TRIM(INDEX($A222:$AQ222,MATCH(Lists!$K$24,$A$1:$AQ$1,0))&amp;""),"")),0),0)</f>
        <v/>
      </c>
      <c r="BJ222" s="21">
        <f>IF(AS222="","",IFERROR(IF(TRIM(INDEX($A222:$AQ222,MATCH(Lists!$K$21,$A$1:$AQ$1,0))&amp;"")="","",VALUE(TRIM(INDEX($A222:$AQ222,MATCH(Lists!$K$21,$A$1:$AQ$1,0))&amp;""))),""))</f>
        <v/>
      </c>
      <c r="BK222" s="19">
        <f>IF(AS222="",0,1)</f>
        <v/>
      </c>
    </row>
    <row r="223">
      <c r="AR223" s="18" t="n"/>
      <c r="AS223" s="19">
        <f>TRIM(IFERROR(TRIM(INDEX($A223:$AQ223,MATCH(Lists!$K$2,$A$1:$AQ$1,0))&amp;""),"")&amp;" "&amp;IFERROR(TRIM(INDEX($A223:$AQ223,MATCH(Lists!$K$3,$A$1:$AQ$1,0))&amp;""),""))</f>
        <v/>
      </c>
      <c r="AT223" s="20">
        <f>IF(AS223="","",IFERROR(IF(TRIM(INDEX($A223:$AQ223,MATCH(Lists!$K$4,$A$1:$AQ$1,0))&amp;"")="","",IF(ISNUMBER(INDEX($A223:$AQ223,MATCH(Lists!$K$4,$A$1:$AQ$1,0))),INT(INDEX($A223:$AQ223,MATCH(Lists!$K$4,$A$1:$AQ$1,0))),DATE(VALUE(LEFT(INDEX($A223:$AQ223,MATCH(Lists!$K$4,$A$1:$AQ$1,0)),4)),VALUE(MID(INDEX($A223:$AQ223,MATCH(Lists!$K$4,$A$1:$AQ$1,0)),6,2)),VALUE(MID(INDEX($A223:$AQ223,MATCH(Lists!$K$4,$A$1:$AQ$1,0)),9,2))))),""))</f>
        <v/>
      </c>
      <c r="AU223" s="19">
        <f>IF(AS223="","",IFERROR(TRIM(INDEX($A223:$AQ223,MATCH(Lists!$K$6,$A$1:$AQ$1,0))&amp;""),""))</f>
        <v/>
      </c>
      <c r="AV223" s="19">
        <f>IF(AS223="","",IFERROR(TRIM(INDEX($A223:$AQ223,MATCH(Lists!$K$5,$A$1:$AQ$1,0))&amp;""),""))</f>
        <v/>
      </c>
      <c r="AW223" s="19">
        <f>IF(AS223="","",IF(OR(AND(IFERROR(TRIM(INDEX($A223:$AQ223,MATCH(Lists!$K$9,$A$1:$AQ$1,0))&amp;""),"")&lt;&gt;"",ISERROR(MATCH(LOWER(IFERROR(TRIM(INDEX($A223:$AQ223,MATCH(Lists!$K$9,$A$1:$AQ$1,0))&amp;""),"")),Lists!$M$2:$M$7,0))),AND(IFERROR(TRIM(INDEX($A223:$AQ223,MATCH(Lists!$K$10,$A$1:$AQ$1,0))&amp;""),"")&lt;&gt;"",ISERROR(MATCH(LOWER(IFERROR(TRIM(INDEX($A223:$AQ223,MATCH(Lists!$K$10,$A$1:$AQ$1,0))&amp;""),"")),Lists!$M$2:$M$7,0)))),"Yes","No"))</f>
        <v/>
      </c>
      <c r="AX223" s="19">
        <f>IF(AS223="","",IF(IFERROR(TRIM(INDEX($A223:$AQ223,MATCH(Lists!$K$11,$A$1:$AQ$1,0))&amp;""),"")&lt;&gt;"","Yes","No"))</f>
        <v/>
      </c>
      <c r="AY223" s="19">
        <f>TRIM(IFERROR(TRIM(INDEX($A223:$AQ223,MATCH(Lists!$K$13,$A$1:$AQ$1,0))&amp;""),"")&amp;" "&amp;IFERROR(TRIM(INDEX($A223:$AQ223,MATCH(Lists!$K$14,$A$1:$AQ$1,0))&amp;""),""))</f>
        <v/>
      </c>
      <c r="AZ223" s="20">
        <f>IF(AY223="","",IFERROR(IF(TRIM(INDEX($A223:$AQ223,MATCH(Lists!$K$15,$A$1:$AQ$1,0))&amp;"")="","",IF(ISNUMBER(INDEX($A223:$AQ223,MATCH(Lists!$K$15,$A$1:$AQ$1,0))),INT(INDEX($A223:$AQ223,MATCH(Lists!$K$15,$A$1:$AQ$1,0))),DATE(VALUE(LEFT(INDEX($A223:$AQ223,MATCH(Lists!$K$15,$A$1:$AQ$1,0)),4)),VALUE(MID(INDEX($A223:$AQ223,MATCH(Lists!$K$15,$A$1:$AQ$1,0)),6,2)),VALUE(MID(INDEX($A223:$AQ223,MATCH(Lists!$K$15,$A$1:$AQ$1,0)),9,2))))),""))</f>
        <v/>
      </c>
      <c r="BA223" s="19">
        <f>IF(AY223="","",IFERROR(TRIM(INDEX($A223:$AQ223,MATCH(Lists!$K$17,$A$1:$AQ$1,0))&amp;""),""))</f>
        <v/>
      </c>
      <c r="BB223" s="19">
        <f>IF(AY223="","",IFERROR(TRIM(INDEX($A223:$AQ223,MATCH(Lists!$K$16,$A$1:$AQ$1,0))&amp;""),""))</f>
        <v/>
      </c>
      <c r="BC223" s="19">
        <f>IF(AY223="","",IF(OR(AND(IFERROR(TRIM(INDEX($A223:$AQ223,MATCH(Lists!$K$18,$A$1:$AQ$1,0))&amp;""),"")&lt;&gt;"",ISERROR(MATCH(LOWER(IFERROR(TRIM(INDEX($A223:$AQ223,MATCH(Lists!$K$18,$A$1:$AQ$1,0))&amp;""),"")),Lists!$M$2:$M$7,0))),AND(IFERROR(TRIM(INDEX($A223:$AQ223,MATCH(Lists!$K$19,$A$1:$AQ$1,0))&amp;""),"")&lt;&gt;"",ISERROR(MATCH(LOWER(IFERROR(TRIM(INDEX($A223:$AQ223,MATCH(Lists!$K$19,$A$1:$AQ$1,0))&amp;""),"")),Lists!$M$2:$M$7,0)))),"Yes","No"))</f>
        <v/>
      </c>
      <c r="BD223" s="19">
        <f>IF(AY223="","",IF(IFERROR(TRIM(INDEX($A223:$AQ223,MATCH(Lists!$K$20,$A$1:$AQ$1,0))&amp;""),"")&lt;&gt;"","Yes","No"))</f>
        <v/>
      </c>
      <c r="BE223" s="19">
        <f>IF(AS223="","",IFERROR(TRIM(INDEX($A223:$AQ223,MATCH(Lists!$K$7,$A$1:$AQ$1,0))&amp;""),""))</f>
        <v/>
      </c>
      <c r="BF223" s="19">
        <f>IF(AS223="","",IFERROR(TRIM(INDEX($A223:$AQ223,MATCH(Lists!$K$8,$A$1:$AQ$1,0))&amp;""),""))</f>
        <v/>
      </c>
      <c r="BG223" s="19">
        <f>IF(AS223="","",IFERROR(TRIM(INDEX($A223:$AQ223,MATCH(Lists!$K$12,$A$1:$AQ$1,0))&amp;""),""))</f>
        <v/>
      </c>
      <c r="BH223" s="19">
        <f>IF(AS223="","",IFERROR(TRIM(INDEX($A223:$AQ223,MATCH(Lists!$K$22,$A$1:$AQ$1,0))&amp;""),""))</f>
        <v/>
      </c>
      <c r="BI223" s="21">
        <f>IF(OR(BH223="Paid",BH223="Partially refunded"),IFERROR(VALUE(IFERROR(TRIM(INDEX($A223:$AQ223,MATCH(Lists!$K$23,$A$1:$AQ$1,0))&amp;""),"")),0)-IFERROR(VALUE(IFERROR(TRIM(INDEX($A223:$AQ223,MATCH(Lists!$K$24,$A$1:$AQ$1,0))&amp;""),"")),0),0)</f>
        <v/>
      </c>
      <c r="BJ223" s="21">
        <f>IF(AS223="","",IFERROR(IF(TRIM(INDEX($A223:$AQ223,MATCH(Lists!$K$21,$A$1:$AQ$1,0))&amp;"")="","",VALUE(TRIM(INDEX($A223:$AQ223,MATCH(Lists!$K$21,$A$1:$AQ$1,0))&amp;""))),""))</f>
        <v/>
      </c>
      <c r="BK223" s="19">
        <f>IF(AS223="",0,1)</f>
        <v/>
      </c>
    </row>
    <row r="224">
      <c r="AR224" s="18" t="n"/>
      <c r="AS224" s="19">
        <f>TRIM(IFERROR(TRIM(INDEX($A224:$AQ224,MATCH(Lists!$K$2,$A$1:$AQ$1,0))&amp;""),"")&amp;" "&amp;IFERROR(TRIM(INDEX($A224:$AQ224,MATCH(Lists!$K$3,$A$1:$AQ$1,0))&amp;""),""))</f>
        <v/>
      </c>
      <c r="AT224" s="20">
        <f>IF(AS224="","",IFERROR(IF(TRIM(INDEX($A224:$AQ224,MATCH(Lists!$K$4,$A$1:$AQ$1,0))&amp;"")="","",IF(ISNUMBER(INDEX($A224:$AQ224,MATCH(Lists!$K$4,$A$1:$AQ$1,0))),INT(INDEX($A224:$AQ224,MATCH(Lists!$K$4,$A$1:$AQ$1,0))),DATE(VALUE(LEFT(INDEX($A224:$AQ224,MATCH(Lists!$K$4,$A$1:$AQ$1,0)),4)),VALUE(MID(INDEX($A224:$AQ224,MATCH(Lists!$K$4,$A$1:$AQ$1,0)),6,2)),VALUE(MID(INDEX($A224:$AQ224,MATCH(Lists!$K$4,$A$1:$AQ$1,0)),9,2))))),""))</f>
        <v/>
      </c>
      <c r="AU224" s="19">
        <f>IF(AS224="","",IFERROR(TRIM(INDEX($A224:$AQ224,MATCH(Lists!$K$6,$A$1:$AQ$1,0))&amp;""),""))</f>
        <v/>
      </c>
      <c r="AV224" s="19">
        <f>IF(AS224="","",IFERROR(TRIM(INDEX($A224:$AQ224,MATCH(Lists!$K$5,$A$1:$AQ$1,0))&amp;""),""))</f>
        <v/>
      </c>
      <c r="AW224" s="19">
        <f>IF(AS224="","",IF(OR(AND(IFERROR(TRIM(INDEX($A224:$AQ224,MATCH(Lists!$K$9,$A$1:$AQ$1,0))&amp;""),"")&lt;&gt;"",ISERROR(MATCH(LOWER(IFERROR(TRIM(INDEX($A224:$AQ224,MATCH(Lists!$K$9,$A$1:$AQ$1,0))&amp;""),"")),Lists!$M$2:$M$7,0))),AND(IFERROR(TRIM(INDEX($A224:$AQ224,MATCH(Lists!$K$10,$A$1:$AQ$1,0))&amp;""),"")&lt;&gt;"",ISERROR(MATCH(LOWER(IFERROR(TRIM(INDEX($A224:$AQ224,MATCH(Lists!$K$10,$A$1:$AQ$1,0))&amp;""),"")),Lists!$M$2:$M$7,0)))),"Yes","No"))</f>
        <v/>
      </c>
      <c r="AX224" s="19">
        <f>IF(AS224="","",IF(IFERROR(TRIM(INDEX($A224:$AQ224,MATCH(Lists!$K$11,$A$1:$AQ$1,0))&amp;""),"")&lt;&gt;"","Yes","No"))</f>
        <v/>
      </c>
      <c r="AY224" s="19">
        <f>TRIM(IFERROR(TRIM(INDEX($A224:$AQ224,MATCH(Lists!$K$13,$A$1:$AQ$1,0))&amp;""),"")&amp;" "&amp;IFERROR(TRIM(INDEX($A224:$AQ224,MATCH(Lists!$K$14,$A$1:$AQ$1,0))&amp;""),""))</f>
        <v/>
      </c>
      <c r="AZ224" s="20">
        <f>IF(AY224="","",IFERROR(IF(TRIM(INDEX($A224:$AQ224,MATCH(Lists!$K$15,$A$1:$AQ$1,0))&amp;"")="","",IF(ISNUMBER(INDEX($A224:$AQ224,MATCH(Lists!$K$15,$A$1:$AQ$1,0))),INT(INDEX($A224:$AQ224,MATCH(Lists!$K$15,$A$1:$AQ$1,0))),DATE(VALUE(LEFT(INDEX($A224:$AQ224,MATCH(Lists!$K$15,$A$1:$AQ$1,0)),4)),VALUE(MID(INDEX($A224:$AQ224,MATCH(Lists!$K$15,$A$1:$AQ$1,0)),6,2)),VALUE(MID(INDEX($A224:$AQ224,MATCH(Lists!$K$15,$A$1:$AQ$1,0)),9,2))))),""))</f>
        <v/>
      </c>
      <c r="BA224" s="19">
        <f>IF(AY224="","",IFERROR(TRIM(INDEX($A224:$AQ224,MATCH(Lists!$K$17,$A$1:$AQ$1,0))&amp;""),""))</f>
        <v/>
      </c>
      <c r="BB224" s="19">
        <f>IF(AY224="","",IFERROR(TRIM(INDEX($A224:$AQ224,MATCH(Lists!$K$16,$A$1:$AQ$1,0))&amp;""),""))</f>
        <v/>
      </c>
      <c r="BC224" s="19">
        <f>IF(AY224="","",IF(OR(AND(IFERROR(TRIM(INDEX($A224:$AQ224,MATCH(Lists!$K$18,$A$1:$AQ$1,0))&amp;""),"")&lt;&gt;"",ISERROR(MATCH(LOWER(IFERROR(TRIM(INDEX($A224:$AQ224,MATCH(Lists!$K$18,$A$1:$AQ$1,0))&amp;""),"")),Lists!$M$2:$M$7,0))),AND(IFERROR(TRIM(INDEX($A224:$AQ224,MATCH(Lists!$K$19,$A$1:$AQ$1,0))&amp;""),"")&lt;&gt;"",ISERROR(MATCH(LOWER(IFERROR(TRIM(INDEX($A224:$AQ224,MATCH(Lists!$K$19,$A$1:$AQ$1,0))&amp;""),"")),Lists!$M$2:$M$7,0)))),"Yes","No"))</f>
        <v/>
      </c>
      <c r="BD224" s="19">
        <f>IF(AY224="","",IF(IFERROR(TRIM(INDEX($A224:$AQ224,MATCH(Lists!$K$20,$A$1:$AQ$1,0))&amp;""),"")&lt;&gt;"","Yes","No"))</f>
        <v/>
      </c>
      <c r="BE224" s="19">
        <f>IF(AS224="","",IFERROR(TRIM(INDEX($A224:$AQ224,MATCH(Lists!$K$7,$A$1:$AQ$1,0))&amp;""),""))</f>
        <v/>
      </c>
      <c r="BF224" s="19">
        <f>IF(AS224="","",IFERROR(TRIM(INDEX($A224:$AQ224,MATCH(Lists!$K$8,$A$1:$AQ$1,0))&amp;""),""))</f>
        <v/>
      </c>
      <c r="BG224" s="19">
        <f>IF(AS224="","",IFERROR(TRIM(INDEX($A224:$AQ224,MATCH(Lists!$K$12,$A$1:$AQ$1,0))&amp;""),""))</f>
        <v/>
      </c>
      <c r="BH224" s="19">
        <f>IF(AS224="","",IFERROR(TRIM(INDEX($A224:$AQ224,MATCH(Lists!$K$22,$A$1:$AQ$1,0))&amp;""),""))</f>
        <v/>
      </c>
      <c r="BI224" s="21">
        <f>IF(OR(BH224="Paid",BH224="Partially refunded"),IFERROR(VALUE(IFERROR(TRIM(INDEX($A224:$AQ224,MATCH(Lists!$K$23,$A$1:$AQ$1,0))&amp;""),"")),0)-IFERROR(VALUE(IFERROR(TRIM(INDEX($A224:$AQ224,MATCH(Lists!$K$24,$A$1:$AQ$1,0))&amp;""),"")),0),0)</f>
        <v/>
      </c>
      <c r="BJ224" s="21">
        <f>IF(AS224="","",IFERROR(IF(TRIM(INDEX($A224:$AQ224,MATCH(Lists!$K$21,$A$1:$AQ$1,0))&amp;"")="","",VALUE(TRIM(INDEX($A224:$AQ224,MATCH(Lists!$K$21,$A$1:$AQ$1,0))&amp;""))),""))</f>
        <v/>
      </c>
      <c r="BK224" s="19">
        <f>IF(AS224="",0,1)</f>
        <v/>
      </c>
    </row>
    <row r="225">
      <c r="AR225" s="18" t="n"/>
      <c r="AS225" s="19">
        <f>TRIM(IFERROR(TRIM(INDEX($A225:$AQ225,MATCH(Lists!$K$2,$A$1:$AQ$1,0))&amp;""),"")&amp;" "&amp;IFERROR(TRIM(INDEX($A225:$AQ225,MATCH(Lists!$K$3,$A$1:$AQ$1,0))&amp;""),""))</f>
        <v/>
      </c>
      <c r="AT225" s="20">
        <f>IF(AS225="","",IFERROR(IF(TRIM(INDEX($A225:$AQ225,MATCH(Lists!$K$4,$A$1:$AQ$1,0))&amp;"")="","",IF(ISNUMBER(INDEX($A225:$AQ225,MATCH(Lists!$K$4,$A$1:$AQ$1,0))),INT(INDEX($A225:$AQ225,MATCH(Lists!$K$4,$A$1:$AQ$1,0))),DATE(VALUE(LEFT(INDEX($A225:$AQ225,MATCH(Lists!$K$4,$A$1:$AQ$1,0)),4)),VALUE(MID(INDEX($A225:$AQ225,MATCH(Lists!$K$4,$A$1:$AQ$1,0)),6,2)),VALUE(MID(INDEX($A225:$AQ225,MATCH(Lists!$K$4,$A$1:$AQ$1,0)),9,2))))),""))</f>
        <v/>
      </c>
      <c r="AU225" s="19">
        <f>IF(AS225="","",IFERROR(TRIM(INDEX($A225:$AQ225,MATCH(Lists!$K$6,$A$1:$AQ$1,0))&amp;""),""))</f>
        <v/>
      </c>
      <c r="AV225" s="19">
        <f>IF(AS225="","",IFERROR(TRIM(INDEX($A225:$AQ225,MATCH(Lists!$K$5,$A$1:$AQ$1,0))&amp;""),""))</f>
        <v/>
      </c>
      <c r="AW225" s="19">
        <f>IF(AS225="","",IF(OR(AND(IFERROR(TRIM(INDEX($A225:$AQ225,MATCH(Lists!$K$9,$A$1:$AQ$1,0))&amp;""),"")&lt;&gt;"",ISERROR(MATCH(LOWER(IFERROR(TRIM(INDEX($A225:$AQ225,MATCH(Lists!$K$9,$A$1:$AQ$1,0))&amp;""),"")),Lists!$M$2:$M$7,0))),AND(IFERROR(TRIM(INDEX($A225:$AQ225,MATCH(Lists!$K$10,$A$1:$AQ$1,0))&amp;""),"")&lt;&gt;"",ISERROR(MATCH(LOWER(IFERROR(TRIM(INDEX($A225:$AQ225,MATCH(Lists!$K$10,$A$1:$AQ$1,0))&amp;""),"")),Lists!$M$2:$M$7,0)))),"Yes","No"))</f>
        <v/>
      </c>
      <c r="AX225" s="19">
        <f>IF(AS225="","",IF(IFERROR(TRIM(INDEX($A225:$AQ225,MATCH(Lists!$K$11,$A$1:$AQ$1,0))&amp;""),"")&lt;&gt;"","Yes","No"))</f>
        <v/>
      </c>
      <c r="AY225" s="19">
        <f>TRIM(IFERROR(TRIM(INDEX($A225:$AQ225,MATCH(Lists!$K$13,$A$1:$AQ$1,0))&amp;""),"")&amp;" "&amp;IFERROR(TRIM(INDEX($A225:$AQ225,MATCH(Lists!$K$14,$A$1:$AQ$1,0))&amp;""),""))</f>
        <v/>
      </c>
      <c r="AZ225" s="20">
        <f>IF(AY225="","",IFERROR(IF(TRIM(INDEX($A225:$AQ225,MATCH(Lists!$K$15,$A$1:$AQ$1,0))&amp;"")="","",IF(ISNUMBER(INDEX($A225:$AQ225,MATCH(Lists!$K$15,$A$1:$AQ$1,0))),INT(INDEX($A225:$AQ225,MATCH(Lists!$K$15,$A$1:$AQ$1,0))),DATE(VALUE(LEFT(INDEX($A225:$AQ225,MATCH(Lists!$K$15,$A$1:$AQ$1,0)),4)),VALUE(MID(INDEX($A225:$AQ225,MATCH(Lists!$K$15,$A$1:$AQ$1,0)),6,2)),VALUE(MID(INDEX($A225:$AQ225,MATCH(Lists!$K$15,$A$1:$AQ$1,0)),9,2))))),""))</f>
        <v/>
      </c>
      <c r="BA225" s="19">
        <f>IF(AY225="","",IFERROR(TRIM(INDEX($A225:$AQ225,MATCH(Lists!$K$17,$A$1:$AQ$1,0))&amp;""),""))</f>
        <v/>
      </c>
      <c r="BB225" s="19">
        <f>IF(AY225="","",IFERROR(TRIM(INDEX($A225:$AQ225,MATCH(Lists!$K$16,$A$1:$AQ$1,0))&amp;""),""))</f>
        <v/>
      </c>
      <c r="BC225" s="19">
        <f>IF(AY225="","",IF(OR(AND(IFERROR(TRIM(INDEX($A225:$AQ225,MATCH(Lists!$K$18,$A$1:$AQ$1,0))&amp;""),"")&lt;&gt;"",ISERROR(MATCH(LOWER(IFERROR(TRIM(INDEX($A225:$AQ225,MATCH(Lists!$K$18,$A$1:$AQ$1,0))&amp;""),"")),Lists!$M$2:$M$7,0))),AND(IFERROR(TRIM(INDEX($A225:$AQ225,MATCH(Lists!$K$19,$A$1:$AQ$1,0))&amp;""),"")&lt;&gt;"",ISERROR(MATCH(LOWER(IFERROR(TRIM(INDEX($A225:$AQ225,MATCH(Lists!$K$19,$A$1:$AQ$1,0))&amp;""),"")),Lists!$M$2:$M$7,0)))),"Yes","No"))</f>
        <v/>
      </c>
      <c r="BD225" s="19">
        <f>IF(AY225="","",IF(IFERROR(TRIM(INDEX($A225:$AQ225,MATCH(Lists!$K$20,$A$1:$AQ$1,0))&amp;""),"")&lt;&gt;"","Yes","No"))</f>
        <v/>
      </c>
      <c r="BE225" s="19">
        <f>IF(AS225="","",IFERROR(TRIM(INDEX($A225:$AQ225,MATCH(Lists!$K$7,$A$1:$AQ$1,0))&amp;""),""))</f>
        <v/>
      </c>
      <c r="BF225" s="19">
        <f>IF(AS225="","",IFERROR(TRIM(INDEX($A225:$AQ225,MATCH(Lists!$K$8,$A$1:$AQ$1,0))&amp;""),""))</f>
        <v/>
      </c>
      <c r="BG225" s="19">
        <f>IF(AS225="","",IFERROR(TRIM(INDEX($A225:$AQ225,MATCH(Lists!$K$12,$A$1:$AQ$1,0))&amp;""),""))</f>
        <v/>
      </c>
      <c r="BH225" s="19">
        <f>IF(AS225="","",IFERROR(TRIM(INDEX($A225:$AQ225,MATCH(Lists!$K$22,$A$1:$AQ$1,0))&amp;""),""))</f>
        <v/>
      </c>
      <c r="BI225" s="21">
        <f>IF(OR(BH225="Paid",BH225="Partially refunded"),IFERROR(VALUE(IFERROR(TRIM(INDEX($A225:$AQ225,MATCH(Lists!$K$23,$A$1:$AQ$1,0))&amp;""),"")),0)-IFERROR(VALUE(IFERROR(TRIM(INDEX($A225:$AQ225,MATCH(Lists!$K$24,$A$1:$AQ$1,0))&amp;""),"")),0),0)</f>
        <v/>
      </c>
      <c r="BJ225" s="21">
        <f>IF(AS225="","",IFERROR(IF(TRIM(INDEX($A225:$AQ225,MATCH(Lists!$K$21,$A$1:$AQ$1,0))&amp;"")="","",VALUE(TRIM(INDEX($A225:$AQ225,MATCH(Lists!$K$21,$A$1:$AQ$1,0))&amp;""))),""))</f>
        <v/>
      </c>
      <c r="BK225" s="19">
        <f>IF(AS225="",0,1)</f>
        <v/>
      </c>
    </row>
    <row r="226">
      <c r="AR226" s="18" t="n"/>
      <c r="AS226" s="19">
        <f>TRIM(IFERROR(TRIM(INDEX($A226:$AQ226,MATCH(Lists!$K$2,$A$1:$AQ$1,0))&amp;""),"")&amp;" "&amp;IFERROR(TRIM(INDEX($A226:$AQ226,MATCH(Lists!$K$3,$A$1:$AQ$1,0))&amp;""),""))</f>
        <v/>
      </c>
      <c r="AT226" s="20">
        <f>IF(AS226="","",IFERROR(IF(TRIM(INDEX($A226:$AQ226,MATCH(Lists!$K$4,$A$1:$AQ$1,0))&amp;"")="","",IF(ISNUMBER(INDEX($A226:$AQ226,MATCH(Lists!$K$4,$A$1:$AQ$1,0))),INT(INDEX($A226:$AQ226,MATCH(Lists!$K$4,$A$1:$AQ$1,0))),DATE(VALUE(LEFT(INDEX($A226:$AQ226,MATCH(Lists!$K$4,$A$1:$AQ$1,0)),4)),VALUE(MID(INDEX($A226:$AQ226,MATCH(Lists!$K$4,$A$1:$AQ$1,0)),6,2)),VALUE(MID(INDEX($A226:$AQ226,MATCH(Lists!$K$4,$A$1:$AQ$1,0)),9,2))))),""))</f>
        <v/>
      </c>
      <c r="AU226" s="19">
        <f>IF(AS226="","",IFERROR(TRIM(INDEX($A226:$AQ226,MATCH(Lists!$K$6,$A$1:$AQ$1,0))&amp;""),""))</f>
        <v/>
      </c>
      <c r="AV226" s="19">
        <f>IF(AS226="","",IFERROR(TRIM(INDEX($A226:$AQ226,MATCH(Lists!$K$5,$A$1:$AQ$1,0))&amp;""),""))</f>
        <v/>
      </c>
      <c r="AW226" s="19">
        <f>IF(AS226="","",IF(OR(AND(IFERROR(TRIM(INDEX($A226:$AQ226,MATCH(Lists!$K$9,$A$1:$AQ$1,0))&amp;""),"")&lt;&gt;"",ISERROR(MATCH(LOWER(IFERROR(TRIM(INDEX($A226:$AQ226,MATCH(Lists!$K$9,$A$1:$AQ$1,0))&amp;""),"")),Lists!$M$2:$M$7,0))),AND(IFERROR(TRIM(INDEX($A226:$AQ226,MATCH(Lists!$K$10,$A$1:$AQ$1,0))&amp;""),"")&lt;&gt;"",ISERROR(MATCH(LOWER(IFERROR(TRIM(INDEX($A226:$AQ226,MATCH(Lists!$K$10,$A$1:$AQ$1,0))&amp;""),"")),Lists!$M$2:$M$7,0)))),"Yes","No"))</f>
        <v/>
      </c>
      <c r="AX226" s="19">
        <f>IF(AS226="","",IF(IFERROR(TRIM(INDEX($A226:$AQ226,MATCH(Lists!$K$11,$A$1:$AQ$1,0))&amp;""),"")&lt;&gt;"","Yes","No"))</f>
        <v/>
      </c>
      <c r="AY226" s="19">
        <f>TRIM(IFERROR(TRIM(INDEX($A226:$AQ226,MATCH(Lists!$K$13,$A$1:$AQ$1,0))&amp;""),"")&amp;" "&amp;IFERROR(TRIM(INDEX($A226:$AQ226,MATCH(Lists!$K$14,$A$1:$AQ$1,0))&amp;""),""))</f>
        <v/>
      </c>
      <c r="AZ226" s="20">
        <f>IF(AY226="","",IFERROR(IF(TRIM(INDEX($A226:$AQ226,MATCH(Lists!$K$15,$A$1:$AQ$1,0))&amp;"")="","",IF(ISNUMBER(INDEX($A226:$AQ226,MATCH(Lists!$K$15,$A$1:$AQ$1,0))),INT(INDEX($A226:$AQ226,MATCH(Lists!$K$15,$A$1:$AQ$1,0))),DATE(VALUE(LEFT(INDEX($A226:$AQ226,MATCH(Lists!$K$15,$A$1:$AQ$1,0)),4)),VALUE(MID(INDEX($A226:$AQ226,MATCH(Lists!$K$15,$A$1:$AQ$1,0)),6,2)),VALUE(MID(INDEX($A226:$AQ226,MATCH(Lists!$K$15,$A$1:$AQ$1,0)),9,2))))),""))</f>
        <v/>
      </c>
      <c r="BA226" s="19">
        <f>IF(AY226="","",IFERROR(TRIM(INDEX($A226:$AQ226,MATCH(Lists!$K$17,$A$1:$AQ$1,0))&amp;""),""))</f>
        <v/>
      </c>
      <c r="BB226" s="19">
        <f>IF(AY226="","",IFERROR(TRIM(INDEX($A226:$AQ226,MATCH(Lists!$K$16,$A$1:$AQ$1,0))&amp;""),""))</f>
        <v/>
      </c>
      <c r="BC226" s="19">
        <f>IF(AY226="","",IF(OR(AND(IFERROR(TRIM(INDEX($A226:$AQ226,MATCH(Lists!$K$18,$A$1:$AQ$1,0))&amp;""),"")&lt;&gt;"",ISERROR(MATCH(LOWER(IFERROR(TRIM(INDEX($A226:$AQ226,MATCH(Lists!$K$18,$A$1:$AQ$1,0))&amp;""),"")),Lists!$M$2:$M$7,0))),AND(IFERROR(TRIM(INDEX($A226:$AQ226,MATCH(Lists!$K$19,$A$1:$AQ$1,0))&amp;""),"")&lt;&gt;"",ISERROR(MATCH(LOWER(IFERROR(TRIM(INDEX($A226:$AQ226,MATCH(Lists!$K$19,$A$1:$AQ$1,0))&amp;""),"")),Lists!$M$2:$M$7,0)))),"Yes","No"))</f>
        <v/>
      </c>
      <c r="BD226" s="19">
        <f>IF(AY226="","",IF(IFERROR(TRIM(INDEX($A226:$AQ226,MATCH(Lists!$K$20,$A$1:$AQ$1,0))&amp;""),"")&lt;&gt;"","Yes","No"))</f>
        <v/>
      </c>
      <c r="BE226" s="19">
        <f>IF(AS226="","",IFERROR(TRIM(INDEX($A226:$AQ226,MATCH(Lists!$K$7,$A$1:$AQ$1,0))&amp;""),""))</f>
        <v/>
      </c>
      <c r="BF226" s="19">
        <f>IF(AS226="","",IFERROR(TRIM(INDEX($A226:$AQ226,MATCH(Lists!$K$8,$A$1:$AQ$1,0))&amp;""),""))</f>
        <v/>
      </c>
      <c r="BG226" s="19">
        <f>IF(AS226="","",IFERROR(TRIM(INDEX($A226:$AQ226,MATCH(Lists!$K$12,$A$1:$AQ$1,0))&amp;""),""))</f>
        <v/>
      </c>
      <c r="BH226" s="19">
        <f>IF(AS226="","",IFERROR(TRIM(INDEX($A226:$AQ226,MATCH(Lists!$K$22,$A$1:$AQ$1,0))&amp;""),""))</f>
        <v/>
      </c>
      <c r="BI226" s="21">
        <f>IF(OR(BH226="Paid",BH226="Partially refunded"),IFERROR(VALUE(IFERROR(TRIM(INDEX($A226:$AQ226,MATCH(Lists!$K$23,$A$1:$AQ$1,0))&amp;""),"")),0)-IFERROR(VALUE(IFERROR(TRIM(INDEX($A226:$AQ226,MATCH(Lists!$K$24,$A$1:$AQ$1,0))&amp;""),"")),0),0)</f>
        <v/>
      </c>
      <c r="BJ226" s="21">
        <f>IF(AS226="","",IFERROR(IF(TRIM(INDEX($A226:$AQ226,MATCH(Lists!$K$21,$A$1:$AQ$1,0))&amp;"")="","",VALUE(TRIM(INDEX($A226:$AQ226,MATCH(Lists!$K$21,$A$1:$AQ$1,0))&amp;""))),""))</f>
        <v/>
      </c>
      <c r="BK226" s="19">
        <f>IF(AS226="",0,1)</f>
        <v/>
      </c>
    </row>
    <row r="227">
      <c r="AR227" s="18" t="n"/>
      <c r="AS227" s="19">
        <f>TRIM(IFERROR(TRIM(INDEX($A227:$AQ227,MATCH(Lists!$K$2,$A$1:$AQ$1,0))&amp;""),"")&amp;" "&amp;IFERROR(TRIM(INDEX($A227:$AQ227,MATCH(Lists!$K$3,$A$1:$AQ$1,0))&amp;""),""))</f>
        <v/>
      </c>
      <c r="AT227" s="20">
        <f>IF(AS227="","",IFERROR(IF(TRIM(INDEX($A227:$AQ227,MATCH(Lists!$K$4,$A$1:$AQ$1,0))&amp;"")="","",IF(ISNUMBER(INDEX($A227:$AQ227,MATCH(Lists!$K$4,$A$1:$AQ$1,0))),INT(INDEX($A227:$AQ227,MATCH(Lists!$K$4,$A$1:$AQ$1,0))),DATE(VALUE(LEFT(INDEX($A227:$AQ227,MATCH(Lists!$K$4,$A$1:$AQ$1,0)),4)),VALUE(MID(INDEX($A227:$AQ227,MATCH(Lists!$K$4,$A$1:$AQ$1,0)),6,2)),VALUE(MID(INDEX($A227:$AQ227,MATCH(Lists!$K$4,$A$1:$AQ$1,0)),9,2))))),""))</f>
        <v/>
      </c>
      <c r="AU227" s="19">
        <f>IF(AS227="","",IFERROR(TRIM(INDEX($A227:$AQ227,MATCH(Lists!$K$6,$A$1:$AQ$1,0))&amp;""),""))</f>
        <v/>
      </c>
      <c r="AV227" s="19">
        <f>IF(AS227="","",IFERROR(TRIM(INDEX($A227:$AQ227,MATCH(Lists!$K$5,$A$1:$AQ$1,0))&amp;""),""))</f>
        <v/>
      </c>
      <c r="AW227" s="19">
        <f>IF(AS227="","",IF(OR(AND(IFERROR(TRIM(INDEX($A227:$AQ227,MATCH(Lists!$K$9,$A$1:$AQ$1,0))&amp;""),"")&lt;&gt;"",ISERROR(MATCH(LOWER(IFERROR(TRIM(INDEX($A227:$AQ227,MATCH(Lists!$K$9,$A$1:$AQ$1,0))&amp;""),"")),Lists!$M$2:$M$7,0))),AND(IFERROR(TRIM(INDEX($A227:$AQ227,MATCH(Lists!$K$10,$A$1:$AQ$1,0))&amp;""),"")&lt;&gt;"",ISERROR(MATCH(LOWER(IFERROR(TRIM(INDEX($A227:$AQ227,MATCH(Lists!$K$10,$A$1:$AQ$1,0))&amp;""),"")),Lists!$M$2:$M$7,0)))),"Yes","No"))</f>
        <v/>
      </c>
      <c r="AX227" s="19">
        <f>IF(AS227="","",IF(IFERROR(TRIM(INDEX($A227:$AQ227,MATCH(Lists!$K$11,$A$1:$AQ$1,0))&amp;""),"")&lt;&gt;"","Yes","No"))</f>
        <v/>
      </c>
      <c r="AY227" s="19">
        <f>TRIM(IFERROR(TRIM(INDEX($A227:$AQ227,MATCH(Lists!$K$13,$A$1:$AQ$1,0))&amp;""),"")&amp;" "&amp;IFERROR(TRIM(INDEX($A227:$AQ227,MATCH(Lists!$K$14,$A$1:$AQ$1,0))&amp;""),""))</f>
        <v/>
      </c>
      <c r="AZ227" s="20">
        <f>IF(AY227="","",IFERROR(IF(TRIM(INDEX($A227:$AQ227,MATCH(Lists!$K$15,$A$1:$AQ$1,0))&amp;"")="","",IF(ISNUMBER(INDEX($A227:$AQ227,MATCH(Lists!$K$15,$A$1:$AQ$1,0))),INT(INDEX($A227:$AQ227,MATCH(Lists!$K$15,$A$1:$AQ$1,0))),DATE(VALUE(LEFT(INDEX($A227:$AQ227,MATCH(Lists!$K$15,$A$1:$AQ$1,0)),4)),VALUE(MID(INDEX($A227:$AQ227,MATCH(Lists!$K$15,$A$1:$AQ$1,0)),6,2)),VALUE(MID(INDEX($A227:$AQ227,MATCH(Lists!$K$15,$A$1:$AQ$1,0)),9,2))))),""))</f>
        <v/>
      </c>
      <c r="BA227" s="19">
        <f>IF(AY227="","",IFERROR(TRIM(INDEX($A227:$AQ227,MATCH(Lists!$K$17,$A$1:$AQ$1,0))&amp;""),""))</f>
        <v/>
      </c>
      <c r="BB227" s="19">
        <f>IF(AY227="","",IFERROR(TRIM(INDEX($A227:$AQ227,MATCH(Lists!$K$16,$A$1:$AQ$1,0))&amp;""),""))</f>
        <v/>
      </c>
      <c r="BC227" s="19">
        <f>IF(AY227="","",IF(OR(AND(IFERROR(TRIM(INDEX($A227:$AQ227,MATCH(Lists!$K$18,$A$1:$AQ$1,0))&amp;""),"")&lt;&gt;"",ISERROR(MATCH(LOWER(IFERROR(TRIM(INDEX($A227:$AQ227,MATCH(Lists!$K$18,$A$1:$AQ$1,0))&amp;""),"")),Lists!$M$2:$M$7,0))),AND(IFERROR(TRIM(INDEX($A227:$AQ227,MATCH(Lists!$K$19,$A$1:$AQ$1,0))&amp;""),"")&lt;&gt;"",ISERROR(MATCH(LOWER(IFERROR(TRIM(INDEX($A227:$AQ227,MATCH(Lists!$K$19,$A$1:$AQ$1,0))&amp;""),"")),Lists!$M$2:$M$7,0)))),"Yes","No"))</f>
        <v/>
      </c>
      <c r="BD227" s="19">
        <f>IF(AY227="","",IF(IFERROR(TRIM(INDEX($A227:$AQ227,MATCH(Lists!$K$20,$A$1:$AQ$1,0))&amp;""),"")&lt;&gt;"","Yes","No"))</f>
        <v/>
      </c>
      <c r="BE227" s="19">
        <f>IF(AS227="","",IFERROR(TRIM(INDEX($A227:$AQ227,MATCH(Lists!$K$7,$A$1:$AQ$1,0))&amp;""),""))</f>
        <v/>
      </c>
      <c r="BF227" s="19">
        <f>IF(AS227="","",IFERROR(TRIM(INDEX($A227:$AQ227,MATCH(Lists!$K$8,$A$1:$AQ$1,0))&amp;""),""))</f>
        <v/>
      </c>
      <c r="BG227" s="19">
        <f>IF(AS227="","",IFERROR(TRIM(INDEX($A227:$AQ227,MATCH(Lists!$K$12,$A$1:$AQ$1,0))&amp;""),""))</f>
        <v/>
      </c>
      <c r="BH227" s="19">
        <f>IF(AS227="","",IFERROR(TRIM(INDEX($A227:$AQ227,MATCH(Lists!$K$22,$A$1:$AQ$1,0))&amp;""),""))</f>
        <v/>
      </c>
      <c r="BI227" s="21">
        <f>IF(OR(BH227="Paid",BH227="Partially refunded"),IFERROR(VALUE(IFERROR(TRIM(INDEX($A227:$AQ227,MATCH(Lists!$K$23,$A$1:$AQ$1,0))&amp;""),"")),0)-IFERROR(VALUE(IFERROR(TRIM(INDEX($A227:$AQ227,MATCH(Lists!$K$24,$A$1:$AQ$1,0))&amp;""),"")),0),0)</f>
        <v/>
      </c>
      <c r="BJ227" s="21">
        <f>IF(AS227="","",IFERROR(IF(TRIM(INDEX($A227:$AQ227,MATCH(Lists!$K$21,$A$1:$AQ$1,0))&amp;"")="","",VALUE(TRIM(INDEX($A227:$AQ227,MATCH(Lists!$K$21,$A$1:$AQ$1,0))&amp;""))),""))</f>
        <v/>
      </c>
      <c r="BK227" s="19">
        <f>IF(AS227="",0,1)</f>
        <v/>
      </c>
    </row>
    <row r="228">
      <c r="AR228" s="18" t="n"/>
      <c r="AS228" s="19">
        <f>TRIM(IFERROR(TRIM(INDEX($A228:$AQ228,MATCH(Lists!$K$2,$A$1:$AQ$1,0))&amp;""),"")&amp;" "&amp;IFERROR(TRIM(INDEX($A228:$AQ228,MATCH(Lists!$K$3,$A$1:$AQ$1,0))&amp;""),""))</f>
        <v/>
      </c>
      <c r="AT228" s="20">
        <f>IF(AS228="","",IFERROR(IF(TRIM(INDEX($A228:$AQ228,MATCH(Lists!$K$4,$A$1:$AQ$1,0))&amp;"")="","",IF(ISNUMBER(INDEX($A228:$AQ228,MATCH(Lists!$K$4,$A$1:$AQ$1,0))),INT(INDEX($A228:$AQ228,MATCH(Lists!$K$4,$A$1:$AQ$1,0))),DATE(VALUE(LEFT(INDEX($A228:$AQ228,MATCH(Lists!$K$4,$A$1:$AQ$1,0)),4)),VALUE(MID(INDEX($A228:$AQ228,MATCH(Lists!$K$4,$A$1:$AQ$1,0)),6,2)),VALUE(MID(INDEX($A228:$AQ228,MATCH(Lists!$K$4,$A$1:$AQ$1,0)),9,2))))),""))</f>
        <v/>
      </c>
      <c r="AU228" s="19">
        <f>IF(AS228="","",IFERROR(TRIM(INDEX($A228:$AQ228,MATCH(Lists!$K$6,$A$1:$AQ$1,0))&amp;""),""))</f>
        <v/>
      </c>
      <c r="AV228" s="19">
        <f>IF(AS228="","",IFERROR(TRIM(INDEX($A228:$AQ228,MATCH(Lists!$K$5,$A$1:$AQ$1,0))&amp;""),""))</f>
        <v/>
      </c>
      <c r="AW228" s="19">
        <f>IF(AS228="","",IF(OR(AND(IFERROR(TRIM(INDEX($A228:$AQ228,MATCH(Lists!$K$9,$A$1:$AQ$1,0))&amp;""),"")&lt;&gt;"",ISERROR(MATCH(LOWER(IFERROR(TRIM(INDEX($A228:$AQ228,MATCH(Lists!$K$9,$A$1:$AQ$1,0))&amp;""),"")),Lists!$M$2:$M$7,0))),AND(IFERROR(TRIM(INDEX($A228:$AQ228,MATCH(Lists!$K$10,$A$1:$AQ$1,0))&amp;""),"")&lt;&gt;"",ISERROR(MATCH(LOWER(IFERROR(TRIM(INDEX($A228:$AQ228,MATCH(Lists!$K$10,$A$1:$AQ$1,0))&amp;""),"")),Lists!$M$2:$M$7,0)))),"Yes","No"))</f>
        <v/>
      </c>
      <c r="AX228" s="19">
        <f>IF(AS228="","",IF(IFERROR(TRIM(INDEX($A228:$AQ228,MATCH(Lists!$K$11,$A$1:$AQ$1,0))&amp;""),"")&lt;&gt;"","Yes","No"))</f>
        <v/>
      </c>
      <c r="AY228" s="19">
        <f>TRIM(IFERROR(TRIM(INDEX($A228:$AQ228,MATCH(Lists!$K$13,$A$1:$AQ$1,0))&amp;""),"")&amp;" "&amp;IFERROR(TRIM(INDEX($A228:$AQ228,MATCH(Lists!$K$14,$A$1:$AQ$1,0))&amp;""),""))</f>
        <v/>
      </c>
      <c r="AZ228" s="20">
        <f>IF(AY228="","",IFERROR(IF(TRIM(INDEX($A228:$AQ228,MATCH(Lists!$K$15,$A$1:$AQ$1,0))&amp;"")="","",IF(ISNUMBER(INDEX($A228:$AQ228,MATCH(Lists!$K$15,$A$1:$AQ$1,0))),INT(INDEX($A228:$AQ228,MATCH(Lists!$K$15,$A$1:$AQ$1,0))),DATE(VALUE(LEFT(INDEX($A228:$AQ228,MATCH(Lists!$K$15,$A$1:$AQ$1,0)),4)),VALUE(MID(INDEX($A228:$AQ228,MATCH(Lists!$K$15,$A$1:$AQ$1,0)),6,2)),VALUE(MID(INDEX($A228:$AQ228,MATCH(Lists!$K$15,$A$1:$AQ$1,0)),9,2))))),""))</f>
        <v/>
      </c>
      <c r="BA228" s="19">
        <f>IF(AY228="","",IFERROR(TRIM(INDEX($A228:$AQ228,MATCH(Lists!$K$17,$A$1:$AQ$1,0))&amp;""),""))</f>
        <v/>
      </c>
      <c r="BB228" s="19">
        <f>IF(AY228="","",IFERROR(TRIM(INDEX($A228:$AQ228,MATCH(Lists!$K$16,$A$1:$AQ$1,0))&amp;""),""))</f>
        <v/>
      </c>
      <c r="BC228" s="19">
        <f>IF(AY228="","",IF(OR(AND(IFERROR(TRIM(INDEX($A228:$AQ228,MATCH(Lists!$K$18,$A$1:$AQ$1,0))&amp;""),"")&lt;&gt;"",ISERROR(MATCH(LOWER(IFERROR(TRIM(INDEX($A228:$AQ228,MATCH(Lists!$K$18,$A$1:$AQ$1,0))&amp;""),"")),Lists!$M$2:$M$7,0))),AND(IFERROR(TRIM(INDEX($A228:$AQ228,MATCH(Lists!$K$19,$A$1:$AQ$1,0))&amp;""),"")&lt;&gt;"",ISERROR(MATCH(LOWER(IFERROR(TRIM(INDEX($A228:$AQ228,MATCH(Lists!$K$19,$A$1:$AQ$1,0))&amp;""),"")),Lists!$M$2:$M$7,0)))),"Yes","No"))</f>
        <v/>
      </c>
      <c r="BD228" s="19">
        <f>IF(AY228="","",IF(IFERROR(TRIM(INDEX($A228:$AQ228,MATCH(Lists!$K$20,$A$1:$AQ$1,0))&amp;""),"")&lt;&gt;"","Yes","No"))</f>
        <v/>
      </c>
      <c r="BE228" s="19">
        <f>IF(AS228="","",IFERROR(TRIM(INDEX($A228:$AQ228,MATCH(Lists!$K$7,$A$1:$AQ$1,0))&amp;""),""))</f>
        <v/>
      </c>
      <c r="BF228" s="19">
        <f>IF(AS228="","",IFERROR(TRIM(INDEX($A228:$AQ228,MATCH(Lists!$K$8,$A$1:$AQ$1,0))&amp;""),""))</f>
        <v/>
      </c>
      <c r="BG228" s="19">
        <f>IF(AS228="","",IFERROR(TRIM(INDEX($A228:$AQ228,MATCH(Lists!$K$12,$A$1:$AQ$1,0))&amp;""),""))</f>
        <v/>
      </c>
      <c r="BH228" s="19">
        <f>IF(AS228="","",IFERROR(TRIM(INDEX($A228:$AQ228,MATCH(Lists!$K$22,$A$1:$AQ$1,0))&amp;""),""))</f>
        <v/>
      </c>
      <c r="BI228" s="21">
        <f>IF(OR(BH228="Paid",BH228="Partially refunded"),IFERROR(VALUE(IFERROR(TRIM(INDEX($A228:$AQ228,MATCH(Lists!$K$23,$A$1:$AQ$1,0))&amp;""),"")),0)-IFERROR(VALUE(IFERROR(TRIM(INDEX($A228:$AQ228,MATCH(Lists!$K$24,$A$1:$AQ$1,0))&amp;""),"")),0),0)</f>
        <v/>
      </c>
      <c r="BJ228" s="21">
        <f>IF(AS228="","",IFERROR(IF(TRIM(INDEX($A228:$AQ228,MATCH(Lists!$K$21,$A$1:$AQ$1,0))&amp;"")="","",VALUE(TRIM(INDEX($A228:$AQ228,MATCH(Lists!$K$21,$A$1:$AQ$1,0))&amp;""))),""))</f>
        <v/>
      </c>
      <c r="BK228" s="19">
        <f>IF(AS228="",0,1)</f>
        <v/>
      </c>
    </row>
    <row r="229">
      <c r="AR229" s="18" t="n"/>
      <c r="AS229" s="19">
        <f>TRIM(IFERROR(TRIM(INDEX($A229:$AQ229,MATCH(Lists!$K$2,$A$1:$AQ$1,0))&amp;""),"")&amp;" "&amp;IFERROR(TRIM(INDEX($A229:$AQ229,MATCH(Lists!$K$3,$A$1:$AQ$1,0))&amp;""),""))</f>
        <v/>
      </c>
      <c r="AT229" s="20">
        <f>IF(AS229="","",IFERROR(IF(TRIM(INDEX($A229:$AQ229,MATCH(Lists!$K$4,$A$1:$AQ$1,0))&amp;"")="","",IF(ISNUMBER(INDEX($A229:$AQ229,MATCH(Lists!$K$4,$A$1:$AQ$1,0))),INT(INDEX($A229:$AQ229,MATCH(Lists!$K$4,$A$1:$AQ$1,0))),DATE(VALUE(LEFT(INDEX($A229:$AQ229,MATCH(Lists!$K$4,$A$1:$AQ$1,0)),4)),VALUE(MID(INDEX($A229:$AQ229,MATCH(Lists!$K$4,$A$1:$AQ$1,0)),6,2)),VALUE(MID(INDEX($A229:$AQ229,MATCH(Lists!$K$4,$A$1:$AQ$1,0)),9,2))))),""))</f>
        <v/>
      </c>
      <c r="AU229" s="19">
        <f>IF(AS229="","",IFERROR(TRIM(INDEX($A229:$AQ229,MATCH(Lists!$K$6,$A$1:$AQ$1,0))&amp;""),""))</f>
        <v/>
      </c>
      <c r="AV229" s="19">
        <f>IF(AS229="","",IFERROR(TRIM(INDEX($A229:$AQ229,MATCH(Lists!$K$5,$A$1:$AQ$1,0))&amp;""),""))</f>
        <v/>
      </c>
      <c r="AW229" s="19">
        <f>IF(AS229="","",IF(OR(AND(IFERROR(TRIM(INDEX($A229:$AQ229,MATCH(Lists!$K$9,$A$1:$AQ$1,0))&amp;""),"")&lt;&gt;"",ISERROR(MATCH(LOWER(IFERROR(TRIM(INDEX($A229:$AQ229,MATCH(Lists!$K$9,$A$1:$AQ$1,0))&amp;""),"")),Lists!$M$2:$M$7,0))),AND(IFERROR(TRIM(INDEX($A229:$AQ229,MATCH(Lists!$K$10,$A$1:$AQ$1,0))&amp;""),"")&lt;&gt;"",ISERROR(MATCH(LOWER(IFERROR(TRIM(INDEX($A229:$AQ229,MATCH(Lists!$K$10,$A$1:$AQ$1,0))&amp;""),"")),Lists!$M$2:$M$7,0)))),"Yes","No"))</f>
        <v/>
      </c>
      <c r="AX229" s="19">
        <f>IF(AS229="","",IF(IFERROR(TRIM(INDEX($A229:$AQ229,MATCH(Lists!$K$11,$A$1:$AQ$1,0))&amp;""),"")&lt;&gt;"","Yes","No"))</f>
        <v/>
      </c>
      <c r="AY229" s="19">
        <f>TRIM(IFERROR(TRIM(INDEX($A229:$AQ229,MATCH(Lists!$K$13,$A$1:$AQ$1,0))&amp;""),"")&amp;" "&amp;IFERROR(TRIM(INDEX($A229:$AQ229,MATCH(Lists!$K$14,$A$1:$AQ$1,0))&amp;""),""))</f>
        <v/>
      </c>
      <c r="AZ229" s="20">
        <f>IF(AY229="","",IFERROR(IF(TRIM(INDEX($A229:$AQ229,MATCH(Lists!$K$15,$A$1:$AQ$1,0))&amp;"")="","",IF(ISNUMBER(INDEX($A229:$AQ229,MATCH(Lists!$K$15,$A$1:$AQ$1,0))),INT(INDEX($A229:$AQ229,MATCH(Lists!$K$15,$A$1:$AQ$1,0))),DATE(VALUE(LEFT(INDEX($A229:$AQ229,MATCH(Lists!$K$15,$A$1:$AQ$1,0)),4)),VALUE(MID(INDEX($A229:$AQ229,MATCH(Lists!$K$15,$A$1:$AQ$1,0)),6,2)),VALUE(MID(INDEX($A229:$AQ229,MATCH(Lists!$K$15,$A$1:$AQ$1,0)),9,2))))),""))</f>
        <v/>
      </c>
      <c r="BA229" s="19">
        <f>IF(AY229="","",IFERROR(TRIM(INDEX($A229:$AQ229,MATCH(Lists!$K$17,$A$1:$AQ$1,0))&amp;""),""))</f>
        <v/>
      </c>
      <c r="BB229" s="19">
        <f>IF(AY229="","",IFERROR(TRIM(INDEX($A229:$AQ229,MATCH(Lists!$K$16,$A$1:$AQ$1,0))&amp;""),""))</f>
        <v/>
      </c>
      <c r="BC229" s="19">
        <f>IF(AY229="","",IF(OR(AND(IFERROR(TRIM(INDEX($A229:$AQ229,MATCH(Lists!$K$18,$A$1:$AQ$1,0))&amp;""),"")&lt;&gt;"",ISERROR(MATCH(LOWER(IFERROR(TRIM(INDEX($A229:$AQ229,MATCH(Lists!$K$18,$A$1:$AQ$1,0))&amp;""),"")),Lists!$M$2:$M$7,0))),AND(IFERROR(TRIM(INDEX($A229:$AQ229,MATCH(Lists!$K$19,$A$1:$AQ$1,0))&amp;""),"")&lt;&gt;"",ISERROR(MATCH(LOWER(IFERROR(TRIM(INDEX($A229:$AQ229,MATCH(Lists!$K$19,$A$1:$AQ$1,0))&amp;""),"")),Lists!$M$2:$M$7,0)))),"Yes","No"))</f>
        <v/>
      </c>
      <c r="BD229" s="19">
        <f>IF(AY229="","",IF(IFERROR(TRIM(INDEX($A229:$AQ229,MATCH(Lists!$K$20,$A$1:$AQ$1,0))&amp;""),"")&lt;&gt;"","Yes","No"))</f>
        <v/>
      </c>
      <c r="BE229" s="19">
        <f>IF(AS229="","",IFERROR(TRIM(INDEX($A229:$AQ229,MATCH(Lists!$K$7,$A$1:$AQ$1,0))&amp;""),""))</f>
        <v/>
      </c>
      <c r="BF229" s="19">
        <f>IF(AS229="","",IFERROR(TRIM(INDEX($A229:$AQ229,MATCH(Lists!$K$8,$A$1:$AQ$1,0))&amp;""),""))</f>
        <v/>
      </c>
      <c r="BG229" s="19">
        <f>IF(AS229="","",IFERROR(TRIM(INDEX($A229:$AQ229,MATCH(Lists!$K$12,$A$1:$AQ$1,0))&amp;""),""))</f>
        <v/>
      </c>
      <c r="BH229" s="19">
        <f>IF(AS229="","",IFERROR(TRIM(INDEX($A229:$AQ229,MATCH(Lists!$K$22,$A$1:$AQ$1,0))&amp;""),""))</f>
        <v/>
      </c>
      <c r="BI229" s="21">
        <f>IF(OR(BH229="Paid",BH229="Partially refunded"),IFERROR(VALUE(IFERROR(TRIM(INDEX($A229:$AQ229,MATCH(Lists!$K$23,$A$1:$AQ$1,0))&amp;""),"")),0)-IFERROR(VALUE(IFERROR(TRIM(INDEX($A229:$AQ229,MATCH(Lists!$K$24,$A$1:$AQ$1,0))&amp;""),"")),0),0)</f>
        <v/>
      </c>
      <c r="BJ229" s="21">
        <f>IF(AS229="","",IFERROR(IF(TRIM(INDEX($A229:$AQ229,MATCH(Lists!$K$21,$A$1:$AQ$1,0))&amp;"")="","",VALUE(TRIM(INDEX($A229:$AQ229,MATCH(Lists!$K$21,$A$1:$AQ$1,0))&amp;""))),""))</f>
        <v/>
      </c>
      <c r="BK229" s="19">
        <f>IF(AS229="",0,1)</f>
        <v/>
      </c>
    </row>
    <row r="230">
      <c r="AR230" s="18" t="n"/>
      <c r="AS230" s="19">
        <f>TRIM(IFERROR(TRIM(INDEX($A230:$AQ230,MATCH(Lists!$K$2,$A$1:$AQ$1,0))&amp;""),"")&amp;" "&amp;IFERROR(TRIM(INDEX($A230:$AQ230,MATCH(Lists!$K$3,$A$1:$AQ$1,0))&amp;""),""))</f>
        <v/>
      </c>
      <c r="AT230" s="20">
        <f>IF(AS230="","",IFERROR(IF(TRIM(INDEX($A230:$AQ230,MATCH(Lists!$K$4,$A$1:$AQ$1,0))&amp;"")="","",IF(ISNUMBER(INDEX($A230:$AQ230,MATCH(Lists!$K$4,$A$1:$AQ$1,0))),INT(INDEX($A230:$AQ230,MATCH(Lists!$K$4,$A$1:$AQ$1,0))),DATE(VALUE(LEFT(INDEX($A230:$AQ230,MATCH(Lists!$K$4,$A$1:$AQ$1,0)),4)),VALUE(MID(INDEX($A230:$AQ230,MATCH(Lists!$K$4,$A$1:$AQ$1,0)),6,2)),VALUE(MID(INDEX($A230:$AQ230,MATCH(Lists!$K$4,$A$1:$AQ$1,0)),9,2))))),""))</f>
        <v/>
      </c>
      <c r="AU230" s="19">
        <f>IF(AS230="","",IFERROR(TRIM(INDEX($A230:$AQ230,MATCH(Lists!$K$6,$A$1:$AQ$1,0))&amp;""),""))</f>
        <v/>
      </c>
      <c r="AV230" s="19">
        <f>IF(AS230="","",IFERROR(TRIM(INDEX($A230:$AQ230,MATCH(Lists!$K$5,$A$1:$AQ$1,0))&amp;""),""))</f>
        <v/>
      </c>
      <c r="AW230" s="19">
        <f>IF(AS230="","",IF(OR(AND(IFERROR(TRIM(INDEX($A230:$AQ230,MATCH(Lists!$K$9,$A$1:$AQ$1,0))&amp;""),"")&lt;&gt;"",ISERROR(MATCH(LOWER(IFERROR(TRIM(INDEX($A230:$AQ230,MATCH(Lists!$K$9,$A$1:$AQ$1,0))&amp;""),"")),Lists!$M$2:$M$7,0))),AND(IFERROR(TRIM(INDEX($A230:$AQ230,MATCH(Lists!$K$10,$A$1:$AQ$1,0))&amp;""),"")&lt;&gt;"",ISERROR(MATCH(LOWER(IFERROR(TRIM(INDEX($A230:$AQ230,MATCH(Lists!$K$10,$A$1:$AQ$1,0))&amp;""),"")),Lists!$M$2:$M$7,0)))),"Yes","No"))</f>
        <v/>
      </c>
      <c r="AX230" s="19">
        <f>IF(AS230="","",IF(IFERROR(TRIM(INDEX($A230:$AQ230,MATCH(Lists!$K$11,$A$1:$AQ$1,0))&amp;""),"")&lt;&gt;"","Yes","No"))</f>
        <v/>
      </c>
      <c r="AY230" s="19">
        <f>TRIM(IFERROR(TRIM(INDEX($A230:$AQ230,MATCH(Lists!$K$13,$A$1:$AQ$1,0))&amp;""),"")&amp;" "&amp;IFERROR(TRIM(INDEX($A230:$AQ230,MATCH(Lists!$K$14,$A$1:$AQ$1,0))&amp;""),""))</f>
        <v/>
      </c>
      <c r="AZ230" s="20">
        <f>IF(AY230="","",IFERROR(IF(TRIM(INDEX($A230:$AQ230,MATCH(Lists!$K$15,$A$1:$AQ$1,0))&amp;"")="","",IF(ISNUMBER(INDEX($A230:$AQ230,MATCH(Lists!$K$15,$A$1:$AQ$1,0))),INT(INDEX($A230:$AQ230,MATCH(Lists!$K$15,$A$1:$AQ$1,0))),DATE(VALUE(LEFT(INDEX($A230:$AQ230,MATCH(Lists!$K$15,$A$1:$AQ$1,0)),4)),VALUE(MID(INDEX($A230:$AQ230,MATCH(Lists!$K$15,$A$1:$AQ$1,0)),6,2)),VALUE(MID(INDEX($A230:$AQ230,MATCH(Lists!$K$15,$A$1:$AQ$1,0)),9,2))))),""))</f>
        <v/>
      </c>
      <c r="BA230" s="19">
        <f>IF(AY230="","",IFERROR(TRIM(INDEX($A230:$AQ230,MATCH(Lists!$K$17,$A$1:$AQ$1,0))&amp;""),""))</f>
        <v/>
      </c>
      <c r="BB230" s="19">
        <f>IF(AY230="","",IFERROR(TRIM(INDEX($A230:$AQ230,MATCH(Lists!$K$16,$A$1:$AQ$1,0))&amp;""),""))</f>
        <v/>
      </c>
      <c r="BC230" s="19">
        <f>IF(AY230="","",IF(OR(AND(IFERROR(TRIM(INDEX($A230:$AQ230,MATCH(Lists!$K$18,$A$1:$AQ$1,0))&amp;""),"")&lt;&gt;"",ISERROR(MATCH(LOWER(IFERROR(TRIM(INDEX($A230:$AQ230,MATCH(Lists!$K$18,$A$1:$AQ$1,0))&amp;""),"")),Lists!$M$2:$M$7,0))),AND(IFERROR(TRIM(INDEX($A230:$AQ230,MATCH(Lists!$K$19,$A$1:$AQ$1,0))&amp;""),"")&lt;&gt;"",ISERROR(MATCH(LOWER(IFERROR(TRIM(INDEX($A230:$AQ230,MATCH(Lists!$K$19,$A$1:$AQ$1,0))&amp;""),"")),Lists!$M$2:$M$7,0)))),"Yes","No"))</f>
        <v/>
      </c>
      <c r="BD230" s="19">
        <f>IF(AY230="","",IF(IFERROR(TRIM(INDEX($A230:$AQ230,MATCH(Lists!$K$20,$A$1:$AQ$1,0))&amp;""),"")&lt;&gt;"","Yes","No"))</f>
        <v/>
      </c>
      <c r="BE230" s="19">
        <f>IF(AS230="","",IFERROR(TRIM(INDEX($A230:$AQ230,MATCH(Lists!$K$7,$A$1:$AQ$1,0))&amp;""),""))</f>
        <v/>
      </c>
      <c r="BF230" s="19">
        <f>IF(AS230="","",IFERROR(TRIM(INDEX($A230:$AQ230,MATCH(Lists!$K$8,$A$1:$AQ$1,0))&amp;""),""))</f>
        <v/>
      </c>
      <c r="BG230" s="19">
        <f>IF(AS230="","",IFERROR(TRIM(INDEX($A230:$AQ230,MATCH(Lists!$K$12,$A$1:$AQ$1,0))&amp;""),""))</f>
        <v/>
      </c>
      <c r="BH230" s="19">
        <f>IF(AS230="","",IFERROR(TRIM(INDEX($A230:$AQ230,MATCH(Lists!$K$22,$A$1:$AQ$1,0))&amp;""),""))</f>
        <v/>
      </c>
      <c r="BI230" s="21">
        <f>IF(OR(BH230="Paid",BH230="Partially refunded"),IFERROR(VALUE(IFERROR(TRIM(INDEX($A230:$AQ230,MATCH(Lists!$K$23,$A$1:$AQ$1,0))&amp;""),"")),0)-IFERROR(VALUE(IFERROR(TRIM(INDEX($A230:$AQ230,MATCH(Lists!$K$24,$A$1:$AQ$1,0))&amp;""),"")),0),0)</f>
        <v/>
      </c>
      <c r="BJ230" s="21">
        <f>IF(AS230="","",IFERROR(IF(TRIM(INDEX($A230:$AQ230,MATCH(Lists!$K$21,$A$1:$AQ$1,0))&amp;"")="","",VALUE(TRIM(INDEX($A230:$AQ230,MATCH(Lists!$K$21,$A$1:$AQ$1,0))&amp;""))),""))</f>
        <v/>
      </c>
      <c r="BK230" s="19">
        <f>IF(AS230="",0,1)</f>
        <v/>
      </c>
    </row>
    <row r="231">
      <c r="AR231" s="18" t="n"/>
      <c r="AS231" s="19">
        <f>TRIM(IFERROR(TRIM(INDEX($A231:$AQ231,MATCH(Lists!$K$2,$A$1:$AQ$1,0))&amp;""),"")&amp;" "&amp;IFERROR(TRIM(INDEX($A231:$AQ231,MATCH(Lists!$K$3,$A$1:$AQ$1,0))&amp;""),""))</f>
        <v/>
      </c>
      <c r="AT231" s="20">
        <f>IF(AS231="","",IFERROR(IF(TRIM(INDEX($A231:$AQ231,MATCH(Lists!$K$4,$A$1:$AQ$1,0))&amp;"")="","",IF(ISNUMBER(INDEX($A231:$AQ231,MATCH(Lists!$K$4,$A$1:$AQ$1,0))),INT(INDEX($A231:$AQ231,MATCH(Lists!$K$4,$A$1:$AQ$1,0))),DATE(VALUE(LEFT(INDEX($A231:$AQ231,MATCH(Lists!$K$4,$A$1:$AQ$1,0)),4)),VALUE(MID(INDEX($A231:$AQ231,MATCH(Lists!$K$4,$A$1:$AQ$1,0)),6,2)),VALUE(MID(INDEX($A231:$AQ231,MATCH(Lists!$K$4,$A$1:$AQ$1,0)),9,2))))),""))</f>
        <v/>
      </c>
      <c r="AU231" s="19">
        <f>IF(AS231="","",IFERROR(TRIM(INDEX($A231:$AQ231,MATCH(Lists!$K$6,$A$1:$AQ$1,0))&amp;""),""))</f>
        <v/>
      </c>
      <c r="AV231" s="19">
        <f>IF(AS231="","",IFERROR(TRIM(INDEX($A231:$AQ231,MATCH(Lists!$K$5,$A$1:$AQ$1,0))&amp;""),""))</f>
        <v/>
      </c>
      <c r="AW231" s="19">
        <f>IF(AS231="","",IF(OR(AND(IFERROR(TRIM(INDEX($A231:$AQ231,MATCH(Lists!$K$9,$A$1:$AQ$1,0))&amp;""),"")&lt;&gt;"",ISERROR(MATCH(LOWER(IFERROR(TRIM(INDEX($A231:$AQ231,MATCH(Lists!$K$9,$A$1:$AQ$1,0))&amp;""),"")),Lists!$M$2:$M$7,0))),AND(IFERROR(TRIM(INDEX($A231:$AQ231,MATCH(Lists!$K$10,$A$1:$AQ$1,0))&amp;""),"")&lt;&gt;"",ISERROR(MATCH(LOWER(IFERROR(TRIM(INDEX($A231:$AQ231,MATCH(Lists!$K$10,$A$1:$AQ$1,0))&amp;""),"")),Lists!$M$2:$M$7,0)))),"Yes","No"))</f>
        <v/>
      </c>
      <c r="AX231" s="19">
        <f>IF(AS231="","",IF(IFERROR(TRIM(INDEX($A231:$AQ231,MATCH(Lists!$K$11,$A$1:$AQ$1,0))&amp;""),"")&lt;&gt;"","Yes","No"))</f>
        <v/>
      </c>
      <c r="AY231" s="19">
        <f>TRIM(IFERROR(TRIM(INDEX($A231:$AQ231,MATCH(Lists!$K$13,$A$1:$AQ$1,0))&amp;""),"")&amp;" "&amp;IFERROR(TRIM(INDEX($A231:$AQ231,MATCH(Lists!$K$14,$A$1:$AQ$1,0))&amp;""),""))</f>
        <v/>
      </c>
      <c r="AZ231" s="20">
        <f>IF(AY231="","",IFERROR(IF(TRIM(INDEX($A231:$AQ231,MATCH(Lists!$K$15,$A$1:$AQ$1,0))&amp;"")="","",IF(ISNUMBER(INDEX($A231:$AQ231,MATCH(Lists!$K$15,$A$1:$AQ$1,0))),INT(INDEX($A231:$AQ231,MATCH(Lists!$K$15,$A$1:$AQ$1,0))),DATE(VALUE(LEFT(INDEX($A231:$AQ231,MATCH(Lists!$K$15,$A$1:$AQ$1,0)),4)),VALUE(MID(INDEX($A231:$AQ231,MATCH(Lists!$K$15,$A$1:$AQ$1,0)),6,2)),VALUE(MID(INDEX($A231:$AQ231,MATCH(Lists!$K$15,$A$1:$AQ$1,0)),9,2))))),""))</f>
        <v/>
      </c>
      <c r="BA231" s="19">
        <f>IF(AY231="","",IFERROR(TRIM(INDEX($A231:$AQ231,MATCH(Lists!$K$17,$A$1:$AQ$1,0))&amp;""),""))</f>
        <v/>
      </c>
      <c r="BB231" s="19">
        <f>IF(AY231="","",IFERROR(TRIM(INDEX($A231:$AQ231,MATCH(Lists!$K$16,$A$1:$AQ$1,0))&amp;""),""))</f>
        <v/>
      </c>
      <c r="BC231" s="19">
        <f>IF(AY231="","",IF(OR(AND(IFERROR(TRIM(INDEX($A231:$AQ231,MATCH(Lists!$K$18,$A$1:$AQ$1,0))&amp;""),"")&lt;&gt;"",ISERROR(MATCH(LOWER(IFERROR(TRIM(INDEX($A231:$AQ231,MATCH(Lists!$K$18,$A$1:$AQ$1,0))&amp;""),"")),Lists!$M$2:$M$7,0))),AND(IFERROR(TRIM(INDEX($A231:$AQ231,MATCH(Lists!$K$19,$A$1:$AQ$1,0))&amp;""),"")&lt;&gt;"",ISERROR(MATCH(LOWER(IFERROR(TRIM(INDEX($A231:$AQ231,MATCH(Lists!$K$19,$A$1:$AQ$1,0))&amp;""),"")),Lists!$M$2:$M$7,0)))),"Yes","No"))</f>
        <v/>
      </c>
      <c r="BD231" s="19">
        <f>IF(AY231="","",IF(IFERROR(TRIM(INDEX($A231:$AQ231,MATCH(Lists!$K$20,$A$1:$AQ$1,0))&amp;""),"")&lt;&gt;"","Yes","No"))</f>
        <v/>
      </c>
      <c r="BE231" s="19">
        <f>IF(AS231="","",IFERROR(TRIM(INDEX($A231:$AQ231,MATCH(Lists!$K$7,$A$1:$AQ$1,0))&amp;""),""))</f>
        <v/>
      </c>
      <c r="BF231" s="19">
        <f>IF(AS231="","",IFERROR(TRIM(INDEX($A231:$AQ231,MATCH(Lists!$K$8,$A$1:$AQ$1,0))&amp;""),""))</f>
        <v/>
      </c>
      <c r="BG231" s="19">
        <f>IF(AS231="","",IFERROR(TRIM(INDEX($A231:$AQ231,MATCH(Lists!$K$12,$A$1:$AQ$1,0))&amp;""),""))</f>
        <v/>
      </c>
      <c r="BH231" s="19">
        <f>IF(AS231="","",IFERROR(TRIM(INDEX($A231:$AQ231,MATCH(Lists!$K$22,$A$1:$AQ$1,0))&amp;""),""))</f>
        <v/>
      </c>
      <c r="BI231" s="21">
        <f>IF(OR(BH231="Paid",BH231="Partially refunded"),IFERROR(VALUE(IFERROR(TRIM(INDEX($A231:$AQ231,MATCH(Lists!$K$23,$A$1:$AQ$1,0))&amp;""),"")),0)-IFERROR(VALUE(IFERROR(TRIM(INDEX($A231:$AQ231,MATCH(Lists!$K$24,$A$1:$AQ$1,0))&amp;""),"")),0),0)</f>
        <v/>
      </c>
      <c r="BJ231" s="21">
        <f>IF(AS231="","",IFERROR(IF(TRIM(INDEX($A231:$AQ231,MATCH(Lists!$K$21,$A$1:$AQ$1,0))&amp;"")="","",VALUE(TRIM(INDEX($A231:$AQ231,MATCH(Lists!$K$21,$A$1:$AQ$1,0))&amp;""))),""))</f>
        <v/>
      </c>
      <c r="BK231" s="19">
        <f>IF(AS231="",0,1)</f>
        <v/>
      </c>
    </row>
    <row r="232">
      <c r="AR232" s="18" t="n"/>
      <c r="AS232" s="19">
        <f>TRIM(IFERROR(TRIM(INDEX($A232:$AQ232,MATCH(Lists!$K$2,$A$1:$AQ$1,0))&amp;""),"")&amp;" "&amp;IFERROR(TRIM(INDEX($A232:$AQ232,MATCH(Lists!$K$3,$A$1:$AQ$1,0))&amp;""),""))</f>
        <v/>
      </c>
      <c r="AT232" s="20">
        <f>IF(AS232="","",IFERROR(IF(TRIM(INDEX($A232:$AQ232,MATCH(Lists!$K$4,$A$1:$AQ$1,0))&amp;"")="","",IF(ISNUMBER(INDEX($A232:$AQ232,MATCH(Lists!$K$4,$A$1:$AQ$1,0))),INT(INDEX($A232:$AQ232,MATCH(Lists!$K$4,$A$1:$AQ$1,0))),DATE(VALUE(LEFT(INDEX($A232:$AQ232,MATCH(Lists!$K$4,$A$1:$AQ$1,0)),4)),VALUE(MID(INDEX($A232:$AQ232,MATCH(Lists!$K$4,$A$1:$AQ$1,0)),6,2)),VALUE(MID(INDEX($A232:$AQ232,MATCH(Lists!$K$4,$A$1:$AQ$1,0)),9,2))))),""))</f>
        <v/>
      </c>
      <c r="AU232" s="19">
        <f>IF(AS232="","",IFERROR(TRIM(INDEX($A232:$AQ232,MATCH(Lists!$K$6,$A$1:$AQ$1,0))&amp;""),""))</f>
        <v/>
      </c>
      <c r="AV232" s="19">
        <f>IF(AS232="","",IFERROR(TRIM(INDEX($A232:$AQ232,MATCH(Lists!$K$5,$A$1:$AQ$1,0))&amp;""),""))</f>
        <v/>
      </c>
      <c r="AW232" s="19">
        <f>IF(AS232="","",IF(OR(AND(IFERROR(TRIM(INDEX($A232:$AQ232,MATCH(Lists!$K$9,$A$1:$AQ$1,0))&amp;""),"")&lt;&gt;"",ISERROR(MATCH(LOWER(IFERROR(TRIM(INDEX($A232:$AQ232,MATCH(Lists!$K$9,$A$1:$AQ$1,0))&amp;""),"")),Lists!$M$2:$M$7,0))),AND(IFERROR(TRIM(INDEX($A232:$AQ232,MATCH(Lists!$K$10,$A$1:$AQ$1,0))&amp;""),"")&lt;&gt;"",ISERROR(MATCH(LOWER(IFERROR(TRIM(INDEX($A232:$AQ232,MATCH(Lists!$K$10,$A$1:$AQ$1,0))&amp;""),"")),Lists!$M$2:$M$7,0)))),"Yes","No"))</f>
        <v/>
      </c>
      <c r="AX232" s="19">
        <f>IF(AS232="","",IF(IFERROR(TRIM(INDEX($A232:$AQ232,MATCH(Lists!$K$11,$A$1:$AQ$1,0))&amp;""),"")&lt;&gt;"","Yes","No"))</f>
        <v/>
      </c>
      <c r="AY232" s="19">
        <f>TRIM(IFERROR(TRIM(INDEX($A232:$AQ232,MATCH(Lists!$K$13,$A$1:$AQ$1,0))&amp;""),"")&amp;" "&amp;IFERROR(TRIM(INDEX($A232:$AQ232,MATCH(Lists!$K$14,$A$1:$AQ$1,0))&amp;""),""))</f>
        <v/>
      </c>
      <c r="AZ232" s="20">
        <f>IF(AY232="","",IFERROR(IF(TRIM(INDEX($A232:$AQ232,MATCH(Lists!$K$15,$A$1:$AQ$1,0))&amp;"")="","",IF(ISNUMBER(INDEX($A232:$AQ232,MATCH(Lists!$K$15,$A$1:$AQ$1,0))),INT(INDEX($A232:$AQ232,MATCH(Lists!$K$15,$A$1:$AQ$1,0))),DATE(VALUE(LEFT(INDEX($A232:$AQ232,MATCH(Lists!$K$15,$A$1:$AQ$1,0)),4)),VALUE(MID(INDEX($A232:$AQ232,MATCH(Lists!$K$15,$A$1:$AQ$1,0)),6,2)),VALUE(MID(INDEX($A232:$AQ232,MATCH(Lists!$K$15,$A$1:$AQ$1,0)),9,2))))),""))</f>
        <v/>
      </c>
      <c r="BA232" s="19">
        <f>IF(AY232="","",IFERROR(TRIM(INDEX($A232:$AQ232,MATCH(Lists!$K$17,$A$1:$AQ$1,0))&amp;""),""))</f>
        <v/>
      </c>
      <c r="BB232" s="19">
        <f>IF(AY232="","",IFERROR(TRIM(INDEX($A232:$AQ232,MATCH(Lists!$K$16,$A$1:$AQ$1,0))&amp;""),""))</f>
        <v/>
      </c>
      <c r="BC232" s="19">
        <f>IF(AY232="","",IF(OR(AND(IFERROR(TRIM(INDEX($A232:$AQ232,MATCH(Lists!$K$18,$A$1:$AQ$1,0))&amp;""),"")&lt;&gt;"",ISERROR(MATCH(LOWER(IFERROR(TRIM(INDEX($A232:$AQ232,MATCH(Lists!$K$18,$A$1:$AQ$1,0))&amp;""),"")),Lists!$M$2:$M$7,0))),AND(IFERROR(TRIM(INDEX($A232:$AQ232,MATCH(Lists!$K$19,$A$1:$AQ$1,0))&amp;""),"")&lt;&gt;"",ISERROR(MATCH(LOWER(IFERROR(TRIM(INDEX($A232:$AQ232,MATCH(Lists!$K$19,$A$1:$AQ$1,0))&amp;""),"")),Lists!$M$2:$M$7,0)))),"Yes","No"))</f>
        <v/>
      </c>
      <c r="BD232" s="19">
        <f>IF(AY232="","",IF(IFERROR(TRIM(INDEX($A232:$AQ232,MATCH(Lists!$K$20,$A$1:$AQ$1,0))&amp;""),"")&lt;&gt;"","Yes","No"))</f>
        <v/>
      </c>
      <c r="BE232" s="19">
        <f>IF(AS232="","",IFERROR(TRIM(INDEX($A232:$AQ232,MATCH(Lists!$K$7,$A$1:$AQ$1,0))&amp;""),""))</f>
        <v/>
      </c>
      <c r="BF232" s="19">
        <f>IF(AS232="","",IFERROR(TRIM(INDEX($A232:$AQ232,MATCH(Lists!$K$8,$A$1:$AQ$1,0))&amp;""),""))</f>
        <v/>
      </c>
      <c r="BG232" s="19">
        <f>IF(AS232="","",IFERROR(TRIM(INDEX($A232:$AQ232,MATCH(Lists!$K$12,$A$1:$AQ$1,0))&amp;""),""))</f>
        <v/>
      </c>
      <c r="BH232" s="19">
        <f>IF(AS232="","",IFERROR(TRIM(INDEX($A232:$AQ232,MATCH(Lists!$K$22,$A$1:$AQ$1,0))&amp;""),""))</f>
        <v/>
      </c>
      <c r="BI232" s="21">
        <f>IF(OR(BH232="Paid",BH232="Partially refunded"),IFERROR(VALUE(IFERROR(TRIM(INDEX($A232:$AQ232,MATCH(Lists!$K$23,$A$1:$AQ$1,0))&amp;""),"")),0)-IFERROR(VALUE(IFERROR(TRIM(INDEX($A232:$AQ232,MATCH(Lists!$K$24,$A$1:$AQ$1,0))&amp;""),"")),0),0)</f>
        <v/>
      </c>
      <c r="BJ232" s="21">
        <f>IF(AS232="","",IFERROR(IF(TRIM(INDEX($A232:$AQ232,MATCH(Lists!$K$21,$A$1:$AQ$1,0))&amp;"")="","",VALUE(TRIM(INDEX($A232:$AQ232,MATCH(Lists!$K$21,$A$1:$AQ$1,0))&amp;""))),""))</f>
        <v/>
      </c>
      <c r="BK232" s="19">
        <f>IF(AS232="",0,1)</f>
        <v/>
      </c>
    </row>
    <row r="233">
      <c r="AR233" s="18" t="n"/>
      <c r="AS233" s="19">
        <f>TRIM(IFERROR(TRIM(INDEX($A233:$AQ233,MATCH(Lists!$K$2,$A$1:$AQ$1,0))&amp;""),"")&amp;" "&amp;IFERROR(TRIM(INDEX($A233:$AQ233,MATCH(Lists!$K$3,$A$1:$AQ$1,0))&amp;""),""))</f>
        <v/>
      </c>
      <c r="AT233" s="20">
        <f>IF(AS233="","",IFERROR(IF(TRIM(INDEX($A233:$AQ233,MATCH(Lists!$K$4,$A$1:$AQ$1,0))&amp;"")="","",IF(ISNUMBER(INDEX($A233:$AQ233,MATCH(Lists!$K$4,$A$1:$AQ$1,0))),INT(INDEX($A233:$AQ233,MATCH(Lists!$K$4,$A$1:$AQ$1,0))),DATE(VALUE(LEFT(INDEX($A233:$AQ233,MATCH(Lists!$K$4,$A$1:$AQ$1,0)),4)),VALUE(MID(INDEX($A233:$AQ233,MATCH(Lists!$K$4,$A$1:$AQ$1,0)),6,2)),VALUE(MID(INDEX($A233:$AQ233,MATCH(Lists!$K$4,$A$1:$AQ$1,0)),9,2))))),""))</f>
        <v/>
      </c>
      <c r="AU233" s="19">
        <f>IF(AS233="","",IFERROR(TRIM(INDEX($A233:$AQ233,MATCH(Lists!$K$6,$A$1:$AQ$1,0))&amp;""),""))</f>
        <v/>
      </c>
      <c r="AV233" s="19">
        <f>IF(AS233="","",IFERROR(TRIM(INDEX($A233:$AQ233,MATCH(Lists!$K$5,$A$1:$AQ$1,0))&amp;""),""))</f>
        <v/>
      </c>
      <c r="AW233" s="19">
        <f>IF(AS233="","",IF(OR(AND(IFERROR(TRIM(INDEX($A233:$AQ233,MATCH(Lists!$K$9,$A$1:$AQ$1,0))&amp;""),"")&lt;&gt;"",ISERROR(MATCH(LOWER(IFERROR(TRIM(INDEX($A233:$AQ233,MATCH(Lists!$K$9,$A$1:$AQ$1,0))&amp;""),"")),Lists!$M$2:$M$7,0))),AND(IFERROR(TRIM(INDEX($A233:$AQ233,MATCH(Lists!$K$10,$A$1:$AQ$1,0))&amp;""),"")&lt;&gt;"",ISERROR(MATCH(LOWER(IFERROR(TRIM(INDEX($A233:$AQ233,MATCH(Lists!$K$10,$A$1:$AQ$1,0))&amp;""),"")),Lists!$M$2:$M$7,0)))),"Yes","No"))</f>
        <v/>
      </c>
      <c r="AX233" s="19">
        <f>IF(AS233="","",IF(IFERROR(TRIM(INDEX($A233:$AQ233,MATCH(Lists!$K$11,$A$1:$AQ$1,0))&amp;""),"")&lt;&gt;"","Yes","No"))</f>
        <v/>
      </c>
      <c r="AY233" s="19">
        <f>TRIM(IFERROR(TRIM(INDEX($A233:$AQ233,MATCH(Lists!$K$13,$A$1:$AQ$1,0))&amp;""),"")&amp;" "&amp;IFERROR(TRIM(INDEX($A233:$AQ233,MATCH(Lists!$K$14,$A$1:$AQ$1,0))&amp;""),""))</f>
        <v/>
      </c>
      <c r="AZ233" s="20">
        <f>IF(AY233="","",IFERROR(IF(TRIM(INDEX($A233:$AQ233,MATCH(Lists!$K$15,$A$1:$AQ$1,0))&amp;"")="","",IF(ISNUMBER(INDEX($A233:$AQ233,MATCH(Lists!$K$15,$A$1:$AQ$1,0))),INT(INDEX($A233:$AQ233,MATCH(Lists!$K$15,$A$1:$AQ$1,0))),DATE(VALUE(LEFT(INDEX($A233:$AQ233,MATCH(Lists!$K$15,$A$1:$AQ$1,0)),4)),VALUE(MID(INDEX($A233:$AQ233,MATCH(Lists!$K$15,$A$1:$AQ$1,0)),6,2)),VALUE(MID(INDEX($A233:$AQ233,MATCH(Lists!$K$15,$A$1:$AQ$1,0)),9,2))))),""))</f>
        <v/>
      </c>
      <c r="BA233" s="19">
        <f>IF(AY233="","",IFERROR(TRIM(INDEX($A233:$AQ233,MATCH(Lists!$K$17,$A$1:$AQ$1,0))&amp;""),""))</f>
        <v/>
      </c>
      <c r="BB233" s="19">
        <f>IF(AY233="","",IFERROR(TRIM(INDEX($A233:$AQ233,MATCH(Lists!$K$16,$A$1:$AQ$1,0))&amp;""),""))</f>
        <v/>
      </c>
      <c r="BC233" s="19">
        <f>IF(AY233="","",IF(OR(AND(IFERROR(TRIM(INDEX($A233:$AQ233,MATCH(Lists!$K$18,$A$1:$AQ$1,0))&amp;""),"")&lt;&gt;"",ISERROR(MATCH(LOWER(IFERROR(TRIM(INDEX($A233:$AQ233,MATCH(Lists!$K$18,$A$1:$AQ$1,0))&amp;""),"")),Lists!$M$2:$M$7,0))),AND(IFERROR(TRIM(INDEX($A233:$AQ233,MATCH(Lists!$K$19,$A$1:$AQ$1,0))&amp;""),"")&lt;&gt;"",ISERROR(MATCH(LOWER(IFERROR(TRIM(INDEX($A233:$AQ233,MATCH(Lists!$K$19,$A$1:$AQ$1,0))&amp;""),"")),Lists!$M$2:$M$7,0)))),"Yes","No"))</f>
        <v/>
      </c>
      <c r="BD233" s="19">
        <f>IF(AY233="","",IF(IFERROR(TRIM(INDEX($A233:$AQ233,MATCH(Lists!$K$20,$A$1:$AQ$1,0))&amp;""),"")&lt;&gt;"","Yes","No"))</f>
        <v/>
      </c>
      <c r="BE233" s="19">
        <f>IF(AS233="","",IFERROR(TRIM(INDEX($A233:$AQ233,MATCH(Lists!$K$7,$A$1:$AQ$1,0))&amp;""),""))</f>
        <v/>
      </c>
      <c r="BF233" s="19">
        <f>IF(AS233="","",IFERROR(TRIM(INDEX($A233:$AQ233,MATCH(Lists!$K$8,$A$1:$AQ$1,0))&amp;""),""))</f>
        <v/>
      </c>
      <c r="BG233" s="19">
        <f>IF(AS233="","",IFERROR(TRIM(INDEX($A233:$AQ233,MATCH(Lists!$K$12,$A$1:$AQ$1,0))&amp;""),""))</f>
        <v/>
      </c>
      <c r="BH233" s="19">
        <f>IF(AS233="","",IFERROR(TRIM(INDEX($A233:$AQ233,MATCH(Lists!$K$22,$A$1:$AQ$1,0))&amp;""),""))</f>
        <v/>
      </c>
      <c r="BI233" s="21">
        <f>IF(OR(BH233="Paid",BH233="Partially refunded"),IFERROR(VALUE(IFERROR(TRIM(INDEX($A233:$AQ233,MATCH(Lists!$K$23,$A$1:$AQ$1,0))&amp;""),"")),0)-IFERROR(VALUE(IFERROR(TRIM(INDEX($A233:$AQ233,MATCH(Lists!$K$24,$A$1:$AQ$1,0))&amp;""),"")),0),0)</f>
        <v/>
      </c>
      <c r="BJ233" s="21">
        <f>IF(AS233="","",IFERROR(IF(TRIM(INDEX($A233:$AQ233,MATCH(Lists!$K$21,$A$1:$AQ$1,0))&amp;"")="","",VALUE(TRIM(INDEX($A233:$AQ233,MATCH(Lists!$K$21,$A$1:$AQ$1,0))&amp;""))),""))</f>
        <v/>
      </c>
      <c r="BK233" s="19">
        <f>IF(AS233="",0,1)</f>
        <v/>
      </c>
    </row>
    <row r="234">
      <c r="AR234" s="18" t="n"/>
      <c r="AS234" s="19">
        <f>TRIM(IFERROR(TRIM(INDEX($A234:$AQ234,MATCH(Lists!$K$2,$A$1:$AQ$1,0))&amp;""),"")&amp;" "&amp;IFERROR(TRIM(INDEX($A234:$AQ234,MATCH(Lists!$K$3,$A$1:$AQ$1,0))&amp;""),""))</f>
        <v/>
      </c>
      <c r="AT234" s="20">
        <f>IF(AS234="","",IFERROR(IF(TRIM(INDEX($A234:$AQ234,MATCH(Lists!$K$4,$A$1:$AQ$1,0))&amp;"")="","",IF(ISNUMBER(INDEX($A234:$AQ234,MATCH(Lists!$K$4,$A$1:$AQ$1,0))),INT(INDEX($A234:$AQ234,MATCH(Lists!$K$4,$A$1:$AQ$1,0))),DATE(VALUE(LEFT(INDEX($A234:$AQ234,MATCH(Lists!$K$4,$A$1:$AQ$1,0)),4)),VALUE(MID(INDEX($A234:$AQ234,MATCH(Lists!$K$4,$A$1:$AQ$1,0)),6,2)),VALUE(MID(INDEX($A234:$AQ234,MATCH(Lists!$K$4,$A$1:$AQ$1,0)),9,2))))),""))</f>
        <v/>
      </c>
      <c r="AU234" s="19">
        <f>IF(AS234="","",IFERROR(TRIM(INDEX($A234:$AQ234,MATCH(Lists!$K$6,$A$1:$AQ$1,0))&amp;""),""))</f>
        <v/>
      </c>
      <c r="AV234" s="19">
        <f>IF(AS234="","",IFERROR(TRIM(INDEX($A234:$AQ234,MATCH(Lists!$K$5,$A$1:$AQ$1,0))&amp;""),""))</f>
        <v/>
      </c>
      <c r="AW234" s="19">
        <f>IF(AS234="","",IF(OR(AND(IFERROR(TRIM(INDEX($A234:$AQ234,MATCH(Lists!$K$9,$A$1:$AQ$1,0))&amp;""),"")&lt;&gt;"",ISERROR(MATCH(LOWER(IFERROR(TRIM(INDEX($A234:$AQ234,MATCH(Lists!$K$9,$A$1:$AQ$1,0))&amp;""),"")),Lists!$M$2:$M$7,0))),AND(IFERROR(TRIM(INDEX($A234:$AQ234,MATCH(Lists!$K$10,$A$1:$AQ$1,0))&amp;""),"")&lt;&gt;"",ISERROR(MATCH(LOWER(IFERROR(TRIM(INDEX($A234:$AQ234,MATCH(Lists!$K$10,$A$1:$AQ$1,0))&amp;""),"")),Lists!$M$2:$M$7,0)))),"Yes","No"))</f>
        <v/>
      </c>
      <c r="AX234" s="19">
        <f>IF(AS234="","",IF(IFERROR(TRIM(INDEX($A234:$AQ234,MATCH(Lists!$K$11,$A$1:$AQ$1,0))&amp;""),"")&lt;&gt;"","Yes","No"))</f>
        <v/>
      </c>
      <c r="AY234" s="19">
        <f>TRIM(IFERROR(TRIM(INDEX($A234:$AQ234,MATCH(Lists!$K$13,$A$1:$AQ$1,0))&amp;""),"")&amp;" "&amp;IFERROR(TRIM(INDEX($A234:$AQ234,MATCH(Lists!$K$14,$A$1:$AQ$1,0))&amp;""),""))</f>
        <v/>
      </c>
      <c r="AZ234" s="20">
        <f>IF(AY234="","",IFERROR(IF(TRIM(INDEX($A234:$AQ234,MATCH(Lists!$K$15,$A$1:$AQ$1,0))&amp;"")="","",IF(ISNUMBER(INDEX($A234:$AQ234,MATCH(Lists!$K$15,$A$1:$AQ$1,0))),INT(INDEX($A234:$AQ234,MATCH(Lists!$K$15,$A$1:$AQ$1,0))),DATE(VALUE(LEFT(INDEX($A234:$AQ234,MATCH(Lists!$K$15,$A$1:$AQ$1,0)),4)),VALUE(MID(INDEX($A234:$AQ234,MATCH(Lists!$K$15,$A$1:$AQ$1,0)),6,2)),VALUE(MID(INDEX($A234:$AQ234,MATCH(Lists!$K$15,$A$1:$AQ$1,0)),9,2))))),""))</f>
        <v/>
      </c>
      <c r="BA234" s="19">
        <f>IF(AY234="","",IFERROR(TRIM(INDEX($A234:$AQ234,MATCH(Lists!$K$17,$A$1:$AQ$1,0))&amp;""),""))</f>
        <v/>
      </c>
      <c r="BB234" s="19">
        <f>IF(AY234="","",IFERROR(TRIM(INDEX($A234:$AQ234,MATCH(Lists!$K$16,$A$1:$AQ$1,0))&amp;""),""))</f>
        <v/>
      </c>
      <c r="BC234" s="19">
        <f>IF(AY234="","",IF(OR(AND(IFERROR(TRIM(INDEX($A234:$AQ234,MATCH(Lists!$K$18,$A$1:$AQ$1,0))&amp;""),"")&lt;&gt;"",ISERROR(MATCH(LOWER(IFERROR(TRIM(INDEX($A234:$AQ234,MATCH(Lists!$K$18,$A$1:$AQ$1,0))&amp;""),"")),Lists!$M$2:$M$7,0))),AND(IFERROR(TRIM(INDEX($A234:$AQ234,MATCH(Lists!$K$19,$A$1:$AQ$1,0))&amp;""),"")&lt;&gt;"",ISERROR(MATCH(LOWER(IFERROR(TRIM(INDEX($A234:$AQ234,MATCH(Lists!$K$19,$A$1:$AQ$1,0))&amp;""),"")),Lists!$M$2:$M$7,0)))),"Yes","No"))</f>
        <v/>
      </c>
      <c r="BD234" s="19">
        <f>IF(AY234="","",IF(IFERROR(TRIM(INDEX($A234:$AQ234,MATCH(Lists!$K$20,$A$1:$AQ$1,0))&amp;""),"")&lt;&gt;"","Yes","No"))</f>
        <v/>
      </c>
      <c r="BE234" s="19">
        <f>IF(AS234="","",IFERROR(TRIM(INDEX($A234:$AQ234,MATCH(Lists!$K$7,$A$1:$AQ$1,0))&amp;""),""))</f>
        <v/>
      </c>
      <c r="BF234" s="19">
        <f>IF(AS234="","",IFERROR(TRIM(INDEX($A234:$AQ234,MATCH(Lists!$K$8,$A$1:$AQ$1,0))&amp;""),""))</f>
        <v/>
      </c>
      <c r="BG234" s="19">
        <f>IF(AS234="","",IFERROR(TRIM(INDEX($A234:$AQ234,MATCH(Lists!$K$12,$A$1:$AQ$1,0))&amp;""),""))</f>
        <v/>
      </c>
      <c r="BH234" s="19">
        <f>IF(AS234="","",IFERROR(TRIM(INDEX($A234:$AQ234,MATCH(Lists!$K$22,$A$1:$AQ$1,0))&amp;""),""))</f>
        <v/>
      </c>
      <c r="BI234" s="21">
        <f>IF(OR(BH234="Paid",BH234="Partially refunded"),IFERROR(VALUE(IFERROR(TRIM(INDEX($A234:$AQ234,MATCH(Lists!$K$23,$A$1:$AQ$1,0))&amp;""),"")),0)-IFERROR(VALUE(IFERROR(TRIM(INDEX($A234:$AQ234,MATCH(Lists!$K$24,$A$1:$AQ$1,0))&amp;""),"")),0),0)</f>
        <v/>
      </c>
      <c r="BJ234" s="21">
        <f>IF(AS234="","",IFERROR(IF(TRIM(INDEX($A234:$AQ234,MATCH(Lists!$K$21,$A$1:$AQ$1,0))&amp;"")="","",VALUE(TRIM(INDEX($A234:$AQ234,MATCH(Lists!$K$21,$A$1:$AQ$1,0))&amp;""))),""))</f>
        <v/>
      </c>
      <c r="BK234" s="19">
        <f>IF(AS234="",0,1)</f>
        <v/>
      </c>
    </row>
    <row r="235">
      <c r="AR235" s="18" t="n"/>
      <c r="AS235" s="19">
        <f>TRIM(IFERROR(TRIM(INDEX($A235:$AQ235,MATCH(Lists!$K$2,$A$1:$AQ$1,0))&amp;""),"")&amp;" "&amp;IFERROR(TRIM(INDEX($A235:$AQ235,MATCH(Lists!$K$3,$A$1:$AQ$1,0))&amp;""),""))</f>
        <v/>
      </c>
      <c r="AT235" s="20">
        <f>IF(AS235="","",IFERROR(IF(TRIM(INDEX($A235:$AQ235,MATCH(Lists!$K$4,$A$1:$AQ$1,0))&amp;"")="","",IF(ISNUMBER(INDEX($A235:$AQ235,MATCH(Lists!$K$4,$A$1:$AQ$1,0))),INT(INDEX($A235:$AQ235,MATCH(Lists!$K$4,$A$1:$AQ$1,0))),DATE(VALUE(LEFT(INDEX($A235:$AQ235,MATCH(Lists!$K$4,$A$1:$AQ$1,0)),4)),VALUE(MID(INDEX($A235:$AQ235,MATCH(Lists!$K$4,$A$1:$AQ$1,0)),6,2)),VALUE(MID(INDEX($A235:$AQ235,MATCH(Lists!$K$4,$A$1:$AQ$1,0)),9,2))))),""))</f>
        <v/>
      </c>
      <c r="AU235" s="19">
        <f>IF(AS235="","",IFERROR(TRIM(INDEX($A235:$AQ235,MATCH(Lists!$K$6,$A$1:$AQ$1,0))&amp;""),""))</f>
        <v/>
      </c>
      <c r="AV235" s="19">
        <f>IF(AS235="","",IFERROR(TRIM(INDEX($A235:$AQ235,MATCH(Lists!$K$5,$A$1:$AQ$1,0))&amp;""),""))</f>
        <v/>
      </c>
      <c r="AW235" s="19">
        <f>IF(AS235="","",IF(OR(AND(IFERROR(TRIM(INDEX($A235:$AQ235,MATCH(Lists!$K$9,$A$1:$AQ$1,0))&amp;""),"")&lt;&gt;"",ISERROR(MATCH(LOWER(IFERROR(TRIM(INDEX($A235:$AQ235,MATCH(Lists!$K$9,$A$1:$AQ$1,0))&amp;""),"")),Lists!$M$2:$M$7,0))),AND(IFERROR(TRIM(INDEX($A235:$AQ235,MATCH(Lists!$K$10,$A$1:$AQ$1,0))&amp;""),"")&lt;&gt;"",ISERROR(MATCH(LOWER(IFERROR(TRIM(INDEX($A235:$AQ235,MATCH(Lists!$K$10,$A$1:$AQ$1,0))&amp;""),"")),Lists!$M$2:$M$7,0)))),"Yes","No"))</f>
        <v/>
      </c>
      <c r="AX235" s="19">
        <f>IF(AS235="","",IF(IFERROR(TRIM(INDEX($A235:$AQ235,MATCH(Lists!$K$11,$A$1:$AQ$1,0))&amp;""),"")&lt;&gt;"","Yes","No"))</f>
        <v/>
      </c>
      <c r="AY235" s="19">
        <f>TRIM(IFERROR(TRIM(INDEX($A235:$AQ235,MATCH(Lists!$K$13,$A$1:$AQ$1,0))&amp;""),"")&amp;" "&amp;IFERROR(TRIM(INDEX($A235:$AQ235,MATCH(Lists!$K$14,$A$1:$AQ$1,0))&amp;""),""))</f>
        <v/>
      </c>
      <c r="AZ235" s="20">
        <f>IF(AY235="","",IFERROR(IF(TRIM(INDEX($A235:$AQ235,MATCH(Lists!$K$15,$A$1:$AQ$1,0))&amp;"")="","",IF(ISNUMBER(INDEX($A235:$AQ235,MATCH(Lists!$K$15,$A$1:$AQ$1,0))),INT(INDEX($A235:$AQ235,MATCH(Lists!$K$15,$A$1:$AQ$1,0))),DATE(VALUE(LEFT(INDEX($A235:$AQ235,MATCH(Lists!$K$15,$A$1:$AQ$1,0)),4)),VALUE(MID(INDEX($A235:$AQ235,MATCH(Lists!$K$15,$A$1:$AQ$1,0)),6,2)),VALUE(MID(INDEX($A235:$AQ235,MATCH(Lists!$K$15,$A$1:$AQ$1,0)),9,2))))),""))</f>
        <v/>
      </c>
      <c r="BA235" s="19">
        <f>IF(AY235="","",IFERROR(TRIM(INDEX($A235:$AQ235,MATCH(Lists!$K$17,$A$1:$AQ$1,0))&amp;""),""))</f>
        <v/>
      </c>
      <c r="BB235" s="19">
        <f>IF(AY235="","",IFERROR(TRIM(INDEX($A235:$AQ235,MATCH(Lists!$K$16,$A$1:$AQ$1,0))&amp;""),""))</f>
        <v/>
      </c>
      <c r="BC235" s="19">
        <f>IF(AY235="","",IF(OR(AND(IFERROR(TRIM(INDEX($A235:$AQ235,MATCH(Lists!$K$18,$A$1:$AQ$1,0))&amp;""),"")&lt;&gt;"",ISERROR(MATCH(LOWER(IFERROR(TRIM(INDEX($A235:$AQ235,MATCH(Lists!$K$18,$A$1:$AQ$1,0))&amp;""),"")),Lists!$M$2:$M$7,0))),AND(IFERROR(TRIM(INDEX($A235:$AQ235,MATCH(Lists!$K$19,$A$1:$AQ$1,0))&amp;""),"")&lt;&gt;"",ISERROR(MATCH(LOWER(IFERROR(TRIM(INDEX($A235:$AQ235,MATCH(Lists!$K$19,$A$1:$AQ$1,0))&amp;""),"")),Lists!$M$2:$M$7,0)))),"Yes","No"))</f>
        <v/>
      </c>
      <c r="BD235" s="19">
        <f>IF(AY235="","",IF(IFERROR(TRIM(INDEX($A235:$AQ235,MATCH(Lists!$K$20,$A$1:$AQ$1,0))&amp;""),"")&lt;&gt;"","Yes","No"))</f>
        <v/>
      </c>
      <c r="BE235" s="19">
        <f>IF(AS235="","",IFERROR(TRIM(INDEX($A235:$AQ235,MATCH(Lists!$K$7,$A$1:$AQ$1,0))&amp;""),""))</f>
        <v/>
      </c>
      <c r="BF235" s="19">
        <f>IF(AS235="","",IFERROR(TRIM(INDEX($A235:$AQ235,MATCH(Lists!$K$8,$A$1:$AQ$1,0))&amp;""),""))</f>
        <v/>
      </c>
      <c r="BG235" s="19">
        <f>IF(AS235="","",IFERROR(TRIM(INDEX($A235:$AQ235,MATCH(Lists!$K$12,$A$1:$AQ$1,0))&amp;""),""))</f>
        <v/>
      </c>
      <c r="BH235" s="19">
        <f>IF(AS235="","",IFERROR(TRIM(INDEX($A235:$AQ235,MATCH(Lists!$K$22,$A$1:$AQ$1,0))&amp;""),""))</f>
        <v/>
      </c>
      <c r="BI235" s="21">
        <f>IF(OR(BH235="Paid",BH235="Partially refunded"),IFERROR(VALUE(IFERROR(TRIM(INDEX($A235:$AQ235,MATCH(Lists!$K$23,$A$1:$AQ$1,0))&amp;""),"")),0)-IFERROR(VALUE(IFERROR(TRIM(INDEX($A235:$AQ235,MATCH(Lists!$K$24,$A$1:$AQ$1,0))&amp;""),"")),0),0)</f>
        <v/>
      </c>
      <c r="BJ235" s="21">
        <f>IF(AS235="","",IFERROR(IF(TRIM(INDEX($A235:$AQ235,MATCH(Lists!$K$21,$A$1:$AQ$1,0))&amp;"")="","",VALUE(TRIM(INDEX($A235:$AQ235,MATCH(Lists!$K$21,$A$1:$AQ$1,0))&amp;""))),""))</f>
        <v/>
      </c>
      <c r="BK235" s="19">
        <f>IF(AS235="",0,1)</f>
        <v/>
      </c>
    </row>
    <row r="236">
      <c r="AR236" s="18" t="n"/>
      <c r="AS236" s="19">
        <f>TRIM(IFERROR(TRIM(INDEX($A236:$AQ236,MATCH(Lists!$K$2,$A$1:$AQ$1,0))&amp;""),"")&amp;" "&amp;IFERROR(TRIM(INDEX($A236:$AQ236,MATCH(Lists!$K$3,$A$1:$AQ$1,0))&amp;""),""))</f>
        <v/>
      </c>
      <c r="AT236" s="20">
        <f>IF(AS236="","",IFERROR(IF(TRIM(INDEX($A236:$AQ236,MATCH(Lists!$K$4,$A$1:$AQ$1,0))&amp;"")="","",IF(ISNUMBER(INDEX($A236:$AQ236,MATCH(Lists!$K$4,$A$1:$AQ$1,0))),INT(INDEX($A236:$AQ236,MATCH(Lists!$K$4,$A$1:$AQ$1,0))),DATE(VALUE(LEFT(INDEX($A236:$AQ236,MATCH(Lists!$K$4,$A$1:$AQ$1,0)),4)),VALUE(MID(INDEX($A236:$AQ236,MATCH(Lists!$K$4,$A$1:$AQ$1,0)),6,2)),VALUE(MID(INDEX($A236:$AQ236,MATCH(Lists!$K$4,$A$1:$AQ$1,0)),9,2))))),""))</f>
        <v/>
      </c>
      <c r="AU236" s="19">
        <f>IF(AS236="","",IFERROR(TRIM(INDEX($A236:$AQ236,MATCH(Lists!$K$6,$A$1:$AQ$1,0))&amp;""),""))</f>
        <v/>
      </c>
      <c r="AV236" s="19">
        <f>IF(AS236="","",IFERROR(TRIM(INDEX($A236:$AQ236,MATCH(Lists!$K$5,$A$1:$AQ$1,0))&amp;""),""))</f>
        <v/>
      </c>
      <c r="AW236" s="19">
        <f>IF(AS236="","",IF(OR(AND(IFERROR(TRIM(INDEX($A236:$AQ236,MATCH(Lists!$K$9,$A$1:$AQ$1,0))&amp;""),"")&lt;&gt;"",ISERROR(MATCH(LOWER(IFERROR(TRIM(INDEX($A236:$AQ236,MATCH(Lists!$K$9,$A$1:$AQ$1,0))&amp;""),"")),Lists!$M$2:$M$7,0))),AND(IFERROR(TRIM(INDEX($A236:$AQ236,MATCH(Lists!$K$10,$A$1:$AQ$1,0))&amp;""),"")&lt;&gt;"",ISERROR(MATCH(LOWER(IFERROR(TRIM(INDEX($A236:$AQ236,MATCH(Lists!$K$10,$A$1:$AQ$1,0))&amp;""),"")),Lists!$M$2:$M$7,0)))),"Yes","No"))</f>
        <v/>
      </c>
      <c r="AX236" s="19">
        <f>IF(AS236="","",IF(IFERROR(TRIM(INDEX($A236:$AQ236,MATCH(Lists!$K$11,$A$1:$AQ$1,0))&amp;""),"")&lt;&gt;"","Yes","No"))</f>
        <v/>
      </c>
      <c r="AY236" s="19">
        <f>TRIM(IFERROR(TRIM(INDEX($A236:$AQ236,MATCH(Lists!$K$13,$A$1:$AQ$1,0))&amp;""),"")&amp;" "&amp;IFERROR(TRIM(INDEX($A236:$AQ236,MATCH(Lists!$K$14,$A$1:$AQ$1,0))&amp;""),""))</f>
        <v/>
      </c>
      <c r="AZ236" s="20">
        <f>IF(AY236="","",IFERROR(IF(TRIM(INDEX($A236:$AQ236,MATCH(Lists!$K$15,$A$1:$AQ$1,0))&amp;"")="","",IF(ISNUMBER(INDEX($A236:$AQ236,MATCH(Lists!$K$15,$A$1:$AQ$1,0))),INT(INDEX($A236:$AQ236,MATCH(Lists!$K$15,$A$1:$AQ$1,0))),DATE(VALUE(LEFT(INDEX($A236:$AQ236,MATCH(Lists!$K$15,$A$1:$AQ$1,0)),4)),VALUE(MID(INDEX($A236:$AQ236,MATCH(Lists!$K$15,$A$1:$AQ$1,0)),6,2)),VALUE(MID(INDEX($A236:$AQ236,MATCH(Lists!$K$15,$A$1:$AQ$1,0)),9,2))))),""))</f>
        <v/>
      </c>
      <c r="BA236" s="19">
        <f>IF(AY236="","",IFERROR(TRIM(INDEX($A236:$AQ236,MATCH(Lists!$K$17,$A$1:$AQ$1,0))&amp;""),""))</f>
        <v/>
      </c>
      <c r="BB236" s="19">
        <f>IF(AY236="","",IFERROR(TRIM(INDEX($A236:$AQ236,MATCH(Lists!$K$16,$A$1:$AQ$1,0))&amp;""),""))</f>
        <v/>
      </c>
      <c r="BC236" s="19">
        <f>IF(AY236="","",IF(OR(AND(IFERROR(TRIM(INDEX($A236:$AQ236,MATCH(Lists!$K$18,$A$1:$AQ$1,0))&amp;""),"")&lt;&gt;"",ISERROR(MATCH(LOWER(IFERROR(TRIM(INDEX($A236:$AQ236,MATCH(Lists!$K$18,$A$1:$AQ$1,0))&amp;""),"")),Lists!$M$2:$M$7,0))),AND(IFERROR(TRIM(INDEX($A236:$AQ236,MATCH(Lists!$K$19,$A$1:$AQ$1,0))&amp;""),"")&lt;&gt;"",ISERROR(MATCH(LOWER(IFERROR(TRIM(INDEX($A236:$AQ236,MATCH(Lists!$K$19,$A$1:$AQ$1,0))&amp;""),"")),Lists!$M$2:$M$7,0)))),"Yes","No"))</f>
        <v/>
      </c>
      <c r="BD236" s="19">
        <f>IF(AY236="","",IF(IFERROR(TRIM(INDEX($A236:$AQ236,MATCH(Lists!$K$20,$A$1:$AQ$1,0))&amp;""),"")&lt;&gt;"","Yes","No"))</f>
        <v/>
      </c>
      <c r="BE236" s="19">
        <f>IF(AS236="","",IFERROR(TRIM(INDEX($A236:$AQ236,MATCH(Lists!$K$7,$A$1:$AQ$1,0))&amp;""),""))</f>
        <v/>
      </c>
      <c r="BF236" s="19">
        <f>IF(AS236="","",IFERROR(TRIM(INDEX($A236:$AQ236,MATCH(Lists!$K$8,$A$1:$AQ$1,0))&amp;""),""))</f>
        <v/>
      </c>
      <c r="BG236" s="19">
        <f>IF(AS236="","",IFERROR(TRIM(INDEX($A236:$AQ236,MATCH(Lists!$K$12,$A$1:$AQ$1,0))&amp;""),""))</f>
        <v/>
      </c>
      <c r="BH236" s="19">
        <f>IF(AS236="","",IFERROR(TRIM(INDEX($A236:$AQ236,MATCH(Lists!$K$22,$A$1:$AQ$1,0))&amp;""),""))</f>
        <v/>
      </c>
      <c r="BI236" s="21">
        <f>IF(OR(BH236="Paid",BH236="Partially refunded"),IFERROR(VALUE(IFERROR(TRIM(INDEX($A236:$AQ236,MATCH(Lists!$K$23,$A$1:$AQ$1,0))&amp;""),"")),0)-IFERROR(VALUE(IFERROR(TRIM(INDEX($A236:$AQ236,MATCH(Lists!$K$24,$A$1:$AQ$1,0))&amp;""),"")),0),0)</f>
        <v/>
      </c>
      <c r="BJ236" s="21">
        <f>IF(AS236="","",IFERROR(IF(TRIM(INDEX($A236:$AQ236,MATCH(Lists!$K$21,$A$1:$AQ$1,0))&amp;"")="","",VALUE(TRIM(INDEX($A236:$AQ236,MATCH(Lists!$K$21,$A$1:$AQ$1,0))&amp;""))),""))</f>
        <v/>
      </c>
      <c r="BK236" s="19">
        <f>IF(AS236="",0,1)</f>
        <v/>
      </c>
    </row>
    <row r="237">
      <c r="AR237" s="18" t="n"/>
      <c r="AS237" s="19">
        <f>TRIM(IFERROR(TRIM(INDEX($A237:$AQ237,MATCH(Lists!$K$2,$A$1:$AQ$1,0))&amp;""),"")&amp;" "&amp;IFERROR(TRIM(INDEX($A237:$AQ237,MATCH(Lists!$K$3,$A$1:$AQ$1,0))&amp;""),""))</f>
        <v/>
      </c>
      <c r="AT237" s="20">
        <f>IF(AS237="","",IFERROR(IF(TRIM(INDEX($A237:$AQ237,MATCH(Lists!$K$4,$A$1:$AQ$1,0))&amp;"")="","",IF(ISNUMBER(INDEX($A237:$AQ237,MATCH(Lists!$K$4,$A$1:$AQ$1,0))),INT(INDEX($A237:$AQ237,MATCH(Lists!$K$4,$A$1:$AQ$1,0))),DATE(VALUE(LEFT(INDEX($A237:$AQ237,MATCH(Lists!$K$4,$A$1:$AQ$1,0)),4)),VALUE(MID(INDEX($A237:$AQ237,MATCH(Lists!$K$4,$A$1:$AQ$1,0)),6,2)),VALUE(MID(INDEX($A237:$AQ237,MATCH(Lists!$K$4,$A$1:$AQ$1,0)),9,2))))),""))</f>
        <v/>
      </c>
      <c r="AU237" s="19">
        <f>IF(AS237="","",IFERROR(TRIM(INDEX($A237:$AQ237,MATCH(Lists!$K$6,$A$1:$AQ$1,0))&amp;""),""))</f>
        <v/>
      </c>
      <c r="AV237" s="19">
        <f>IF(AS237="","",IFERROR(TRIM(INDEX($A237:$AQ237,MATCH(Lists!$K$5,$A$1:$AQ$1,0))&amp;""),""))</f>
        <v/>
      </c>
      <c r="AW237" s="19">
        <f>IF(AS237="","",IF(OR(AND(IFERROR(TRIM(INDEX($A237:$AQ237,MATCH(Lists!$K$9,$A$1:$AQ$1,0))&amp;""),"")&lt;&gt;"",ISERROR(MATCH(LOWER(IFERROR(TRIM(INDEX($A237:$AQ237,MATCH(Lists!$K$9,$A$1:$AQ$1,0))&amp;""),"")),Lists!$M$2:$M$7,0))),AND(IFERROR(TRIM(INDEX($A237:$AQ237,MATCH(Lists!$K$10,$A$1:$AQ$1,0))&amp;""),"")&lt;&gt;"",ISERROR(MATCH(LOWER(IFERROR(TRIM(INDEX($A237:$AQ237,MATCH(Lists!$K$10,$A$1:$AQ$1,0))&amp;""),"")),Lists!$M$2:$M$7,0)))),"Yes","No"))</f>
        <v/>
      </c>
      <c r="AX237" s="19">
        <f>IF(AS237="","",IF(IFERROR(TRIM(INDEX($A237:$AQ237,MATCH(Lists!$K$11,$A$1:$AQ$1,0))&amp;""),"")&lt;&gt;"","Yes","No"))</f>
        <v/>
      </c>
      <c r="AY237" s="19">
        <f>TRIM(IFERROR(TRIM(INDEX($A237:$AQ237,MATCH(Lists!$K$13,$A$1:$AQ$1,0))&amp;""),"")&amp;" "&amp;IFERROR(TRIM(INDEX($A237:$AQ237,MATCH(Lists!$K$14,$A$1:$AQ$1,0))&amp;""),""))</f>
        <v/>
      </c>
      <c r="AZ237" s="20">
        <f>IF(AY237="","",IFERROR(IF(TRIM(INDEX($A237:$AQ237,MATCH(Lists!$K$15,$A$1:$AQ$1,0))&amp;"")="","",IF(ISNUMBER(INDEX($A237:$AQ237,MATCH(Lists!$K$15,$A$1:$AQ$1,0))),INT(INDEX($A237:$AQ237,MATCH(Lists!$K$15,$A$1:$AQ$1,0))),DATE(VALUE(LEFT(INDEX($A237:$AQ237,MATCH(Lists!$K$15,$A$1:$AQ$1,0)),4)),VALUE(MID(INDEX($A237:$AQ237,MATCH(Lists!$K$15,$A$1:$AQ$1,0)),6,2)),VALUE(MID(INDEX($A237:$AQ237,MATCH(Lists!$K$15,$A$1:$AQ$1,0)),9,2))))),""))</f>
        <v/>
      </c>
      <c r="BA237" s="19">
        <f>IF(AY237="","",IFERROR(TRIM(INDEX($A237:$AQ237,MATCH(Lists!$K$17,$A$1:$AQ$1,0))&amp;""),""))</f>
        <v/>
      </c>
      <c r="BB237" s="19">
        <f>IF(AY237="","",IFERROR(TRIM(INDEX($A237:$AQ237,MATCH(Lists!$K$16,$A$1:$AQ$1,0))&amp;""),""))</f>
        <v/>
      </c>
      <c r="BC237" s="19">
        <f>IF(AY237="","",IF(OR(AND(IFERROR(TRIM(INDEX($A237:$AQ237,MATCH(Lists!$K$18,$A$1:$AQ$1,0))&amp;""),"")&lt;&gt;"",ISERROR(MATCH(LOWER(IFERROR(TRIM(INDEX($A237:$AQ237,MATCH(Lists!$K$18,$A$1:$AQ$1,0))&amp;""),"")),Lists!$M$2:$M$7,0))),AND(IFERROR(TRIM(INDEX($A237:$AQ237,MATCH(Lists!$K$19,$A$1:$AQ$1,0))&amp;""),"")&lt;&gt;"",ISERROR(MATCH(LOWER(IFERROR(TRIM(INDEX($A237:$AQ237,MATCH(Lists!$K$19,$A$1:$AQ$1,0))&amp;""),"")),Lists!$M$2:$M$7,0)))),"Yes","No"))</f>
        <v/>
      </c>
      <c r="BD237" s="19">
        <f>IF(AY237="","",IF(IFERROR(TRIM(INDEX($A237:$AQ237,MATCH(Lists!$K$20,$A$1:$AQ$1,0))&amp;""),"")&lt;&gt;"","Yes","No"))</f>
        <v/>
      </c>
      <c r="BE237" s="19">
        <f>IF(AS237="","",IFERROR(TRIM(INDEX($A237:$AQ237,MATCH(Lists!$K$7,$A$1:$AQ$1,0))&amp;""),""))</f>
        <v/>
      </c>
      <c r="BF237" s="19">
        <f>IF(AS237="","",IFERROR(TRIM(INDEX($A237:$AQ237,MATCH(Lists!$K$8,$A$1:$AQ$1,0))&amp;""),""))</f>
        <v/>
      </c>
      <c r="BG237" s="19">
        <f>IF(AS237="","",IFERROR(TRIM(INDEX($A237:$AQ237,MATCH(Lists!$K$12,$A$1:$AQ$1,0))&amp;""),""))</f>
        <v/>
      </c>
      <c r="BH237" s="19">
        <f>IF(AS237="","",IFERROR(TRIM(INDEX($A237:$AQ237,MATCH(Lists!$K$22,$A$1:$AQ$1,0))&amp;""),""))</f>
        <v/>
      </c>
      <c r="BI237" s="21">
        <f>IF(OR(BH237="Paid",BH237="Partially refunded"),IFERROR(VALUE(IFERROR(TRIM(INDEX($A237:$AQ237,MATCH(Lists!$K$23,$A$1:$AQ$1,0))&amp;""),"")),0)-IFERROR(VALUE(IFERROR(TRIM(INDEX($A237:$AQ237,MATCH(Lists!$K$24,$A$1:$AQ$1,0))&amp;""),"")),0),0)</f>
        <v/>
      </c>
      <c r="BJ237" s="21">
        <f>IF(AS237="","",IFERROR(IF(TRIM(INDEX($A237:$AQ237,MATCH(Lists!$K$21,$A$1:$AQ$1,0))&amp;"")="","",VALUE(TRIM(INDEX($A237:$AQ237,MATCH(Lists!$K$21,$A$1:$AQ$1,0))&amp;""))),""))</f>
        <v/>
      </c>
      <c r="BK237" s="19">
        <f>IF(AS237="",0,1)</f>
        <v/>
      </c>
    </row>
    <row r="238">
      <c r="AR238" s="18" t="n"/>
      <c r="AS238" s="19">
        <f>TRIM(IFERROR(TRIM(INDEX($A238:$AQ238,MATCH(Lists!$K$2,$A$1:$AQ$1,0))&amp;""),"")&amp;" "&amp;IFERROR(TRIM(INDEX($A238:$AQ238,MATCH(Lists!$K$3,$A$1:$AQ$1,0))&amp;""),""))</f>
        <v/>
      </c>
      <c r="AT238" s="20">
        <f>IF(AS238="","",IFERROR(IF(TRIM(INDEX($A238:$AQ238,MATCH(Lists!$K$4,$A$1:$AQ$1,0))&amp;"")="","",IF(ISNUMBER(INDEX($A238:$AQ238,MATCH(Lists!$K$4,$A$1:$AQ$1,0))),INT(INDEX($A238:$AQ238,MATCH(Lists!$K$4,$A$1:$AQ$1,0))),DATE(VALUE(LEFT(INDEX($A238:$AQ238,MATCH(Lists!$K$4,$A$1:$AQ$1,0)),4)),VALUE(MID(INDEX($A238:$AQ238,MATCH(Lists!$K$4,$A$1:$AQ$1,0)),6,2)),VALUE(MID(INDEX($A238:$AQ238,MATCH(Lists!$K$4,$A$1:$AQ$1,0)),9,2))))),""))</f>
        <v/>
      </c>
      <c r="AU238" s="19">
        <f>IF(AS238="","",IFERROR(TRIM(INDEX($A238:$AQ238,MATCH(Lists!$K$6,$A$1:$AQ$1,0))&amp;""),""))</f>
        <v/>
      </c>
      <c r="AV238" s="19">
        <f>IF(AS238="","",IFERROR(TRIM(INDEX($A238:$AQ238,MATCH(Lists!$K$5,$A$1:$AQ$1,0))&amp;""),""))</f>
        <v/>
      </c>
      <c r="AW238" s="19">
        <f>IF(AS238="","",IF(OR(AND(IFERROR(TRIM(INDEX($A238:$AQ238,MATCH(Lists!$K$9,$A$1:$AQ$1,0))&amp;""),"")&lt;&gt;"",ISERROR(MATCH(LOWER(IFERROR(TRIM(INDEX($A238:$AQ238,MATCH(Lists!$K$9,$A$1:$AQ$1,0))&amp;""),"")),Lists!$M$2:$M$7,0))),AND(IFERROR(TRIM(INDEX($A238:$AQ238,MATCH(Lists!$K$10,$A$1:$AQ$1,0))&amp;""),"")&lt;&gt;"",ISERROR(MATCH(LOWER(IFERROR(TRIM(INDEX($A238:$AQ238,MATCH(Lists!$K$10,$A$1:$AQ$1,0))&amp;""),"")),Lists!$M$2:$M$7,0)))),"Yes","No"))</f>
        <v/>
      </c>
      <c r="AX238" s="19">
        <f>IF(AS238="","",IF(IFERROR(TRIM(INDEX($A238:$AQ238,MATCH(Lists!$K$11,$A$1:$AQ$1,0))&amp;""),"")&lt;&gt;"","Yes","No"))</f>
        <v/>
      </c>
      <c r="AY238" s="19">
        <f>TRIM(IFERROR(TRIM(INDEX($A238:$AQ238,MATCH(Lists!$K$13,$A$1:$AQ$1,0))&amp;""),"")&amp;" "&amp;IFERROR(TRIM(INDEX($A238:$AQ238,MATCH(Lists!$K$14,$A$1:$AQ$1,0))&amp;""),""))</f>
        <v/>
      </c>
      <c r="AZ238" s="20">
        <f>IF(AY238="","",IFERROR(IF(TRIM(INDEX($A238:$AQ238,MATCH(Lists!$K$15,$A$1:$AQ$1,0))&amp;"")="","",IF(ISNUMBER(INDEX($A238:$AQ238,MATCH(Lists!$K$15,$A$1:$AQ$1,0))),INT(INDEX($A238:$AQ238,MATCH(Lists!$K$15,$A$1:$AQ$1,0))),DATE(VALUE(LEFT(INDEX($A238:$AQ238,MATCH(Lists!$K$15,$A$1:$AQ$1,0)),4)),VALUE(MID(INDEX($A238:$AQ238,MATCH(Lists!$K$15,$A$1:$AQ$1,0)),6,2)),VALUE(MID(INDEX($A238:$AQ238,MATCH(Lists!$K$15,$A$1:$AQ$1,0)),9,2))))),""))</f>
        <v/>
      </c>
      <c r="BA238" s="19">
        <f>IF(AY238="","",IFERROR(TRIM(INDEX($A238:$AQ238,MATCH(Lists!$K$17,$A$1:$AQ$1,0))&amp;""),""))</f>
        <v/>
      </c>
      <c r="BB238" s="19">
        <f>IF(AY238="","",IFERROR(TRIM(INDEX($A238:$AQ238,MATCH(Lists!$K$16,$A$1:$AQ$1,0))&amp;""),""))</f>
        <v/>
      </c>
      <c r="BC238" s="19">
        <f>IF(AY238="","",IF(OR(AND(IFERROR(TRIM(INDEX($A238:$AQ238,MATCH(Lists!$K$18,$A$1:$AQ$1,0))&amp;""),"")&lt;&gt;"",ISERROR(MATCH(LOWER(IFERROR(TRIM(INDEX($A238:$AQ238,MATCH(Lists!$K$18,$A$1:$AQ$1,0))&amp;""),"")),Lists!$M$2:$M$7,0))),AND(IFERROR(TRIM(INDEX($A238:$AQ238,MATCH(Lists!$K$19,$A$1:$AQ$1,0))&amp;""),"")&lt;&gt;"",ISERROR(MATCH(LOWER(IFERROR(TRIM(INDEX($A238:$AQ238,MATCH(Lists!$K$19,$A$1:$AQ$1,0))&amp;""),"")),Lists!$M$2:$M$7,0)))),"Yes","No"))</f>
        <v/>
      </c>
      <c r="BD238" s="19">
        <f>IF(AY238="","",IF(IFERROR(TRIM(INDEX($A238:$AQ238,MATCH(Lists!$K$20,$A$1:$AQ$1,0))&amp;""),"")&lt;&gt;"","Yes","No"))</f>
        <v/>
      </c>
      <c r="BE238" s="19">
        <f>IF(AS238="","",IFERROR(TRIM(INDEX($A238:$AQ238,MATCH(Lists!$K$7,$A$1:$AQ$1,0))&amp;""),""))</f>
        <v/>
      </c>
      <c r="BF238" s="19">
        <f>IF(AS238="","",IFERROR(TRIM(INDEX($A238:$AQ238,MATCH(Lists!$K$8,$A$1:$AQ$1,0))&amp;""),""))</f>
        <v/>
      </c>
      <c r="BG238" s="19">
        <f>IF(AS238="","",IFERROR(TRIM(INDEX($A238:$AQ238,MATCH(Lists!$K$12,$A$1:$AQ$1,0))&amp;""),""))</f>
        <v/>
      </c>
      <c r="BH238" s="19">
        <f>IF(AS238="","",IFERROR(TRIM(INDEX($A238:$AQ238,MATCH(Lists!$K$22,$A$1:$AQ$1,0))&amp;""),""))</f>
        <v/>
      </c>
      <c r="BI238" s="21">
        <f>IF(OR(BH238="Paid",BH238="Partially refunded"),IFERROR(VALUE(IFERROR(TRIM(INDEX($A238:$AQ238,MATCH(Lists!$K$23,$A$1:$AQ$1,0))&amp;""),"")),0)-IFERROR(VALUE(IFERROR(TRIM(INDEX($A238:$AQ238,MATCH(Lists!$K$24,$A$1:$AQ$1,0))&amp;""),"")),0),0)</f>
        <v/>
      </c>
      <c r="BJ238" s="21">
        <f>IF(AS238="","",IFERROR(IF(TRIM(INDEX($A238:$AQ238,MATCH(Lists!$K$21,$A$1:$AQ$1,0))&amp;"")="","",VALUE(TRIM(INDEX($A238:$AQ238,MATCH(Lists!$K$21,$A$1:$AQ$1,0))&amp;""))),""))</f>
        <v/>
      </c>
      <c r="BK238" s="19">
        <f>IF(AS238="",0,1)</f>
        <v/>
      </c>
    </row>
    <row r="239">
      <c r="AR239" s="18" t="n"/>
      <c r="AS239" s="19">
        <f>TRIM(IFERROR(TRIM(INDEX($A239:$AQ239,MATCH(Lists!$K$2,$A$1:$AQ$1,0))&amp;""),"")&amp;" "&amp;IFERROR(TRIM(INDEX($A239:$AQ239,MATCH(Lists!$K$3,$A$1:$AQ$1,0))&amp;""),""))</f>
        <v/>
      </c>
      <c r="AT239" s="20">
        <f>IF(AS239="","",IFERROR(IF(TRIM(INDEX($A239:$AQ239,MATCH(Lists!$K$4,$A$1:$AQ$1,0))&amp;"")="","",IF(ISNUMBER(INDEX($A239:$AQ239,MATCH(Lists!$K$4,$A$1:$AQ$1,0))),INT(INDEX($A239:$AQ239,MATCH(Lists!$K$4,$A$1:$AQ$1,0))),DATE(VALUE(LEFT(INDEX($A239:$AQ239,MATCH(Lists!$K$4,$A$1:$AQ$1,0)),4)),VALUE(MID(INDEX($A239:$AQ239,MATCH(Lists!$K$4,$A$1:$AQ$1,0)),6,2)),VALUE(MID(INDEX($A239:$AQ239,MATCH(Lists!$K$4,$A$1:$AQ$1,0)),9,2))))),""))</f>
        <v/>
      </c>
      <c r="AU239" s="19">
        <f>IF(AS239="","",IFERROR(TRIM(INDEX($A239:$AQ239,MATCH(Lists!$K$6,$A$1:$AQ$1,0))&amp;""),""))</f>
        <v/>
      </c>
      <c r="AV239" s="19">
        <f>IF(AS239="","",IFERROR(TRIM(INDEX($A239:$AQ239,MATCH(Lists!$K$5,$A$1:$AQ$1,0))&amp;""),""))</f>
        <v/>
      </c>
      <c r="AW239" s="19">
        <f>IF(AS239="","",IF(OR(AND(IFERROR(TRIM(INDEX($A239:$AQ239,MATCH(Lists!$K$9,$A$1:$AQ$1,0))&amp;""),"")&lt;&gt;"",ISERROR(MATCH(LOWER(IFERROR(TRIM(INDEX($A239:$AQ239,MATCH(Lists!$K$9,$A$1:$AQ$1,0))&amp;""),"")),Lists!$M$2:$M$7,0))),AND(IFERROR(TRIM(INDEX($A239:$AQ239,MATCH(Lists!$K$10,$A$1:$AQ$1,0))&amp;""),"")&lt;&gt;"",ISERROR(MATCH(LOWER(IFERROR(TRIM(INDEX($A239:$AQ239,MATCH(Lists!$K$10,$A$1:$AQ$1,0))&amp;""),"")),Lists!$M$2:$M$7,0)))),"Yes","No"))</f>
        <v/>
      </c>
      <c r="AX239" s="19">
        <f>IF(AS239="","",IF(IFERROR(TRIM(INDEX($A239:$AQ239,MATCH(Lists!$K$11,$A$1:$AQ$1,0))&amp;""),"")&lt;&gt;"","Yes","No"))</f>
        <v/>
      </c>
      <c r="AY239" s="19">
        <f>TRIM(IFERROR(TRIM(INDEX($A239:$AQ239,MATCH(Lists!$K$13,$A$1:$AQ$1,0))&amp;""),"")&amp;" "&amp;IFERROR(TRIM(INDEX($A239:$AQ239,MATCH(Lists!$K$14,$A$1:$AQ$1,0))&amp;""),""))</f>
        <v/>
      </c>
      <c r="AZ239" s="20">
        <f>IF(AY239="","",IFERROR(IF(TRIM(INDEX($A239:$AQ239,MATCH(Lists!$K$15,$A$1:$AQ$1,0))&amp;"")="","",IF(ISNUMBER(INDEX($A239:$AQ239,MATCH(Lists!$K$15,$A$1:$AQ$1,0))),INT(INDEX($A239:$AQ239,MATCH(Lists!$K$15,$A$1:$AQ$1,0))),DATE(VALUE(LEFT(INDEX($A239:$AQ239,MATCH(Lists!$K$15,$A$1:$AQ$1,0)),4)),VALUE(MID(INDEX($A239:$AQ239,MATCH(Lists!$K$15,$A$1:$AQ$1,0)),6,2)),VALUE(MID(INDEX($A239:$AQ239,MATCH(Lists!$K$15,$A$1:$AQ$1,0)),9,2))))),""))</f>
        <v/>
      </c>
      <c r="BA239" s="19">
        <f>IF(AY239="","",IFERROR(TRIM(INDEX($A239:$AQ239,MATCH(Lists!$K$17,$A$1:$AQ$1,0))&amp;""),""))</f>
        <v/>
      </c>
      <c r="BB239" s="19">
        <f>IF(AY239="","",IFERROR(TRIM(INDEX($A239:$AQ239,MATCH(Lists!$K$16,$A$1:$AQ$1,0))&amp;""),""))</f>
        <v/>
      </c>
      <c r="BC239" s="19">
        <f>IF(AY239="","",IF(OR(AND(IFERROR(TRIM(INDEX($A239:$AQ239,MATCH(Lists!$K$18,$A$1:$AQ$1,0))&amp;""),"")&lt;&gt;"",ISERROR(MATCH(LOWER(IFERROR(TRIM(INDEX($A239:$AQ239,MATCH(Lists!$K$18,$A$1:$AQ$1,0))&amp;""),"")),Lists!$M$2:$M$7,0))),AND(IFERROR(TRIM(INDEX($A239:$AQ239,MATCH(Lists!$K$19,$A$1:$AQ$1,0))&amp;""),"")&lt;&gt;"",ISERROR(MATCH(LOWER(IFERROR(TRIM(INDEX($A239:$AQ239,MATCH(Lists!$K$19,$A$1:$AQ$1,0))&amp;""),"")),Lists!$M$2:$M$7,0)))),"Yes","No"))</f>
        <v/>
      </c>
      <c r="BD239" s="19">
        <f>IF(AY239="","",IF(IFERROR(TRIM(INDEX($A239:$AQ239,MATCH(Lists!$K$20,$A$1:$AQ$1,0))&amp;""),"")&lt;&gt;"","Yes","No"))</f>
        <v/>
      </c>
      <c r="BE239" s="19">
        <f>IF(AS239="","",IFERROR(TRIM(INDEX($A239:$AQ239,MATCH(Lists!$K$7,$A$1:$AQ$1,0))&amp;""),""))</f>
        <v/>
      </c>
      <c r="BF239" s="19">
        <f>IF(AS239="","",IFERROR(TRIM(INDEX($A239:$AQ239,MATCH(Lists!$K$8,$A$1:$AQ$1,0))&amp;""),""))</f>
        <v/>
      </c>
      <c r="BG239" s="19">
        <f>IF(AS239="","",IFERROR(TRIM(INDEX($A239:$AQ239,MATCH(Lists!$K$12,$A$1:$AQ$1,0))&amp;""),""))</f>
        <v/>
      </c>
      <c r="BH239" s="19">
        <f>IF(AS239="","",IFERROR(TRIM(INDEX($A239:$AQ239,MATCH(Lists!$K$22,$A$1:$AQ$1,0))&amp;""),""))</f>
        <v/>
      </c>
      <c r="BI239" s="21">
        <f>IF(OR(BH239="Paid",BH239="Partially refunded"),IFERROR(VALUE(IFERROR(TRIM(INDEX($A239:$AQ239,MATCH(Lists!$K$23,$A$1:$AQ$1,0))&amp;""),"")),0)-IFERROR(VALUE(IFERROR(TRIM(INDEX($A239:$AQ239,MATCH(Lists!$K$24,$A$1:$AQ$1,0))&amp;""),"")),0),0)</f>
        <v/>
      </c>
      <c r="BJ239" s="21">
        <f>IF(AS239="","",IFERROR(IF(TRIM(INDEX($A239:$AQ239,MATCH(Lists!$K$21,$A$1:$AQ$1,0))&amp;"")="","",VALUE(TRIM(INDEX($A239:$AQ239,MATCH(Lists!$K$21,$A$1:$AQ$1,0))&amp;""))),""))</f>
        <v/>
      </c>
      <c r="BK239" s="19">
        <f>IF(AS239="",0,1)</f>
        <v/>
      </c>
    </row>
    <row r="240">
      <c r="AR240" s="18" t="n"/>
      <c r="AS240" s="19">
        <f>TRIM(IFERROR(TRIM(INDEX($A240:$AQ240,MATCH(Lists!$K$2,$A$1:$AQ$1,0))&amp;""),"")&amp;" "&amp;IFERROR(TRIM(INDEX($A240:$AQ240,MATCH(Lists!$K$3,$A$1:$AQ$1,0))&amp;""),""))</f>
        <v/>
      </c>
      <c r="AT240" s="20">
        <f>IF(AS240="","",IFERROR(IF(TRIM(INDEX($A240:$AQ240,MATCH(Lists!$K$4,$A$1:$AQ$1,0))&amp;"")="","",IF(ISNUMBER(INDEX($A240:$AQ240,MATCH(Lists!$K$4,$A$1:$AQ$1,0))),INT(INDEX($A240:$AQ240,MATCH(Lists!$K$4,$A$1:$AQ$1,0))),DATE(VALUE(LEFT(INDEX($A240:$AQ240,MATCH(Lists!$K$4,$A$1:$AQ$1,0)),4)),VALUE(MID(INDEX($A240:$AQ240,MATCH(Lists!$K$4,$A$1:$AQ$1,0)),6,2)),VALUE(MID(INDEX($A240:$AQ240,MATCH(Lists!$K$4,$A$1:$AQ$1,0)),9,2))))),""))</f>
        <v/>
      </c>
      <c r="AU240" s="19">
        <f>IF(AS240="","",IFERROR(TRIM(INDEX($A240:$AQ240,MATCH(Lists!$K$6,$A$1:$AQ$1,0))&amp;""),""))</f>
        <v/>
      </c>
      <c r="AV240" s="19">
        <f>IF(AS240="","",IFERROR(TRIM(INDEX($A240:$AQ240,MATCH(Lists!$K$5,$A$1:$AQ$1,0))&amp;""),""))</f>
        <v/>
      </c>
      <c r="AW240" s="19">
        <f>IF(AS240="","",IF(OR(AND(IFERROR(TRIM(INDEX($A240:$AQ240,MATCH(Lists!$K$9,$A$1:$AQ$1,0))&amp;""),"")&lt;&gt;"",ISERROR(MATCH(LOWER(IFERROR(TRIM(INDEX($A240:$AQ240,MATCH(Lists!$K$9,$A$1:$AQ$1,0))&amp;""),"")),Lists!$M$2:$M$7,0))),AND(IFERROR(TRIM(INDEX($A240:$AQ240,MATCH(Lists!$K$10,$A$1:$AQ$1,0))&amp;""),"")&lt;&gt;"",ISERROR(MATCH(LOWER(IFERROR(TRIM(INDEX($A240:$AQ240,MATCH(Lists!$K$10,$A$1:$AQ$1,0))&amp;""),"")),Lists!$M$2:$M$7,0)))),"Yes","No"))</f>
        <v/>
      </c>
      <c r="AX240" s="19">
        <f>IF(AS240="","",IF(IFERROR(TRIM(INDEX($A240:$AQ240,MATCH(Lists!$K$11,$A$1:$AQ$1,0))&amp;""),"")&lt;&gt;"","Yes","No"))</f>
        <v/>
      </c>
      <c r="AY240" s="19">
        <f>TRIM(IFERROR(TRIM(INDEX($A240:$AQ240,MATCH(Lists!$K$13,$A$1:$AQ$1,0))&amp;""),"")&amp;" "&amp;IFERROR(TRIM(INDEX($A240:$AQ240,MATCH(Lists!$K$14,$A$1:$AQ$1,0))&amp;""),""))</f>
        <v/>
      </c>
      <c r="AZ240" s="20">
        <f>IF(AY240="","",IFERROR(IF(TRIM(INDEX($A240:$AQ240,MATCH(Lists!$K$15,$A$1:$AQ$1,0))&amp;"")="","",IF(ISNUMBER(INDEX($A240:$AQ240,MATCH(Lists!$K$15,$A$1:$AQ$1,0))),INT(INDEX($A240:$AQ240,MATCH(Lists!$K$15,$A$1:$AQ$1,0))),DATE(VALUE(LEFT(INDEX($A240:$AQ240,MATCH(Lists!$K$15,$A$1:$AQ$1,0)),4)),VALUE(MID(INDEX($A240:$AQ240,MATCH(Lists!$K$15,$A$1:$AQ$1,0)),6,2)),VALUE(MID(INDEX($A240:$AQ240,MATCH(Lists!$K$15,$A$1:$AQ$1,0)),9,2))))),""))</f>
        <v/>
      </c>
      <c r="BA240" s="19">
        <f>IF(AY240="","",IFERROR(TRIM(INDEX($A240:$AQ240,MATCH(Lists!$K$17,$A$1:$AQ$1,0))&amp;""),""))</f>
        <v/>
      </c>
      <c r="BB240" s="19">
        <f>IF(AY240="","",IFERROR(TRIM(INDEX($A240:$AQ240,MATCH(Lists!$K$16,$A$1:$AQ$1,0))&amp;""),""))</f>
        <v/>
      </c>
      <c r="BC240" s="19">
        <f>IF(AY240="","",IF(OR(AND(IFERROR(TRIM(INDEX($A240:$AQ240,MATCH(Lists!$K$18,$A$1:$AQ$1,0))&amp;""),"")&lt;&gt;"",ISERROR(MATCH(LOWER(IFERROR(TRIM(INDEX($A240:$AQ240,MATCH(Lists!$K$18,$A$1:$AQ$1,0))&amp;""),"")),Lists!$M$2:$M$7,0))),AND(IFERROR(TRIM(INDEX($A240:$AQ240,MATCH(Lists!$K$19,$A$1:$AQ$1,0))&amp;""),"")&lt;&gt;"",ISERROR(MATCH(LOWER(IFERROR(TRIM(INDEX($A240:$AQ240,MATCH(Lists!$K$19,$A$1:$AQ$1,0))&amp;""),"")),Lists!$M$2:$M$7,0)))),"Yes","No"))</f>
        <v/>
      </c>
      <c r="BD240" s="19">
        <f>IF(AY240="","",IF(IFERROR(TRIM(INDEX($A240:$AQ240,MATCH(Lists!$K$20,$A$1:$AQ$1,0))&amp;""),"")&lt;&gt;"","Yes","No"))</f>
        <v/>
      </c>
      <c r="BE240" s="19">
        <f>IF(AS240="","",IFERROR(TRIM(INDEX($A240:$AQ240,MATCH(Lists!$K$7,$A$1:$AQ$1,0))&amp;""),""))</f>
        <v/>
      </c>
      <c r="BF240" s="19">
        <f>IF(AS240="","",IFERROR(TRIM(INDEX($A240:$AQ240,MATCH(Lists!$K$8,$A$1:$AQ$1,0))&amp;""),""))</f>
        <v/>
      </c>
      <c r="BG240" s="19">
        <f>IF(AS240="","",IFERROR(TRIM(INDEX($A240:$AQ240,MATCH(Lists!$K$12,$A$1:$AQ$1,0))&amp;""),""))</f>
        <v/>
      </c>
      <c r="BH240" s="19">
        <f>IF(AS240="","",IFERROR(TRIM(INDEX($A240:$AQ240,MATCH(Lists!$K$22,$A$1:$AQ$1,0))&amp;""),""))</f>
        <v/>
      </c>
      <c r="BI240" s="21">
        <f>IF(OR(BH240="Paid",BH240="Partially refunded"),IFERROR(VALUE(IFERROR(TRIM(INDEX($A240:$AQ240,MATCH(Lists!$K$23,$A$1:$AQ$1,0))&amp;""),"")),0)-IFERROR(VALUE(IFERROR(TRIM(INDEX($A240:$AQ240,MATCH(Lists!$K$24,$A$1:$AQ$1,0))&amp;""),"")),0),0)</f>
        <v/>
      </c>
      <c r="BJ240" s="21">
        <f>IF(AS240="","",IFERROR(IF(TRIM(INDEX($A240:$AQ240,MATCH(Lists!$K$21,$A$1:$AQ$1,0))&amp;"")="","",VALUE(TRIM(INDEX($A240:$AQ240,MATCH(Lists!$K$21,$A$1:$AQ$1,0))&amp;""))),""))</f>
        <v/>
      </c>
      <c r="BK240" s="19">
        <f>IF(AS240="",0,1)</f>
        <v/>
      </c>
    </row>
    <row r="241">
      <c r="AR241" s="18" t="n"/>
      <c r="AS241" s="19">
        <f>TRIM(IFERROR(TRIM(INDEX($A241:$AQ241,MATCH(Lists!$K$2,$A$1:$AQ$1,0))&amp;""),"")&amp;" "&amp;IFERROR(TRIM(INDEX($A241:$AQ241,MATCH(Lists!$K$3,$A$1:$AQ$1,0))&amp;""),""))</f>
        <v/>
      </c>
      <c r="AT241" s="20">
        <f>IF(AS241="","",IFERROR(IF(TRIM(INDEX($A241:$AQ241,MATCH(Lists!$K$4,$A$1:$AQ$1,0))&amp;"")="","",IF(ISNUMBER(INDEX($A241:$AQ241,MATCH(Lists!$K$4,$A$1:$AQ$1,0))),INT(INDEX($A241:$AQ241,MATCH(Lists!$K$4,$A$1:$AQ$1,0))),DATE(VALUE(LEFT(INDEX($A241:$AQ241,MATCH(Lists!$K$4,$A$1:$AQ$1,0)),4)),VALUE(MID(INDEX($A241:$AQ241,MATCH(Lists!$K$4,$A$1:$AQ$1,0)),6,2)),VALUE(MID(INDEX($A241:$AQ241,MATCH(Lists!$K$4,$A$1:$AQ$1,0)),9,2))))),""))</f>
        <v/>
      </c>
      <c r="AU241" s="19">
        <f>IF(AS241="","",IFERROR(TRIM(INDEX($A241:$AQ241,MATCH(Lists!$K$6,$A$1:$AQ$1,0))&amp;""),""))</f>
        <v/>
      </c>
      <c r="AV241" s="19">
        <f>IF(AS241="","",IFERROR(TRIM(INDEX($A241:$AQ241,MATCH(Lists!$K$5,$A$1:$AQ$1,0))&amp;""),""))</f>
        <v/>
      </c>
      <c r="AW241" s="19">
        <f>IF(AS241="","",IF(OR(AND(IFERROR(TRIM(INDEX($A241:$AQ241,MATCH(Lists!$K$9,$A$1:$AQ$1,0))&amp;""),"")&lt;&gt;"",ISERROR(MATCH(LOWER(IFERROR(TRIM(INDEX($A241:$AQ241,MATCH(Lists!$K$9,$A$1:$AQ$1,0))&amp;""),"")),Lists!$M$2:$M$7,0))),AND(IFERROR(TRIM(INDEX($A241:$AQ241,MATCH(Lists!$K$10,$A$1:$AQ$1,0))&amp;""),"")&lt;&gt;"",ISERROR(MATCH(LOWER(IFERROR(TRIM(INDEX($A241:$AQ241,MATCH(Lists!$K$10,$A$1:$AQ$1,0))&amp;""),"")),Lists!$M$2:$M$7,0)))),"Yes","No"))</f>
        <v/>
      </c>
      <c r="AX241" s="19">
        <f>IF(AS241="","",IF(IFERROR(TRIM(INDEX($A241:$AQ241,MATCH(Lists!$K$11,$A$1:$AQ$1,0))&amp;""),"")&lt;&gt;"","Yes","No"))</f>
        <v/>
      </c>
      <c r="AY241" s="19">
        <f>TRIM(IFERROR(TRIM(INDEX($A241:$AQ241,MATCH(Lists!$K$13,$A$1:$AQ$1,0))&amp;""),"")&amp;" "&amp;IFERROR(TRIM(INDEX($A241:$AQ241,MATCH(Lists!$K$14,$A$1:$AQ$1,0))&amp;""),""))</f>
        <v/>
      </c>
      <c r="AZ241" s="20">
        <f>IF(AY241="","",IFERROR(IF(TRIM(INDEX($A241:$AQ241,MATCH(Lists!$K$15,$A$1:$AQ$1,0))&amp;"")="","",IF(ISNUMBER(INDEX($A241:$AQ241,MATCH(Lists!$K$15,$A$1:$AQ$1,0))),INT(INDEX($A241:$AQ241,MATCH(Lists!$K$15,$A$1:$AQ$1,0))),DATE(VALUE(LEFT(INDEX($A241:$AQ241,MATCH(Lists!$K$15,$A$1:$AQ$1,0)),4)),VALUE(MID(INDEX($A241:$AQ241,MATCH(Lists!$K$15,$A$1:$AQ$1,0)),6,2)),VALUE(MID(INDEX($A241:$AQ241,MATCH(Lists!$K$15,$A$1:$AQ$1,0)),9,2))))),""))</f>
        <v/>
      </c>
      <c r="BA241" s="19">
        <f>IF(AY241="","",IFERROR(TRIM(INDEX($A241:$AQ241,MATCH(Lists!$K$17,$A$1:$AQ$1,0))&amp;""),""))</f>
        <v/>
      </c>
      <c r="BB241" s="19">
        <f>IF(AY241="","",IFERROR(TRIM(INDEX($A241:$AQ241,MATCH(Lists!$K$16,$A$1:$AQ$1,0))&amp;""),""))</f>
        <v/>
      </c>
      <c r="BC241" s="19">
        <f>IF(AY241="","",IF(OR(AND(IFERROR(TRIM(INDEX($A241:$AQ241,MATCH(Lists!$K$18,$A$1:$AQ$1,0))&amp;""),"")&lt;&gt;"",ISERROR(MATCH(LOWER(IFERROR(TRIM(INDEX($A241:$AQ241,MATCH(Lists!$K$18,$A$1:$AQ$1,0))&amp;""),"")),Lists!$M$2:$M$7,0))),AND(IFERROR(TRIM(INDEX($A241:$AQ241,MATCH(Lists!$K$19,$A$1:$AQ$1,0))&amp;""),"")&lt;&gt;"",ISERROR(MATCH(LOWER(IFERROR(TRIM(INDEX($A241:$AQ241,MATCH(Lists!$K$19,$A$1:$AQ$1,0))&amp;""),"")),Lists!$M$2:$M$7,0)))),"Yes","No"))</f>
        <v/>
      </c>
      <c r="BD241" s="19">
        <f>IF(AY241="","",IF(IFERROR(TRIM(INDEX($A241:$AQ241,MATCH(Lists!$K$20,$A$1:$AQ$1,0))&amp;""),"")&lt;&gt;"","Yes","No"))</f>
        <v/>
      </c>
      <c r="BE241" s="19">
        <f>IF(AS241="","",IFERROR(TRIM(INDEX($A241:$AQ241,MATCH(Lists!$K$7,$A$1:$AQ$1,0))&amp;""),""))</f>
        <v/>
      </c>
      <c r="BF241" s="19">
        <f>IF(AS241="","",IFERROR(TRIM(INDEX($A241:$AQ241,MATCH(Lists!$K$8,$A$1:$AQ$1,0))&amp;""),""))</f>
        <v/>
      </c>
      <c r="BG241" s="19">
        <f>IF(AS241="","",IFERROR(TRIM(INDEX($A241:$AQ241,MATCH(Lists!$K$12,$A$1:$AQ$1,0))&amp;""),""))</f>
        <v/>
      </c>
      <c r="BH241" s="19">
        <f>IF(AS241="","",IFERROR(TRIM(INDEX($A241:$AQ241,MATCH(Lists!$K$22,$A$1:$AQ$1,0))&amp;""),""))</f>
        <v/>
      </c>
      <c r="BI241" s="21">
        <f>IF(OR(BH241="Paid",BH241="Partially refunded"),IFERROR(VALUE(IFERROR(TRIM(INDEX($A241:$AQ241,MATCH(Lists!$K$23,$A$1:$AQ$1,0))&amp;""),"")),0)-IFERROR(VALUE(IFERROR(TRIM(INDEX($A241:$AQ241,MATCH(Lists!$K$24,$A$1:$AQ$1,0))&amp;""),"")),0),0)</f>
        <v/>
      </c>
      <c r="BJ241" s="21">
        <f>IF(AS241="","",IFERROR(IF(TRIM(INDEX($A241:$AQ241,MATCH(Lists!$K$21,$A$1:$AQ$1,0))&amp;"")="","",VALUE(TRIM(INDEX($A241:$AQ241,MATCH(Lists!$K$21,$A$1:$AQ$1,0))&amp;""))),""))</f>
        <v/>
      </c>
      <c r="BK241" s="19">
        <f>IF(AS241="",0,1)</f>
        <v/>
      </c>
    </row>
    <row r="242">
      <c r="AR242" s="18" t="n"/>
      <c r="AS242" s="19">
        <f>TRIM(IFERROR(TRIM(INDEX($A242:$AQ242,MATCH(Lists!$K$2,$A$1:$AQ$1,0))&amp;""),"")&amp;" "&amp;IFERROR(TRIM(INDEX($A242:$AQ242,MATCH(Lists!$K$3,$A$1:$AQ$1,0))&amp;""),""))</f>
        <v/>
      </c>
      <c r="AT242" s="20">
        <f>IF(AS242="","",IFERROR(IF(TRIM(INDEX($A242:$AQ242,MATCH(Lists!$K$4,$A$1:$AQ$1,0))&amp;"")="","",IF(ISNUMBER(INDEX($A242:$AQ242,MATCH(Lists!$K$4,$A$1:$AQ$1,0))),INT(INDEX($A242:$AQ242,MATCH(Lists!$K$4,$A$1:$AQ$1,0))),DATE(VALUE(LEFT(INDEX($A242:$AQ242,MATCH(Lists!$K$4,$A$1:$AQ$1,0)),4)),VALUE(MID(INDEX($A242:$AQ242,MATCH(Lists!$K$4,$A$1:$AQ$1,0)),6,2)),VALUE(MID(INDEX($A242:$AQ242,MATCH(Lists!$K$4,$A$1:$AQ$1,0)),9,2))))),""))</f>
        <v/>
      </c>
      <c r="AU242" s="19">
        <f>IF(AS242="","",IFERROR(TRIM(INDEX($A242:$AQ242,MATCH(Lists!$K$6,$A$1:$AQ$1,0))&amp;""),""))</f>
        <v/>
      </c>
      <c r="AV242" s="19">
        <f>IF(AS242="","",IFERROR(TRIM(INDEX($A242:$AQ242,MATCH(Lists!$K$5,$A$1:$AQ$1,0))&amp;""),""))</f>
        <v/>
      </c>
      <c r="AW242" s="19">
        <f>IF(AS242="","",IF(OR(AND(IFERROR(TRIM(INDEX($A242:$AQ242,MATCH(Lists!$K$9,$A$1:$AQ$1,0))&amp;""),"")&lt;&gt;"",ISERROR(MATCH(LOWER(IFERROR(TRIM(INDEX($A242:$AQ242,MATCH(Lists!$K$9,$A$1:$AQ$1,0))&amp;""),"")),Lists!$M$2:$M$7,0))),AND(IFERROR(TRIM(INDEX($A242:$AQ242,MATCH(Lists!$K$10,$A$1:$AQ$1,0))&amp;""),"")&lt;&gt;"",ISERROR(MATCH(LOWER(IFERROR(TRIM(INDEX($A242:$AQ242,MATCH(Lists!$K$10,$A$1:$AQ$1,0))&amp;""),"")),Lists!$M$2:$M$7,0)))),"Yes","No"))</f>
        <v/>
      </c>
      <c r="AX242" s="19">
        <f>IF(AS242="","",IF(IFERROR(TRIM(INDEX($A242:$AQ242,MATCH(Lists!$K$11,$A$1:$AQ$1,0))&amp;""),"")&lt;&gt;"","Yes","No"))</f>
        <v/>
      </c>
      <c r="AY242" s="19">
        <f>TRIM(IFERROR(TRIM(INDEX($A242:$AQ242,MATCH(Lists!$K$13,$A$1:$AQ$1,0))&amp;""),"")&amp;" "&amp;IFERROR(TRIM(INDEX($A242:$AQ242,MATCH(Lists!$K$14,$A$1:$AQ$1,0))&amp;""),""))</f>
        <v/>
      </c>
      <c r="AZ242" s="20">
        <f>IF(AY242="","",IFERROR(IF(TRIM(INDEX($A242:$AQ242,MATCH(Lists!$K$15,$A$1:$AQ$1,0))&amp;"")="","",IF(ISNUMBER(INDEX($A242:$AQ242,MATCH(Lists!$K$15,$A$1:$AQ$1,0))),INT(INDEX($A242:$AQ242,MATCH(Lists!$K$15,$A$1:$AQ$1,0))),DATE(VALUE(LEFT(INDEX($A242:$AQ242,MATCH(Lists!$K$15,$A$1:$AQ$1,0)),4)),VALUE(MID(INDEX($A242:$AQ242,MATCH(Lists!$K$15,$A$1:$AQ$1,0)),6,2)),VALUE(MID(INDEX($A242:$AQ242,MATCH(Lists!$K$15,$A$1:$AQ$1,0)),9,2))))),""))</f>
        <v/>
      </c>
      <c r="BA242" s="19">
        <f>IF(AY242="","",IFERROR(TRIM(INDEX($A242:$AQ242,MATCH(Lists!$K$17,$A$1:$AQ$1,0))&amp;""),""))</f>
        <v/>
      </c>
      <c r="BB242" s="19">
        <f>IF(AY242="","",IFERROR(TRIM(INDEX($A242:$AQ242,MATCH(Lists!$K$16,$A$1:$AQ$1,0))&amp;""),""))</f>
        <v/>
      </c>
      <c r="BC242" s="19">
        <f>IF(AY242="","",IF(OR(AND(IFERROR(TRIM(INDEX($A242:$AQ242,MATCH(Lists!$K$18,$A$1:$AQ$1,0))&amp;""),"")&lt;&gt;"",ISERROR(MATCH(LOWER(IFERROR(TRIM(INDEX($A242:$AQ242,MATCH(Lists!$K$18,$A$1:$AQ$1,0))&amp;""),"")),Lists!$M$2:$M$7,0))),AND(IFERROR(TRIM(INDEX($A242:$AQ242,MATCH(Lists!$K$19,$A$1:$AQ$1,0))&amp;""),"")&lt;&gt;"",ISERROR(MATCH(LOWER(IFERROR(TRIM(INDEX($A242:$AQ242,MATCH(Lists!$K$19,$A$1:$AQ$1,0))&amp;""),"")),Lists!$M$2:$M$7,0)))),"Yes","No"))</f>
        <v/>
      </c>
      <c r="BD242" s="19">
        <f>IF(AY242="","",IF(IFERROR(TRIM(INDEX($A242:$AQ242,MATCH(Lists!$K$20,$A$1:$AQ$1,0))&amp;""),"")&lt;&gt;"","Yes","No"))</f>
        <v/>
      </c>
      <c r="BE242" s="19">
        <f>IF(AS242="","",IFERROR(TRIM(INDEX($A242:$AQ242,MATCH(Lists!$K$7,$A$1:$AQ$1,0))&amp;""),""))</f>
        <v/>
      </c>
      <c r="BF242" s="19">
        <f>IF(AS242="","",IFERROR(TRIM(INDEX($A242:$AQ242,MATCH(Lists!$K$8,$A$1:$AQ$1,0))&amp;""),""))</f>
        <v/>
      </c>
      <c r="BG242" s="19">
        <f>IF(AS242="","",IFERROR(TRIM(INDEX($A242:$AQ242,MATCH(Lists!$K$12,$A$1:$AQ$1,0))&amp;""),""))</f>
        <v/>
      </c>
      <c r="BH242" s="19">
        <f>IF(AS242="","",IFERROR(TRIM(INDEX($A242:$AQ242,MATCH(Lists!$K$22,$A$1:$AQ$1,0))&amp;""),""))</f>
        <v/>
      </c>
      <c r="BI242" s="21">
        <f>IF(OR(BH242="Paid",BH242="Partially refunded"),IFERROR(VALUE(IFERROR(TRIM(INDEX($A242:$AQ242,MATCH(Lists!$K$23,$A$1:$AQ$1,0))&amp;""),"")),0)-IFERROR(VALUE(IFERROR(TRIM(INDEX($A242:$AQ242,MATCH(Lists!$K$24,$A$1:$AQ$1,0))&amp;""),"")),0),0)</f>
        <v/>
      </c>
      <c r="BJ242" s="21">
        <f>IF(AS242="","",IFERROR(IF(TRIM(INDEX($A242:$AQ242,MATCH(Lists!$K$21,$A$1:$AQ$1,0))&amp;"")="","",VALUE(TRIM(INDEX($A242:$AQ242,MATCH(Lists!$K$21,$A$1:$AQ$1,0))&amp;""))),""))</f>
        <v/>
      </c>
      <c r="BK242" s="19">
        <f>IF(AS242="",0,1)</f>
        <v/>
      </c>
    </row>
    <row r="243">
      <c r="AR243" s="18" t="n"/>
      <c r="AS243" s="19">
        <f>TRIM(IFERROR(TRIM(INDEX($A243:$AQ243,MATCH(Lists!$K$2,$A$1:$AQ$1,0))&amp;""),"")&amp;" "&amp;IFERROR(TRIM(INDEX($A243:$AQ243,MATCH(Lists!$K$3,$A$1:$AQ$1,0))&amp;""),""))</f>
        <v/>
      </c>
      <c r="AT243" s="20">
        <f>IF(AS243="","",IFERROR(IF(TRIM(INDEX($A243:$AQ243,MATCH(Lists!$K$4,$A$1:$AQ$1,0))&amp;"")="","",IF(ISNUMBER(INDEX($A243:$AQ243,MATCH(Lists!$K$4,$A$1:$AQ$1,0))),INT(INDEX($A243:$AQ243,MATCH(Lists!$K$4,$A$1:$AQ$1,0))),DATE(VALUE(LEFT(INDEX($A243:$AQ243,MATCH(Lists!$K$4,$A$1:$AQ$1,0)),4)),VALUE(MID(INDEX($A243:$AQ243,MATCH(Lists!$K$4,$A$1:$AQ$1,0)),6,2)),VALUE(MID(INDEX($A243:$AQ243,MATCH(Lists!$K$4,$A$1:$AQ$1,0)),9,2))))),""))</f>
        <v/>
      </c>
      <c r="AU243" s="19">
        <f>IF(AS243="","",IFERROR(TRIM(INDEX($A243:$AQ243,MATCH(Lists!$K$6,$A$1:$AQ$1,0))&amp;""),""))</f>
        <v/>
      </c>
      <c r="AV243" s="19">
        <f>IF(AS243="","",IFERROR(TRIM(INDEX($A243:$AQ243,MATCH(Lists!$K$5,$A$1:$AQ$1,0))&amp;""),""))</f>
        <v/>
      </c>
      <c r="AW243" s="19">
        <f>IF(AS243="","",IF(OR(AND(IFERROR(TRIM(INDEX($A243:$AQ243,MATCH(Lists!$K$9,$A$1:$AQ$1,0))&amp;""),"")&lt;&gt;"",ISERROR(MATCH(LOWER(IFERROR(TRIM(INDEX($A243:$AQ243,MATCH(Lists!$K$9,$A$1:$AQ$1,0))&amp;""),"")),Lists!$M$2:$M$7,0))),AND(IFERROR(TRIM(INDEX($A243:$AQ243,MATCH(Lists!$K$10,$A$1:$AQ$1,0))&amp;""),"")&lt;&gt;"",ISERROR(MATCH(LOWER(IFERROR(TRIM(INDEX($A243:$AQ243,MATCH(Lists!$K$10,$A$1:$AQ$1,0))&amp;""),"")),Lists!$M$2:$M$7,0)))),"Yes","No"))</f>
        <v/>
      </c>
      <c r="AX243" s="19">
        <f>IF(AS243="","",IF(IFERROR(TRIM(INDEX($A243:$AQ243,MATCH(Lists!$K$11,$A$1:$AQ$1,0))&amp;""),"")&lt;&gt;"","Yes","No"))</f>
        <v/>
      </c>
      <c r="AY243" s="19">
        <f>TRIM(IFERROR(TRIM(INDEX($A243:$AQ243,MATCH(Lists!$K$13,$A$1:$AQ$1,0))&amp;""),"")&amp;" "&amp;IFERROR(TRIM(INDEX($A243:$AQ243,MATCH(Lists!$K$14,$A$1:$AQ$1,0))&amp;""),""))</f>
        <v/>
      </c>
      <c r="AZ243" s="20">
        <f>IF(AY243="","",IFERROR(IF(TRIM(INDEX($A243:$AQ243,MATCH(Lists!$K$15,$A$1:$AQ$1,0))&amp;"")="","",IF(ISNUMBER(INDEX($A243:$AQ243,MATCH(Lists!$K$15,$A$1:$AQ$1,0))),INT(INDEX($A243:$AQ243,MATCH(Lists!$K$15,$A$1:$AQ$1,0))),DATE(VALUE(LEFT(INDEX($A243:$AQ243,MATCH(Lists!$K$15,$A$1:$AQ$1,0)),4)),VALUE(MID(INDEX($A243:$AQ243,MATCH(Lists!$K$15,$A$1:$AQ$1,0)),6,2)),VALUE(MID(INDEX($A243:$AQ243,MATCH(Lists!$K$15,$A$1:$AQ$1,0)),9,2))))),""))</f>
        <v/>
      </c>
      <c r="BA243" s="19">
        <f>IF(AY243="","",IFERROR(TRIM(INDEX($A243:$AQ243,MATCH(Lists!$K$17,$A$1:$AQ$1,0))&amp;""),""))</f>
        <v/>
      </c>
      <c r="BB243" s="19">
        <f>IF(AY243="","",IFERROR(TRIM(INDEX($A243:$AQ243,MATCH(Lists!$K$16,$A$1:$AQ$1,0))&amp;""),""))</f>
        <v/>
      </c>
      <c r="BC243" s="19">
        <f>IF(AY243="","",IF(OR(AND(IFERROR(TRIM(INDEX($A243:$AQ243,MATCH(Lists!$K$18,$A$1:$AQ$1,0))&amp;""),"")&lt;&gt;"",ISERROR(MATCH(LOWER(IFERROR(TRIM(INDEX($A243:$AQ243,MATCH(Lists!$K$18,$A$1:$AQ$1,0))&amp;""),"")),Lists!$M$2:$M$7,0))),AND(IFERROR(TRIM(INDEX($A243:$AQ243,MATCH(Lists!$K$19,$A$1:$AQ$1,0))&amp;""),"")&lt;&gt;"",ISERROR(MATCH(LOWER(IFERROR(TRIM(INDEX($A243:$AQ243,MATCH(Lists!$K$19,$A$1:$AQ$1,0))&amp;""),"")),Lists!$M$2:$M$7,0)))),"Yes","No"))</f>
        <v/>
      </c>
      <c r="BD243" s="19">
        <f>IF(AY243="","",IF(IFERROR(TRIM(INDEX($A243:$AQ243,MATCH(Lists!$K$20,$A$1:$AQ$1,0))&amp;""),"")&lt;&gt;"","Yes","No"))</f>
        <v/>
      </c>
      <c r="BE243" s="19">
        <f>IF(AS243="","",IFERROR(TRIM(INDEX($A243:$AQ243,MATCH(Lists!$K$7,$A$1:$AQ$1,0))&amp;""),""))</f>
        <v/>
      </c>
      <c r="BF243" s="19">
        <f>IF(AS243="","",IFERROR(TRIM(INDEX($A243:$AQ243,MATCH(Lists!$K$8,$A$1:$AQ$1,0))&amp;""),""))</f>
        <v/>
      </c>
      <c r="BG243" s="19">
        <f>IF(AS243="","",IFERROR(TRIM(INDEX($A243:$AQ243,MATCH(Lists!$K$12,$A$1:$AQ$1,0))&amp;""),""))</f>
        <v/>
      </c>
      <c r="BH243" s="19">
        <f>IF(AS243="","",IFERROR(TRIM(INDEX($A243:$AQ243,MATCH(Lists!$K$22,$A$1:$AQ$1,0))&amp;""),""))</f>
        <v/>
      </c>
      <c r="BI243" s="21">
        <f>IF(OR(BH243="Paid",BH243="Partially refunded"),IFERROR(VALUE(IFERROR(TRIM(INDEX($A243:$AQ243,MATCH(Lists!$K$23,$A$1:$AQ$1,0))&amp;""),"")),0)-IFERROR(VALUE(IFERROR(TRIM(INDEX($A243:$AQ243,MATCH(Lists!$K$24,$A$1:$AQ$1,0))&amp;""),"")),0),0)</f>
        <v/>
      </c>
      <c r="BJ243" s="21">
        <f>IF(AS243="","",IFERROR(IF(TRIM(INDEX($A243:$AQ243,MATCH(Lists!$K$21,$A$1:$AQ$1,0))&amp;"")="","",VALUE(TRIM(INDEX($A243:$AQ243,MATCH(Lists!$K$21,$A$1:$AQ$1,0))&amp;""))),""))</f>
        <v/>
      </c>
      <c r="BK243" s="19">
        <f>IF(AS243="",0,1)</f>
        <v/>
      </c>
    </row>
    <row r="244">
      <c r="AR244" s="18" t="n"/>
      <c r="AS244" s="19">
        <f>TRIM(IFERROR(TRIM(INDEX($A244:$AQ244,MATCH(Lists!$K$2,$A$1:$AQ$1,0))&amp;""),"")&amp;" "&amp;IFERROR(TRIM(INDEX($A244:$AQ244,MATCH(Lists!$K$3,$A$1:$AQ$1,0))&amp;""),""))</f>
        <v/>
      </c>
      <c r="AT244" s="20">
        <f>IF(AS244="","",IFERROR(IF(TRIM(INDEX($A244:$AQ244,MATCH(Lists!$K$4,$A$1:$AQ$1,0))&amp;"")="","",IF(ISNUMBER(INDEX($A244:$AQ244,MATCH(Lists!$K$4,$A$1:$AQ$1,0))),INT(INDEX($A244:$AQ244,MATCH(Lists!$K$4,$A$1:$AQ$1,0))),DATE(VALUE(LEFT(INDEX($A244:$AQ244,MATCH(Lists!$K$4,$A$1:$AQ$1,0)),4)),VALUE(MID(INDEX($A244:$AQ244,MATCH(Lists!$K$4,$A$1:$AQ$1,0)),6,2)),VALUE(MID(INDEX($A244:$AQ244,MATCH(Lists!$K$4,$A$1:$AQ$1,0)),9,2))))),""))</f>
        <v/>
      </c>
      <c r="AU244" s="19">
        <f>IF(AS244="","",IFERROR(TRIM(INDEX($A244:$AQ244,MATCH(Lists!$K$6,$A$1:$AQ$1,0))&amp;""),""))</f>
        <v/>
      </c>
      <c r="AV244" s="19">
        <f>IF(AS244="","",IFERROR(TRIM(INDEX($A244:$AQ244,MATCH(Lists!$K$5,$A$1:$AQ$1,0))&amp;""),""))</f>
        <v/>
      </c>
      <c r="AW244" s="19">
        <f>IF(AS244="","",IF(OR(AND(IFERROR(TRIM(INDEX($A244:$AQ244,MATCH(Lists!$K$9,$A$1:$AQ$1,0))&amp;""),"")&lt;&gt;"",ISERROR(MATCH(LOWER(IFERROR(TRIM(INDEX($A244:$AQ244,MATCH(Lists!$K$9,$A$1:$AQ$1,0))&amp;""),"")),Lists!$M$2:$M$7,0))),AND(IFERROR(TRIM(INDEX($A244:$AQ244,MATCH(Lists!$K$10,$A$1:$AQ$1,0))&amp;""),"")&lt;&gt;"",ISERROR(MATCH(LOWER(IFERROR(TRIM(INDEX($A244:$AQ244,MATCH(Lists!$K$10,$A$1:$AQ$1,0))&amp;""),"")),Lists!$M$2:$M$7,0)))),"Yes","No"))</f>
        <v/>
      </c>
      <c r="AX244" s="19">
        <f>IF(AS244="","",IF(IFERROR(TRIM(INDEX($A244:$AQ244,MATCH(Lists!$K$11,$A$1:$AQ$1,0))&amp;""),"")&lt;&gt;"","Yes","No"))</f>
        <v/>
      </c>
      <c r="AY244" s="19">
        <f>TRIM(IFERROR(TRIM(INDEX($A244:$AQ244,MATCH(Lists!$K$13,$A$1:$AQ$1,0))&amp;""),"")&amp;" "&amp;IFERROR(TRIM(INDEX($A244:$AQ244,MATCH(Lists!$K$14,$A$1:$AQ$1,0))&amp;""),""))</f>
        <v/>
      </c>
      <c r="AZ244" s="20">
        <f>IF(AY244="","",IFERROR(IF(TRIM(INDEX($A244:$AQ244,MATCH(Lists!$K$15,$A$1:$AQ$1,0))&amp;"")="","",IF(ISNUMBER(INDEX($A244:$AQ244,MATCH(Lists!$K$15,$A$1:$AQ$1,0))),INT(INDEX($A244:$AQ244,MATCH(Lists!$K$15,$A$1:$AQ$1,0))),DATE(VALUE(LEFT(INDEX($A244:$AQ244,MATCH(Lists!$K$15,$A$1:$AQ$1,0)),4)),VALUE(MID(INDEX($A244:$AQ244,MATCH(Lists!$K$15,$A$1:$AQ$1,0)),6,2)),VALUE(MID(INDEX($A244:$AQ244,MATCH(Lists!$K$15,$A$1:$AQ$1,0)),9,2))))),""))</f>
        <v/>
      </c>
      <c r="BA244" s="19">
        <f>IF(AY244="","",IFERROR(TRIM(INDEX($A244:$AQ244,MATCH(Lists!$K$17,$A$1:$AQ$1,0))&amp;""),""))</f>
        <v/>
      </c>
      <c r="BB244" s="19">
        <f>IF(AY244="","",IFERROR(TRIM(INDEX($A244:$AQ244,MATCH(Lists!$K$16,$A$1:$AQ$1,0))&amp;""),""))</f>
        <v/>
      </c>
      <c r="BC244" s="19">
        <f>IF(AY244="","",IF(OR(AND(IFERROR(TRIM(INDEX($A244:$AQ244,MATCH(Lists!$K$18,$A$1:$AQ$1,0))&amp;""),"")&lt;&gt;"",ISERROR(MATCH(LOWER(IFERROR(TRIM(INDEX($A244:$AQ244,MATCH(Lists!$K$18,$A$1:$AQ$1,0))&amp;""),"")),Lists!$M$2:$M$7,0))),AND(IFERROR(TRIM(INDEX($A244:$AQ244,MATCH(Lists!$K$19,$A$1:$AQ$1,0))&amp;""),"")&lt;&gt;"",ISERROR(MATCH(LOWER(IFERROR(TRIM(INDEX($A244:$AQ244,MATCH(Lists!$K$19,$A$1:$AQ$1,0))&amp;""),"")),Lists!$M$2:$M$7,0)))),"Yes","No"))</f>
        <v/>
      </c>
      <c r="BD244" s="19">
        <f>IF(AY244="","",IF(IFERROR(TRIM(INDEX($A244:$AQ244,MATCH(Lists!$K$20,$A$1:$AQ$1,0))&amp;""),"")&lt;&gt;"","Yes","No"))</f>
        <v/>
      </c>
      <c r="BE244" s="19">
        <f>IF(AS244="","",IFERROR(TRIM(INDEX($A244:$AQ244,MATCH(Lists!$K$7,$A$1:$AQ$1,0))&amp;""),""))</f>
        <v/>
      </c>
      <c r="BF244" s="19">
        <f>IF(AS244="","",IFERROR(TRIM(INDEX($A244:$AQ244,MATCH(Lists!$K$8,$A$1:$AQ$1,0))&amp;""),""))</f>
        <v/>
      </c>
      <c r="BG244" s="19">
        <f>IF(AS244="","",IFERROR(TRIM(INDEX($A244:$AQ244,MATCH(Lists!$K$12,$A$1:$AQ$1,0))&amp;""),""))</f>
        <v/>
      </c>
      <c r="BH244" s="19">
        <f>IF(AS244="","",IFERROR(TRIM(INDEX($A244:$AQ244,MATCH(Lists!$K$22,$A$1:$AQ$1,0))&amp;""),""))</f>
        <v/>
      </c>
      <c r="BI244" s="21">
        <f>IF(OR(BH244="Paid",BH244="Partially refunded"),IFERROR(VALUE(IFERROR(TRIM(INDEX($A244:$AQ244,MATCH(Lists!$K$23,$A$1:$AQ$1,0))&amp;""),"")),0)-IFERROR(VALUE(IFERROR(TRIM(INDEX($A244:$AQ244,MATCH(Lists!$K$24,$A$1:$AQ$1,0))&amp;""),"")),0),0)</f>
        <v/>
      </c>
      <c r="BJ244" s="21">
        <f>IF(AS244="","",IFERROR(IF(TRIM(INDEX($A244:$AQ244,MATCH(Lists!$K$21,$A$1:$AQ$1,0))&amp;"")="","",VALUE(TRIM(INDEX($A244:$AQ244,MATCH(Lists!$K$21,$A$1:$AQ$1,0))&amp;""))),""))</f>
        <v/>
      </c>
      <c r="BK244" s="19">
        <f>IF(AS244="",0,1)</f>
        <v/>
      </c>
    </row>
    <row r="245">
      <c r="AR245" s="18" t="n"/>
      <c r="AS245" s="19">
        <f>TRIM(IFERROR(TRIM(INDEX($A245:$AQ245,MATCH(Lists!$K$2,$A$1:$AQ$1,0))&amp;""),"")&amp;" "&amp;IFERROR(TRIM(INDEX($A245:$AQ245,MATCH(Lists!$K$3,$A$1:$AQ$1,0))&amp;""),""))</f>
        <v/>
      </c>
      <c r="AT245" s="20">
        <f>IF(AS245="","",IFERROR(IF(TRIM(INDEX($A245:$AQ245,MATCH(Lists!$K$4,$A$1:$AQ$1,0))&amp;"")="","",IF(ISNUMBER(INDEX($A245:$AQ245,MATCH(Lists!$K$4,$A$1:$AQ$1,0))),INT(INDEX($A245:$AQ245,MATCH(Lists!$K$4,$A$1:$AQ$1,0))),DATE(VALUE(LEFT(INDEX($A245:$AQ245,MATCH(Lists!$K$4,$A$1:$AQ$1,0)),4)),VALUE(MID(INDEX($A245:$AQ245,MATCH(Lists!$K$4,$A$1:$AQ$1,0)),6,2)),VALUE(MID(INDEX($A245:$AQ245,MATCH(Lists!$K$4,$A$1:$AQ$1,0)),9,2))))),""))</f>
        <v/>
      </c>
      <c r="AU245" s="19">
        <f>IF(AS245="","",IFERROR(TRIM(INDEX($A245:$AQ245,MATCH(Lists!$K$6,$A$1:$AQ$1,0))&amp;""),""))</f>
        <v/>
      </c>
      <c r="AV245" s="19">
        <f>IF(AS245="","",IFERROR(TRIM(INDEX($A245:$AQ245,MATCH(Lists!$K$5,$A$1:$AQ$1,0))&amp;""),""))</f>
        <v/>
      </c>
      <c r="AW245" s="19">
        <f>IF(AS245="","",IF(OR(AND(IFERROR(TRIM(INDEX($A245:$AQ245,MATCH(Lists!$K$9,$A$1:$AQ$1,0))&amp;""),"")&lt;&gt;"",ISERROR(MATCH(LOWER(IFERROR(TRIM(INDEX($A245:$AQ245,MATCH(Lists!$K$9,$A$1:$AQ$1,0))&amp;""),"")),Lists!$M$2:$M$7,0))),AND(IFERROR(TRIM(INDEX($A245:$AQ245,MATCH(Lists!$K$10,$A$1:$AQ$1,0))&amp;""),"")&lt;&gt;"",ISERROR(MATCH(LOWER(IFERROR(TRIM(INDEX($A245:$AQ245,MATCH(Lists!$K$10,$A$1:$AQ$1,0))&amp;""),"")),Lists!$M$2:$M$7,0)))),"Yes","No"))</f>
        <v/>
      </c>
      <c r="AX245" s="19">
        <f>IF(AS245="","",IF(IFERROR(TRIM(INDEX($A245:$AQ245,MATCH(Lists!$K$11,$A$1:$AQ$1,0))&amp;""),"")&lt;&gt;"","Yes","No"))</f>
        <v/>
      </c>
      <c r="AY245" s="19">
        <f>TRIM(IFERROR(TRIM(INDEX($A245:$AQ245,MATCH(Lists!$K$13,$A$1:$AQ$1,0))&amp;""),"")&amp;" "&amp;IFERROR(TRIM(INDEX($A245:$AQ245,MATCH(Lists!$K$14,$A$1:$AQ$1,0))&amp;""),""))</f>
        <v/>
      </c>
      <c r="AZ245" s="20">
        <f>IF(AY245="","",IFERROR(IF(TRIM(INDEX($A245:$AQ245,MATCH(Lists!$K$15,$A$1:$AQ$1,0))&amp;"")="","",IF(ISNUMBER(INDEX($A245:$AQ245,MATCH(Lists!$K$15,$A$1:$AQ$1,0))),INT(INDEX($A245:$AQ245,MATCH(Lists!$K$15,$A$1:$AQ$1,0))),DATE(VALUE(LEFT(INDEX($A245:$AQ245,MATCH(Lists!$K$15,$A$1:$AQ$1,0)),4)),VALUE(MID(INDEX($A245:$AQ245,MATCH(Lists!$K$15,$A$1:$AQ$1,0)),6,2)),VALUE(MID(INDEX($A245:$AQ245,MATCH(Lists!$K$15,$A$1:$AQ$1,0)),9,2))))),""))</f>
        <v/>
      </c>
      <c r="BA245" s="19">
        <f>IF(AY245="","",IFERROR(TRIM(INDEX($A245:$AQ245,MATCH(Lists!$K$17,$A$1:$AQ$1,0))&amp;""),""))</f>
        <v/>
      </c>
      <c r="BB245" s="19">
        <f>IF(AY245="","",IFERROR(TRIM(INDEX($A245:$AQ245,MATCH(Lists!$K$16,$A$1:$AQ$1,0))&amp;""),""))</f>
        <v/>
      </c>
      <c r="BC245" s="19">
        <f>IF(AY245="","",IF(OR(AND(IFERROR(TRIM(INDEX($A245:$AQ245,MATCH(Lists!$K$18,$A$1:$AQ$1,0))&amp;""),"")&lt;&gt;"",ISERROR(MATCH(LOWER(IFERROR(TRIM(INDEX($A245:$AQ245,MATCH(Lists!$K$18,$A$1:$AQ$1,0))&amp;""),"")),Lists!$M$2:$M$7,0))),AND(IFERROR(TRIM(INDEX($A245:$AQ245,MATCH(Lists!$K$19,$A$1:$AQ$1,0))&amp;""),"")&lt;&gt;"",ISERROR(MATCH(LOWER(IFERROR(TRIM(INDEX($A245:$AQ245,MATCH(Lists!$K$19,$A$1:$AQ$1,0))&amp;""),"")),Lists!$M$2:$M$7,0)))),"Yes","No"))</f>
        <v/>
      </c>
      <c r="BD245" s="19">
        <f>IF(AY245="","",IF(IFERROR(TRIM(INDEX($A245:$AQ245,MATCH(Lists!$K$20,$A$1:$AQ$1,0))&amp;""),"")&lt;&gt;"","Yes","No"))</f>
        <v/>
      </c>
      <c r="BE245" s="19">
        <f>IF(AS245="","",IFERROR(TRIM(INDEX($A245:$AQ245,MATCH(Lists!$K$7,$A$1:$AQ$1,0))&amp;""),""))</f>
        <v/>
      </c>
      <c r="BF245" s="19">
        <f>IF(AS245="","",IFERROR(TRIM(INDEX($A245:$AQ245,MATCH(Lists!$K$8,$A$1:$AQ$1,0))&amp;""),""))</f>
        <v/>
      </c>
      <c r="BG245" s="19">
        <f>IF(AS245="","",IFERROR(TRIM(INDEX($A245:$AQ245,MATCH(Lists!$K$12,$A$1:$AQ$1,0))&amp;""),""))</f>
        <v/>
      </c>
      <c r="BH245" s="19">
        <f>IF(AS245="","",IFERROR(TRIM(INDEX($A245:$AQ245,MATCH(Lists!$K$22,$A$1:$AQ$1,0))&amp;""),""))</f>
        <v/>
      </c>
      <c r="BI245" s="21">
        <f>IF(OR(BH245="Paid",BH245="Partially refunded"),IFERROR(VALUE(IFERROR(TRIM(INDEX($A245:$AQ245,MATCH(Lists!$K$23,$A$1:$AQ$1,0))&amp;""),"")),0)-IFERROR(VALUE(IFERROR(TRIM(INDEX($A245:$AQ245,MATCH(Lists!$K$24,$A$1:$AQ$1,0))&amp;""),"")),0),0)</f>
        <v/>
      </c>
      <c r="BJ245" s="21">
        <f>IF(AS245="","",IFERROR(IF(TRIM(INDEX($A245:$AQ245,MATCH(Lists!$K$21,$A$1:$AQ$1,0))&amp;"")="","",VALUE(TRIM(INDEX($A245:$AQ245,MATCH(Lists!$K$21,$A$1:$AQ$1,0))&amp;""))),""))</f>
        <v/>
      </c>
      <c r="BK245" s="19">
        <f>IF(AS245="",0,1)</f>
        <v/>
      </c>
    </row>
    <row r="246">
      <c r="AR246" s="18" t="n"/>
      <c r="AS246" s="19">
        <f>TRIM(IFERROR(TRIM(INDEX($A246:$AQ246,MATCH(Lists!$K$2,$A$1:$AQ$1,0))&amp;""),"")&amp;" "&amp;IFERROR(TRIM(INDEX($A246:$AQ246,MATCH(Lists!$K$3,$A$1:$AQ$1,0))&amp;""),""))</f>
        <v/>
      </c>
      <c r="AT246" s="20">
        <f>IF(AS246="","",IFERROR(IF(TRIM(INDEX($A246:$AQ246,MATCH(Lists!$K$4,$A$1:$AQ$1,0))&amp;"")="","",IF(ISNUMBER(INDEX($A246:$AQ246,MATCH(Lists!$K$4,$A$1:$AQ$1,0))),INT(INDEX($A246:$AQ246,MATCH(Lists!$K$4,$A$1:$AQ$1,0))),DATE(VALUE(LEFT(INDEX($A246:$AQ246,MATCH(Lists!$K$4,$A$1:$AQ$1,0)),4)),VALUE(MID(INDEX($A246:$AQ246,MATCH(Lists!$K$4,$A$1:$AQ$1,0)),6,2)),VALUE(MID(INDEX($A246:$AQ246,MATCH(Lists!$K$4,$A$1:$AQ$1,0)),9,2))))),""))</f>
        <v/>
      </c>
      <c r="AU246" s="19">
        <f>IF(AS246="","",IFERROR(TRIM(INDEX($A246:$AQ246,MATCH(Lists!$K$6,$A$1:$AQ$1,0))&amp;""),""))</f>
        <v/>
      </c>
      <c r="AV246" s="19">
        <f>IF(AS246="","",IFERROR(TRIM(INDEX($A246:$AQ246,MATCH(Lists!$K$5,$A$1:$AQ$1,0))&amp;""),""))</f>
        <v/>
      </c>
      <c r="AW246" s="19">
        <f>IF(AS246="","",IF(OR(AND(IFERROR(TRIM(INDEX($A246:$AQ246,MATCH(Lists!$K$9,$A$1:$AQ$1,0))&amp;""),"")&lt;&gt;"",ISERROR(MATCH(LOWER(IFERROR(TRIM(INDEX($A246:$AQ246,MATCH(Lists!$K$9,$A$1:$AQ$1,0))&amp;""),"")),Lists!$M$2:$M$7,0))),AND(IFERROR(TRIM(INDEX($A246:$AQ246,MATCH(Lists!$K$10,$A$1:$AQ$1,0))&amp;""),"")&lt;&gt;"",ISERROR(MATCH(LOWER(IFERROR(TRIM(INDEX($A246:$AQ246,MATCH(Lists!$K$10,$A$1:$AQ$1,0))&amp;""),"")),Lists!$M$2:$M$7,0)))),"Yes","No"))</f>
        <v/>
      </c>
      <c r="AX246" s="19">
        <f>IF(AS246="","",IF(IFERROR(TRIM(INDEX($A246:$AQ246,MATCH(Lists!$K$11,$A$1:$AQ$1,0))&amp;""),"")&lt;&gt;"","Yes","No"))</f>
        <v/>
      </c>
      <c r="AY246" s="19">
        <f>TRIM(IFERROR(TRIM(INDEX($A246:$AQ246,MATCH(Lists!$K$13,$A$1:$AQ$1,0))&amp;""),"")&amp;" "&amp;IFERROR(TRIM(INDEX($A246:$AQ246,MATCH(Lists!$K$14,$A$1:$AQ$1,0))&amp;""),""))</f>
        <v/>
      </c>
      <c r="AZ246" s="20">
        <f>IF(AY246="","",IFERROR(IF(TRIM(INDEX($A246:$AQ246,MATCH(Lists!$K$15,$A$1:$AQ$1,0))&amp;"")="","",IF(ISNUMBER(INDEX($A246:$AQ246,MATCH(Lists!$K$15,$A$1:$AQ$1,0))),INT(INDEX($A246:$AQ246,MATCH(Lists!$K$15,$A$1:$AQ$1,0))),DATE(VALUE(LEFT(INDEX($A246:$AQ246,MATCH(Lists!$K$15,$A$1:$AQ$1,0)),4)),VALUE(MID(INDEX($A246:$AQ246,MATCH(Lists!$K$15,$A$1:$AQ$1,0)),6,2)),VALUE(MID(INDEX($A246:$AQ246,MATCH(Lists!$K$15,$A$1:$AQ$1,0)),9,2))))),""))</f>
        <v/>
      </c>
      <c r="BA246" s="19">
        <f>IF(AY246="","",IFERROR(TRIM(INDEX($A246:$AQ246,MATCH(Lists!$K$17,$A$1:$AQ$1,0))&amp;""),""))</f>
        <v/>
      </c>
      <c r="BB246" s="19">
        <f>IF(AY246="","",IFERROR(TRIM(INDEX($A246:$AQ246,MATCH(Lists!$K$16,$A$1:$AQ$1,0))&amp;""),""))</f>
        <v/>
      </c>
      <c r="BC246" s="19">
        <f>IF(AY246="","",IF(OR(AND(IFERROR(TRIM(INDEX($A246:$AQ246,MATCH(Lists!$K$18,$A$1:$AQ$1,0))&amp;""),"")&lt;&gt;"",ISERROR(MATCH(LOWER(IFERROR(TRIM(INDEX($A246:$AQ246,MATCH(Lists!$K$18,$A$1:$AQ$1,0))&amp;""),"")),Lists!$M$2:$M$7,0))),AND(IFERROR(TRIM(INDEX($A246:$AQ246,MATCH(Lists!$K$19,$A$1:$AQ$1,0))&amp;""),"")&lt;&gt;"",ISERROR(MATCH(LOWER(IFERROR(TRIM(INDEX($A246:$AQ246,MATCH(Lists!$K$19,$A$1:$AQ$1,0))&amp;""),"")),Lists!$M$2:$M$7,0)))),"Yes","No"))</f>
        <v/>
      </c>
      <c r="BD246" s="19">
        <f>IF(AY246="","",IF(IFERROR(TRIM(INDEX($A246:$AQ246,MATCH(Lists!$K$20,$A$1:$AQ$1,0))&amp;""),"")&lt;&gt;"","Yes","No"))</f>
        <v/>
      </c>
      <c r="BE246" s="19">
        <f>IF(AS246="","",IFERROR(TRIM(INDEX($A246:$AQ246,MATCH(Lists!$K$7,$A$1:$AQ$1,0))&amp;""),""))</f>
        <v/>
      </c>
      <c r="BF246" s="19">
        <f>IF(AS246="","",IFERROR(TRIM(INDEX($A246:$AQ246,MATCH(Lists!$K$8,$A$1:$AQ$1,0))&amp;""),""))</f>
        <v/>
      </c>
      <c r="BG246" s="19">
        <f>IF(AS246="","",IFERROR(TRIM(INDEX($A246:$AQ246,MATCH(Lists!$K$12,$A$1:$AQ$1,0))&amp;""),""))</f>
        <v/>
      </c>
      <c r="BH246" s="19">
        <f>IF(AS246="","",IFERROR(TRIM(INDEX($A246:$AQ246,MATCH(Lists!$K$22,$A$1:$AQ$1,0))&amp;""),""))</f>
        <v/>
      </c>
      <c r="BI246" s="21">
        <f>IF(OR(BH246="Paid",BH246="Partially refunded"),IFERROR(VALUE(IFERROR(TRIM(INDEX($A246:$AQ246,MATCH(Lists!$K$23,$A$1:$AQ$1,0))&amp;""),"")),0)-IFERROR(VALUE(IFERROR(TRIM(INDEX($A246:$AQ246,MATCH(Lists!$K$24,$A$1:$AQ$1,0))&amp;""),"")),0),0)</f>
        <v/>
      </c>
      <c r="BJ246" s="21">
        <f>IF(AS246="","",IFERROR(IF(TRIM(INDEX($A246:$AQ246,MATCH(Lists!$K$21,$A$1:$AQ$1,0))&amp;"")="","",VALUE(TRIM(INDEX($A246:$AQ246,MATCH(Lists!$K$21,$A$1:$AQ$1,0))&amp;""))),""))</f>
        <v/>
      </c>
      <c r="BK246" s="19">
        <f>IF(AS246="",0,1)</f>
        <v/>
      </c>
    </row>
    <row r="247">
      <c r="AR247" s="18" t="n"/>
      <c r="AS247" s="19">
        <f>TRIM(IFERROR(TRIM(INDEX($A247:$AQ247,MATCH(Lists!$K$2,$A$1:$AQ$1,0))&amp;""),"")&amp;" "&amp;IFERROR(TRIM(INDEX($A247:$AQ247,MATCH(Lists!$K$3,$A$1:$AQ$1,0))&amp;""),""))</f>
        <v/>
      </c>
      <c r="AT247" s="20">
        <f>IF(AS247="","",IFERROR(IF(TRIM(INDEX($A247:$AQ247,MATCH(Lists!$K$4,$A$1:$AQ$1,0))&amp;"")="","",IF(ISNUMBER(INDEX($A247:$AQ247,MATCH(Lists!$K$4,$A$1:$AQ$1,0))),INT(INDEX($A247:$AQ247,MATCH(Lists!$K$4,$A$1:$AQ$1,0))),DATE(VALUE(LEFT(INDEX($A247:$AQ247,MATCH(Lists!$K$4,$A$1:$AQ$1,0)),4)),VALUE(MID(INDEX($A247:$AQ247,MATCH(Lists!$K$4,$A$1:$AQ$1,0)),6,2)),VALUE(MID(INDEX($A247:$AQ247,MATCH(Lists!$K$4,$A$1:$AQ$1,0)),9,2))))),""))</f>
        <v/>
      </c>
      <c r="AU247" s="19">
        <f>IF(AS247="","",IFERROR(TRIM(INDEX($A247:$AQ247,MATCH(Lists!$K$6,$A$1:$AQ$1,0))&amp;""),""))</f>
        <v/>
      </c>
      <c r="AV247" s="19">
        <f>IF(AS247="","",IFERROR(TRIM(INDEX($A247:$AQ247,MATCH(Lists!$K$5,$A$1:$AQ$1,0))&amp;""),""))</f>
        <v/>
      </c>
      <c r="AW247" s="19">
        <f>IF(AS247="","",IF(OR(AND(IFERROR(TRIM(INDEX($A247:$AQ247,MATCH(Lists!$K$9,$A$1:$AQ$1,0))&amp;""),"")&lt;&gt;"",ISERROR(MATCH(LOWER(IFERROR(TRIM(INDEX($A247:$AQ247,MATCH(Lists!$K$9,$A$1:$AQ$1,0))&amp;""),"")),Lists!$M$2:$M$7,0))),AND(IFERROR(TRIM(INDEX($A247:$AQ247,MATCH(Lists!$K$10,$A$1:$AQ$1,0))&amp;""),"")&lt;&gt;"",ISERROR(MATCH(LOWER(IFERROR(TRIM(INDEX($A247:$AQ247,MATCH(Lists!$K$10,$A$1:$AQ$1,0))&amp;""),"")),Lists!$M$2:$M$7,0)))),"Yes","No"))</f>
        <v/>
      </c>
      <c r="AX247" s="19">
        <f>IF(AS247="","",IF(IFERROR(TRIM(INDEX($A247:$AQ247,MATCH(Lists!$K$11,$A$1:$AQ$1,0))&amp;""),"")&lt;&gt;"","Yes","No"))</f>
        <v/>
      </c>
      <c r="AY247" s="19">
        <f>TRIM(IFERROR(TRIM(INDEX($A247:$AQ247,MATCH(Lists!$K$13,$A$1:$AQ$1,0))&amp;""),"")&amp;" "&amp;IFERROR(TRIM(INDEX($A247:$AQ247,MATCH(Lists!$K$14,$A$1:$AQ$1,0))&amp;""),""))</f>
        <v/>
      </c>
      <c r="AZ247" s="20">
        <f>IF(AY247="","",IFERROR(IF(TRIM(INDEX($A247:$AQ247,MATCH(Lists!$K$15,$A$1:$AQ$1,0))&amp;"")="","",IF(ISNUMBER(INDEX($A247:$AQ247,MATCH(Lists!$K$15,$A$1:$AQ$1,0))),INT(INDEX($A247:$AQ247,MATCH(Lists!$K$15,$A$1:$AQ$1,0))),DATE(VALUE(LEFT(INDEX($A247:$AQ247,MATCH(Lists!$K$15,$A$1:$AQ$1,0)),4)),VALUE(MID(INDEX($A247:$AQ247,MATCH(Lists!$K$15,$A$1:$AQ$1,0)),6,2)),VALUE(MID(INDEX($A247:$AQ247,MATCH(Lists!$K$15,$A$1:$AQ$1,0)),9,2))))),""))</f>
        <v/>
      </c>
      <c r="BA247" s="19">
        <f>IF(AY247="","",IFERROR(TRIM(INDEX($A247:$AQ247,MATCH(Lists!$K$17,$A$1:$AQ$1,0))&amp;""),""))</f>
        <v/>
      </c>
      <c r="BB247" s="19">
        <f>IF(AY247="","",IFERROR(TRIM(INDEX($A247:$AQ247,MATCH(Lists!$K$16,$A$1:$AQ$1,0))&amp;""),""))</f>
        <v/>
      </c>
      <c r="BC247" s="19">
        <f>IF(AY247="","",IF(OR(AND(IFERROR(TRIM(INDEX($A247:$AQ247,MATCH(Lists!$K$18,$A$1:$AQ$1,0))&amp;""),"")&lt;&gt;"",ISERROR(MATCH(LOWER(IFERROR(TRIM(INDEX($A247:$AQ247,MATCH(Lists!$K$18,$A$1:$AQ$1,0))&amp;""),"")),Lists!$M$2:$M$7,0))),AND(IFERROR(TRIM(INDEX($A247:$AQ247,MATCH(Lists!$K$19,$A$1:$AQ$1,0))&amp;""),"")&lt;&gt;"",ISERROR(MATCH(LOWER(IFERROR(TRIM(INDEX($A247:$AQ247,MATCH(Lists!$K$19,$A$1:$AQ$1,0))&amp;""),"")),Lists!$M$2:$M$7,0)))),"Yes","No"))</f>
        <v/>
      </c>
      <c r="BD247" s="19">
        <f>IF(AY247="","",IF(IFERROR(TRIM(INDEX($A247:$AQ247,MATCH(Lists!$K$20,$A$1:$AQ$1,0))&amp;""),"")&lt;&gt;"","Yes","No"))</f>
        <v/>
      </c>
      <c r="BE247" s="19">
        <f>IF(AS247="","",IFERROR(TRIM(INDEX($A247:$AQ247,MATCH(Lists!$K$7,$A$1:$AQ$1,0))&amp;""),""))</f>
        <v/>
      </c>
      <c r="BF247" s="19">
        <f>IF(AS247="","",IFERROR(TRIM(INDEX($A247:$AQ247,MATCH(Lists!$K$8,$A$1:$AQ$1,0))&amp;""),""))</f>
        <v/>
      </c>
      <c r="BG247" s="19">
        <f>IF(AS247="","",IFERROR(TRIM(INDEX($A247:$AQ247,MATCH(Lists!$K$12,$A$1:$AQ$1,0))&amp;""),""))</f>
        <v/>
      </c>
      <c r="BH247" s="19">
        <f>IF(AS247="","",IFERROR(TRIM(INDEX($A247:$AQ247,MATCH(Lists!$K$22,$A$1:$AQ$1,0))&amp;""),""))</f>
        <v/>
      </c>
      <c r="BI247" s="21">
        <f>IF(OR(BH247="Paid",BH247="Partially refunded"),IFERROR(VALUE(IFERROR(TRIM(INDEX($A247:$AQ247,MATCH(Lists!$K$23,$A$1:$AQ$1,0))&amp;""),"")),0)-IFERROR(VALUE(IFERROR(TRIM(INDEX($A247:$AQ247,MATCH(Lists!$K$24,$A$1:$AQ$1,0))&amp;""),"")),0),0)</f>
        <v/>
      </c>
      <c r="BJ247" s="21">
        <f>IF(AS247="","",IFERROR(IF(TRIM(INDEX($A247:$AQ247,MATCH(Lists!$K$21,$A$1:$AQ$1,0))&amp;"")="","",VALUE(TRIM(INDEX($A247:$AQ247,MATCH(Lists!$K$21,$A$1:$AQ$1,0))&amp;""))),""))</f>
        <v/>
      </c>
      <c r="BK247" s="19">
        <f>IF(AS247="",0,1)</f>
        <v/>
      </c>
    </row>
    <row r="248">
      <c r="AR248" s="18" t="n"/>
      <c r="AS248" s="19">
        <f>TRIM(IFERROR(TRIM(INDEX($A248:$AQ248,MATCH(Lists!$K$2,$A$1:$AQ$1,0))&amp;""),"")&amp;" "&amp;IFERROR(TRIM(INDEX($A248:$AQ248,MATCH(Lists!$K$3,$A$1:$AQ$1,0))&amp;""),""))</f>
        <v/>
      </c>
      <c r="AT248" s="20">
        <f>IF(AS248="","",IFERROR(IF(TRIM(INDEX($A248:$AQ248,MATCH(Lists!$K$4,$A$1:$AQ$1,0))&amp;"")="","",IF(ISNUMBER(INDEX($A248:$AQ248,MATCH(Lists!$K$4,$A$1:$AQ$1,0))),INT(INDEX($A248:$AQ248,MATCH(Lists!$K$4,$A$1:$AQ$1,0))),DATE(VALUE(LEFT(INDEX($A248:$AQ248,MATCH(Lists!$K$4,$A$1:$AQ$1,0)),4)),VALUE(MID(INDEX($A248:$AQ248,MATCH(Lists!$K$4,$A$1:$AQ$1,0)),6,2)),VALUE(MID(INDEX($A248:$AQ248,MATCH(Lists!$K$4,$A$1:$AQ$1,0)),9,2))))),""))</f>
        <v/>
      </c>
      <c r="AU248" s="19">
        <f>IF(AS248="","",IFERROR(TRIM(INDEX($A248:$AQ248,MATCH(Lists!$K$6,$A$1:$AQ$1,0))&amp;""),""))</f>
        <v/>
      </c>
      <c r="AV248" s="19">
        <f>IF(AS248="","",IFERROR(TRIM(INDEX($A248:$AQ248,MATCH(Lists!$K$5,$A$1:$AQ$1,0))&amp;""),""))</f>
        <v/>
      </c>
      <c r="AW248" s="19">
        <f>IF(AS248="","",IF(OR(AND(IFERROR(TRIM(INDEX($A248:$AQ248,MATCH(Lists!$K$9,$A$1:$AQ$1,0))&amp;""),"")&lt;&gt;"",ISERROR(MATCH(LOWER(IFERROR(TRIM(INDEX($A248:$AQ248,MATCH(Lists!$K$9,$A$1:$AQ$1,0))&amp;""),"")),Lists!$M$2:$M$7,0))),AND(IFERROR(TRIM(INDEX($A248:$AQ248,MATCH(Lists!$K$10,$A$1:$AQ$1,0))&amp;""),"")&lt;&gt;"",ISERROR(MATCH(LOWER(IFERROR(TRIM(INDEX($A248:$AQ248,MATCH(Lists!$K$10,$A$1:$AQ$1,0))&amp;""),"")),Lists!$M$2:$M$7,0)))),"Yes","No"))</f>
        <v/>
      </c>
      <c r="AX248" s="19">
        <f>IF(AS248="","",IF(IFERROR(TRIM(INDEX($A248:$AQ248,MATCH(Lists!$K$11,$A$1:$AQ$1,0))&amp;""),"")&lt;&gt;"","Yes","No"))</f>
        <v/>
      </c>
      <c r="AY248" s="19">
        <f>TRIM(IFERROR(TRIM(INDEX($A248:$AQ248,MATCH(Lists!$K$13,$A$1:$AQ$1,0))&amp;""),"")&amp;" "&amp;IFERROR(TRIM(INDEX($A248:$AQ248,MATCH(Lists!$K$14,$A$1:$AQ$1,0))&amp;""),""))</f>
        <v/>
      </c>
      <c r="AZ248" s="20">
        <f>IF(AY248="","",IFERROR(IF(TRIM(INDEX($A248:$AQ248,MATCH(Lists!$K$15,$A$1:$AQ$1,0))&amp;"")="","",IF(ISNUMBER(INDEX($A248:$AQ248,MATCH(Lists!$K$15,$A$1:$AQ$1,0))),INT(INDEX($A248:$AQ248,MATCH(Lists!$K$15,$A$1:$AQ$1,0))),DATE(VALUE(LEFT(INDEX($A248:$AQ248,MATCH(Lists!$K$15,$A$1:$AQ$1,0)),4)),VALUE(MID(INDEX($A248:$AQ248,MATCH(Lists!$K$15,$A$1:$AQ$1,0)),6,2)),VALUE(MID(INDEX($A248:$AQ248,MATCH(Lists!$K$15,$A$1:$AQ$1,0)),9,2))))),""))</f>
        <v/>
      </c>
      <c r="BA248" s="19">
        <f>IF(AY248="","",IFERROR(TRIM(INDEX($A248:$AQ248,MATCH(Lists!$K$17,$A$1:$AQ$1,0))&amp;""),""))</f>
        <v/>
      </c>
      <c r="BB248" s="19">
        <f>IF(AY248="","",IFERROR(TRIM(INDEX($A248:$AQ248,MATCH(Lists!$K$16,$A$1:$AQ$1,0))&amp;""),""))</f>
        <v/>
      </c>
      <c r="BC248" s="19">
        <f>IF(AY248="","",IF(OR(AND(IFERROR(TRIM(INDEX($A248:$AQ248,MATCH(Lists!$K$18,$A$1:$AQ$1,0))&amp;""),"")&lt;&gt;"",ISERROR(MATCH(LOWER(IFERROR(TRIM(INDEX($A248:$AQ248,MATCH(Lists!$K$18,$A$1:$AQ$1,0))&amp;""),"")),Lists!$M$2:$M$7,0))),AND(IFERROR(TRIM(INDEX($A248:$AQ248,MATCH(Lists!$K$19,$A$1:$AQ$1,0))&amp;""),"")&lt;&gt;"",ISERROR(MATCH(LOWER(IFERROR(TRIM(INDEX($A248:$AQ248,MATCH(Lists!$K$19,$A$1:$AQ$1,0))&amp;""),"")),Lists!$M$2:$M$7,0)))),"Yes","No"))</f>
        <v/>
      </c>
      <c r="BD248" s="19">
        <f>IF(AY248="","",IF(IFERROR(TRIM(INDEX($A248:$AQ248,MATCH(Lists!$K$20,$A$1:$AQ$1,0))&amp;""),"")&lt;&gt;"","Yes","No"))</f>
        <v/>
      </c>
      <c r="BE248" s="19">
        <f>IF(AS248="","",IFERROR(TRIM(INDEX($A248:$AQ248,MATCH(Lists!$K$7,$A$1:$AQ$1,0))&amp;""),""))</f>
        <v/>
      </c>
      <c r="BF248" s="19">
        <f>IF(AS248="","",IFERROR(TRIM(INDEX($A248:$AQ248,MATCH(Lists!$K$8,$A$1:$AQ$1,0))&amp;""),""))</f>
        <v/>
      </c>
      <c r="BG248" s="19">
        <f>IF(AS248="","",IFERROR(TRIM(INDEX($A248:$AQ248,MATCH(Lists!$K$12,$A$1:$AQ$1,0))&amp;""),""))</f>
        <v/>
      </c>
      <c r="BH248" s="19">
        <f>IF(AS248="","",IFERROR(TRIM(INDEX($A248:$AQ248,MATCH(Lists!$K$22,$A$1:$AQ$1,0))&amp;""),""))</f>
        <v/>
      </c>
      <c r="BI248" s="21">
        <f>IF(OR(BH248="Paid",BH248="Partially refunded"),IFERROR(VALUE(IFERROR(TRIM(INDEX($A248:$AQ248,MATCH(Lists!$K$23,$A$1:$AQ$1,0))&amp;""),"")),0)-IFERROR(VALUE(IFERROR(TRIM(INDEX($A248:$AQ248,MATCH(Lists!$K$24,$A$1:$AQ$1,0))&amp;""),"")),0),0)</f>
        <v/>
      </c>
      <c r="BJ248" s="21">
        <f>IF(AS248="","",IFERROR(IF(TRIM(INDEX($A248:$AQ248,MATCH(Lists!$K$21,$A$1:$AQ$1,0))&amp;"")="","",VALUE(TRIM(INDEX($A248:$AQ248,MATCH(Lists!$K$21,$A$1:$AQ$1,0))&amp;""))),""))</f>
        <v/>
      </c>
      <c r="BK248" s="19">
        <f>IF(AS248="",0,1)</f>
        <v/>
      </c>
    </row>
    <row r="249">
      <c r="AR249" s="18" t="n"/>
      <c r="AS249" s="19">
        <f>TRIM(IFERROR(TRIM(INDEX($A249:$AQ249,MATCH(Lists!$K$2,$A$1:$AQ$1,0))&amp;""),"")&amp;" "&amp;IFERROR(TRIM(INDEX($A249:$AQ249,MATCH(Lists!$K$3,$A$1:$AQ$1,0))&amp;""),""))</f>
        <v/>
      </c>
      <c r="AT249" s="20">
        <f>IF(AS249="","",IFERROR(IF(TRIM(INDEX($A249:$AQ249,MATCH(Lists!$K$4,$A$1:$AQ$1,0))&amp;"")="","",IF(ISNUMBER(INDEX($A249:$AQ249,MATCH(Lists!$K$4,$A$1:$AQ$1,0))),INT(INDEX($A249:$AQ249,MATCH(Lists!$K$4,$A$1:$AQ$1,0))),DATE(VALUE(LEFT(INDEX($A249:$AQ249,MATCH(Lists!$K$4,$A$1:$AQ$1,0)),4)),VALUE(MID(INDEX($A249:$AQ249,MATCH(Lists!$K$4,$A$1:$AQ$1,0)),6,2)),VALUE(MID(INDEX($A249:$AQ249,MATCH(Lists!$K$4,$A$1:$AQ$1,0)),9,2))))),""))</f>
        <v/>
      </c>
      <c r="AU249" s="19">
        <f>IF(AS249="","",IFERROR(TRIM(INDEX($A249:$AQ249,MATCH(Lists!$K$6,$A$1:$AQ$1,0))&amp;""),""))</f>
        <v/>
      </c>
      <c r="AV249" s="19">
        <f>IF(AS249="","",IFERROR(TRIM(INDEX($A249:$AQ249,MATCH(Lists!$K$5,$A$1:$AQ$1,0))&amp;""),""))</f>
        <v/>
      </c>
      <c r="AW249" s="19">
        <f>IF(AS249="","",IF(OR(AND(IFERROR(TRIM(INDEX($A249:$AQ249,MATCH(Lists!$K$9,$A$1:$AQ$1,0))&amp;""),"")&lt;&gt;"",ISERROR(MATCH(LOWER(IFERROR(TRIM(INDEX($A249:$AQ249,MATCH(Lists!$K$9,$A$1:$AQ$1,0))&amp;""),"")),Lists!$M$2:$M$7,0))),AND(IFERROR(TRIM(INDEX($A249:$AQ249,MATCH(Lists!$K$10,$A$1:$AQ$1,0))&amp;""),"")&lt;&gt;"",ISERROR(MATCH(LOWER(IFERROR(TRIM(INDEX($A249:$AQ249,MATCH(Lists!$K$10,$A$1:$AQ$1,0))&amp;""),"")),Lists!$M$2:$M$7,0)))),"Yes","No"))</f>
        <v/>
      </c>
      <c r="AX249" s="19">
        <f>IF(AS249="","",IF(IFERROR(TRIM(INDEX($A249:$AQ249,MATCH(Lists!$K$11,$A$1:$AQ$1,0))&amp;""),"")&lt;&gt;"","Yes","No"))</f>
        <v/>
      </c>
      <c r="AY249" s="19">
        <f>TRIM(IFERROR(TRIM(INDEX($A249:$AQ249,MATCH(Lists!$K$13,$A$1:$AQ$1,0))&amp;""),"")&amp;" "&amp;IFERROR(TRIM(INDEX($A249:$AQ249,MATCH(Lists!$K$14,$A$1:$AQ$1,0))&amp;""),""))</f>
        <v/>
      </c>
      <c r="AZ249" s="20">
        <f>IF(AY249="","",IFERROR(IF(TRIM(INDEX($A249:$AQ249,MATCH(Lists!$K$15,$A$1:$AQ$1,0))&amp;"")="","",IF(ISNUMBER(INDEX($A249:$AQ249,MATCH(Lists!$K$15,$A$1:$AQ$1,0))),INT(INDEX($A249:$AQ249,MATCH(Lists!$K$15,$A$1:$AQ$1,0))),DATE(VALUE(LEFT(INDEX($A249:$AQ249,MATCH(Lists!$K$15,$A$1:$AQ$1,0)),4)),VALUE(MID(INDEX($A249:$AQ249,MATCH(Lists!$K$15,$A$1:$AQ$1,0)),6,2)),VALUE(MID(INDEX($A249:$AQ249,MATCH(Lists!$K$15,$A$1:$AQ$1,0)),9,2))))),""))</f>
        <v/>
      </c>
      <c r="BA249" s="19">
        <f>IF(AY249="","",IFERROR(TRIM(INDEX($A249:$AQ249,MATCH(Lists!$K$17,$A$1:$AQ$1,0))&amp;""),""))</f>
        <v/>
      </c>
      <c r="BB249" s="19">
        <f>IF(AY249="","",IFERROR(TRIM(INDEX($A249:$AQ249,MATCH(Lists!$K$16,$A$1:$AQ$1,0))&amp;""),""))</f>
        <v/>
      </c>
      <c r="BC249" s="19">
        <f>IF(AY249="","",IF(OR(AND(IFERROR(TRIM(INDEX($A249:$AQ249,MATCH(Lists!$K$18,$A$1:$AQ$1,0))&amp;""),"")&lt;&gt;"",ISERROR(MATCH(LOWER(IFERROR(TRIM(INDEX($A249:$AQ249,MATCH(Lists!$K$18,$A$1:$AQ$1,0))&amp;""),"")),Lists!$M$2:$M$7,0))),AND(IFERROR(TRIM(INDEX($A249:$AQ249,MATCH(Lists!$K$19,$A$1:$AQ$1,0))&amp;""),"")&lt;&gt;"",ISERROR(MATCH(LOWER(IFERROR(TRIM(INDEX($A249:$AQ249,MATCH(Lists!$K$19,$A$1:$AQ$1,0))&amp;""),"")),Lists!$M$2:$M$7,0)))),"Yes","No"))</f>
        <v/>
      </c>
      <c r="BD249" s="19">
        <f>IF(AY249="","",IF(IFERROR(TRIM(INDEX($A249:$AQ249,MATCH(Lists!$K$20,$A$1:$AQ$1,0))&amp;""),"")&lt;&gt;"","Yes","No"))</f>
        <v/>
      </c>
      <c r="BE249" s="19">
        <f>IF(AS249="","",IFERROR(TRIM(INDEX($A249:$AQ249,MATCH(Lists!$K$7,$A$1:$AQ$1,0))&amp;""),""))</f>
        <v/>
      </c>
      <c r="BF249" s="19">
        <f>IF(AS249="","",IFERROR(TRIM(INDEX($A249:$AQ249,MATCH(Lists!$K$8,$A$1:$AQ$1,0))&amp;""),""))</f>
        <v/>
      </c>
      <c r="BG249" s="19">
        <f>IF(AS249="","",IFERROR(TRIM(INDEX($A249:$AQ249,MATCH(Lists!$K$12,$A$1:$AQ$1,0))&amp;""),""))</f>
        <v/>
      </c>
      <c r="BH249" s="19">
        <f>IF(AS249="","",IFERROR(TRIM(INDEX($A249:$AQ249,MATCH(Lists!$K$22,$A$1:$AQ$1,0))&amp;""),""))</f>
        <v/>
      </c>
      <c r="BI249" s="21">
        <f>IF(OR(BH249="Paid",BH249="Partially refunded"),IFERROR(VALUE(IFERROR(TRIM(INDEX($A249:$AQ249,MATCH(Lists!$K$23,$A$1:$AQ$1,0))&amp;""),"")),0)-IFERROR(VALUE(IFERROR(TRIM(INDEX($A249:$AQ249,MATCH(Lists!$K$24,$A$1:$AQ$1,0))&amp;""),"")),0),0)</f>
        <v/>
      </c>
      <c r="BJ249" s="21">
        <f>IF(AS249="","",IFERROR(IF(TRIM(INDEX($A249:$AQ249,MATCH(Lists!$K$21,$A$1:$AQ$1,0))&amp;"")="","",VALUE(TRIM(INDEX($A249:$AQ249,MATCH(Lists!$K$21,$A$1:$AQ$1,0))&amp;""))),""))</f>
        <v/>
      </c>
      <c r="BK249" s="19">
        <f>IF(AS249="",0,1)</f>
        <v/>
      </c>
    </row>
    <row r="250">
      <c r="AR250" s="18" t="n"/>
      <c r="AS250" s="19">
        <f>TRIM(IFERROR(TRIM(INDEX($A250:$AQ250,MATCH(Lists!$K$2,$A$1:$AQ$1,0))&amp;""),"")&amp;" "&amp;IFERROR(TRIM(INDEX($A250:$AQ250,MATCH(Lists!$K$3,$A$1:$AQ$1,0))&amp;""),""))</f>
        <v/>
      </c>
      <c r="AT250" s="20">
        <f>IF(AS250="","",IFERROR(IF(TRIM(INDEX($A250:$AQ250,MATCH(Lists!$K$4,$A$1:$AQ$1,0))&amp;"")="","",IF(ISNUMBER(INDEX($A250:$AQ250,MATCH(Lists!$K$4,$A$1:$AQ$1,0))),INT(INDEX($A250:$AQ250,MATCH(Lists!$K$4,$A$1:$AQ$1,0))),DATE(VALUE(LEFT(INDEX($A250:$AQ250,MATCH(Lists!$K$4,$A$1:$AQ$1,0)),4)),VALUE(MID(INDEX($A250:$AQ250,MATCH(Lists!$K$4,$A$1:$AQ$1,0)),6,2)),VALUE(MID(INDEX($A250:$AQ250,MATCH(Lists!$K$4,$A$1:$AQ$1,0)),9,2))))),""))</f>
        <v/>
      </c>
      <c r="AU250" s="19">
        <f>IF(AS250="","",IFERROR(TRIM(INDEX($A250:$AQ250,MATCH(Lists!$K$6,$A$1:$AQ$1,0))&amp;""),""))</f>
        <v/>
      </c>
      <c r="AV250" s="19">
        <f>IF(AS250="","",IFERROR(TRIM(INDEX($A250:$AQ250,MATCH(Lists!$K$5,$A$1:$AQ$1,0))&amp;""),""))</f>
        <v/>
      </c>
      <c r="AW250" s="19">
        <f>IF(AS250="","",IF(OR(AND(IFERROR(TRIM(INDEX($A250:$AQ250,MATCH(Lists!$K$9,$A$1:$AQ$1,0))&amp;""),"")&lt;&gt;"",ISERROR(MATCH(LOWER(IFERROR(TRIM(INDEX($A250:$AQ250,MATCH(Lists!$K$9,$A$1:$AQ$1,0))&amp;""),"")),Lists!$M$2:$M$7,0))),AND(IFERROR(TRIM(INDEX($A250:$AQ250,MATCH(Lists!$K$10,$A$1:$AQ$1,0))&amp;""),"")&lt;&gt;"",ISERROR(MATCH(LOWER(IFERROR(TRIM(INDEX($A250:$AQ250,MATCH(Lists!$K$10,$A$1:$AQ$1,0))&amp;""),"")),Lists!$M$2:$M$7,0)))),"Yes","No"))</f>
        <v/>
      </c>
      <c r="AX250" s="19">
        <f>IF(AS250="","",IF(IFERROR(TRIM(INDEX($A250:$AQ250,MATCH(Lists!$K$11,$A$1:$AQ$1,0))&amp;""),"")&lt;&gt;"","Yes","No"))</f>
        <v/>
      </c>
      <c r="AY250" s="19">
        <f>TRIM(IFERROR(TRIM(INDEX($A250:$AQ250,MATCH(Lists!$K$13,$A$1:$AQ$1,0))&amp;""),"")&amp;" "&amp;IFERROR(TRIM(INDEX($A250:$AQ250,MATCH(Lists!$K$14,$A$1:$AQ$1,0))&amp;""),""))</f>
        <v/>
      </c>
      <c r="AZ250" s="20">
        <f>IF(AY250="","",IFERROR(IF(TRIM(INDEX($A250:$AQ250,MATCH(Lists!$K$15,$A$1:$AQ$1,0))&amp;"")="","",IF(ISNUMBER(INDEX($A250:$AQ250,MATCH(Lists!$K$15,$A$1:$AQ$1,0))),INT(INDEX($A250:$AQ250,MATCH(Lists!$K$15,$A$1:$AQ$1,0))),DATE(VALUE(LEFT(INDEX($A250:$AQ250,MATCH(Lists!$K$15,$A$1:$AQ$1,0)),4)),VALUE(MID(INDEX($A250:$AQ250,MATCH(Lists!$K$15,$A$1:$AQ$1,0)),6,2)),VALUE(MID(INDEX($A250:$AQ250,MATCH(Lists!$K$15,$A$1:$AQ$1,0)),9,2))))),""))</f>
        <v/>
      </c>
      <c r="BA250" s="19">
        <f>IF(AY250="","",IFERROR(TRIM(INDEX($A250:$AQ250,MATCH(Lists!$K$17,$A$1:$AQ$1,0))&amp;""),""))</f>
        <v/>
      </c>
      <c r="BB250" s="19">
        <f>IF(AY250="","",IFERROR(TRIM(INDEX($A250:$AQ250,MATCH(Lists!$K$16,$A$1:$AQ$1,0))&amp;""),""))</f>
        <v/>
      </c>
      <c r="BC250" s="19">
        <f>IF(AY250="","",IF(OR(AND(IFERROR(TRIM(INDEX($A250:$AQ250,MATCH(Lists!$K$18,$A$1:$AQ$1,0))&amp;""),"")&lt;&gt;"",ISERROR(MATCH(LOWER(IFERROR(TRIM(INDEX($A250:$AQ250,MATCH(Lists!$K$18,$A$1:$AQ$1,0))&amp;""),"")),Lists!$M$2:$M$7,0))),AND(IFERROR(TRIM(INDEX($A250:$AQ250,MATCH(Lists!$K$19,$A$1:$AQ$1,0))&amp;""),"")&lt;&gt;"",ISERROR(MATCH(LOWER(IFERROR(TRIM(INDEX($A250:$AQ250,MATCH(Lists!$K$19,$A$1:$AQ$1,0))&amp;""),"")),Lists!$M$2:$M$7,0)))),"Yes","No"))</f>
        <v/>
      </c>
      <c r="BD250" s="19">
        <f>IF(AY250="","",IF(IFERROR(TRIM(INDEX($A250:$AQ250,MATCH(Lists!$K$20,$A$1:$AQ$1,0))&amp;""),"")&lt;&gt;"","Yes","No"))</f>
        <v/>
      </c>
      <c r="BE250" s="19">
        <f>IF(AS250="","",IFERROR(TRIM(INDEX($A250:$AQ250,MATCH(Lists!$K$7,$A$1:$AQ$1,0))&amp;""),""))</f>
        <v/>
      </c>
      <c r="BF250" s="19">
        <f>IF(AS250="","",IFERROR(TRIM(INDEX($A250:$AQ250,MATCH(Lists!$K$8,$A$1:$AQ$1,0))&amp;""),""))</f>
        <v/>
      </c>
      <c r="BG250" s="19">
        <f>IF(AS250="","",IFERROR(TRIM(INDEX($A250:$AQ250,MATCH(Lists!$K$12,$A$1:$AQ$1,0))&amp;""),""))</f>
        <v/>
      </c>
      <c r="BH250" s="19">
        <f>IF(AS250="","",IFERROR(TRIM(INDEX($A250:$AQ250,MATCH(Lists!$K$22,$A$1:$AQ$1,0))&amp;""),""))</f>
        <v/>
      </c>
      <c r="BI250" s="21">
        <f>IF(OR(BH250="Paid",BH250="Partially refunded"),IFERROR(VALUE(IFERROR(TRIM(INDEX($A250:$AQ250,MATCH(Lists!$K$23,$A$1:$AQ$1,0))&amp;""),"")),0)-IFERROR(VALUE(IFERROR(TRIM(INDEX($A250:$AQ250,MATCH(Lists!$K$24,$A$1:$AQ$1,0))&amp;""),"")),0),0)</f>
        <v/>
      </c>
      <c r="BJ250" s="21">
        <f>IF(AS250="","",IFERROR(IF(TRIM(INDEX($A250:$AQ250,MATCH(Lists!$K$21,$A$1:$AQ$1,0))&amp;"")="","",VALUE(TRIM(INDEX($A250:$AQ250,MATCH(Lists!$K$21,$A$1:$AQ$1,0))&amp;""))),""))</f>
        <v/>
      </c>
      <c r="BK250" s="19">
        <f>IF(AS250="",0,1)</f>
        <v/>
      </c>
    </row>
    <row r="251">
      <c r="AR251" s="18" t="n"/>
      <c r="AS251" s="19">
        <f>TRIM(IFERROR(TRIM(INDEX($A251:$AQ251,MATCH(Lists!$K$2,$A$1:$AQ$1,0))&amp;""),"")&amp;" "&amp;IFERROR(TRIM(INDEX($A251:$AQ251,MATCH(Lists!$K$3,$A$1:$AQ$1,0))&amp;""),""))</f>
        <v/>
      </c>
      <c r="AT251" s="20">
        <f>IF(AS251="","",IFERROR(IF(TRIM(INDEX($A251:$AQ251,MATCH(Lists!$K$4,$A$1:$AQ$1,0))&amp;"")="","",IF(ISNUMBER(INDEX($A251:$AQ251,MATCH(Lists!$K$4,$A$1:$AQ$1,0))),INT(INDEX($A251:$AQ251,MATCH(Lists!$K$4,$A$1:$AQ$1,0))),DATE(VALUE(LEFT(INDEX($A251:$AQ251,MATCH(Lists!$K$4,$A$1:$AQ$1,0)),4)),VALUE(MID(INDEX($A251:$AQ251,MATCH(Lists!$K$4,$A$1:$AQ$1,0)),6,2)),VALUE(MID(INDEX($A251:$AQ251,MATCH(Lists!$K$4,$A$1:$AQ$1,0)),9,2))))),""))</f>
        <v/>
      </c>
      <c r="AU251" s="19">
        <f>IF(AS251="","",IFERROR(TRIM(INDEX($A251:$AQ251,MATCH(Lists!$K$6,$A$1:$AQ$1,0))&amp;""),""))</f>
        <v/>
      </c>
      <c r="AV251" s="19">
        <f>IF(AS251="","",IFERROR(TRIM(INDEX($A251:$AQ251,MATCH(Lists!$K$5,$A$1:$AQ$1,0))&amp;""),""))</f>
        <v/>
      </c>
      <c r="AW251" s="19">
        <f>IF(AS251="","",IF(OR(AND(IFERROR(TRIM(INDEX($A251:$AQ251,MATCH(Lists!$K$9,$A$1:$AQ$1,0))&amp;""),"")&lt;&gt;"",ISERROR(MATCH(LOWER(IFERROR(TRIM(INDEX($A251:$AQ251,MATCH(Lists!$K$9,$A$1:$AQ$1,0))&amp;""),"")),Lists!$M$2:$M$7,0))),AND(IFERROR(TRIM(INDEX($A251:$AQ251,MATCH(Lists!$K$10,$A$1:$AQ$1,0))&amp;""),"")&lt;&gt;"",ISERROR(MATCH(LOWER(IFERROR(TRIM(INDEX($A251:$AQ251,MATCH(Lists!$K$10,$A$1:$AQ$1,0))&amp;""),"")),Lists!$M$2:$M$7,0)))),"Yes","No"))</f>
        <v/>
      </c>
      <c r="AX251" s="19">
        <f>IF(AS251="","",IF(IFERROR(TRIM(INDEX($A251:$AQ251,MATCH(Lists!$K$11,$A$1:$AQ$1,0))&amp;""),"")&lt;&gt;"","Yes","No"))</f>
        <v/>
      </c>
      <c r="AY251" s="19">
        <f>TRIM(IFERROR(TRIM(INDEX($A251:$AQ251,MATCH(Lists!$K$13,$A$1:$AQ$1,0))&amp;""),"")&amp;" "&amp;IFERROR(TRIM(INDEX($A251:$AQ251,MATCH(Lists!$K$14,$A$1:$AQ$1,0))&amp;""),""))</f>
        <v/>
      </c>
      <c r="AZ251" s="20">
        <f>IF(AY251="","",IFERROR(IF(TRIM(INDEX($A251:$AQ251,MATCH(Lists!$K$15,$A$1:$AQ$1,0))&amp;"")="","",IF(ISNUMBER(INDEX($A251:$AQ251,MATCH(Lists!$K$15,$A$1:$AQ$1,0))),INT(INDEX($A251:$AQ251,MATCH(Lists!$K$15,$A$1:$AQ$1,0))),DATE(VALUE(LEFT(INDEX($A251:$AQ251,MATCH(Lists!$K$15,$A$1:$AQ$1,0)),4)),VALUE(MID(INDEX($A251:$AQ251,MATCH(Lists!$K$15,$A$1:$AQ$1,0)),6,2)),VALUE(MID(INDEX($A251:$AQ251,MATCH(Lists!$K$15,$A$1:$AQ$1,0)),9,2))))),""))</f>
        <v/>
      </c>
      <c r="BA251" s="19">
        <f>IF(AY251="","",IFERROR(TRIM(INDEX($A251:$AQ251,MATCH(Lists!$K$17,$A$1:$AQ$1,0))&amp;""),""))</f>
        <v/>
      </c>
      <c r="BB251" s="19">
        <f>IF(AY251="","",IFERROR(TRIM(INDEX($A251:$AQ251,MATCH(Lists!$K$16,$A$1:$AQ$1,0))&amp;""),""))</f>
        <v/>
      </c>
      <c r="BC251" s="19">
        <f>IF(AY251="","",IF(OR(AND(IFERROR(TRIM(INDEX($A251:$AQ251,MATCH(Lists!$K$18,$A$1:$AQ$1,0))&amp;""),"")&lt;&gt;"",ISERROR(MATCH(LOWER(IFERROR(TRIM(INDEX($A251:$AQ251,MATCH(Lists!$K$18,$A$1:$AQ$1,0))&amp;""),"")),Lists!$M$2:$M$7,0))),AND(IFERROR(TRIM(INDEX($A251:$AQ251,MATCH(Lists!$K$19,$A$1:$AQ$1,0))&amp;""),"")&lt;&gt;"",ISERROR(MATCH(LOWER(IFERROR(TRIM(INDEX($A251:$AQ251,MATCH(Lists!$K$19,$A$1:$AQ$1,0))&amp;""),"")),Lists!$M$2:$M$7,0)))),"Yes","No"))</f>
        <v/>
      </c>
      <c r="BD251" s="19">
        <f>IF(AY251="","",IF(IFERROR(TRIM(INDEX($A251:$AQ251,MATCH(Lists!$K$20,$A$1:$AQ$1,0))&amp;""),"")&lt;&gt;"","Yes","No"))</f>
        <v/>
      </c>
      <c r="BE251" s="19">
        <f>IF(AS251="","",IFERROR(TRIM(INDEX($A251:$AQ251,MATCH(Lists!$K$7,$A$1:$AQ$1,0))&amp;""),""))</f>
        <v/>
      </c>
      <c r="BF251" s="19">
        <f>IF(AS251="","",IFERROR(TRIM(INDEX($A251:$AQ251,MATCH(Lists!$K$8,$A$1:$AQ$1,0))&amp;""),""))</f>
        <v/>
      </c>
      <c r="BG251" s="19">
        <f>IF(AS251="","",IFERROR(TRIM(INDEX($A251:$AQ251,MATCH(Lists!$K$12,$A$1:$AQ$1,0))&amp;""),""))</f>
        <v/>
      </c>
      <c r="BH251" s="19">
        <f>IF(AS251="","",IFERROR(TRIM(INDEX($A251:$AQ251,MATCH(Lists!$K$22,$A$1:$AQ$1,0))&amp;""),""))</f>
        <v/>
      </c>
      <c r="BI251" s="21">
        <f>IF(OR(BH251="Paid",BH251="Partially refunded"),IFERROR(VALUE(IFERROR(TRIM(INDEX($A251:$AQ251,MATCH(Lists!$K$23,$A$1:$AQ$1,0))&amp;""),"")),0)-IFERROR(VALUE(IFERROR(TRIM(INDEX($A251:$AQ251,MATCH(Lists!$K$24,$A$1:$AQ$1,0))&amp;""),"")),0),0)</f>
        <v/>
      </c>
      <c r="BJ251" s="21">
        <f>IF(AS251="","",IFERROR(IF(TRIM(INDEX($A251:$AQ251,MATCH(Lists!$K$21,$A$1:$AQ$1,0))&amp;"")="","",VALUE(TRIM(INDEX($A251:$AQ251,MATCH(Lists!$K$21,$A$1:$AQ$1,0))&amp;""))),""))</f>
        <v/>
      </c>
      <c r="BK251" s="19">
        <f>IF(AS251="",0,1)</f>
        <v/>
      </c>
    </row>
    <row r="252">
      <c r="AR252" s="18" t="n"/>
      <c r="AS252" s="19">
        <f>TRIM(IFERROR(TRIM(INDEX($A252:$AQ252,MATCH(Lists!$K$2,$A$1:$AQ$1,0))&amp;""),"")&amp;" "&amp;IFERROR(TRIM(INDEX($A252:$AQ252,MATCH(Lists!$K$3,$A$1:$AQ$1,0))&amp;""),""))</f>
        <v/>
      </c>
      <c r="AT252" s="20">
        <f>IF(AS252="","",IFERROR(IF(TRIM(INDEX($A252:$AQ252,MATCH(Lists!$K$4,$A$1:$AQ$1,0))&amp;"")="","",IF(ISNUMBER(INDEX($A252:$AQ252,MATCH(Lists!$K$4,$A$1:$AQ$1,0))),INT(INDEX($A252:$AQ252,MATCH(Lists!$K$4,$A$1:$AQ$1,0))),DATE(VALUE(LEFT(INDEX($A252:$AQ252,MATCH(Lists!$K$4,$A$1:$AQ$1,0)),4)),VALUE(MID(INDEX($A252:$AQ252,MATCH(Lists!$K$4,$A$1:$AQ$1,0)),6,2)),VALUE(MID(INDEX($A252:$AQ252,MATCH(Lists!$K$4,$A$1:$AQ$1,0)),9,2))))),""))</f>
        <v/>
      </c>
      <c r="AU252" s="19">
        <f>IF(AS252="","",IFERROR(TRIM(INDEX($A252:$AQ252,MATCH(Lists!$K$6,$A$1:$AQ$1,0))&amp;""),""))</f>
        <v/>
      </c>
      <c r="AV252" s="19">
        <f>IF(AS252="","",IFERROR(TRIM(INDEX($A252:$AQ252,MATCH(Lists!$K$5,$A$1:$AQ$1,0))&amp;""),""))</f>
        <v/>
      </c>
      <c r="AW252" s="19">
        <f>IF(AS252="","",IF(OR(AND(IFERROR(TRIM(INDEX($A252:$AQ252,MATCH(Lists!$K$9,$A$1:$AQ$1,0))&amp;""),"")&lt;&gt;"",ISERROR(MATCH(LOWER(IFERROR(TRIM(INDEX($A252:$AQ252,MATCH(Lists!$K$9,$A$1:$AQ$1,0))&amp;""),"")),Lists!$M$2:$M$7,0))),AND(IFERROR(TRIM(INDEX($A252:$AQ252,MATCH(Lists!$K$10,$A$1:$AQ$1,0))&amp;""),"")&lt;&gt;"",ISERROR(MATCH(LOWER(IFERROR(TRIM(INDEX($A252:$AQ252,MATCH(Lists!$K$10,$A$1:$AQ$1,0))&amp;""),"")),Lists!$M$2:$M$7,0)))),"Yes","No"))</f>
        <v/>
      </c>
      <c r="AX252" s="19">
        <f>IF(AS252="","",IF(IFERROR(TRIM(INDEX($A252:$AQ252,MATCH(Lists!$K$11,$A$1:$AQ$1,0))&amp;""),"")&lt;&gt;"","Yes","No"))</f>
        <v/>
      </c>
      <c r="AY252" s="19">
        <f>TRIM(IFERROR(TRIM(INDEX($A252:$AQ252,MATCH(Lists!$K$13,$A$1:$AQ$1,0))&amp;""),"")&amp;" "&amp;IFERROR(TRIM(INDEX($A252:$AQ252,MATCH(Lists!$K$14,$A$1:$AQ$1,0))&amp;""),""))</f>
        <v/>
      </c>
      <c r="AZ252" s="20">
        <f>IF(AY252="","",IFERROR(IF(TRIM(INDEX($A252:$AQ252,MATCH(Lists!$K$15,$A$1:$AQ$1,0))&amp;"")="","",IF(ISNUMBER(INDEX($A252:$AQ252,MATCH(Lists!$K$15,$A$1:$AQ$1,0))),INT(INDEX($A252:$AQ252,MATCH(Lists!$K$15,$A$1:$AQ$1,0))),DATE(VALUE(LEFT(INDEX($A252:$AQ252,MATCH(Lists!$K$15,$A$1:$AQ$1,0)),4)),VALUE(MID(INDEX($A252:$AQ252,MATCH(Lists!$K$15,$A$1:$AQ$1,0)),6,2)),VALUE(MID(INDEX($A252:$AQ252,MATCH(Lists!$K$15,$A$1:$AQ$1,0)),9,2))))),""))</f>
        <v/>
      </c>
      <c r="BA252" s="19">
        <f>IF(AY252="","",IFERROR(TRIM(INDEX($A252:$AQ252,MATCH(Lists!$K$17,$A$1:$AQ$1,0))&amp;""),""))</f>
        <v/>
      </c>
      <c r="BB252" s="19">
        <f>IF(AY252="","",IFERROR(TRIM(INDEX($A252:$AQ252,MATCH(Lists!$K$16,$A$1:$AQ$1,0))&amp;""),""))</f>
        <v/>
      </c>
      <c r="BC252" s="19">
        <f>IF(AY252="","",IF(OR(AND(IFERROR(TRIM(INDEX($A252:$AQ252,MATCH(Lists!$K$18,$A$1:$AQ$1,0))&amp;""),"")&lt;&gt;"",ISERROR(MATCH(LOWER(IFERROR(TRIM(INDEX($A252:$AQ252,MATCH(Lists!$K$18,$A$1:$AQ$1,0))&amp;""),"")),Lists!$M$2:$M$7,0))),AND(IFERROR(TRIM(INDEX($A252:$AQ252,MATCH(Lists!$K$19,$A$1:$AQ$1,0))&amp;""),"")&lt;&gt;"",ISERROR(MATCH(LOWER(IFERROR(TRIM(INDEX($A252:$AQ252,MATCH(Lists!$K$19,$A$1:$AQ$1,0))&amp;""),"")),Lists!$M$2:$M$7,0)))),"Yes","No"))</f>
        <v/>
      </c>
      <c r="BD252" s="19">
        <f>IF(AY252="","",IF(IFERROR(TRIM(INDEX($A252:$AQ252,MATCH(Lists!$K$20,$A$1:$AQ$1,0))&amp;""),"")&lt;&gt;"","Yes","No"))</f>
        <v/>
      </c>
      <c r="BE252" s="19">
        <f>IF(AS252="","",IFERROR(TRIM(INDEX($A252:$AQ252,MATCH(Lists!$K$7,$A$1:$AQ$1,0))&amp;""),""))</f>
        <v/>
      </c>
      <c r="BF252" s="19">
        <f>IF(AS252="","",IFERROR(TRIM(INDEX($A252:$AQ252,MATCH(Lists!$K$8,$A$1:$AQ$1,0))&amp;""),""))</f>
        <v/>
      </c>
      <c r="BG252" s="19">
        <f>IF(AS252="","",IFERROR(TRIM(INDEX($A252:$AQ252,MATCH(Lists!$K$12,$A$1:$AQ$1,0))&amp;""),""))</f>
        <v/>
      </c>
      <c r="BH252" s="19">
        <f>IF(AS252="","",IFERROR(TRIM(INDEX($A252:$AQ252,MATCH(Lists!$K$22,$A$1:$AQ$1,0))&amp;""),""))</f>
        <v/>
      </c>
      <c r="BI252" s="21">
        <f>IF(OR(BH252="Paid",BH252="Partially refunded"),IFERROR(VALUE(IFERROR(TRIM(INDEX($A252:$AQ252,MATCH(Lists!$K$23,$A$1:$AQ$1,0))&amp;""),"")),0)-IFERROR(VALUE(IFERROR(TRIM(INDEX($A252:$AQ252,MATCH(Lists!$K$24,$A$1:$AQ$1,0))&amp;""),"")),0),0)</f>
        <v/>
      </c>
      <c r="BJ252" s="21">
        <f>IF(AS252="","",IFERROR(IF(TRIM(INDEX($A252:$AQ252,MATCH(Lists!$K$21,$A$1:$AQ$1,0))&amp;"")="","",VALUE(TRIM(INDEX($A252:$AQ252,MATCH(Lists!$K$21,$A$1:$AQ$1,0))&amp;""))),""))</f>
        <v/>
      </c>
      <c r="BK252" s="19">
        <f>IF(AS252="",0,1)</f>
        <v/>
      </c>
    </row>
    <row r="253">
      <c r="AR253" s="18" t="n"/>
      <c r="AS253" s="19">
        <f>TRIM(IFERROR(TRIM(INDEX($A253:$AQ253,MATCH(Lists!$K$2,$A$1:$AQ$1,0))&amp;""),"")&amp;" "&amp;IFERROR(TRIM(INDEX($A253:$AQ253,MATCH(Lists!$K$3,$A$1:$AQ$1,0))&amp;""),""))</f>
        <v/>
      </c>
      <c r="AT253" s="20">
        <f>IF(AS253="","",IFERROR(IF(TRIM(INDEX($A253:$AQ253,MATCH(Lists!$K$4,$A$1:$AQ$1,0))&amp;"")="","",IF(ISNUMBER(INDEX($A253:$AQ253,MATCH(Lists!$K$4,$A$1:$AQ$1,0))),INT(INDEX($A253:$AQ253,MATCH(Lists!$K$4,$A$1:$AQ$1,0))),DATE(VALUE(LEFT(INDEX($A253:$AQ253,MATCH(Lists!$K$4,$A$1:$AQ$1,0)),4)),VALUE(MID(INDEX($A253:$AQ253,MATCH(Lists!$K$4,$A$1:$AQ$1,0)),6,2)),VALUE(MID(INDEX($A253:$AQ253,MATCH(Lists!$K$4,$A$1:$AQ$1,0)),9,2))))),""))</f>
        <v/>
      </c>
      <c r="AU253" s="19">
        <f>IF(AS253="","",IFERROR(TRIM(INDEX($A253:$AQ253,MATCH(Lists!$K$6,$A$1:$AQ$1,0))&amp;""),""))</f>
        <v/>
      </c>
      <c r="AV253" s="19">
        <f>IF(AS253="","",IFERROR(TRIM(INDEX($A253:$AQ253,MATCH(Lists!$K$5,$A$1:$AQ$1,0))&amp;""),""))</f>
        <v/>
      </c>
      <c r="AW253" s="19">
        <f>IF(AS253="","",IF(OR(AND(IFERROR(TRIM(INDEX($A253:$AQ253,MATCH(Lists!$K$9,$A$1:$AQ$1,0))&amp;""),"")&lt;&gt;"",ISERROR(MATCH(LOWER(IFERROR(TRIM(INDEX($A253:$AQ253,MATCH(Lists!$K$9,$A$1:$AQ$1,0))&amp;""),"")),Lists!$M$2:$M$7,0))),AND(IFERROR(TRIM(INDEX($A253:$AQ253,MATCH(Lists!$K$10,$A$1:$AQ$1,0))&amp;""),"")&lt;&gt;"",ISERROR(MATCH(LOWER(IFERROR(TRIM(INDEX($A253:$AQ253,MATCH(Lists!$K$10,$A$1:$AQ$1,0))&amp;""),"")),Lists!$M$2:$M$7,0)))),"Yes","No"))</f>
        <v/>
      </c>
      <c r="AX253" s="19">
        <f>IF(AS253="","",IF(IFERROR(TRIM(INDEX($A253:$AQ253,MATCH(Lists!$K$11,$A$1:$AQ$1,0))&amp;""),"")&lt;&gt;"","Yes","No"))</f>
        <v/>
      </c>
      <c r="AY253" s="19">
        <f>TRIM(IFERROR(TRIM(INDEX($A253:$AQ253,MATCH(Lists!$K$13,$A$1:$AQ$1,0))&amp;""),"")&amp;" "&amp;IFERROR(TRIM(INDEX($A253:$AQ253,MATCH(Lists!$K$14,$A$1:$AQ$1,0))&amp;""),""))</f>
        <v/>
      </c>
      <c r="AZ253" s="20">
        <f>IF(AY253="","",IFERROR(IF(TRIM(INDEX($A253:$AQ253,MATCH(Lists!$K$15,$A$1:$AQ$1,0))&amp;"")="","",IF(ISNUMBER(INDEX($A253:$AQ253,MATCH(Lists!$K$15,$A$1:$AQ$1,0))),INT(INDEX($A253:$AQ253,MATCH(Lists!$K$15,$A$1:$AQ$1,0))),DATE(VALUE(LEFT(INDEX($A253:$AQ253,MATCH(Lists!$K$15,$A$1:$AQ$1,0)),4)),VALUE(MID(INDEX($A253:$AQ253,MATCH(Lists!$K$15,$A$1:$AQ$1,0)),6,2)),VALUE(MID(INDEX($A253:$AQ253,MATCH(Lists!$K$15,$A$1:$AQ$1,0)),9,2))))),""))</f>
        <v/>
      </c>
      <c r="BA253" s="19">
        <f>IF(AY253="","",IFERROR(TRIM(INDEX($A253:$AQ253,MATCH(Lists!$K$17,$A$1:$AQ$1,0))&amp;""),""))</f>
        <v/>
      </c>
      <c r="BB253" s="19">
        <f>IF(AY253="","",IFERROR(TRIM(INDEX($A253:$AQ253,MATCH(Lists!$K$16,$A$1:$AQ$1,0))&amp;""),""))</f>
        <v/>
      </c>
      <c r="BC253" s="19">
        <f>IF(AY253="","",IF(OR(AND(IFERROR(TRIM(INDEX($A253:$AQ253,MATCH(Lists!$K$18,$A$1:$AQ$1,0))&amp;""),"")&lt;&gt;"",ISERROR(MATCH(LOWER(IFERROR(TRIM(INDEX($A253:$AQ253,MATCH(Lists!$K$18,$A$1:$AQ$1,0))&amp;""),"")),Lists!$M$2:$M$7,0))),AND(IFERROR(TRIM(INDEX($A253:$AQ253,MATCH(Lists!$K$19,$A$1:$AQ$1,0))&amp;""),"")&lt;&gt;"",ISERROR(MATCH(LOWER(IFERROR(TRIM(INDEX($A253:$AQ253,MATCH(Lists!$K$19,$A$1:$AQ$1,0))&amp;""),"")),Lists!$M$2:$M$7,0)))),"Yes","No"))</f>
        <v/>
      </c>
      <c r="BD253" s="19">
        <f>IF(AY253="","",IF(IFERROR(TRIM(INDEX($A253:$AQ253,MATCH(Lists!$K$20,$A$1:$AQ$1,0))&amp;""),"")&lt;&gt;"","Yes","No"))</f>
        <v/>
      </c>
      <c r="BE253" s="19">
        <f>IF(AS253="","",IFERROR(TRIM(INDEX($A253:$AQ253,MATCH(Lists!$K$7,$A$1:$AQ$1,0))&amp;""),""))</f>
        <v/>
      </c>
      <c r="BF253" s="19">
        <f>IF(AS253="","",IFERROR(TRIM(INDEX($A253:$AQ253,MATCH(Lists!$K$8,$A$1:$AQ$1,0))&amp;""),""))</f>
        <v/>
      </c>
      <c r="BG253" s="19">
        <f>IF(AS253="","",IFERROR(TRIM(INDEX($A253:$AQ253,MATCH(Lists!$K$12,$A$1:$AQ$1,0))&amp;""),""))</f>
        <v/>
      </c>
      <c r="BH253" s="19">
        <f>IF(AS253="","",IFERROR(TRIM(INDEX($A253:$AQ253,MATCH(Lists!$K$22,$A$1:$AQ$1,0))&amp;""),""))</f>
        <v/>
      </c>
      <c r="BI253" s="21">
        <f>IF(OR(BH253="Paid",BH253="Partially refunded"),IFERROR(VALUE(IFERROR(TRIM(INDEX($A253:$AQ253,MATCH(Lists!$K$23,$A$1:$AQ$1,0))&amp;""),"")),0)-IFERROR(VALUE(IFERROR(TRIM(INDEX($A253:$AQ253,MATCH(Lists!$K$24,$A$1:$AQ$1,0))&amp;""),"")),0),0)</f>
        <v/>
      </c>
      <c r="BJ253" s="21">
        <f>IF(AS253="","",IFERROR(IF(TRIM(INDEX($A253:$AQ253,MATCH(Lists!$K$21,$A$1:$AQ$1,0))&amp;"")="","",VALUE(TRIM(INDEX($A253:$AQ253,MATCH(Lists!$K$21,$A$1:$AQ$1,0))&amp;""))),""))</f>
        <v/>
      </c>
      <c r="BK253" s="19">
        <f>IF(AS253="",0,1)</f>
        <v/>
      </c>
    </row>
    <row r="254">
      <c r="AR254" s="18" t="n"/>
      <c r="AS254" s="19">
        <f>TRIM(IFERROR(TRIM(INDEX($A254:$AQ254,MATCH(Lists!$K$2,$A$1:$AQ$1,0))&amp;""),"")&amp;" "&amp;IFERROR(TRIM(INDEX($A254:$AQ254,MATCH(Lists!$K$3,$A$1:$AQ$1,0))&amp;""),""))</f>
        <v/>
      </c>
      <c r="AT254" s="20">
        <f>IF(AS254="","",IFERROR(IF(TRIM(INDEX($A254:$AQ254,MATCH(Lists!$K$4,$A$1:$AQ$1,0))&amp;"")="","",IF(ISNUMBER(INDEX($A254:$AQ254,MATCH(Lists!$K$4,$A$1:$AQ$1,0))),INT(INDEX($A254:$AQ254,MATCH(Lists!$K$4,$A$1:$AQ$1,0))),DATE(VALUE(LEFT(INDEX($A254:$AQ254,MATCH(Lists!$K$4,$A$1:$AQ$1,0)),4)),VALUE(MID(INDEX($A254:$AQ254,MATCH(Lists!$K$4,$A$1:$AQ$1,0)),6,2)),VALUE(MID(INDEX($A254:$AQ254,MATCH(Lists!$K$4,$A$1:$AQ$1,0)),9,2))))),""))</f>
        <v/>
      </c>
      <c r="AU254" s="19">
        <f>IF(AS254="","",IFERROR(TRIM(INDEX($A254:$AQ254,MATCH(Lists!$K$6,$A$1:$AQ$1,0))&amp;""),""))</f>
        <v/>
      </c>
      <c r="AV254" s="19">
        <f>IF(AS254="","",IFERROR(TRIM(INDEX($A254:$AQ254,MATCH(Lists!$K$5,$A$1:$AQ$1,0))&amp;""),""))</f>
        <v/>
      </c>
      <c r="AW254" s="19">
        <f>IF(AS254="","",IF(OR(AND(IFERROR(TRIM(INDEX($A254:$AQ254,MATCH(Lists!$K$9,$A$1:$AQ$1,0))&amp;""),"")&lt;&gt;"",ISERROR(MATCH(LOWER(IFERROR(TRIM(INDEX($A254:$AQ254,MATCH(Lists!$K$9,$A$1:$AQ$1,0))&amp;""),"")),Lists!$M$2:$M$7,0))),AND(IFERROR(TRIM(INDEX($A254:$AQ254,MATCH(Lists!$K$10,$A$1:$AQ$1,0))&amp;""),"")&lt;&gt;"",ISERROR(MATCH(LOWER(IFERROR(TRIM(INDEX($A254:$AQ254,MATCH(Lists!$K$10,$A$1:$AQ$1,0))&amp;""),"")),Lists!$M$2:$M$7,0)))),"Yes","No"))</f>
        <v/>
      </c>
      <c r="AX254" s="19">
        <f>IF(AS254="","",IF(IFERROR(TRIM(INDEX($A254:$AQ254,MATCH(Lists!$K$11,$A$1:$AQ$1,0))&amp;""),"")&lt;&gt;"","Yes","No"))</f>
        <v/>
      </c>
      <c r="AY254" s="19">
        <f>TRIM(IFERROR(TRIM(INDEX($A254:$AQ254,MATCH(Lists!$K$13,$A$1:$AQ$1,0))&amp;""),"")&amp;" "&amp;IFERROR(TRIM(INDEX($A254:$AQ254,MATCH(Lists!$K$14,$A$1:$AQ$1,0))&amp;""),""))</f>
        <v/>
      </c>
      <c r="AZ254" s="20">
        <f>IF(AY254="","",IFERROR(IF(TRIM(INDEX($A254:$AQ254,MATCH(Lists!$K$15,$A$1:$AQ$1,0))&amp;"")="","",IF(ISNUMBER(INDEX($A254:$AQ254,MATCH(Lists!$K$15,$A$1:$AQ$1,0))),INT(INDEX($A254:$AQ254,MATCH(Lists!$K$15,$A$1:$AQ$1,0))),DATE(VALUE(LEFT(INDEX($A254:$AQ254,MATCH(Lists!$K$15,$A$1:$AQ$1,0)),4)),VALUE(MID(INDEX($A254:$AQ254,MATCH(Lists!$K$15,$A$1:$AQ$1,0)),6,2)),VALUE(MID(INDEX($A254:$AQ254,MATCH(Lists!$K$15,$A$1:$AQ$1,0)),9,2))))),""))</f>
        <v/>
      </c>
      <c r="BA254" s="19">
        <f>IF(AY254="","",IFERROR(TRIM(INDEX($A254:$AQ254,MATCH(Lists!$K$17,$A$1:$AQ$1,0))&amp;""),""))</f>
        <v/>
      </c>
      <c r="BB254" s="19">
        <f>IF(AY254="","",IFERROR(TRIM(INDEX($A254:$AQ254,MATCH(Lists!$K$16,$A$1:$AQ$1,0))&amp;""),""))</f>
        <v/>
      </c>
      <c r="BC254" s="19">
        <f>IF(AY254="","",IF(OR(AND(IFERROR(TRIM(INDEX($A254:$AQ254,MATCH(Lists!$K$18,$A$1:$AQ$1,0))&amp;""),"")&lt;&gt;"",ISERROR(MATCH(LOWER(IFERROR(TRIM(INDEX($A254:$AQ254,MATCH(Lists!$K$18,$A$1:$AQ$1,0))&amp;""),"")),Lists!$M$2:$M$7,0))),AND(IFERROR(TRIM(INDEX($A254:$AQ254,MATCH(Lists!$K$19,$A$1:$AQ$1,0))&amp;""),"")&lt;&gt;"",ISERROR(MATCH(LOWER(IFERROR(TRIM(INDEX($A254:$AQ254,MATCH(Lists!$K$19,$A$1:$AQ$1,0))&amp;""),"")),Lists!$M$2:$M$7,0)))),"Yes","No"))</f>
        <v/>
      </c>
      <c r="BD254" s="19">
        <f>IF(AY254="","",IF(IFERROR(TRIM(INDEX($A254:$AQ254,MATCH(Lists!$K$20,$A$1:$AQ$1,0))&amp;""),"")&lt;&gt;"","Yes","No"))</f>
        <v/>
      </c>
      <c r="BE254" s="19">
        <f>IF(AS254="","",IFERROR(TRIM(INDEX($A254:$AQ254,MATCH(Lists!$K$7,$A$1:$AQ$1,0))&amp;""),""))</f>
        <v/>
      </c>
      <c r="BF254" s="19">
        <f>IF(AS254="","",IFERROR(TRIM(INDEX($A254:$AQ254,MATCH(Lists!$K$8,$A$1:$AQ$1,0))&amp;""),""))</f>
        <v/>
      </c>
      <c r="BG254" s="19">
        <f>IF(AS254="","",IFERROR(TRIM(INDEX($A254:$AQ254,MATCH(Lists!$K$12,$A$1:$AQ$1,0))&amp;""),""))</f>
        <v/>
      </c>
      <c r="BH254" s="19">
        <f>IF(AS254="","",IFERROR(TRIM(INDEX($A254:$AQ254,MATCH(Lists!$K$22,$A$1:$AQ$1,0))&amp;""),""))</f>
        <v/>
      </c>
      <c r="BI254" s="21">
        <f>IF(OR(BH254="Paid",BH254="Partially refunded"),IFERROR(VALUE(IFERROR(TRIM(INDEX($A254:$AQ254,MATCH(Lists!$K$23,$A$1:$AQ$1,0))&amp;""),"")),0)-IFERROR(VALUE(IFERROR(TRIM(INDEX($A254:$AQ254,MATCH(Lists!$K$24,$A$1:$AQ$1,0))&amp;""),"")),0),0)</f>
        <v/>
      </c>
      <c r="BJ254" s="21">
        <f>IF(AS254="","",IFERROR(IF(TRIM(INDEX($A254:$AQ254,MATCH(Lists!$K$21,$A$1:$AQ$1,0))&amp;"")="","",VALUE(TRIM(INDEX($A254:$AQ254,MATCH(Lists!$K$21,$A$1:$AQ$1,0))&amp;""))),""))</f>
        <v/>
      </c>
      <c r="BK254" s="19">
        <f>IF(AS254="",0,1)</f>
        <v/>
      </c>
    </row>
    <row r="255">
      <c r="AR255" s="18" t="n"/>
      <c r="AS255" s="19">
        <f>TRIM(IFERROR(TRIM(INDEX($A255:$AQ255,MATCH(Lists!$K$2,$A$1:$AQ$1,0))&amp;""),"")&amp;" "&amp;IFERROR(TRIM(INDEX($A255:$AQ255,MATCH(Lists!$K$3,$A$1:$AQ$1,0))&amp;""),""))</f>
        <v/>
      </c>
      <c r="AT255" s="20">
        <f>IF(AS255="","",IFERROR(IF(TRIM(INDEX($A255:$AQ255,MATCH(Lists!$K$4,$A$1:$AQ$1,0))&amp;"")="","",IF(ISNUMBER(INDEX($A255:$AQ255,MATCH(Lists!$K$4,$A$1:$AQ$1,0))),INT(INDEX($A255:$AQ255,MATCH(Lists!$K$4,$A$1:$AQ$1,0))),DATE(VALUE(LEFT(INDEX($A255:$AQ255,MATCH(Lists!$K$4,$A$1:$AQ$1,0)),4)),VALUE(MID(INDEX($A255:$AQ255,MATCH(Lists!$K$4,$A$1:$AQ$1,0)),6,2)),VALUE(MID(INDEX($A255:$AQ255,MATCH(Lists!$K$4,$A$1:$AQ$1,0)),9,2))))),""))</f>
        <v/>
      </c>
      <c r="AU255" s="19">
        <f>IF(AS255="","",IFERROR(TRIM(INDEX($A255:$AQ255,MATCH(Lists!$K$6,$A$1:$AQ$1,0))&amp;""),""))</f>
        <v/>
      </c>
      <c r="AV255" s="19">
        <f>IF(AS255="","",IFERROR(TRIM(INDEX($A255:$AQ255,MATCH(Lists!$K$5,$A$1:$AQ$1,0))&amp;""),""))</f>
        <v/>
      </c>
      <c r="AW255" s="19">
        <f>IF(AS255="","",IF(OR(AND(IFERROR(TRIM(INDEX($A255:$AQ255,MATCH(Lists!$K$9,$A$1:$AQ$1,0))&amp;""),"")&lt;&gt;"",ISERROR(MATCH(LOWER(IFERROR(TRIM(INDEX($A255:$AQ255,MATCH(Lists!$K$9,$A$1:$AQ$1,0))&amp;""),"")),Lists!$M$2:$M$7,0))),AND(IFERROR(TRIM(INDEX($A255:$AQ255,MATCH(Lists!$K$10,$A$1:$AQ$1,0))&amp;""),"")&lt;&gt;"",ISERROR(MATCH(LOWER(IFERROR(TRIM(INDEX($A255:$AQ255,MATCH(Lists!$K$10,$A$1:$AQ$1,0))&amp;""),"")),Lists!$M$2:$M$7,0)))),"Yes","No"))</f>
        <v/>
      </c>
      <c r="AX255" s="19">
        <f>IF(AS255="","",IF(IFERROR(TRIM(INDEX($A255:$AQ255,MATCH(Lists!$K$11,$A$1:$AQ$1,0))&amp;""),"")&lt;&gt;"","Yes","No"))</f>
        <v/>
      </c>
      <c r="AY255" s="19">
        <f>TRIM(IFERROR(TRIM(INDEX($A255:$AQ255,MATCH(Lists!$K$13,$A$1:$AQ$1,0))&amp;""),"")&amp;" "&amp;IFERROR(TRIM(INDEX($A255:$AQ255,MATCH(Lists!$K$14,$A$1:$AQ$1,0))&amp;""),""))</f>
        <v/>
      </c>
      <c r="AZ255" s="20">
        <f>IF(AY255="","",IFERROR(IF(TRIM(INDEX($A255:$AQ255,MATCH(Lists!$K$15,$A$1:$AQ$1,0))&amp;"")="","",IF(ISNUMBER(INDEX($A255:$AQ255,MATCH(Lists!$K$15,$A$1:$AQ$1,0))),INT(INDEX($A255:$AQ255,MATCH(Lists!$K$15,$A$1:$AQ$1,0))),DATE(VALUE(LEFT(INDEX($A255:$AQ255,MATCH(Lists!$K$15,$A$1:$AQ$1,0)),4)),VALUE(MID(INDEX($A255:$AQ255,MATCH(Lists!$K$15,$A$1:$AQ$1,0)),6,2)),VALUE(MID(INDEX($A255:$AQ255,MATCH(Lists!$K$15,$A$1:$AQ$1,0)),9,2))))),""))</f>
        <v/>
      </c>
      <c r="BA255" s="19">
        <f>IF(AY255="","",IFERROR(TRIM(INDEX($A255:$AQ255,MATCH(Lists!$K$17,$A$1:$AQ$1,0))&amp;""),""))</f>
        <v/>
      </c>
      <c r="BB255" s="19">
        <f>IF(AY255="","",IFERROR(TRIM(INDEX($A255:$AQ255,MATCH(Lists!$K$16,$A$1:$AQ$1,0))&amp;""),""))</f>
        <v/>
      </c>
      <c r="BC255" s="19">
        <f>IF(AY255="","",IF(OR(AND(IFERROR(TRIM(INDEX($A255:$AQ255,MATCH(Lists!$K$18,$A$1:$AQ$1,0))&amp;""),"")&lt;&gt;"",ISERROR(MATCH(LOWER(IFERROR(TRIM(INDEX($A255:$AQ255,MATCH(Lists!$K$18,$A$1:$AQ$1,0))&amp;""),"")),Lists!$M$2:$M$7,0))),AND(IFERROR(TRIM(INDEX($A255:$AQ255,MATCH(Lists!$K$19,$A$1:$AQ$1,0))&amp;""),"")&lt;&gt;"",ISERROR(MATCH(LOWER(IFERROR(TRIM(INDEX($A255:$AQ255,MATCH(Lists!$K$19,$A$1:$AQ$1,0))&amp;""),"")),Lists!$M$2:$M$7,0)))),"Yes","No"))</f>
        <v/>
      </c>
      <c r="BD255" s="19">
        <f>IF(AY255="","",IF(IFERROR(TRIM(INDEX($A255:$AQ255,MATCH(Lists!$K$20,$A$1:$AQ$1,0))&amp;""),"")&lt;&gt;"","Yes","No"))</f>
        <v/>
      </c>
      <c r="BE255" s="19">
        <f>IF(AS255="","",IFERROR(TRIM(INDEX($A255:$AQ255,MATCH(Lists!$K$7,$A$1:$AQ$1,0))&amp;""),""))</f>
        <v/>
      </c>
      <c r="BF255" s="19">
        <f>IF(AS255="","",IFERROR(TRIM(INDEX($A255:$AQ255,MATCH(Lists!$K$8,$A$1:$AQ$1,0))&amp;""),""))</f>
        <v/>
      </c>
      <c r="BG255" s="19">
        <f>IF(AS255="","",IFERROR(TRIM(INDEX($A255:$AQ255,MATCH(Lists!$K$12,$A$1:$AQ$1,0))&amp;""),""))</f>
        <v/>
      </c>
      <c r="BH255" s="19">
        <f>IF(AS255="","",IFERROR(TRIM(INDEX($A255:$AQ255,MATCH(Lists!$K$22,$A$1:$AQ$1,0))&amp;""),""))</f>
        <v/>
      </c>
      <c r="BI255" s="21">
        <f>IF(OR(BH255="Paid",BH255="Partially refunded"),IFERROR(VALUE(IFERROR(TRIM(INDEX($A255:$AQ255,MATCH(Lists!$K$23,$A$1:$AQ$1,0))&amp;""),"")),0)-IFERROR(VALUE(IFERROR(TRIM(INDEX($A255:$AQ255,MATCH(Lists!$K$24,$A$1:$AQ$1,0))&amp;""),"")),0),0)</f>
        <v/>
      </c>
      <c r="BJ255" s="21">
        <f>IF(AS255="","",IFERROR(IF(TRIM(INDEX($A255:$AQ255,MATCH(Lists!$K$21,$A$1:$AQ$1,0))&amp;"")="","",VALUE(TRIM(INDEX($A255:$AQ255,MATCH(Lists!$K$21,$A$1:$AQ$1,0))&amp;""))),""))</f>
        <v/>
      </c>
      <c r="BK255" s="19">
        <f>IF(AS255="",0,1)</f>
        <v/>
      </c>
    </row>
    <row r="256">
      <c r="AR256" s="18" t="n"/>
      <c r="AS256" s="19">
        <f>TRIM(IFERROR(TRIM(INDEX($A256:$AQ256,MATCH(Lists!$K$2,$A$1:$AQ$1,0))&amp;""),"")&amp;" "&amp;IFERROR(TRIM(INDEX($A256:$AQ256,MATCH(Lists!$K$3,$A$1:$AQ$1,0))&amp;""),""))</f>
        <v/>
      </c>
      <c r="AT256" s="20">
        <f>IF(AS256="","",IFERROR(IF(TRIM(INDEX($A256:$AQ256,MATCH(Lists!$K$4,$A$1:$AQ$1,0))&amp;"")="","",IF(ISNUMBER(INDEX($A256:$AQ256,MATCH(Lists!$K$4,$A$1:$AQ$1,0))),INT(INDEX($A256:$AQ256,MATCH(Lists!$K$4,$A$1:$AQ$1,0))),DATE(VALUE(LEFT(INDEX($A256:$AQ256,MATCH(Lists!$K$4,$A$1:$AQ$1,0)),4)),VALUE(MID(INDEX($A256:$AQ256,MATCH(Lists!$K$4,$A$1:$AQ$1,0)),6,2)),VALUE(MID(INDEX($A256:$AQ256,MATCH(Lists!$K$4,$A$1:$AQ$1,0)),9,2))))),""))</f>
        <v/>
      </c>
      <c r="AU256" s="19">
        <f>IF(AS256="","",IFERROR(TRIM(INDEX($A256:$AQ256,MATCH(Lists!$K$6,$A$1:$AQ$1,0))&amp;""),""))</f>
        <v/>
      </c>
      <c r="AV256" s="19">
        <f>IF(AS256="","",IFERROR(TRIM(INDEX($A256:$AQ256,MATCH(Lists!$K$5,$A$1:$AQ$1,0))&amp;""),""))</f>
        <v/>
      </c>
      <c r="AW256" s="19">
        <f>IF(AS256="","",IF(OR(AND(IFERROR(TRIM(INDEX($A256:$AQ256,MATCH(Lists!$K$9,$A$1:$AQ$1,0))&amp;""),"")&lt;&gt;"",ISERROR(MATCH(LOWER(IFERROR(TRIM(INDEX($A256:$AQ256,MATCH(Lists!$K$9,$A$1:$AQ$1,0))&amp;""),"")),Lists!$M$2:$M$7,0))),AND(IFERROR(TRIM(INDEX($A256:$AQ256,MATCH(Lists!$K$10,$A$1:$AQ$1,0))&amp;""),"")&lt;&gt;"",ISERROR(MATCH(LOWER(IFERROR(TRIM(INDEX($A256:$AQ256,MATCH(Lists!$K$10,$A$1:$AQ$1,0))&amp;""),"")),Lists!$M$2:$M$7,0)))),"Yes","No"))</f>
        <v/>
      </c>
      <c r="AX256" s="19">
        <f>IF(AS256="","",IF(IFERROR(TRIM(INDEX($A256:$AQ256,MATCH(Lists!$K$11,$A$1:$AQ$1,0))&amp;""),"")&lt;&gt;"","Yes","No"))</f>
        <v/>
      </c>
      <c r="AY256" s="19">
        <f>TRIM(IFERROR(TRIM(INDEX($A256:$AQ256,MATCH(Lists!$K$13,$A$1:$AQ$1,0))&amp;""),"")&amp;" "&amp;IFERROR(TRIM(INDEX($A256:$AQ256,MATCH(Lists!$K$14,$A$1:$AQ$1,0))&amp;""),""))</f>
        <v/>
      </c>
      <c r="AZ256" s="20">
        <f>IF(AY256="","",IFERROR(IF(TRIM(INDEX($A256:$AQ256,MATCH(Lists!$K$15,$A$1:$AQ$1,0))&amp;"")="","",IF(ISNUMBER(INDEX($A256:$AQ256,MATCH(Lists!$K$15,$A$1:$AQ$1,0))),INT(INDEX($A256:$AQ256,MATCH(Lists!$K$15,$A$1:$AQ$1,0))),DATE(VALUE(LEFT(INDEX($A256:$AQ256,MATCH(Lists!$K$15,$A$1:$AQ$1,0)),4)),VALUE(MID(INDEX($A256:$AQ256,MATCH(Lists!$K$15,$A$1:$AQ$1,0)),6,2)),VALUE(MID(INDEX($A256:$AQ256,MATCH(Lists!$K$15,$A$1:$AQ$1,0)),9,2))))),""))</f>
        <v/>
      </c>
      <c r="BA256" s="19">
        <f>IF(AY256="","",IFERROR(TRIM(INDEX($A256:$AQ256,MATCH(Lists!$K$17,$A$1:$AQ$1,0))&amp;""),""))</f>
        <v/>
      </c>
      <c r="BB256" s="19">
        <f>IF(AY256="","",IFERROR(TRIM(INDEX($A256:$AQ256,MATCH(Lists!$K$16,$A$1:$AQ$1,0))&amp;""),""))</f>
        <v/>
      </c>
      <c r="BC256" s="19">
        <f>IF(AY256="","",IF(OR(AND(IFERROR(TRIM(INDEX($A256:$AQ256,MATCH(Lists!$K$18,$A$1:$AQ$1,0))&amp;""),"")&lt;&gt;"",ISERROR(MATCH(LOWER(IFERROR(TRIM(INDEX($A256:$AQ256,MATCH(Lists!$K$18,$A$1:$AQ$1,0))&amp;""),"")),Lists!$M$2:$M$7,0))),AND(IFERROR(TRIM(INDEX($A256:$AQ256,MATCH(Lists!$K$19,$A$1:$AQ$1,0))&amp;""),"")&lt;&gt;"",ISERROR(MATCH(LOWER(IFERROR(TRIM(INDEX($A256:$AQ256,MATCH(Lists!$K$19,$A$1:$AQ$1,0))&amp;""),"")),Lists!$M$2:$M$7,0)))),"Yes","No"))</f>
        <v/>
      </c>
      <c r="BD256" s="19">
        <f>IF(AY256="","",IF(IFERROR(TRIM(INDEX($A256:$AQ256,MATCH(Lists!$K$20,$A$1:$AQ$1,0))&amp;""),"")&lt;&gt;"","Yes","No"))</f>
        <v/>
      </c>
      <c r="BE256" s="19">
        <f>IF(AS256="","",IFERROR(TRIM(INDEX($A256:$AQ256,MATCH(Lists!$K$7,$A$1:$AQ$1,0))&amp;""),""))</f>
        <v/>
      </c>
      <c r="BF256" s="19">
        <f>IF(AS256="","",IFERROR(TRIM(INDEX($A256:$AQ256,MATCH(Lists!$K$8,$A$1:$AQ$1,0))&amp;""),""))</f>
        <v/>
      </c>
      <c r="BG256" s="19">
        <f>IF(AS256="","",IFERROR(TRIM(INDEX($A256:$AQ256,MATCH(Lists!$K$12,$A$1:$AQ$1,0))&amp;""),""))</f>
        <v/>
      </c>
      <c r="BH256" s="19">
        <f>IF(AS256="","",IFERROR(TRIM(INDEX($A256:$AQ256,MATCH(Lists!$K$22,$A$1:$AQ$1,0))&amp;""),""))</f>
        <v/>
      </c>
      <c r="BI256" s="21">
        <f>IF(OR(BH256="Paid",BH256="Partially refunded"),IFERROR(VALUE(IFERROR(TRIM(INDEX($A256:$AQ256,MATCH(Lists!$K$23,$A$1:$AQ$1,0))&amp;""),"")),0)-IFERROR(VALUE(IFERROR(TRIM(INDEX($A256:$AQ256,MATCH(Lists!$K$24,$A$1:$AQ$1,0))&amp;""),"")),0),0)</f>
        <v/>
      </c>
      <c r="BJ256" s="21">
        <f>IF(AS256="","",IFERROR(IF(TRIM(INDEX($A256:$AQ256,MATCH(Lists!$K$21,$A$1:$AQ$1,0))&amp;"")="","",VALUE(TRIM(INDEX($A256:$AQ256,MATCH(Lists!$K$21,$A$1:$AQ$1,0))&amp;""))),""))</f>
        <v/>
      </c>
      <c r="BK256" s="19">
        <f>IF(AS256="",0,1)</f>
        <v/>
      </c>
    </row>
    <row r="257">
      <c r="AR257" s="18" t="n"/>
      <c r="AS257" s="19">
        <f>TRIM(IFERROR(TRIM(INDEX($A257:$AQ257,MATCH(Lists!$K$2,$A$1:$AQ$1,0))&amp;""),"")&amp;" "&amp;IFERROR(TRIM(INDEX($A257:$AQ257,MATCH(Lists!$K$3,$A$1:$AQ$1,0))&amp;""),""))</f>
        <v/>
      </c>
      <c r="AT257" s="20">
        <f>IF(AS257="","",IFERROR(IF(TRIM(INDEX($A257:$AQ257,MATCH(Lists!$K$4,$A$1:$AQ$1,0))&amp;"")="","",IF(ISNUMBER(INDEX($A257:$AQ257,MATCH(Lists!$K$4,$A$1:$AQ$1,0))),INT(INDEX($A257:$AQ257,MATCH(Lists!$K$4,$A$1:$AQ$1,0))),DATE(VALUE(LEFT(INDEX($A257:$AQ257,MATCH(Lists!$K$4,$A$1:$AQ$1,0)),4)),VALUE(MID(INDEX($A257:$AQ257,MATCH(Lists!$K$4,$A$1:$AQ$1,0)),6,2)),VALUE(MID(INDEX($A257:$AQ257,MATCH(Lists!$K$4,$A$1:$AQ$1,0)),9,2))))),""))</f>
        <v/>
      </c>
      <c r="AU257" s="19">
        <f>IF(AS257="","",IFERROR(TRIM(INDEX($A257:$AQ257,MATCH(Lists!$K$6,$A$1:$AQ$1,0))&amp;""),""))</f>
        <v/>
      </c>
      <c r="AV257" s="19">
        <f>IF(AS257="","",IFERROR(TRIM(INDEX($A257:$AQ257,MATCH(Lists!$K$5,$A$1:$AQ$1,0))&amp;""),""))</f>
        <v/>
      </c>
      <c r="AW257" s="19">
        <f>IF(AS257="","",IF(OR(AND(IFERROR(TRIM(INDEX($A257:$AQ257,MATCH(Lists!$K$9,$A$1:$AQ$1,0))&amp;""),"")&lt;&gt;"",ISERROR(MATCH(LOWER(IFERROR(TRIM(INDEX($A257:$AQ257,MATCH(Lists!$K$9,$A$1:$AQ$1,0))&amp;""),"")),Lists!$M$2:$M$7,0))),AND(IFERROR(TRIM(INDEX($A257:$AQ257,MATCH(Lists!$K$10,$A$1:$AQ$1,0))&amp;""),"")&lt;&gt;"",ISERROR(MATCH(LOWER(IFERROR(TRIM(INDEX($A257:$AQ257,MATCH(Lists!$K$10,$A$1:$AQ$1,0))&amp;""),"")),Lists!$M$2:$M$7,0)))),"Yes","No"))</f>
        <v/>
      </c>
      <c r="AX257" s="19">
        <f>IF(AS257="","",IF(IFERROR(TRIM(INDEX($A257:$AQ257,MATCH(Lists!$K$11,$A$1:$AQ$1,0))&amp;""),"")&lt;&gt;"","Yes","No"))</f>
        <v/>
      </c>
      <c r="AY257" s="19">
        <f>TRIM(IFERROR(TRIM(INDEX($A257:$AQ257,MATCH(Lists!$K$13,$A$1:$AQ$1,0))&amp;""),"")&amp;" "&amp;IFERROR(TRIM(INDEX($A257:$AQ257,MATCH(Lists!$K$14,$A$1:$AQ$1,0))&amp;""),""))</f>
        <v/>
      </c>
      <c r="AZ257" s="20">
        <f>IF(AY257="","",IFERROR(IF(TRIM(INDEX($A257:$AQ257,MATCH(Lists!$K$15,$A$1:$AQ$1,0))&amp;"")="","",IF(ISNUMBER(INDEX($A257:$AQ257,MATCH(Lists!$K$15,$A$1:$AQ$1,0))),INT(INDEX($A257:$AQ257,MATCH(Lists!$K$15,$A$1:$AQ$1,0))),DATE(VALUE(LEFT(INDEX($A257:$AQ257,MATCH(Lists!$K$15,$A$1:$AQ$1,0)),4)),VALUE(MID(INDEX($A257:$AQ257,MATCH(Lists!$K$15,$A$1:$AQ$1,0)),6,2)),VALUE(MID(INDEX($A257:$AQ257,MATCH(Lists!$K$15,$A$1:$AQ$1,0)),9,2))))),""))</f>
        <v/>
      </c>
      <c r="BA257" s="19">
        <f>IF(AY257="","",IFERROR(TRIM(INDEX($A257:$AQ257,MATCH(Lists!$K$17,$A$1:$AQ$1,0))&amp;""),""))</f>
        <v/>
      </c>
      <c r="BB257" s="19">
        <f>IF(AY257="","",IFERROR(TRIM(INDEX($A257:$AQ257,MATCH(Lists!$K$16,$A$1:$AQ$1,0))&amp;""),""))</f>
        <v/>
      </c>
      <c r="BC257" s="19">
        <f>IF(AY257="","",IF(OR(AND(IFERROR(TRIM(INDEX($A257:$AQ257,MATCH(Lists!$K$18,$A$1:$AQ$1,0))&amp;""),"")&lt;&gt;"",ISERROR(MATCH(LOWER(IFERROR(TRIM(INDEX($A257:$AQ257,MATCH(Lists!$K$18,$A$1:$AQ$1,0))&amp;""),"")),Lists!$M$2:$M$7,0))),AND(IFERROR(TRIM(INDEX($A257:$AQ257,MATCH(Lists!$K$19,$A$1:$AQ$1,0))&amp;""),"")&lt;&gt;"",ISERROR(MATCH(LOWER(IFERROR(TRIM(INDEX($A257:$AQ257,MATCH(Lists!$K$19,$A$1:$AQ$1,0))&amp;""),"")),Lists!$M$2:$M$7,0)))),"Yes","No"))</f>
        <v/>
      </c>
      <c r="BD257" s="19">
        <f>IF(AY257="","",IF(IFERROR(TRIM(INDEX($A257:$AQ257,MATCH(Lists!$K$20,$A$1:$AQ$1,0))&amp;""),"")&lt;&gt;"","Yes","No"))</f>
        <v/>
      </c>
      <c r="BE257" s="19">
        <f>IF(AS257="","",IFERROR(TRIM(INDEX($A257:$AQ257,MATCH(Lists!$K$7,$A$1:$AQ$1,0))&amp;""),""))</f>
        <v/>
      </c>
      <c r="BF257" s="19">
        <f>IF(AS257="","",IFERROR(TRIM(INDEX($A257:$AQ257,MATCH(Lists!$K$8,$A$1:$AQ$1,0))&amp;""),""))</f>
        <v/>
      </c>
      <c r="BG257" s="19">
        <f>IF(AS257="","",IFERROR(TRIM(INDEX($A257:$AQ257,MATCH(Lists!$K$12,$A$1:$AQ$1,0))&amp;""),""))</f>
        <v/>
      </c>
      <c r="BH257" s="19">
        <f>IF(AS257="","",IFERROR(TRIM(INDEX($A257:$AQ257,MATCH(Lists!$K$22,$A$1:$AQ$1,0))&amp;""),""))</f>
        <v/>
      </c>
      <c r="BI257" s="21">
        <f>IF(OR(BH257="Paid",BH257="Partially refunded"),IFERROR(VALUE(IFERROR(TRIM(INDEX($A257:$AQ257,MATCH(Lists!$K$23,$A$1:$AQ$1,0))&amp;""),"")),0)-IFERROR(VALUE(IFERROR(TRIM(INDEX($A257:$AQ257,MATCH(Lists!$K$24,$A$1:$AQ$1,0))&amp;""),"")),0),0)</f>
        <v/>
      </c>
      <c r="BJ257" s="21">
        <f>IF(AS257="","",IFERROR(IF(TRIM(INDEX($A257:$AQ257,MATCH(Lists!$K$21,$A$1:$AQ$1,0))&amp;"")="","",VALUE(TRIM(INDEX($A257:$AQ257,MATCH(Lists!$K$21,$A$1:$AQ$1,0))&amp;""))),""))</f>
        <v/>
      </c>
      <c r="BK257" s="19">
        <f>IF(AS257="",0,1)</f>
        <v/>
      </c>
    </row>
    <row r="258">
      <c r="AR258" s="18" t="n"/>
      <c r="AS258" s="19">
        <f>TRIM(IFERROR(TRIM(INDEX($A258:$AQ258,MATCH(Lists!$K$2,$A$1:$AQ$1,0))&amp;""),"")&amp;" "&amp;IFERROR(TRIM(INDEX($A258:$AQ258,MATCH(Lists!$K$3,$A$1:$AQ$1,0))&amp;""),""))</f>
        <v/>
      </c>
      <c r="AT258" s="20">
        <f>IF(AS258="","",IFERROR(IF(TRIM(INDEX($A258:$AQ258,MATCH(Lists!$K$4,$A$1:$AQ$1,0))&amp;"")="","",IF(ISNUMBER(INDEX($A258:$AQ258,MATCH(Lists!$K$4,$A$1:$AQ$1,0))),INT(INDEX($A258:$AQ258,MATCH(Lists!$K$4,$A$1:$AQ$1,0))),DATE(VALUE(LEFT(INDEX($A258:$AQ258,MATCH(Lists!$K$4,$A$1:$AQ$1,0)),4)),VALUE(MID(INDEX($A258:$AQ258,MATCH(Lists!$K$4,$A$1:$AQ$1,0)),6,2)),VALUE(MID(INDEX($A258:$AQ258,MATCH(Lists!$K$4,$A$1:$AQ$1,0)),9,2))))),""))</f>
        <v/>
      </c>
      <c r="AU258" s="19">
        <f>IF(AS258="","",IFERROR(TRIM(INDEX($A258:$AQ258,MATCH(Lists!$K$6,$A$1:$AQ$1,0))&amp;""),""))</f>
        <v/>
      </c>
      <c r="AV258" s="19">
        <f>IF(AS258="","",IFERROR(TRIM(INDEX($A258:$AQ258,MATCH(Lists!$K$5,$A$1:$AQ$1,0))&amp;""),""))</f>
        <v/>
      </c>
      <c r="AW258" s="19">
        <f>IF(AS258="","",IF(OR(AND(IFERROR(TRIM(INDEX($A258:$AQ258,MATCH(Lists!$K$9,$A$1:$AQ$1,0))&amp;""),"")&lt;&gt;"",ISERROR(MATCH(LOWER(IFERROR(TRIM(INDEX($A258:$AQ258,MATCH(Lists!$K$9,$A$1:$AQ$1,0))&amp;""),"")),Lists!$M$2:$M$7,0))),AND(IFERROR(TRIM(INDEX($A258:$AQ258,MATCH(Lists!$K$10,$A$1:$AQ$1,0))&amp;""),"")&lt;&gt;"",ISERROR(MATCH(LOWER(IFERROR(TRIM(INDEX($A258:$AQ258,MATCH(Lists!$K$10,$A$1:$AQ$1,0))&amp;""),"")),Lists!$M$2:$M$7,0)))),"Yes","No"))</f>
        <v/>
      </c>
      <c r="AX258" s="19">
        <f>IF(AS258="","",IF(IFERROR(TRIM(INDEX($A258:$AQ258,MATCH(Lists!$K$11,$A$1:$AQ$1,0))&amp;""),"")&lt;&gt;"","Yes","No"))</f>
        <v/>
      </c>
      <c r="AY258" s="19">
        <f>TRIM(IFERROR(TRIM(INDEX($A258:$AQ258,MATCH(Lists!$K$13,$A$1:$AQ$1,0))&amp;""),"")&amp;" "&amp;IFERROR(TRIM(INDEX($A258:$AQ258,MATCH(Lists!$K$14,$A$1:$AQ$1,0))&amp;""),""))</f>
        <v/>
      </c>
      <c r="AZ258" s="20">
        <f>IF(AY258="","",IFERROR(IF(TRIM(INDEX($A258:$AQ258,MATCH(Lists!$K$15,$A$1:$AQ$1,0))&amp;"")="","",IF(ISNUMBER(INDEX($A258:$AQ258,MATCH(Lists!$K$15,$A$1:$AQ$1,0))),INT(INDEX($A258:$AQ258,MATCH(Lists!$K$15,$A$1:$AQ$1,0))),DATE(VALUE(LEFT(INDEX($A258:$AQ258,MATCH(Lists!$K$15,$A$1:$AQ$1,0)),4)),VALUE(MID(INDEX($A258:$AQ258,MATCH(Lists!$K$15,$A$1:$AQ$1,0)),6,2)),VALUE(MID(INDEX($A258:$AQ258,MATCH(Lists!$K$15,$A$1:$AQ$1,0)),9,2))))),""))</f>
        <v/>
      </c>
      <c r="BA258" s="19">
        <f>IF(AY258="","",IFERROR(TRIM(INDEX($A258:$AQ258,MATCH(Lists!$K$17,$A$1:$AQ$1,0))&amp;""),""))</f>
        <v/>
      </c>
      <c r="BB258" s="19">
        <f>IF(AY258="","",IFERROR(TRIM(INDEX($A258:$AQ258,MATCH(Lists!$K$16,$A$1:$AQ$1,0))&amp;""),""))</f>
        <v/>
      </c>
      <c r="BC258" s="19">
        <f>IF(AY258="","",IF(OR(AND(IFERROR(TRIM(INDEX($A258:$AQ258,MATCH(Lists!$K$18,$A$1:$AQ$1,0))&amp;""),"")&lt;&gt;"",ISERROR(MATCH(LOWER(IFERROR(TRIM(INDEX($A258:$AQ258,MATCH(Lists!$K$18,$A$1:$AQ$1,0))&amp;""),"")),Lists!$M$2:$M$7,0))),AND(IFERROR(TRIM(INDEX($A258:$AQ258,MATCH(Lists!$K$19,$A$1:$AQ$1,0))&amp;""),"")&lt;&gt;"",ISERROR(MATCH(LOWER(IFERROR(TRIM(INDEX($A258:$AQ258,MATCH(Lists!$K$19,$A$1:$AQ$1,0))&amp;""),"")),Lists!$M$2:$M$7,0)))),"Yes","No"))</f>
        <v/>
      </c>
      <c r="BD258" s="19">
        <f>IF(AY258="","",IF(IFERROR(TRIM(INDEX($A258:$AQ258,MATCH(Lists!$K$20,$A$1:$AQ$1,0))&amp;""),"")&lt;&gt;"","Yes","No"))</f>
        <v/>
      </c>
      <c r="BE258" s="19">
        <f>IF(AS258="","",IFERROR(TRIM(INDEX($A258:$AQ258,MATCH(Lists!$K$7,$A$1:$AQ$1,0))&amp;""),""))</f>
        <v/>
      </c>
      <c r="BF258" s="19">
        <f>IF(AS258="","",IFERROR(TRIM(INDEX($A258:$AQ258,MATCH(Lists!$K$8,$A$1:$AQ$1,0))&amp;""),""))</f>
        <v/>
      </c>
      <c r="BG258" s="19">
        <f>IF(AS258="","",IFERROR(TRIM(INDEX($A258:$AQ258,MATCH(Lists!$K$12,$A$1:$AQ$1,0))&amp;""),""))</f>
        <v/>
      </c>
      <c r="BH258" s="19">
        <f>IF(AS258="","",IFERROR(TRIM(INDEX($A258:$AQ258,MATCH(Lists!$K$22,$A$1:$AQ$1,0))&amp;""),""))</f>
        <v/>
      </c>
      <c r="BI258" s="21">
        <f>IF(OR(BH258="Paid",BH258="Partially refunded"),IFERROR(VALUE(IFERROR(TRIM(INDEX($A258:$AQ258,MATCH(Lists!$K$23,$A$1:$AQ$1,0))&amp;""),"")),0)-IFERROR(VALUE(IFERROR(TRIM(INDEX($A258:$AQ258,MATCH(Lists!$K$24,$A$1:$AQ$1,0))&amp;""),"")),0),0)</f>
        <v/>
      </c>
      <c r="BJ258" s="21">
        <f>IF(AS258="","",IFERROR(IF(TRIM(INDEX($A258:$AQ258,MATCH(Lists!$K$21,$A$1:$AQ$1,0))&amp;"")="","",VALUE(TRIM(INDEX($A258:$AQ258,MATCH(Lists!$K$21,$A$1:$AQ$1,0))&amp;""))),""))</f>
        <v/>
      </c>
      <c r="BK258" s="19">
        <f>IF(AS258="",0,1)</f>
        <v/>
      </c>
    </row>
    <row r="259">
      <c r="AR259" s="18" t="n"/>
      <c r="AS259" s="19">
        <f>TRIM(IFERROR(TRIM(INDEX($A259:$AQ259,MATCH(Lists!$K$2,$A$1:$AQ$1,0))&amp;""),"")&amp;" "&amp;IFERROR(TRIM(INDEX($A259:$AQ259,MATCH(Lists!$K$3,$A$1:$AQ$1,0))&amp;""),""))</f>
        <v/>
      </c>
      <c r="AT259" s="20">
        <f>IF(AS259="","",IFERROR(IF(TRIM(INDEX($A259:$AQ259,MATCH(Lists!$K$4,$A$1:$AQ$1,0))&amp;"")="","",IF(ISNUMBER(INDEX($A259:$AQ259,MATCH(Lists!$K$4,$A$1:$AQ$1,0))),INT(INDEX($A259:$AQ259,MATCH(Lists!$K$4,$A$1:$AQ$1,0))),DATE(VALUE(LEFT(INDEX($A259:$AQ259,MATCH(Lists!$K$4,$A$1:$AQ$1,0)),4)),VALUE(MID(INDEX($A259:$AQ259,MATCH(Lists!$K$4,$A$1:$AQ$1,0)),6,2)),VALUE(MID(INDEX($A259:$AQ259,MATCH(Lists!$K$4,$A$1:$AQ$1,0)),9,2))))),""))</f>
        <v/>
      </c>
      <c r="AU259" s="19">
        <f>IF(AS259="","",IFERROR(TRIM(INDEX($A259:$AQ259,MATCH(Lists!$K$6,$A$1:$AQ$1,0))&amp;""),""))</f>
        <v/>
      </c>
      <c r="AV259" s="19">
        <f>IF(AS259="","",IFERROR(TRIM(INDEX($A259:$AQ259,MATCH(Lists!$K$5,$A$1:$AQ$1,0))&amp;""),""))</f>
        <v/>
      </c>
      <c r="AW259" s="19">
        <f>IF(AS259="","",IF(OR(AND(IFERROR(TRIM(INDEX($A259:$AQ259,MATCH(Lists!$K$9,$A$1:$AQ$1,0))&amp;""),"")&lt;&gt;"",ISERROR(MATCH(LOWER(IFERROR(TRIM(INDEX($A259:$AQ259,MATCH(Lists!$K$9,$A$1:$AQ$1,0))&amp;""),"")),Lists!$M$2:$M$7,0))),AND(IFERROR(TRIM(INDEX($A259:$AQ259,MATCH(Lists!$K$10,$A$1:$AQ$1,0))&amp;""),"")&lt;&gt;"",ISERROR(MATCH(LOWER(IFERROR(TRIM(INDEX($A259:$AQ259,MATCH(Lists!$K$10,$A$1:$AQ$1,0))&amp;""),"")),Lists!$M$2:$M$7,0)))),"Yes","No"))</f>
        <v/>
      </c>
      <c r="AX259" s="19">
        <f>IF(AS259="","",IF(IFERROR(TRIM(INDEX($A259:$AQ259,MATCH(Lists!$K$11,$A$1:$AQ$1,0))&amp;""),"")&lt;&gt;"","Yes","No"))</f>
        <v/>
      </c>
      <c r="AY259" s="19">
        <f>TRIM(IFERROR(TRIM(INDEX($A259:$AQ259,MATCH(Lists!$K$13,$A$1:$AQ$1,0))&amp;""),"")&amp;" "&amp;IFERROR(TRIM(INDEX($A259:$AQ259,MATCH(Lists!$K$14,$A$1:$AQ$1,0))&amp;""),""))</f>
        <v/>
      </c>
      <c r="AZ259" s="20">
        <f>IF(AY259="","",IFERROR(IF(TRIM(INDEX($A259:$AQ259,MATCH(Lists!$K$15,$A$1:$AQ$1,0))&amp;"")="","",IF(ISNUMBER(INDEX($A259:$AQ259,MATCH(Lists!$K$15,$A$1:$AQ$1,0))),INT(INDEX($A259:$AQ259,MATCH(Lists!$K$15,$A$1:$AQ$1,0))),DATE(VALUE(LEFT(INDEX($A259:$AQ259,MATCH(Lists!$K$15,$A$1:$AQ$1,0)),4)),VALUE(MID(INDEX($A259:$AQ259,MATCH(Lists!$K$15,$A$1:$AQ$1,0)),6,2)),VALUE(MID(INDEX($A259:$AQ259,MATCH(Lists!$K$15,$A$1:$AQ$1,0)),9,2))))),""))</f>
        <v/>
      </c>
      <c r="BA259" s="19">
        <f>IF(AY259="","",IFERROR(TRIM(INDEX($A259:$AQ259,MATCH(Lists!$K$17,$A$1:$AQ$1,0))&amp;""),""))</f>
        <v/>
      </c>
      <c r="BB259" s="19">
        <f>IF(AY259="","",IFERROR(TRIM(INDEX($A259:$AQ259,MATCH(Lists!$K$16,$A$1:$AQ$1,0))&amp;""),""))</f>
        <v/>
      </c>
      <c r="BC259" s="19">
        <f>IF(AY259="","",IF(OR(AND(IFERROR(TRIM(INDEX($A259:$AQ259,MATCH(Lists!$K$18,$A$1:$AQ$1,0))&amp;""),"")&lt;&gt;"",ISERROR(MATCH(LOWER(IFERROR(TRIM(INDEX($A259:$AQ259,MATCH(Lists!$K$18,$A$1:$AQ$1,0))&amp;""),"")),Lists!$M$2:$M$7,0))),AND(IFERROR(TRIM(INDEX($A259:$AQ259,MATCH(Lists!$K$19,$A$1:$AQ$1,0))&amp;""),"")&lt;&gt;"",ISERROR(MATCH(LOWER(IFERROR(TRIM(INDEX($A259:$AQ259,MATCH(Lists!$K$19,$A$1:$AQ$1,0))&amp;""),"")),Lists!$M$2:$M$7,0)))),"Yes","No"))</f>
        <v/>
      </c>
      <c r="BD259" s="19">
        <f>IF(AY259="","",IF(IFERROR(TRIM(INDEX($A259:$AQ259,MATCH(Lists!$K$20,$A$1:$AQ$1,0))&amp;""),"")&lt;&gt;"","Yes","No"))</f>
        <v/>
      </c>
      <c r="BE259" s="19">
        <f>IF(AS259="","",IFERROR(TRIM(INDEX($A259:$AQ259,MATCH(Lists!$K$7,$A$1:$AQ$1,0))&amp;""),""))</f>
        <v/>
      </c>
      <c r="BF259" s="19">
        <f>IF(AS259="","",IFERROR(TRIM(INDEX($A259:$AQ259,MATCH(Lists!$K$8,$A$1:$AQ$1,0))&amp;""),""))</f>
        <v/>
      </c>
      <c r="BG259" s="19">
        <f>IF(AS259="","",IFERROR(TRIM(INDEX($A259:$AQ259,MATCH(Lists!$K$12,$A$1:$AQ$1,0))&amp;""),""))</f>
        <v/>
      </c>
      <c r="BH259" s="19">
        <f>IF(AS259="","",IFERROR(TRIM(INDEX($A259:$AQ259,MATCH(Lists!$K$22,$A$1:$AQ$1,0))&amp;""),""))</f>
        <v/>
      </c>
      <c r="BI259" s="21">
        <f>IF(OR(BH259="Paid",BH259="Partially refunded"),IFERROR(VALUE(IFERROR(TRIM(INDEX($A259:$AQ259,MATCH(Lists!$K$23,$A$1:$AQ$1,0))&amp;""),"")),0)-IFERROR(VALUE(IFERROR(TRIM(INDEX($A259:$AQ259,MATCH(Lists!$K$24,$A$1:$AQ$1,0))&amp;""),"")),0),0)</f>
        <v/>
      </c>
      <c r="BJ259" s="21">
        <f>IF(AS259="","",IFERROR(IF(TRIM(INDEX($A259:$AQ259,MATCH(Lists!$K$21,$A$1:$AQ$1,0))&amp;"")="","",VALUE(TRIM(INDEX($A259:$AQ259,MATCH(Lists!$K$21,$A$1:$AQ$1,0))&amp;""))),""))</f>
        <v/>
      </c>
      <c r="BK259" s="19">
        <f>IF(AS259="",0,1)</f>
        <v/>
      </c>
    </row>
    <row r="260">
      <c r="AR260" s="18" t="n"/>
      <c r="AS260" s="19">
        <f>TRIM(IFERROR(TRIM(INDEX($A260:$AQ260,MATCH(Lists!$K$2,$A$1:$AQ$1,0))&amp;""),"")&amp;" "&amp;IFERROR(TRIM(INDEX($A260:$AQ260,MATCH(Lists!$K$3,$A$1:$AQ$1,0))&amp;""),""))</f>
        <v/>
      </c>
      <c r="AT260" s="20">
        <f>IF(AS260="","",IFERROR(IF(TRIM(INDEX($A260:$AQ260,MATCH(Lists!$K$4,$A$1:$AQ$1,0))&amp;"")="","",IF(ISNUMBER(INDEX($A260:$AQ260,MATCH(Lists!$K$4,$A$1:$AQ$1,0))),INT(INDEX($A260:$AQ260,MATCH(Lists!$K$4,$A$1:$AQ$1,0))),DATE(VALUE(LEFT(INDEX($A260:$AQ260,MATCH(Lists!$K$4,$A$1:$AQ$1,0)),4)),VALUE(MID(INDEX($A260:$AQ260,MATCH(Lists!$K$4,$A$1:$AQ$1,0)),6,2)),VALUE(MID(INDEX($A260:$AQ260,MATCH(Lists!$K$4,$A$1:$AQ$1,0)),9,2))))),""))</f>
        <v/>
      </c>
      <c r="AU260" s="19">
        <f>IF(AS260="","",IFERROR(TRIM(INDEX($A260:$AQ260,MATCH(Lists!$K$6,$A$1:$AQ$1,0))&amp;""),""))</f>
        <v/>
      </c>
      <c r="AV260" s="19">
        <f>IF(AS260="","",IFERROR(TRIM(INDEX($A260:$AQ260,MATCH(Lists!$K$5,$A$1:$AQ$1,0))&amp;""),""))</f>
        <v/>
      </c>
      <c r="AW260" s="19">
        <f>IF(AS260="","",IF(OR(AND(IFERROR(TRIM(INDEX($A260:$AQ260,MATCH(Lists!$K$9,$A$1:$AQ$1,0))&amp;""),"")&lt;&gt;"",ISERROR(MATCH(LOWER(IFERROR(TRIM(INDEX($A260:$AQ260,MATCH(Lists!$K$9,$A$1:$AQ$1,0))&amp;""),"")),Lists!$M$2:$M$7,0))),AND(IFERROR(TRIM(INDEX($A260:$AQ260,MATCH(Lists!$K$10,$A$1:$AQ$1,0))&amp;""),"")&lt;&gt;"",ISERROR(MATCH(LOWER(IFERROR(TRIM(INDEX($A260:$AQ260,MATCH(Lists!$K$10,$A$1:$AQ$1,0))&amp;""),"")),Lists!$M$2:$M$7,0)))),"Yes","No"))</f>
        <v/>
      </c>
      <c r="AX260" s="19">
        <f>IF(AS260="","",IF(IFERROR(TRIM(INDEX($A260:$AQ260,MATCH(Lists!$K$11,$A$1:$AQ$1,0))&amp;""),"")&lt;&gt;"","Yes","No"))</f>
        <v/>
      </c>
      <c r="AY260" s="19">
        <f>TRIM(IFERROR(TRIM(INDEX($A260:$AQ260,MATCH(Lists!$K$13,$A$1:$AQ$1,0))&amp;""),"")&amp;" "&amp;IFERROR(TRIM(INDEX($A260:$AQ260,MATCH(Lists!$K$14,$A$1:$AQ$1,0))&amp;""),""))</f>
        <v/>
      </c>
      <c r="AZ260" s="20">
        <f>IF(AY260="","",IFERROR(IF(TRIM(INDEX($A260:$AQ260,MATCH(Lists!$K$15,$A$1:$AQ$1,0))&amp;"")="","",IF(ISNUMBER(INDEX($A260:$AQ260,MATCH(Lists!$K$15,$A$1:$AQ$1,0))),INT(INDEX($A260:$AQ260,MATCH(Lists!$K$15,$A$1:$AQ$1,0))),DATE(VALUE(LEFT(INDEX($A260:$AQ260,MATCH(Lists!$K$15,$A$1:$AQ$1,0)),4)),VALUE(MID(INDEX($A260:$AQ260,MATCH(Lists!$K$15,$A$1:$AQ$1,0)),6,2)),VALUE(MID(INDEX($A260:$AQ260,MATCH(Lists!$K$15,$A$1:$AQ$1,0)),9,2))))),""))</f>
        <v/>
      </c>
      <c r="BA260" s="19">
        <f>IF(AY260="","",IFERROR(TRIM(INDEX($A260:$AQ260,MATCH(Lists!$K$17,$A$1:$AQ$1,0))&amp;""),""))</f>
        <v/>
      </c>
      <c r="BB260" s="19">
        <f>IF(AY260="","",IFERROR(TRIM(INDEX($A260:$AQ260,MATCH(Lists!$K$16,$A$1:$AQ$1,0))&amp;""),""))</f>
        <v/>
      </c>
      <c r="BC260" s="19">
        <f>IF(AY260="","",IF(OR(AND(IFERROR(TRIM(INDEX($A260:$AQ260,MATCH(Lists!$K$18,$A$1:$AQ$1,0))&amp;""),"")&lt;&gt;"",ISERROR(MATCH(LOWER(IFERROR(TRIM(INDEX($A260:$AQ260,MATCH(Lists!$K$18,$A$1:$AQ$1,0))&amp;""),"")),Lists!$M$2:$M$7,0))),AND(IFERROR(TRIM(INDEX($A260:$AQ260,MATCH(Lists!$K$19,$A$1:$AQ$1,0))&amp;""),"")&lt;&gt;"",ISERROR(MATCH(LOWER(IFERROR(TRIM(INDEX($A260:$AQ260,MATCH(Lists!$K$19,$A$1:$AQ$1,0))&amp;""),"")),Lists!$M$2:$M$7,0)))),"Yes","No"))</f>
        <v/>
      </c>
      <c r="BD260" s="19">
        <f>IF(AY260="","",IF(IFERROR(TRIM(INDEX($A260:$AQ260,MATCH(Lists!$K$20,$A$1:$AQ$1,0))&amp;""),"")&lt;&gt;"","Yes","No"))</f>
        <v/>
      </c>
      <c r="BE260" s="19">
        <f>IF(AS260="","",IFERROR(TRIM(INDEX($A260:$AQ260,MATCH(Lists!$K$7,$A$1:$AQ$1,0))&amp;""),""))</f>
        <v/>
      </c>
      <c r="BF260" s="19">
        <f>IF(AS260="","",IFERROR(TRIM(INDEX($A260:$AQ260,MATCH(Lists!$K$8,$A$1:$AQ$1,0))&amp;""),""))</f>
        <v/>
      </c>
      <c r="BG260" s="19">
        <f>IF(AS260="","",IFERROR(TRIM(INDEX($A260:$AQ260,MATCH(Lists!$K$12,$A$1:$AQ$1,0))&amp;""),""))</f>
        <v/>
      </c>
      <c r="BH260" s="19">
        <f>IF(AS260="","",IFERROR(TRIM(INDEX($A260:$AQ260,MATCH(Lists!$K$22,$A$1:$AQ$1,0))&amp;""),""))</f>
        <v/>
      </c>
      <c r="BI260" s="21">
        <f>IF(OR(BH260="Paid",BH260="Partially refunded"),IFERROR(VALUE(IFERROR(TRIM(INDEX($A260:$AQ260,MATCH(Lists!$K$23,$A$1:$AQ$1,0))&amp;""),"")),0)-IFERROR(VALUE(IFERROR(TRIM(INDEX($A260:$AQ260,MATCH(Lists!$K$24,$A$1:$AQ$1,0))&amp;""),"")),0),0)</f>
        <v/>
      </c>
      <c r="BJ260" s="21">
        <f>IF(AS260="","",IFERROR(IF(TRIM(INDEX($A260:$AQ260,MATCH(Lists!$K$21,$A$1:$AQ$1,0))&amp;"")="","",VALUE(TRIM(INDEX($A260:$AQ260,MATCH(Lists!$K$21,$A$1:$AQ$1,0))&amp;""))),""))</f>
        <v/>
      </c>
      <c r="BK260" s="19">
        <f>IF(AS260="",0,1)</f>
        <v/>
      </c>
    </row>
    <row r="261">
      <c r="AR261" s="18" t="n"/>
      <c r="AS261" s="19">
        <f>TRIM(IFERROR(TRIM(INDEX($A261:$AQ261,MATCH(Lists!$K$2,$A$1:$AQ$1,0))&amp;""),"")&amp;" "&amp;IFERROR(TRIM(INDEX($A261:$AQ261,MATCH(Lists!$K$3,$A$1:$AQ$1,0))&amp;""),""))</f>
        <v/>
      </c>
      <c r="AT261" s="20">
        <f>IF(AS261="","",IFERROR(IF(TRIM(INDEX($A261:$AQ261,MATCH(Lists!$K$4,$A$1:$AQ$1,0))&amp;"")="","",IF(ISNUMBER(INDEX($A261:$AQ261,MATCH(Lists!$K$4,$A$1:$AQ$1,0))),INT(INDEX($A261:$AQ261,MATCH(Lists!$K$4,$A$1:$AQ$1,0))),DATE(VALUE(LEFT(INDEX($A261:$AQ261,MATCH(Lists!$K$4,$A$1:$AQ$1,0)),4)),VALUE(MID(INDEX($A261:$AQ261,MATCH(Lists!$K$4,$A$1:$AQ$1,0)),6,2)),VALUE(MID(INDEX($A261:$AQ261,MATCH(Lists!$K$4,$A$1:$AQ$1,0)),9,2))))),""))</f>
        <v/>
      </c>
      <c r="AU261" s="19">
        <f>IF(AS261="","",IFERROR(TRIM(INDEX($A261:$AQ261,MATCH(Lists!$K$6,$A$1:$AQ$1,0))&amp;""),""))</f>
        <v/>
      </c>
      <c r="AV261" s="19">
        <f>IF(AS261="","",IFERROR(TRIM(INDEX($A261:$AQ261,MATCH(Lists!$K$5,$A$1:$AQ$1,0))&amp;""),""))</f>
        <v/>
      </c>
      <c r="AW261" s="19">
        <f>IF(AS261="","",IF(OR(AND(IFERROR(TRIM(INDEX($A261:$AQ261,MATCH(Lists!$K$9,$A$1:$AQ$1,0))&amp;""),"")&lt;&gt;"",ISERROR(MATCH(LOWER(IFERROR(TRIM(INDEX($A261:$AQ261,MATCH(Lists!$K$9,$A$1:$AQ$1,0))&amp;""),"")),Lists!$M$2:$M$7,0))),AND(IFERROR(TRIM(INDEX($A261:$AQ261,MATCH(Lists!$K$10,$A$1:$AQ$1,0))&amp;""),"")&lt;&gt;"",ISERROR(MATCH(LOWER(IFERROR(TRIM(INDEX($A261:$AQ261,MATCH(Lists!$K$10,$A$1:$AQ$1,0))&amp;""),"")),Lists!$M$2:$M$7,0)))),"Yes","No"))</f>
        <v/>
      </c>
      <c r="AX261" s="19">
        <f>IF(AS261="","",IF(IFERROR(TRIM(INDEX($A261:$AQ261,MATCH(Lists!$K$11,$A$1:$AQ$1,0))&amp;""),"")&lt;&gt;"","Yes","No"))</f>
        <v/>
      </c>
      <c r="AY261" s="19">
        <f>TRIM(IFERROR(TRIM(INDEX($A261:$AQ261,MATCH(Lists!$K$13,$A$1:$AQ$1,0))&amp;""),"")&amp;" "&amp;IFERROR(TRIM(INDEX($A261:$AQ261,MATCH(Lists!$K$14,$A$1:$AQ$1,0))&amp;""),""))</f>
        <v/>
      </c>
      <c r="AZ261" s="20">
        <f>IF(AY261="","",IFERROR(IF(TRIM(INDEX($A261:$AQ261,MATCH(Lists!$K$15,$A$1:$AQ$1,0))&amp;"")="","",IF(ISNUMBER(INDEX($A261:$AQ261,MATCH(Lists!$K$15,$A$1:$AQ$1,0))),INT(INDEX($A261:$AQ261,MATCH(Lists!$K$15,$A$1:$AQ$1,0))),DATE(VALUE(LEFT(INDEX($A261:$AQ261,MATCH(Lists!$K$15,$A$1:$AQ$1,0)),4)),VALUE(MID(INDEX($A261:$AQ261,MATCH(Lists!$K$15,$A$1:$AQ$1,0)),6,2)),VALUE(MID(INDEX($A261:$AQ261,MATCH(Lists!$K$15,$A$1:$AQ$1,0)),9,2))))),""))</f>
        <v/>
      </c>
      <c r="BA261" s="19">
        <f>IF(AY261="","",IFERROR(TRIM(INDEX($A261:$AQ261,MATCH(Lists!$K$17,$A$1:$AQ$1,0))&amp;""),""))</f>
        <v/>
      </c>
      <c r="BB261" s="19">
        <f>IF(AY261="","",IFERROR(TRIM(INDEX($A261:$AQ261,MATCH(Lists!$K$16,$A$1:$AQ$1,0))&amp;""),""))</f>
        <v/>
      </c>
      <c r="BC261" s="19">
        <f>IF(AY261="","",IF(OR(AND(IFERROR(TRIM(INDEX($A261:$AQ261,MATCH(Lists!$K$18,$A$1:$AQ$1,0))&amp;""),"")&lt;&gt;"",ISERROR(MATCH(LOWER(IFERROR(TRIM(INDEX($A261:$AQ261,MATCH(Lists!$K$18,$A$1:$AQ$1,0))&amp;""),"")),Lists!$M$2:$M$7,0))),AND(IFERROR(TRIM(INDEX($A261:$AQ261,MATCH(Lists!$K$19,$A$1:$AQ$1,0))&amp;""),"")&lt;&gt;"",ISERROR(MATCH(LOWER(IFERROR(TRIM(INDEX($A261:$AQ261,MATCH(Lists!$K$19,$A$1:$AQ$1,0))&amp;""),"")),Lists!$M$2:$M$7,0)))),"Yes","No"))</f>
        <v/>
      </c>
      <c r="BD261" s="19">
        <f>IF(AY261="","",IF(IFERROR(TRIM(INDEX($A261:$AQ261,MATCH(Lists!$K$20,$A$1:$AQ$1,0))&amp;""),"")&lt;&gt;"","Yes","No"))</f>
        <v/>
      </c>
      <c r="BE261" s="19">
        <f>IF(AS261="","",IFERROR(TRIM(INDEX($A261:$AQ261,MATCH(Lists!$K$7,$A$1:$AQ$1,0))&amp;""),""))</f>
        <v/>
      </c>
      <c r="BF261" s="19">
        <f>IF(AS261="","",IFERROR(TRIM(INDEX($A261:$AQ261,MATCH(Lists!$K$8,$A$1:$AQ$1,0))&amp;""),""))</f>
        <v/>
      </c>
      <c r="BG261" s="19">
        <f>IF(AS261="","",IFERROR(TRIM(INDEX($A261:$AQ261,MATCH(Lists!$K$12,$A$1:$AQ$1,0))&amp;""),""))</f>
        <v/>
      </c>
      <c r="BH261" s="19">
        <f>IF(AS261="","",IFERROR(TRIM(INDEX($A261:$AQ261,MATCH(Lists!$K$22,$A$1:$AQ$1,0))&amp;""),""))</f>
        <v/>
      </c>
      <c r="BI261" s="21">
        <f>IF(OR(BH261="Paid",BH261="Partially refunded"),IFERROR(VALUE(IFERROR(TRIM(INDEX($A261:$AQ261,MATCH(Lists!$K$23,$A$1:$AQ$1,0))&amp;""),"")),0)-IFERROR(VALUE(IFERROR(TRIM(INDEX($A261:$AQ261,MATCH(Lists!$K$24,$A$1:$AQ$1,0))&amp;""),"")),0),0)</f>
        <v/>
      </c>
      <c r="BJ261" s="21">
        <f>IF(AS261="","",IFERROR(IF(TRIM(INDEX($A261:$AQ261,MATCH(Lists!$K$21,$A$1:$AQ$1,0))&amp;"")="","",VALUE(TRIM(INDEX($A261:$AQ261,MATCH(Lists!$K$21,$A$1:$AQ$1,0))&amp;""))),""))</f>
        <v/>
      </c>
      <c r="BK261" s="19">
        <f>IF(AS261="",0,1)</f>
        <v/>
      </c>
    </row>
    <row r="262">
      <c r="AR262" s="18" t="n"/>
      <c r="AS262" s="19">
        <f>TRIM(IFERROR(TRIM(INDEX($A262:$AQ262,MATCH(Lists!$K$2,$A$1:$AQ$1,0))&amp;""),"")&amp;" "&amp;IFERROR(TRIM(INDEX($A262:$AQ262,MATCH(Lists!$K$3,$A$1:$AQ$1,0))&amp;""),""))</f>
        <v/>
      </c>
      <c r="AT262" s="20">
        <f>IF(AS262="","",IFERROR(IF(TRIM(INDEX($A262:$AQ262,MATCH(Lists!$K$4,$A$1:$AQ$1,0))&amp;"")="","",IF(ISNUMBER(INDEX($A262:$AQ262,MATCH(Lists!$K$4,$A$1:$AQ$1,0))),INT(INDEX($A262:$AQ262,MATCH(Lists!$K$4,$A$1:$AQ$1,0))),DATE(VALUE(LEFT(INDEX($A262:$AQ262,MATCH(Lists!$K$4,$A$1:$AQ$1,0)),4)),VALUE(MID(INDEX($A262:$AQ262,MATCH(Lists!$K$4,$A$1:$AQ$1,0)),6,2)),VALUE(MID(INDEX($A262:$AQ262,MATCH(Lists!$K$4,$A$1:$AQ$1,0)),9,2))))),""))</f>
        <v/>
      </c>
      <c r="AU262" s="19">
        <f>IF(AS262="","",IFERROR(TRIM(INDEX($A262:$AQ262,MATCH(Lists!$K$6,$A$1:$AQ$1,0))&amp;""),""))</f>
        <v/>
      </c>
      <c r="AV262" s="19">
        <f>IF(AS262="","",IFERROR(TRIM(INDEX($A262:$AQ262,MATCH(Lists!$K$5,$A$1:$AQ$1,0))&amp;""),""))</f>
        <v/>
      </c>
      <c r="AW262" s="19">
        <f>IF(AS262="","",IF(OR(AND(IFERROR(TRIM(INDEX($A262:$AQ262,MATCH(Lists!$K$9,$A$1:$AQ$1,0))&amp;""),"")&lt;&gt;"",ISERROR(MATCH(LOWER(IFERROR(TRIM(INDEX($A262:$AQ262,MATCH(Lists!$K$9,$A$1:$AQ$1,0))&amp;""),"")),Lists!$M$2:$M$7,0))),AND(IFERROR(TRIM(INDEX($A262:$AQ262,MATCH(Lists!$K$10,$A$1:$AQ$1,0))&amp;""),"")&lt;&gt;"",ISERROR(MATCH(LOWER(IFERROR(TRIM(INDEX($A262:$AQ262,MATCH(Lists!$K$10,$A$1:$AQ$1,0))&amp;""),"")),Lists!$M$2:$M$7,0)))),"Yes","No"))</f>
        <v/>
      </c>
      <c r="AX262" s="19">
        <f>IF(AS262="","",IF(IFERROR(TRIM(INDEX($A262:$AQ262,MATCH(Lists!$K$11,$A$1:$AQ$1,0))&amp;""),"")&lt;&gt;"","Yes","No"))</f>
        <v/>
      </c>
      <c r="AY262" s="19">
        <f>TRIM(IFERROR(TRIM(INDEX($A262:$AQ262,MATCH(Lists!$K$13,$A$1:$AQ$1,0))&amp;""),"")&amp;" "&amp;IFERROR(TRIM(INDEX($A262:$AQ262,MATCH(Lists!$K$14,$A$1:$AQ$1,0))&amp;""),""))</f>
        <v/>
      </c>
      <c r="AZ262" s="20">
        <f>IF(AY262="","",IFERROR(IF(TRIM(INDEX($A262:$AQ262,MATCH(Lists!$K$15,$A$1:$AQ$1,0))&amp;"")="","",IF(ISNUMBER(INDEX($A262:$AQ262,MATCH(Lists!$K$15,$A$1:$AQ$1,0))),INT(INDEX($A262:$AQ262,MATCH(Lists!$K$15,$A$1:$AQ$1,0))),DATE(VALUE(LEFT(INDEX($A262:$AQ262,MATCH(Lists!$K$15,$A$1:$AQ$1,0)),4)),VALUE(MID(INDEX($A262:$AQ262,MATCH(Lists!$K$15,$A$1:$AQ$1,0)),6,2)),VALUE(MID(INDEX($A262:$AQ262,MATCH(Lists!$K$15,$A$1:$AQ$1,0)),9,2))))),""))</f>
        <v/>
      </c>
      <c r="BA262" s="19">
        <f>IF(AY262="","",IFERROR(TRIM(INDEX($A262:$AQ262,MATCH(Lists!$K$17,$A$1:$AQ$1,0))&amp;""),""))</f>
        <v/>
      </c>
      <c r="BB262" s="19">
        <f>IF(AY262="","",IFERROR(TRIM(INDEX($A262:$AQ262,MATCH(Lists!$K$16,$A$1:$AQ$1,0))&amp;""),""))</f>
        <v/>
      </c>
      <c r="BC262" s="19">
        <f>IF(AY262="","",IF(OR(AND(IFERROR(TRIM(INDEX($A262:$AQ262,MATCH(Lists!$K$18,$A$1:$AQ$1,0))&amp;""),"")&lt;&gt;"",ISERROR(MATCH(LOWER(IFERROR(TRIM(INDEX($A262:$AQ262,MATCH(Lists!$K$18,$A$1:$AQ$1,0))&amp;""),"")),Lists!$M$2:$M$7,0))),AND(IFERROR(TRIM(INDEX($A262:$AQ262,MATCH(Lists!$K$19,$A$1:$AQ$1,0))&amp;""),"")&lt;&gt;"",ISERROR(MATCH(LOWER(IFERROR(TRIM(INDEX($A262:$AQ262,MATCH(Lists!$K$19,$A$1:$AQ$1,0))&amp;""),"")),Lists!$M$2:$M$7,0)))),"Yes","No"))</f>
        <v/>
      </c>
      <c r="BD262" s="19">
        <f>IF(AY262="","",IF(IFERROR(TRIM(INDEX($A262:$AQ262,MATCH(Lists!$K$20,$A$1:$AQ$1,0))&amp;""),"")&lt;&gt;"","Yes","No"))</f>
        <v/>
      </c>
      <c r="BE262" s="19">
        <f>IF(AS262="","",IFERROR(TRIM(INDEX($A262:$AQ262,MATCH(Lists!$K$7,$A$1:$AQ$1,0))&amp;""),""))</f>
        <v/>
      </c>
      <c r="BF262" s="19">
        <f>IF(AS262="","",IFERROR(TRIM(INDEX($A262:$AQ262,MATCH(Lists!$K$8,$A$1:$AQ$1,0))&amp;""),""))</f>
        <v/>
      </c>
      <c r="BG262" s="19">
        <f>IF(AS262="","",IFERROR(TRIM(INDEX($A262:$AQ262,MATCH(Lists!$K$12,$A$1:$AQ$1,0))&amp;""),""))</f>
        <v/>
      </c>
      <c r="BH262" s="19">
        <f>IF(AS262="","",IFERROR(TRIM(INDEX($A262:$AQ262,MATCH(Lists!$K$22,$A$1:$AQ$1,0))&amp;""),""))</f>
        <v/>
      </c>
      <c r="BI262" s="21">
        <f>IF(OR(BH262="Paid",BH262="Partially refunded"),IFERROR(VALUE(IFERROR(TRIM(INDEX($A262:$AQ262,MATCH(Lists!$K$23,$A$1:$AQ$1,0))&amp;""),"")),0)-IFERROR(VALUE(IFERROR(TRIM(INDEX($A262:$AQ262,MATCH(Lists!$K$24,$A$1:$AQ$1,0))&amp;""),"")),0),0)</f>
        <v/>
      </c>
      <c r="BJ262" s="21">
        <f>IF(AS262="","",IFERROR(IF(TRIM(INDEX($A262:$AQ262,MATCH(Lists!$K$21,$A$1:$AQ$1,0))&amp;"")="","",VALUE(TRIM(INDEX($A262:$AQ262,MATCH(Lists!$K$21,$A$1:$AQ$1,0))&amp;""))),""))</f>
        <v/>
      </c>
      <c r="BK262" s="19">
        <f>IF(AS262="",0,1)</f>
        <v/>
      </c>
    </row>
    <row r="263">
      <c r="AR263" s="18" t="n"/>
      <c r="AS263" s="19">
        <f>TRIM(IFERROR(TRIM(INDEX($A263:$AQ263,MATCH(Lists!$K$2,$A$1:$AQ$1,0))&amp;""),"")&amp;" "&amp;IFERROR(TRIM(INDEX($A263:$AQ263,MATCH(Lists!$K$3,$A$1:$AQ$1,0))&amp;""),""))</f>
        <v/>
      </c>
      <c r="AT263" s="20">
        <f>IF(AS263="","",IFERROR(IF(TRIM(INDEX($A263:$AQ263,MATCH(Lists!$K$4,$A$1:$AQ$1,0))&amp;"")="","",IF(ISNUMBER(INDEX($A263:$AQ263,MATCH(Lists!$K$4,$A$1:$AQ$1,0))),INT(INDEX($A263:$AQ263,MATCH(Lists!$K$4,$A$1:$AQ$1,0))),DATE(VALUE(LEFT(INDEX($A263:$AQ263,MATCH(Lists!$K$4,$A$1:$AQ$1,0)),4)),VALUE(MID(INDEX($A263:$AQ263,MATCH(Lists!$K$4,$A$1:$AQ$1,0)),6,2)),VALUE(MID(INDEX($A263:$AQ263,MATCH(Lists!$K$4,$A$1:$AQ$1,0)),9,2))))),""))</f>
        <v/>
      </c>
      <c r="AU263" s="19">
        <f>IF(AS263="","",IFERROR(TRIM(INDEX($A263:$AQ263,MATCH(Lists!$K$6,$A$1:$AQ$1,0))&amp;""),""))</f>
        <v/>
      </c>
      <c r="AV263" s="19">
        <f>IF(AS263="","",IFERROR(TRIM(INDEX($A263:$AQ263,MATCH(Lists!$K$5,$A$1:$AQ$1,0))&amp;""),""))</f>
        <v/>
      </c>
      <c r="AW263" s="19">
        <f>IF(AS263="","",IF(OR(AND(IFERROR(TRIM(INDEX($A263:$AQ263,MATCH(Lists!$K$9,$A$1:$AQ$1,0))&amp;""),"")&lt;&gt;"",ISERROR(MATCH(LOWER(IFERROR(TRIM(INDEX($A263:$AQ263,MATCH(Lists!$K$9,$A$1:$AQ$1,0))&amp;""),"")),Lists!$M$2:$M$7,0))),AND(IFERROR(TRIM(INDEX($A263:$AQ263,MATCH(Lists!$K$10,$A$1:$AQ$1,0))&amp;""),"")&lt;&gt;"",ISERROR(MATCH(LOWER(IFERROR(TRIM(INDEX($A263:$AQ263,MATCH(Lists!$K$10,$A$1:$AQ$1,0))&amp;""),"")),Lists!$M$2:$M$7,0)))),"Yes","No"))</f>
        <v/>
      </c>
      <c r="AX263" s="19">
        <f>IF(AS263="","",IF(IFERROR(TRIM(INDEX($A263:$AQ263,MATCH(Lists!$K$11,$A$1:$AQ$1,0))&amp;""),"")&lt;&gt;"","Yes","No"))</f>
        <v/>
      </c>
      <c r="AY263" s="19">
        <f>TRIM(IFERROR(TRIM(INDEX($A263:$AQ263,MATCH(Lists!$K$13,$A$1:$AQ$1,0))&amp;""),"")&amp;" "&amp;IFERROR(TRIM(INDEX($A263:$AQ263,MATCH(Lists!$K$14,$A$1:$AQ$1,0))&amp;""),""))</f>
        <v/>
      </c>
      <c r="AZ263" s="20">
        <f>IF(AY263="","",IFERROR(IF(TRIM(INDEX($A263:$AQ263,MATCH(Lists!$K$15,$A$1:$AQ$1,0))&amp;"")="","",IF(ISNUMBER(INDEX($A263:$AQ263,MATCH(Lists!$K$15,$A$1:$AQ$1,0))),INT(INDEX($A263:$AQ263,MATCH(Lists!$K$15,$A$1:$AQ$1,0))),DATE(VALUE(LEFT(INDEX($A263:$AQ263,MATCH(Lists!$K$15,$A$1:$AQ$1,0)),4)),VALUE(MID(INDEX($A263:$AQ263,MATCH(Lists!$K$15,$A$1:$AQ$1,0)),6,2)),VALUE(MID(INDEX($A263:$AQ263,MATCH(Lists!$K$15,$A$1:$AQ$1,0)),9,2))))),""))</f>
        <v/>
      </c>
      <c r="BA263" s="19">
        <f>IF(AY263="","",IFERROR(TRIM(INDEX($A263:$AQ263,MATCH(Lists!$K$17,$A$1:$AQ$1,0))&amp;""),""))</f>
        <v/>
      </c>
      <c r="BB263" s="19">
        <f>IF(AY263="","",IFERROR(TRIM(INDEX($A263:$AQ263,MATCH(Lists!$K$16,$A$1:$AQ$1,0))&amp;""),""))</f>
        <v/>
      </c>
      <c r="BC263" s="19">
        <f>IF(AY263="","",IF(OR(AND(IFERROR(TRIM(INDEX($A263:$AQ263,MATCH(Lists!$K$18,$A$1:$AQ$1,0))&amp;""),"")&lt;&gt;"",ISERROR(MATCH(LOWER(IFERROR(TRIM(INDEX($A263:$AQ263,MATCH(Lists!$K$18,$A$1:$AQ$1,0))&amp;""),"")),Lists!$M$2:$M$7,0))),AND(IFERROR(TRIM(INDEX($A263:$AQ263,MATCH(Lists!$K$19,$A$1:$AQ$1,0))&amp;""),"")&lt;&gt;"",ISERROR(MATCH(LOWER(IFERROR(TRIM(INDEX($A263:$AQ263,MATCH(Lists!$K$19,$A$1:$AQ$1,0))&amp;""),"")),Lists!$M$2:$M$7,0)))),"Yes","No"))</f>
        <v/>
      </c>
      <c r="BD263" s="19">
        <f>IF(AY263="","",IF(IFERROR(TRIM(INDEX($A263:$AQ263,MATCH(Lists!$K$20,$A$1:$AQ$1,0))&amp;""),"")&lt;&gt;"","Yes","No"))</f>
        <v/>
      </c>
      <c r="BE263" s="19">
        <f>IF(AS263="","",IFERROR(TRIM(INDEX($A263:$AQ263,MATCH(Lists!$K$7,$A$1:$AQ$1,0))&amp;""),""))</f>
        <v/>
      </c>
      <c r="BF263" s="19">
        <f>IF(AS263="","",IFERROR(TRIM(INDEX($A263:$AQ263,MATCH(Lists!$K$8,$A$1:$AQ$1,0))&amp;""),""))</f>
        <v/>
      </c>
      <c r="BG263" s="19">
        <f>IF(AS263="","",IFERROR(TRIM(INDEX($A263:$AQ263,MATCH(Lists!$K$12,$A$1:$AQ$1,0))&amp;""),""))</f>
        <v/>
      </c>
      <c r="BH263" s="19">
        <f>IF(AS263="","",IFERROR(TRIM(INDEX($A263:$AQ263,MATCH(Lists!$K$22,$A$1:$AQ$1,0))&amp;""),""))</f>
        <v/>
      </c>
      <c r="BI263" s="21">
        <f>IF(OR(BH263="Paid",BH263="Partially refunded"),IFERROR(VALUE(IFERROR(TRIM(INDEX($A263:$AQ263,MATCH(Lists!$K$23,$A$1:$AQ$1,0))&amp;""),"")),0)-IFERROR(VALUE(IFERROR(TRIM(INDEX($A263:$AQ263,MATCH(Lists!$K$24,$A$1:$AQ$1,0))&amp;""),"")),0),0)</f>
        <v/>
      </c>
      <c r="BJ263" s="21">
        <f>IF(AS263="","",IFERROR(IF(TRIM(INDEX($A263:$AQ263,MATCH(Lists!$K$21,$A$1:$AQ$1,0))&amp;"")="","",VALUE(TRIM(INDEX($A263:$AQ263,MATCH(Lists!$K$21,$A$1:$AQ$1,0))&amp;""))),""))</f>
        <v/>
      </c>
      <c r="BK263" s="19">
        <f>IF(AS263="",0,1)</f>
        <v/>
      </c>
    </row>
    <row r="264">
      <c r="AR264" s="18" t="n"/>
      <c r="AS264" s="19">
        <f>TRIM(IFERROR(TRIM(INDEX($A264:$AQ264,MATCH(Lists!$K$2,$A$1:$AQ$1,0))&amp;""),"")&amp;" "&amp;IFERROR(TRIM(INDEX($A264:$AQ264,MATCH(Lists!$K$3,$A$1:$AQ$1,0))&amp;""),""))</f>
        <v/>
      </c>
      <c r="AT264" s="20">
        <f>IF(AS264="","",IFERROR(IF(TRIM(INDEX($A264:$AQ264,MATCH(Lists!$K$4,$A$1:$AQ$1,0))&amp;"")="","",IF(ISNUMBER(INDEX($A264:$AQ264,MATCH(Lists!$K$4,$A$1:$AQ$1,0))),INT(INDEX($A264:$AQ264,MATCH(Lists!$K$4,$A$1:$AQ$1,0))),DATE(VALUE(LEFT(INDEX($A264:$AQ264,MATCH(Lists!$K$4,$A$1:$AQ$1,0)),4)),VALUE(MID(INDEX($A264:$AQ264,MATCH(Lists!$K$4,$A$1:$AQ$1,0)),6,2)),VALUE(MID(INDEX($A264:$AQ264,MATCH(Lists!$K$4,$A$1:$AQ$1,0)),9,2))))),""))</f>
        <v/>
      </c>
      <c r="AU264" s="19">
        <f>IF(AS264="","",IFERROR(TRIM(INDEX($A264:$AQ264,MATCH(Lists!$K$6,$A$1:$AQ$1,0))&amp;""),""))</f>
        <v/>
      </c>
      <c r="AV264" s="19">
        <f>IF(AS264="","",IFERROR(TRIM(INDEX($A264:$AQ264,MATCH(Lists!$K$5,$A$1:$AQ$1,0))&amp;""),""))</f>
        <v/>
      </c>
      <c r="AW264" s="19">
        <f>IF(AS264="","",IF(OR(AND(IFERROR(TRIM(INDEX($A264:$AQ264,MATCH(Lists!$K$9,$A$1:$AQ$1,0))&amp;""),"")&lt;&gt;"",ISERROR(MATCH(LOWER(IFERROR(TRIM(INDEX($A264:$AQ264,MATCH(Lists!$K$9,$A$1:$AQ$1,0))&amp;""),"")),Lists!$M$2:$M$7,0))),AND(IFERROR(TRIM(INDEX($A264:$AQ264,MATCH(Lists!$K$10,$A$1:$AQ$1,0))&amp;""),"")&lt;&gt;"",ISERROR(MATCH(LOWER(IFERROR(TRIM(INDEX($A264:$AQ264,MATCH(Lists!$K$10,$A$1:$AQ$1,0))&amp;""),"")),Lists!$M$2:$M$7,0)))),"Yes","No"))</f>
        <v/>
      </c>
      <c r="AX264" s="19">
        <f>IF(AS264="","",IF(IFERROR(TRIM(INDEX($A264:$AQ264,MATCH(Lists!$K$11,$A$1:$AQ$1,0))&amp;""),"")&lt;&gt;"","Yes","No"))</f>
        <v/>
      </c>
      <c r="AY264" s="19">
        <f>TRIM(IFERROR(TRIM(INDEX($A264:$AQ264,MATCH(Lists!$K$13,$A$1:$AQ$1,0))&amp;""),"")&amp;" "&amp;IFERROR(TRIM(INDEX($A264:$AQ264,MATCH(Lists!$K$14,$A$1:$AQ$1,0))&amp;""),""))</f>
        <v/>
      </c>
      <c r="AZ264" s="20">
        <f>IF(AY264="","",IFERROR(IF(TRIM(INDEX($A264:$AQ264,MATCH(Lists!$K$15,$A$1:$AQ$1,0))&amp;"")="","",IF(ISNUMBER(INDEX($A264:$AQ264,MATCH(Lists!$K$15,$A$1:$AQ$1,0))),INT(INDEX($A264:$AQ264,MATCH(Lists!$K$15,$A$1:$AQ$1,0))),DATE(VALUE(LEFT(INDEX($A264:$AQ264,MATCH(Lists!$K$15,$A$1:$AQ$1,0)),4)),VALUE(MID(INDEX($A264:$AQ264,MATCH(Lists!$K$15,$A$1:$AQ$1,0)),6,2)),VALUE(MID(INDEX($A264:$AQ264,MATCH(Lists!$K$15,$A$1:$AQ$1,0)),9,2))))),""))</f>
        <v/>
      </c>
      <c r="BA264" s="19">
        <f>IF(AY264="","",IFERROR(TRIM(INDEX($A264:$AQ264,MATCH(Lists!$K$17,$A$1:$AQ$1,0))&amp;""),""))</f>
        <v/>
      </c>
      <c r="BB264" s="19">
        <f>IF(AY264="","",IFERROR(TRIM(INDEX($A264:$AQ264,MATCH(Lists!$K$16,$A$1:$AQ$1,0))&amp;""),""))</f>
        <v/>
      </c>
      <c r="BC264" s="19">
        <f>IF(AY264="","",IF(OR(AND(IFERROR(TRIM(INDEX($A264:$AQ264,MATCH(Lists!$K$18,$A$1:$AQ$1,0))&amp;""),"")&lt;&gt;"",ISERROR(MATCH(LOWER(IFERROR(TRIM(INDEX($A264:$AQ264,MATCH(Lists!$K$18,$A$1:$AQ$1,0))&amp;""),"")),Lists!$M$2:$M$7,0))),AND(IFERROR(TRIM(INDEX($A264:$AQ264,MATCH(Lists!$K$19,$A$1:$AQ$1,0))&amp;""),"")&lt;&gt;"",ISERROR(MATCH(LOWER(IFERROR(TRIM(INDEX($A264:$AQ264,MATCH(Lists!$K$19,$A$1:$AQ$1,0))&amp;""),"")),Lists!$M$2:$M$7,0)))),"Yes","No"))</f>
        <v/>
      </c>
      <c r="BD264" s="19">
        <f>IF(AY264="","",IF(IFERROR(TRIM(INDEX($A264:$AQ264,MATCH(Lists!$K$20,$A$1:$AQ$1,0))&amp;""),"")&lt;&gt;"","Yes","No"))</f>
        <v/>
      </c>
      <c r="BE264" s="19">
        <f>IF(AS264="","",IFERROR(TRIM(INDEX($A264:$AQ264,MATCH(Lists!$K$7,$A$1:$AQ$1,0))&amp;""),""))</f>
        <v/>
      </c>
      <c r="BF264" s="19">
        <f>IF(AS264="","",IFERROR(TRIM(INDEX($A264:$AQ264,MATCH(Lists!$K$8,$A$1:$AQ$1,0))&amp;""),""))</f>
        <v/>
      </c>
      <c r="BG264" s="19">
        <f>IF(AS264="","",IFERROR(TRIM(INDEX($A264:$AQ264,MATCH(Lists!$K$12,$A$1:$AQ$1,0))&amp;""),""))</f>
        <v/>
      </c>
      <c r="BH264" s="19">
        <f>IF(AS264="","",IFERROR(TRIM(INDEX($A264:$AQ264,MATCH(Lists!$K$22,$A$1:$AQ$1,0))&amp;""),""))</f>
        <v/>
      </c>
      <c r="BI264" s="21">
        <f>IF(OR(BH264="Paid",BH264="Partially refunded"),IFERROR(VALUE(IFERROR(TRIM(INDEX($A264:$AQ264,MATCH(Lists!$K$23,$A$1:$AQ$1,0))&amp;""),"")),0)-IFERROR(VALUE(IFERROR(TRIM(INDEX($A264:$AQ264,MATCH(Lists!$K$24,$A$1:$AQ$1,0))&amp;""),"")),0),0)</f>
        <v/>
      </c>
      <c r="BJ264" s="21">
        <f>IF(AS264="","",IFERROR(IF(TRIM(INDEX($A264:$AQ264,MATCH(Lists!$K$21,$A$1:$AQ$1,0))&amp;"")="","",VALUE(TRIM(INDEX($A264:$AQ264,MATCH(Lists!$K$21,$A$1:$AQ$1,0))&amp;""))),""))</f>
        <v/>
      </c>
      <c r="BK264" s="19">
        <f>IF(AS264="",0,1)</f>
        <v/>
      </c>
    </row>
    <row r="265">
      <c r="AR265" s="18" t="n"/>
      <c r="AS265" s="19">
        <f>TRIM(IFERROR(TRIM(INDEX($A265:$AQ265,MATCH(Lists!$K$2,$A$1:$AQ$1,0))&amp;""),"")&amp;" "&amp;IFERROR(TRIM(INDEX($A265:$AQ265,MATCH(Lists!$K$3,$A$1:$AQ$1,0))&amp;""),""))</f>
        <v/>
      </c>
      <c r="AT265" s="20">
        <f>IF(AS265="","",IFERROR(IF(TRIM(INDEX($A265:$AQ265,MATCH(Lists!$K$4,$A$1:$AQ$1,0))&amp;"")="","",IF(ISNUMBER(INDEX($A265:$AQ265,MATCH(Lists!$K$4,$A$1:$AQ$1,0))),INT(INDEX($A265:$AQ265,MATCH(Lists!$K$4,$A$1:$AQ$1,0))),DATE(VALUE(LEFT(INDEX($A265:$AQ265,MATCH(Lists!$K$4,$A$1:$AQ$1,0)),4)),VALUE(MID(INDEX($A265:$AQ265,MATCH(Lists!$K$4,$A$1:$AQ$1,0)),6,2)),VALUE(MID(INDEX($A265:$AQ265,MATCH(Lists!$K$4,$A$1:$AQ$1,0)),9,2))))),""))</f>
        <v/>
      </c>
      <c r="AU265" s="19">
        <f>IF(AS265="","",IFERROR(TRIM(INDEX($A265:$AQ265,MATCH(Lists!$K$6,$A$1:$AQ$1,0))&amp;""),""))</f>
        <v/>
      </c>
      <c r="AV265" s="19">
        <f>IF(AS265="","",IFERROR(TRIM(INDEX($A265:$AQ265,MATCH(Lists!$K$5,$A$1:$AQ$1,0))&amp;""),""))</f>
        <v/>
      </c>
      <c r="AW265" s="19">
        <f>IF(AS265="","",IF(OR(AND(IFERROR(TRIM(INDEX($A265:$AQ265,MATCH(Lists!$K$9,$A$1:$AQ$1,0))&amp;""),"")&lt;&gt;"",ISERROR(MATCH(LOWER(IFERROR(TRIM(INDEX($A265:$AQ265,MATCH(Lists!$K$9,$A$1:$AQ$1,0))&amp;""),"")),Lists!$M$2:$M$7,0))),AND(IFERROR(TRIM(INDEX($A265:$AQ265,MATCH(Lists!$K$10,$A$1:$AQ$1,0))&amp;""),"")&lt;&gt;"",ISERROR(MATCH(LOWER(IFERROR(TRIM(INDEX($A265:$AQ265,MATCH(Lists!$K$10,$A$1:$AQ$1,0))&amp;""),"")),Lists!$M$2:$M$7,0)))),"Yes","No"))</f>
        <v/>
      </c>
      <c r="AX265" s="19">
        <f>IF(AS265="","",IF(IFERROR(TRIM(INDEX($A265:$AQ265,MATCH(Lists!$K$11,$A$1:$AQ$1,0))&amp;""),"")&lt;&gt;"","Yes","No"))</f>
        <v/>
      </c>
      <c r="AY265" s="19">
        <f>TRIM(IFERROR(TRIM(INDEX($A265:$AQ265,MATCH(Lists!$K$13,$A$1:$AQ$1,0))&amp;""),"")&amp;" "&amp;IFERROR(TRIM(INDEX($A265:$AQ265,MATCH(Lists!$K$14,$A$1:$AQ$1,0))&amp;""),""))</f>
        <v/>
      </c>
      <c r="AZ265" s="20">
        <f>IF(AY265="","",IFERROR(IF(TRIM(INDEX($A265:$AQ265,MATCH(Lists!$K$15,$A$1:$AQ$1,0))&amp;"")="","",IF(ISNUMBER(INDEX($A265:$AQ265,MATCH(Lists!$K$15,$A$1:$AQ$1,0))),INT(INDEX($A265:$AQ265,MATCH(Lists!$K$15,$A$1:$AQ$1,0))),DATE(VALUE(LEFT(INDEX($A265:$AQ265,MATCH(Lists!$K$15,$A$1:$AQ$1,0)),4)),VALUE(MID(INDEX($A265:$AQ265,MATCH(Lists!$K$15,$A$1:$AQ$1,0)),6,2)),VALUE(MID(INDEX($A265:$AQ265,MATCH(Lists!$K$15,$A$1:$AQ$1,0)),9,2))))),""))</f>
        <v/>
      </c>
      <c r="BA265" s="19">
        <f>IF(AY265="","",IFERROR(TRIM(INDEX($A265:$AQ265,MATCH(Lists!$K$17,$A$1:$AQ$1,0))&amp;""),""))</f>
        <v/>
      </c>
      <c r="BB265" s="19">
        <f>IF(AY265="","",IFERROR(TRIM(INDEX($A265:$AQ265,MATCH(Lists!$K$16,$A$1:$AQ$1,0))&amp;""),""))</f>
        <v/>
      </c>
      <c r="BC265" s="19">
        <f>IF(AY265="","",IF(OR(AND(IFERROR(TRIM(INDEX($A265:$AQ265,MATCH(Lists!$K$18,$A$1:$AQ$1,0))&amp;""),"")&lt;&gt;"",ISERROR(MATCH(LOWER(IFERROR(TRIM(INDEX($A265:$AQ265,MATCH(Lists!$K$18,$A$1:$AQ$1,0))&amp;""),"")),Lists!$M$2:$M$7,0))),AND(IFERROR(TRIM(INDEX($A265:$AQ265,MATCH(Lists!$K$19,$A$1:$AQ$1,0))&amp;""),"")&lt;&gt;"",ISERROR(MATCH(LOWER(IFERROR(TRIM(INDEX($A265:$AQ265,MATCH(Lists!$K$19,$A$1:$AQ$1,0))&amp;""),"")),Lists!$M$2:$M$7,0)))),"Yes","No"))</f>
        <v/>
      </c>
      <c r="BD265" s="19">
        <f>IF(AY265="","",IF(IFERROR(TRIM(INDEX($A265:$AQ265,MATCH(Lists!$K$20,$A$1:$AQ$1,0))&amp;""),"")&lt;&gt;"","Yes","No"))</f>
        <v/>
      </c>
      <c r="BE265" s="19">
        <f>IF(AS265="","",IFERROR(TRIM(INDEX($A265:$AQ265,MATCH(Lists!$K$7,$A$1:$AQ$1,0))&amp;""),""))</f>
        <v/>
      </c>
      <c r="BF265" s="19">
        <f>IF(AS265="","",IFERROR(TRIM(INDEX($A265:$AQ265,MATCH(Lists!$K$8,$A$1:$AQ$1,0))&amp;""),""))</f>
        <v/>
      </c>
      <c r="BG265" s="19">
        <f>IF(AS265="","",IFERROR(TRIM(INDEX($A265:$AQ265,MATCH(Lists!$K$12,$A$1:$AQ$1,0))&amp;""),""))</f>
        <v/>
      </c>
      <c r="BH265" s="19">
        <f>IF(AS265="","",IFERROR(TRIM(INDEX($A265:$AQ265,MATCH(Lists!$K$22,$A$1:$AQ$1,0))&amp;""),""))</f>
        <v/>
      </c>
      <c r="BI265" s="21">
        <f>IF(OR(BH265="Paid",BH265="Partially refunded"),IFERROR(VALUE(IFERROR(TRIM(INDEX($A265:$AQ265,MATCH(Lists!$K$23,$A$1:$AQ$1,0))&amp;""),"")),0)-IFERROR(VALUE(IFERROR(TRIM(INDEX($A265:$AQ265,MATCH(Lists!$K$24,$A$1:$AQ$1,0))&amp;""),"")),0),0)</f>
        <v/>
      </c>
      <c r="BJ265" s="21">
        <f>IF(AS265="","",IFERROR(IF(TRIM(INDEX($A265:$AQ265,MATCH(Lists!$K$21,$A$1:$AQ$1,0))&amp;"")="","",VALUE(TRIM(INDEX($A265:$AQ265,MATCH(Lists!$K$21,$A$1:$AQ$1,0))&amp;""))),""))</f>
        <v/>
      </c>
      <c r="BK265" s="19">
        <f>IF(AS265="",0,1)</f>
        <v/>
      </c>
    </row>
    <row r="266">
      <c r="AR266" s="18" t="n"/>
      <c r="AS266" s="19">
        <f>TRIM(IFERROR(TRIM(INDEX($A266:$AQ266,MATCH(Lists!$K$2,$A$1:$AQ$1,0))&amp;""),"")&amp;" "&amp;IFERROR(TRIM(INDEX($A266:$AQ266,MATCH(Lists!$K$3,$A$1:$AQ$1,0))&amp;""),""))</f>
        <v/>
      </c>
      <c r="AT266" s="20">
        <f>IF(AS266="","",IFERROR(IF(TRIM(INDEX($A266:$AQ266,MATCH(Lists!$K$4,$A$1:$AQ$1,0))&amp;"")="","",IF(ISNUMBER(INDEX($A266:$AQ266,MATCH(Lists!$K$4,$A$1:$AQ$1,0))),INT(INDEX($A266:$AQ266,MATCH(Lists!$K$4,$A$1:$AQ$1,0))),DATE(VALUE(LEFT(INDEX($A266:$AQ266,MATCH(Lists!$K$4,$A$1:$AQ$1,0)),4)),VALUE(MID(INDEX($A266:$AQ266,MATCH(Lists!$K$4,$A$1:$AQ$1,0)),6,2)),VALUE(MID(INDEX($A266:$AQ266,MATCH(Lists!$K$4,$A$1:$AQ$1,0)),9,2))))),""))</f>
        <v/>
      </c>
      <c r="AU266" s="19">
        <f>IF(AS266="","",IFERROR(TRIM(INDEX($A266:$AQ266,MATCH(Lists!$K$6,$A$1:$AQ$1,0))&amp;""),""))</f>
        <v/>
      </c>
      <c r="AV266" s="19">
        <f>IF(AS266="","",IFERROR(TRIM(INDEX($A266:$AQ266,MATCH(Lists!$K$5,$A$1:$AQ$1,0))&amp;""),""))</f>
        <v/>
      </c>
      <c r="AW266" s="19">
        <f>IF(AS266="","",IF(OR(AND(IFERROR(TRIM(INDEX($A266:$AQ266,MATCH(Lists!$K$9,$A$1:$AQ$1,0))&amp;""),"")&lt;&gt;"",ISERROR(MATCH(LOWER(IFERROR(TRIM(INDEX($A266:$AQ266,MATCH(Lists!$K$9,$A$1:$AQ$1,0))&amp;""),"")),Lists!$M$2:$M$7,0))),AND(IFERROR(TRIM(INDEX($A266:$AQ266,MATCH(Lists!$K$10,$A$1:$AQ$1,0))&amp;""),"")&lt;&gt;"",ISERROR(MATCH(LOWER(IFERROR(TRIM(INDEX($A266:$AQ266,MATCH(Lists!$K$10,$A$1:$AQ$1,0))&amp;""),"")),Lists!$M$2:$M$7,0)))),"Yes","No"))</f>
        <v/>
      </c>
      <c r="AX266" s="19">
        <f>IF(AS266="","",IF(IFERROR(TRIM(INDEX($A266:$AQ266,MATCH(Lists!$K$11,$A$1:$AQ$1,0))&amp;""),"")&lt;&gt;"","Yes","No"))</f>
        <v/>
      </c>
      <c r="AY266" s="19">
        <f>TRIM(IFERROR(TRIM(INDEX($A266:$AQ266,MATCH(Lists!$K$13,$A$1:$AQ$1,0))&amp;""),"")&amp;" "&amp;IFERROR(TRIM(INDEX($A266:$AQ266,MATCH(Lists!$K$14,$A$1:$AQ$1,0))&amp;""),""))</f>
        <v/>
      </c>
      <c r="AZ266" s="20">
        <f>IF(AY266="","",IFERROR(IF(TRIM(INDEX($A266:$AQ266,MATCH(Lists!$K$15,$A$1:$AQ$1,0))&amp;"")="","",IF(ISNUMBER(INDEX($A266:$AQ266,MATCH(Lists!$K$15,$A$1:$AQ$1,0))),INT(INDEX($A266:$AQ266,MATCH(Lists!$K$15,$A$1:$AQ$1,0))),DATE(VALUE(LEFT(INDEX($A266:$AQ266,MATCH(Lists!$K$15,$A$1:$AQ$1,0)),4)),VALUE(MID(INDEX($A266:$AQ266,MATCH(Lists!$K$15,$A$1:$AQ$1,0)),6,2)),VALUE(MID(INDEX($A266:$AQ266,MATCH(Lists!$K$15,$A$1:$AQ$1,0)),9,2))))),""))</f>
        <v/>
      </c>
      <c r="BA266" s="19">
        <f>IF(AY266="","",IFERROR(TRIM(INDEX($A266:$AQ266,MATCH(Lists!$K$17,$A$1:$AQ$1,0))&amp;""),""))</f>
        <v/>
      </c>
      <c r="BB266" s="19">
        <f>IF(AY266="","",IFERROR(TRIM(INDEX($A266:$AQ266,MATCH(Lists!$K$16,$A$1:$AQ$1,0))&amp;""),""))</f>
        <v/>
      </c>
      <c r="BC266" s="19">
        <f>IF(AY266="","",IF(OR(AND(IFERROR(TRIM(INDEX($A266:$AQ266,MATCH(Lists!$K$18,$A$1:$AQ$1,0))&amp;""),"")&lt;&gt;"",ISERROR(MATCH(LOWER(IFERROR(TRIM(INDEX($A266:$AQ266,MATCH(Lists!$K$18,$A$1:$AQ$1,0))&amp;""),"")),Lists!$M$2:$M$7,0))),AND(IFERROR(TRIM(INDEX($A266:$AQ266,MATCH(Lists!$K$19,$A$1:$AQ$1,0))&amp;""),"")&lt;&gt;"",ISERROR(MATCH(LOWER(IFERROR(TRIM(INDEX($A266:$AQ266,MATCH(Lists!$K$19,$A$1:$AQ$1,0))&amp;""),"")),Lists!$M$2:$M$7,0)))),"Yes","No"))</f>
        <v/>
      </c>
      <c r="BD266" s="19">
        <f>IF(AY266="","",IF(IFERROR(TRIM(INDEX($A266:$AQ266,MATCH(Lists!$K$20,$A$1:$AQ$1,0))&amp;""),"")&lt;&gt;"","Yes","No"))</f>
        <v/>
      </c>
      <c r="BE266" s="19">
        <f>IF(AS266="","",IFERROR(TRIM(INDEX($A266:$AQ266,MATCH(Lists!$K$7,$A$1:$AQ$1,0))&amp;""),""))</f>
        <v/>
      </c>
      <c r="BF266" s="19">
        <f>IF(AS266="","",IFERROR(TRIM(INDEX($A266:$AQ266,MATCH(Lists!$K$8,$A$1:$AQ$1,0))&amp;""),""))</f>
        <v/>
      </c>
      <c r="BG266" s="19">
        <f>IF(AS266="","",IFERROR(TRIM(INDEX($A266:$AQ266,MATCH(Lists!$K$12,$A$1:$AQ$1,0))&amp;""),""))</f>
        <v/>
      </c>
      <c r="BH266" s="19">
        <f>IF(AS266="","",IFERROR(TRIM(INDEX($A266:$AQ266,MATCH(Lists!$K$22,$A$1:$AQ$1,0))&amp;""),""))</f>
        <v/>
      </c>
      <c r="BI266" s="21">
        <f>IF(OR(BH266="Paid",BH266="Partially refunded"),IFERROR(VALUE(IFERROR(TRIM(INDEX($A266:$AQ266,MATCH(Lists!$K$23,$A$1:$AQ$1,0))&amp;""),"")),0)-IFERROR(VALUE(IFERROR(TRIM(INDEX($A266:$AQ266,MATCH(Lists!$K$24,$A$1:$AQ$1,0))&amp;""),"")),0),0)</f>
        <v/>
      </c>
      <c r="BJ266" s="21">
        <f>IF(AS266="","",IFERROR(IF(TRIM(INDEX($A266:$AQ266,MATCH(Lists!$K$21,$A$1:$AQ$1,0))&amp;"")="","",VALUE(TRIM(INDEX($A266:$AQ266,MATCH(Lists!$K$21,$A$1:$AQ$1,0))&amp;""))),""))</f>
        <v/>
      </c>
      <c r="BK266" s="19">
        <f>IF(AS266="",0,1)</f>
        <v/>
      </c>
    </row>
    <row r="267">
      <c r="AR267" s="18" t="n"/>
      <c r="AS267" s="19">
        <f>TRIM(IFERROR(TRIM(INDEX($A267:$AQ267,MATCH(Lists!$K$2,$A$1:$AQ$1,0))&amp;""),"")&amp;" "&amp;IFERROR(TRIM(INDEX($A267:$AQ267,MATCH(Lists!$K$3,$A$1:$AQ$1,0))&amp;""),""))</f>
        <v/>
      </c>
      <c r="AT267" s="20">
        <f>IF(AS267="","",IFERROR(IF(TRIM(INDEX($A267:$AQ267,MATCH(Lists!$K$4,$A$1:$AQ$1,0))&amp;"")="","",IF(ISNUMBER(INDEX($A267:$AQ267,MATCH(Lists!$K$4,$A$1:$AQ$1,0))),INT(INDEX($A267:$AQ267,MATCH(Lists!$K$4,$A$1:$AQ$1,0))),DATE(VALUE(LEFT(INDEX($A267:$AQ267,MATCH(Lists!$K$4,$A$1:$AQ$1,0)),4)),VALUE(MID(INDEX($A267:$AQ267,MATCH(Lists!$K$4,$A$1:$AQ$1,0)),6,2)),VALUE(MID(INDEX($A267:$AQ267,MATCH(Lists!$K$4,$A$1:$AQ$1,0)),9,2))))),""))</f>
        <v/>
      </c>
      <c r="AU267" s="19">
        <f>IF(AS267="","",IFERROR(TRIM(INDEX($A267:$AQ267,MATCH(Lists!$K$6,$A$1:$AQ$1,0))&amp;""),""))</f>
        <v/>
      </c>
      <c r="AV267" s="19">
        <f>IF(AS267="","",IFERROR(TRIM(INDEX($A267:$AQ267,MATCH(Lists!$K$5,$A$1:$AQ$1,0))&amp;""),""))</f>
        <v/>
      </c>
      <c r="AW267" s="19">
        <f>IF(AS267="","",IF(OR(AND(IFERROR(TRIM(INDEX($A267:$AQ267,MATCH(Lists!$K$9,$A$1:$AQ$1,0))&amp;""),"")&lt;&gt;"",ISERROR(MATCH(LOWER(IFERROR(TRIM(INDEX($A267:$AQ267,MATCH(Lists!$K$9,$A$1:$AQ$1,0))&amp;""),"")),Lists!$M$2:$M$7,0))),AND(IFERROR(TRIM(INDEX($A267:$AQ267,MATCH(Lists!$K$10,$A$1:$AQ$1,0))&amp;""),"")&lt;&gt;"",ISERROR(MATCH(LOWER(IFERROR(TRIM(INDEX($A267:$AQ267,MATCH(Lists!$K$10,$A$1:$AQ$1,0))&amp;""),"")),Lists!$M$2:$M$7,0)))),"Yes","No"))</f>
        <v/>
      </c>
      <c r="AX267" s="19">
        <f>IF(AS267="","",IF(IFERROR(TRIM(INDEX($A267:$AQ267,MATCH(Lists!$K$11,$A$1:$AQ$1,0))&amp;""),"")&lt;&gt;"","Yes","No"))</f>
        <v/>
      </c>
      <c r="AY267" s="19">
        <f>TRIM(IFERROR(TRIM(INDEX($A267:$AQ267,MATCH(Lists!$K$13,$A$1:$AQ$1,0))&amp;""),"")&amp;" "&amp;IFERROR(TRIM(INDEX($A267:$AQ267,MATCH(Lists!$K$14,$A$1:$AQ$1,0))&amp;""),""))</f>
        <v/>
      </c>
      <c r="AZ267" s="20">
        <f>IF(AY267="","",IFERROR(IF(TRIM(INDEX($A267:$AQ267,MATCH(Lists!$K$15,$A$1:$AQ$1,0))&amp;"")="","",IF(ISNUMBER(INDEX($A267:$AQ267,MATCH(Lists!$K$15,$A$1:$AQ$1,0))),INT(INDEX($A267:$AQ267,MATCH(Lists!$K$15,$A$1:$AQ$1,0))),DATE(VALUE(LEFT(INDEX($A267:$AQ267,MATCH(Lists!$K$15,$A$1:$AQ$1,0)),4)),VALUE(MID(INDEX($A267:$AQ267,MATCH(Lists!$K$15,$A$1:$AQ$1,0)),6,2)),VALUE(MID(INDEX($A267:$AQ267,MATCH(Lists!$K$15,$A$1:$AQ$1,0)),9,2))))),""))</f>
        <v/>
      </c>
      <c r="BA267" s="19">
        <f>IF(AY267="","",IFERROR(TRIM(INDEX($A267:$AQ267,MATCH(Lists!$K$17,$A$1:$AQ$1,0))&amp;""),""))</f>
        <v/>
      </c>
      <c r="BB267" s="19">
        <f>IF(AY267="","",IFERROR(TRIM(INDEX($A267:$AQ267,MATCH(Lists!$K$16,$A$1:$AQ$1,0))&amp;""),""))</f>
        <v/>
      </c>
      <c r="BC267" s="19">
        <f>IF(AY267="","",IF(OR(AND(IFERROR(TRIM(INDEX($A267:$AQ267,MATCH(Lists!$K$18,$A$1:$AQ$1,0))&amp;""),"")&lt;&gt;"",ISERROR(MATCH(LOWER(IFERROR(TRIM(INDEX($A267:$AQ267,MATCH(Lists!$K$18,$A$1:$AQ$1,0))&amp;""),"")),Lists!$M$2:$M$7,0))),AND(IFERROR(TRIM(INDEX($A267:$AQ267,MATCH(Lists!$K$19,$A$1:$AQ$1,0))&amp;""),"")&lt;&gt;"",ISERROR(MATCH(LOWER(IFERROR(TRIM(INDEX($A267:$AQ267,MATCH(Lists!$K$19,$A$1:$AQ$1,0))&amp;""),"")),Lists!$M$2:$M$7,0)))),"Yes","No"))</f>
        <v/>
      </c>
      <c r="BD267" s="19">
        <f>IF(AY267="","",IF(IFERROR(TRIM(INDEX($A267:$AQ267,MATCH(Lists!$K$20,$A$1:$AQ$1,0))&amp;""),"")&lt;&gt;"","Yes","No"))</f>
        <v/>
      </c>
      <c r="BE267" s="19">
        <f>IF(AS267="","",IFERROR(TRIM(INDEX($A267:$AQ267,MATCH(Lists!$K$7,$A$1:$AQ$1,0))&amp;""),""))</f>
        <v/>
      </c>
      <c r="BF267" s="19">
        <f>IF(AS267="","",IFERROR(TRIM(INDEX($A267:$AQ267,MATCH(Lists!$K$8,$A$1:$AQ$1,0))&amp;""),""))</f>
        <v/>
      </c>
      <c r="BG267" s="19">
        <f>IF(AS267="","",IFERROR(TRIM(INDEX($A267:$AQ267,MATCH(Lists!$K$12,$A$1:$AQ$1,0))&amp;""),""))</f>
        <v/>
      </c>
      <c r="BH267" s="19">
        <f>IF(AS267="","",IFERROR(TRIM(INDEX($A267:$AQ267,MATCH(Lists!$K$22,$A$1:$AQ$1,0))&amp;""),""))</f>
        <v/>
      </c>
      <c r="BI267" s="21">
        <f>IF(OR(BH267="Paid",BH267="Partially refunded"),IFERROR(VALUE(IFERROR(TRIM(INDEX($A267:$AQ267,MATCH(Lists!$K$23,$A$1:$AQ$1,0))&amp;""),"")),0)-IFERROR(VALUE(IFERROR(TRIM(INDEX($A267:$AQ267,MATCH(Lists!$K$24,$A$1:$AQ$1,0))&amp;""),"")),0),0)</f>
        <v/>
      </c>
      <c r="BJ267" s="21">
        <f>IF(AS267="","",IFERROR(IF(TRIM(INDEX($A267:$AQ267,MATCH(Lists!$K$21,$A$1:$AQ$1,0))&amp;"")="","",VALUE(TRIM(INDEX($A267:$AQ267,MATCH(Lists!$K$21,$A$1:$AQ$1,0))&amp;""))),""))</f>
        <v/>
      </c>
      <c r="BK267" s="19">
        <f>IF(AS267="",0,1)</f>
        <v/>
      </c>
    </row>
    <row r="268">
      <c r="AR268" s="18" t="n"/>
      <c r="AS268" s="19">
        <f>TRIM(IFERROR(TRIM(INDEX($A268:$AQ268,MATCH(Lists!$K$2,$A$1:$AQ$1,0))&amp;""),"")&amp;" "&amp;IFERROR(TRIM(INDEX($A268:$AQ268,MATCH(Lists!$K$3,$A$1:$AQ$1,0))&amp;""),""))</f>
        <v/>
      </c>
      <c r="AT268" s="20">
        <f>IF(AS268="","",IFERROR(IF(TRIM(INDEX($A268:$AQ268,MATCH(Lists!$K$4,$A$1:$AQ$1,0))&amp;"")="","",IF(ISNUMBER(INDEX($A268:$AQ268,MATCH(Lists!$K$4,$A$1:$AQ$1,0))),INT(INDEX($A268:$AQ268,MATCH(Lists!$K$4,$A$1:$AQ$1,0))),DATE(VALUE(LEFT(INDEX($A268:$AQ268,MATCH(Lists!$K$4,$A$1:$AQ$1,0)),4)),VALUE(MID(INDEX($A268:$AQ268,MATCH(Lists!$K$4,$A$1:$AQ$1,0)),6,2)),VALUE(MID(INDEX($A268:$AQ268,MATCH(Lists!$K$4,$A$1:$AQ$1,0)),9,2))))),""))</f>
        <v/>
      </c>
      <c r="AU268" s="19">
        <f>IF(AS268="","",IFERROR(TRIM(INDEX($A268:$AQ268,MATCH(Lists!$K$6,$A$1:$AQ$1,0))&amp;""),""))</f>
        <v/>
      </c>
      <c r="AV268" s="19">
        <f>IF(AS268="","",IFERROR(TRIM(INDEX($A268:$AQ268,MATCH(Lists!$K$5,$A$1:$AQ$1,0))&amp;""),""))</f>
        <v/>
      </c>
      <c r="AW268" s="19">
        <f>IF(AS268="","",IF(OR(AND(IFERROR(TRIM(INDEX($A268:$AQ268,MATCH(Lists!$K$9,$A$1:$AQ$1,0))&amp;""),"")&lt;&gt;"",ISERROR(MATCH(LOWER(IFERROR(TRIM(INDEX($A268:$AQ268,MATCH(Lists!$K$9,$A$1:$AQ$1,0))&amp;""),"")),Lists!$M$2:$M$7,0))),AND(IFERROR(TRIM(INDEX($A268:$AQ268,MATCH(Lists!$K$10,$A$1:$AQ$1,0))&amp;""),"")&lt;&gt;"",ISERROR(MATCH(LOWER(IFERROR(TRIM(INDEX($A268:$AQ268,MATCH(Lists!$K$10,$A$1:$AQ$1,0))&amp;""),"")),Lists!$M$2:$M$7,0)))),"Yes","No"))</f>
        <v/>
      </c>
      <c r="AX268" s="19">
        <f>IF(AS268="","",IF(IFERROR(TRIM(INDEX($A268:$AQ268,MATCH(Lists!$K$11,$A$1:$AQ$1,0))&amp;""),"")&lt;&gt;"","Yes","No"))</f>
        <v/>
      </c>
      <c r="AY268" s="19">
        <f>TRIM(IFERROR(TRIM(INDEX($A268:$AQ268,MATCH(Lists!$K$13,$A$1:$AQ$1,0))&amp;""),"")&amp;" "&amp;IFERROR(TRIM(INDEX($A268:$AQ268,MATCH(Lists!$K$14,$A$1:$AQ$1,0))&amp;""),""))</f>
        <v/>
      </c>
      <c r="AZ268" s="20">
        <f>IF(AY268="","",IFERROR(IF(TRIM(INDEX($A268:$AQ268,MATCH(Lists!$K$15,$A$1:$AQ$1,0))&amp;"")="","",IF(ISNUMBER(INDEX($A268:$AQ268,MATCH(Lists!$K$15,$A$1:$AQ$1,0))),INT(INDEX($A268:$AQ268,MATCH(Lists!$K$15,$A$1:$AQ$1,0))),DATE(VALUE(LEFT(INDEX($A268:$AQ268,MATCH(Lists!$K$15,$A$1:$AQ$1,0)),4)),VALUE(MID(INDEX($A268:$AQ268,MATCH(Lists!$K$15,$A$1:$AQ$1,0)),6,2)),VALUE(MID(INDEX($A268:$AQ268,MATCH(Lists!$K$15,$A$1:$AQ$1,0)),9,2))))),""))</f>
        <v/>
      </c>
      <c r="BA268" s="19">
        <f>IF(AY268="","",IFERROR(TRIM(INDEX($A268:$AQ268,MATCH(Lists!$K$17,$A$1:$AQ$1,0))&amp;""),""))</f>
        <v/>
      </c>
      <c r="BB268" s="19">
        <f>IF(AY268="","",IFERROR(TRIM(INDEX($A268:$AQ268,MATCH(Lists!$K$16,$A$1:$AQ$1,0))&amp;""),""))</f>
        <v/>
      </c>
      <c r="BC268" s="19">
        <f>IF(AY268="","",IF(OR(AND(IFERROR(TRIM(INDEX($A268:$AQ268,MATCH(Lists!$K$18,$A$1:$AQ$1,0))&amp;""),"")&lt;&gt;"",ISERROR(MATCH(LOWER(IFERROR(TRIM(INDEX($A268:$AQ268,MATCH(Lists!$K$18,$A$1:$AQ$1,0))&amp;""),"")),Lists!$M$2:$M$7,0))),AND(IFERROR(TRIM(INDEX($A268:$AQ268,MATCH(Lists!$K$19,$A$1:$AQ$1,0))&amp;""),"")&lt;&gt;"",ISERROR(MATCH(LOWER(IFERROR(TRIM(INDEX($A268:$AQ268,MATCH(Lists!$K$19,$A$1:$AQ$1,0))&amp;""),"")),Lists!$M$2:$M$7,0)))),"Yes","No"))</f>
        <v/>
      </c>
      <c r="BD268" s="19">
        <f>IF(AY268="","",IF(IFERROR(TRIM(INDEX($A268:$AQ268,MATCH(Lists!$K$20,$A$1:$AQ$1,0))&amp;""),"")&lt;&gt;"","Yes","No"))</f>
        <v/>
      </c>
      <c r="BE268" s="19">
        <f>IF(AS268="","",IFERROR(TRIM(INDEX($A268:$AQ268,MATCH(Lists!$K$7,$A$1:$AQ$1,0))&amp;""),""))</f>
        <v/>
      </c>
      <c r="BF268" s="19">
        <f>IF(AS268="","",IFERROR(TRIM(INDEX($A268:$AQ268,MATCH(Lists!$K$8,$A$1:$AQ$1,0))&amp;""),""))</f>
        <v/>
      </c>
      <c r="BG268" s="19">
        <f>IF(AS268="","",IFERROR(TRIM(INDEX($A268:$AQ268,MATCH(Lists!$K$12,$A$1:$AQ$1,0))&amp;""),""))</f>
        <v/>
      </c>
      <c r="BH268" s="19">
        <f>IF(AS268="","",IFERROR(TRIM(INDEX($A268:$AQ268,MATCH(Lists!$K$22,$A$1:$AQ$1,0))&amp;""),""))</f>
        <v/>
      </c>
      <c r="BI268" s="21">
        <f>IF(OR(BH268="Paid",BH268="Partially refunded"),IFERROR(VALUE(IFERROR(TRIM(INDEX($A268:$AQ268,MATCH(Lists!$K$23,$A$1:$AQ$1,0))&amp;""),"")),0)-IFERROR(VALUE(IFERROR(TRIM(INDEX($A268:$AQ268,MATCH(Lists!$K$24,$A$1:$AQ$1,0))&amp;""),"")),0),0)</f>
        <v/>
      </c>
      <c r="BJ268" s="21">
        <f>IF(AS268="","",IFERROR(IF(TRIM(INDEX($A268:$AQ268,MATCH(Lists!$K$21,$A$1:$AQ$1,0))&amp;"")="","",VALUE(TRIM(INDEX($A268:$AQ268,MATCH(Lists!$K$21,$A$1:$AQ$1,0))&amp;""))),""))</f>
        <v/>
      </c>
      <c r="BK268" s="19">
        <f>IF(AS268="",0,1)</f>
        <v/>
      </c>
    </row>
    <row r="269">
      <c r="AR269" s="18" t="n"/>
      <c r="AS269" s="19">
        <f>TRIM(IFERROR(TRIM(INDEX($A269:$AQ269,MATCH(Lists!$K$2,$A$1:$AQ$1,0))&amp;""),"")&amp;" "&amp;IFERROR(TRIM(INDEX($A269:$AQ269,MATCH(Lists!$K$3,$A$1:$AQ$1,0))&amp;""),""))</f>
        <v/>
      </c>
      <c r="AT269" s="20">
        <f>IF(AS269="","",IFERROR(IF(TRIM(INDEX($A269:$AQ269,MATCH(Lists!$K$4,$A$1:$AQ$1,0))&amp;"")="","",IF(ISNUMBER(INDEX($A269:$AQ269,MATCH(Lists!$K$4,$A$1:$AQ$1,0))),INT(INDEX($A269:$AQ269,MATCH(Lists!$K$4,$A$1:$AQ$1,0))),DATE(VALUE(LEFT(INDEX($A269:$AQ269,MATCH(Lists!$K$4,$A$1:$AQ$1,0)),4)),VALUE(MID(INDEX($A269:$AQ269,MATCH(Lists!$K$4,$A$1:$AQ$1,0)),6,2)),VALUE(MID(INDEX($A269:$AQ269,MATCH(Lists!$K$4,$A$1:$AQ$1,0)),9,2))))),""))</f>
        <v/>
      </c>
      <c r="AU269" s="19">
        <f>IF(AS269="","",IFERROR(TRIM(INDEX($A269:$AQ269,MATCH(Lists!$K$6,$A$1:$AQ$1,0))&amp;""),""))</f>
        <v/>
      </c>
      <c r="AV269" s="19">
        <f>IF(AS269="","",IFERROR(TRIM(INDEX($A269:$AQ269,MATCH(Lists!$K$5,$A$1:$AQ$1,0))&amp;""),""))</f>
        <v/>
      </c>
      <c r="AW269" s="19">
        <f>IF(AS269="","",IF(OR(AND(IFERROR(TRIM(INDEX($A269:$AQ269,MATCH(Lists!$K$9,$A$1:$AQ$1,0))&amp;""),"")&lt;&gt;"",ISERROR(MATCH(LOWER(IFERROR(TRIM(INDEX($A269:$AQ269,MATCH(Lists!$K$9,$A$1:$AQ$1,0))&amp;""),"")),Lists!$M$2:$M$7,0))),AND(IFERROR(TRIM(INDEX($A269:$AQ269,MATCH(Lists!$K$10,$A$1:$AQ$1,0))&amp;""),"")&lt;&gt;"",ISERROR(MATCH(LOWER(IFERROR(TRIM(INDEX($A269:$AQ269,MATCH(Lists!$K$10,$A$1:$AQ$1,0))&amp;""),"")),Lists!$M$2:$M$7,0)))),"Yes","No"))</f>
        <v/>
      </c>
      <c r="AX269" s="19">
        <f>IF(AS269="","",IF(IFERROR(TRIM(INDEX($A269:$AQ269,MATCH(Lists!$K$11,$A$1:$AQ$1,0))&amp;""),"")&lt;&gt;"","Yes","No"))</f>
        <v/>
      </c>
      <c r="AY269" s="19">
        <f>TRIM(IFERROR(TRIM(INDEX($A269:$AQ269,MATCH(Lists!$K$13,$A$1:$AQ$1,0))&amp;""),"")&amp;" "&amp;IFERROR(TRIM(INDEX($A269:$AQ269,MATCH(Lists!$K$14,$A$1:$AQ$1,0))&amp;""),""))</f>
        <v/>
      </c>
      <c r="AZ269" s="20">
        <f>IF(AY269="","",IFERROR(IF(TRIM(INDEX($A269:$AQ269,MATCH(Lists!$K$15,$A$1:$AQ$1,0))&amp;"")="","",IF(ISNUMBER(INDEX($A269:$AQ269,MATCH(Lists!$K$15,$A$1:$AQ$1,0))),INT(INDEX($A269:$AQ269,MATCH(Lists!$K$15,$A$1:$AQ$1,0))),DATE(VALUE(LEFT(INDEX($A269:$AQ269,MATCH(Lists!$K$15,$A$1:$AQ$1,0)),4)),VALUE(MID(INDEX($A269:$AQ269,MATCH(Lists!$K$15,$A$1:$AQ$1,0)),6,2)),VALUE(MID(INDEX($A269:$AQ269,MATCH(Lists!$K$15,$A$1:$AQ$1,0)),9,2))))),""))</f>
        <v/>
      </c>
      <c r="BA269" s="19">
        <f>IF(AY269="","",IFERROR(TRIM(INDEX($A269:$AQ269,MATCH(Lists!$K$17,$A$1:$AQ$1,0))&amp;""),""))</f>
        <v/>
      </c>
      <c r="BB269" s="19">
        <f>IF(AY269="","",IFERROR(TRIM(INDEX($A269:$AQ269,MATCH(Lists!$K$16,$A$1:$AQ$1,0))&amp;""),""))</f>
        <v/>
      </c>
      <c r="BC269" s="19">
        <f>IF(AY269="","",IF(OR(AND(IFERROR(TRIM(INDEX($A269:$AQ269,MATCH(Lists!$K$18,$A$1:$AQ$1,0))&amp;""),"")&lt;&gt;"",ISERROR(MATCH(LOWER(IFERROR(TRIM(INDEX($A269:$AQ269,MATCH(Lists!$K$18,$A$1:$AQ$1,0))&amp;""),"")),Lists!$M$2:$M$7,0))),AND(IFERROR(TRIM(INDEX($A269:$AQ269,MATCH(Lists!$K$19,$A$1:$AQ$1,0))&amp;""),"")&lt;&gt;"",ISERROR(MATCH(LOWER(IFERROR(TRIM(INDEX($A269:$AQ269,MATCH(Lists!$K$19,$A$1:$AQ$1,0))&amp;""),"")),Lists!$M$2:$M$7,0)))),"Yes","No"))</f>
        <v/>
      </c>
      <c r="BD269" s="19">
        <f>IF(AY269="","",IF(IFERROR(TRIM(INDEX($A269:$AQ269,MATCH(Lists!$K$20,$A$1:$AQ$1,0))&amp;""),"")&lt;&gt;"","Yes","No"))</f>
        <v/>
      </c>
      <c r="BE269" s="19">
        <f>IF(AS269="","",IFERROR(TRIM(INDEX($A269:$AQ269,MATCH(Lists!$K$7,$A$1:$AQ$1,0))&amp;""),""))</f>
        <v/>
      </c>
      <c r="BF269" s="19">
        <f>IF(AS269="","",IFERROR(TRIM(INDEX($A269:$AQ269,MATCH(Lists!$K$8,$A$1:$AQ$1,0))&amp;""),""))</f>
        <v/>
      </c>
      <c r="BG269" s="19">
        <f>IF(AS269="","",IFERROR(TRIM(INDEX($A269:$AQ269,MATCH(Lists!$K$12,$A$1:$AQ$1,0))&amp;""),""))</f>
        <v/>
      </c>
      <c r="BH269" s="19">
        <f>IF(AS269="","",IFERROR(TRIM(INDEX($A269:$AQ269,MATCH(Lists!$K$22,$A$1:$AQ$1,0))&amp;""),""))</f>
        <v/>
      </c>
      <c r="BI269" s="21">
        <f>IF(OR(BH269="Paid",BH269="Partially refunded"),IFERROR(VALUE(IFERROR(TRIM(INDEX($A269:$AQ269,MATCH(Lists!$K$23,$A$1:$AQ$1,0))&amp;""),"")),0)-IFERROR(VALUE(IFERROR(TRIM(INDEX($A269:$AQ269,MATCH(Lists!$K$24,$A$1:$AQ$1,0))&amp;""),"")),0),0)</f>
        <v/>
      </c>
      <c r="BJ269" s="21">
        <f>IF(AS269="","",IFERROR(IF(TRIM(INDEX($A269:$AQ269,MATCH(Lists!$K$21,$A$1:$AQ$1,0))&amp;"")="","",VALUE(TRIM(INDEX($A269:$AQ269,MATCH(Lists!$K$21,$A$1:$AQ$1,0))&amp;""))),""))</f>
        <v/>
      </c>
      <c r="BK269" s="19">
        <f>IF(AS269="",0,1)</f>
        <v/>
      </c>
    </row>
    <row r="270">
      <c r="AR270" s="18" t="n"/>
      <c r="AS270" s="19">
        <f>TRIM(IFERROR(TRIM(INDEX($A270:$AQ270,MATCH(Lists!$K$2,$A$1:$AQ$1,0))&amp;""),"")&amp;" "&amp;IFERROR(TRIM(INDEX($A270:$AQ270,MATCH(Lists!$K$3,$A$1:$AQ$1,0))&amp;""),""))</f>
        <v/>
      </c>
      <c r="AT270" s="20">
        <f>IF(AS270="","",IFERROR(IF(TRIM(INDEX($A270:$AQ270,MATCH(Lists!$K$4,$A$1:$AQ$1,0))&amp;"")="","",IF(ISNUMBER(INDEX($A270:$AQ270,MATCH(Lists!$K$4,$A$1:$AQ$1,0))),INT(INDEX($A270:$AQ270,MATCH(Lists!$K$4,$A$1:$AQ$1,0))),DATE(VALUE(LEFT(INDEX($A270:$AQ270,MATCH(Lists!$K$4,$A$1:$AQ$1,0)),4)),VALUE(MID(INDEX($A270:$AQ270,MATCH(Lists!$K$4,$A$1:$AQ$1,0)),6,2)),VALUE(MID(INDEX($A270:$AQ270,MATCH(Lists!$K$4,$A$1:$AQ$1,0)),9,2))))),""))</f>
        <v/>
      </c>
      <c r="AU270" s="19">
        <f>IF(AS270="","",IFERROR(TRIM(INDEX($A270:$AQ270,MATCH(Lists!$K$6,$A$1:$AQ$1,0))&amp;""),""))</f>
        <v/>
      </c>
      <c r="AV270" s="19">
        <f>IF(AS270="","",IFERROR(TRIM(INDEX($A270:$AQ270,MATCH(Lists!$K$5,$A$1:$AQ$1,0))&amp;""),""))</f>
        <v/>
      </c>
      <c r="AW270" s="19">
        <f>IF(AS270="","",IF(OR(AND(IFERROR(TRIM(INDEX($A270:$AQ270,MATCH(Lists!$K$9,$A$1:$AQ$1,0))&amp;""),"")&lt;&gt;"",ISERROR(MATCH(LOWER(IFERROR(TRIM(INDEX($A270:$AQ270,MATCH(Lists!$K$9,$A$1:$AQ$1,0))&amp;""),"")),Lists!$M$2:$M$7,0))),AND(IFERROR(TRIM(INDEX($A270:$AQ270,MATCH(Lists!$K$10,$A$1:$AQ$1,0))&amp;""),"")&lt;&gt;"",ISERROR(MATCH(LOWER(IFERROR(TRIM(INDEX($A270:$AQ270,MATCH(Lists!$K$10,$A$1:$AQ$1,0))&amp;""),"")),Lists!$M$2:$M$7,0)))),"Yes","No"))</f>
        <v/>
      </c>
      <c r="AX270" s="19">
        <f>IF(AS270="","",IF(IFERROR(TRIM(INDEX($A270:$AQ270,MATCH(Lists!$K$11,$A$1:$AQ$1,0))&amp;""),"")&lt;&gt;"","Yes","No"))</f>
        <v/>
      </c>
      <c r="AY270" s="19">
        <f>TRIM(IFERROR(TRIM(INDEX($A270:$AQ270,MATCH(Lists!$K$13,$A$1:$AQ$1,0))&amp;""),"")&amp;" "&amp;IFERROR(TRIM(INDEX($A270:$AQ270,MATCH(Lists!$K$14,$A$1:$AQ$1,0))&amp;""),""))</f>
        <v/>
      </c>
      <c r="AZ270" s="20">
        <f>IF(AY270="","",IFERROR(IF(TRIM(INDEX($A270:$AQ270,MATCH(Lists!$K$15,$A$1:$AQ$1,0))&amp;"")="","",IF(ISNUMBER(INDEX($A270:$AQ270,MATCH(Lists!$K$15,$A$1:$AQ$1,0))),INT(INDEX($A270:$AQ270,MATCH(Lists!$K$15,$A$1:$AQ$1,0))),DATE(VALUE(LEFT(INDEX($A270:$AQ270,MATCH(Lists!$K$15,$A$1:$AQ$1,0)),4)),VALUE(MID(INDEX($A270:$AQ270,MATCH(Lists!$K$15,$A$1:$AQ$1,0)),6,2)),VALUE(MID(INDEX($A270:$AQ270,MATCH(Lists!$K$15,$A$1:$AQ$1,0)),9,2))))),""))</f>
        <v/>
      </c>
      <c r="BA270" s="19">
        <f>IF(AY270="","",IFERROR(TRIM(INDEX($A270:$AQ270,MATCH(Lists!$K$17,$A$1:$AQ$1,0))&amp;""),""))</f>
        <v/>
      </c>
      <c r="BB270" s="19">
        <f>IF(AY270="","",IFERROR(TRIM(INDEX($A270:$AQ270,MATCH(Lists!$K$16,$A$1:$AQ$1,0))&amp;""),""))</f>
        <v/>
      </c>
      <c r="BC270" s="19">
        <f>IF(AY270="","",IF(OR(AND(IFERROR(TRIM(INDEX($A270:$AQ270,MATCH(Lists!$K$18,$A$1:$AQ$1,0))&amp;""),"")&lt;&gt;"",ISERROR(MATCH(LOWER(IFERROR(TRIM(INDEX($A270:$AQ270,MATCH(Lists!$K$18,$A$1:$AQ$1,0))&amp;""),"")),Lists!$M$2:$M$7,0))),AND(IFERROR(TRIM(INDEX($A270:$AQ270,MATCH(Lists!$K$19,$A$1:$AQ$1,0))&amp;""),"")&lt;&gt;"",ISERROR(MATCH(LOWER(IFERROR(TRIM(INDEX($A270:$AQ270,MATCH(Lists!$K$19,$A$1:$AQ$1,0))&amp;""),"")),Lists!$M$2:$M$7,0)))),"Yes","No"))</f>
        <v/>
      </c>
      <c r="BD270" s="19">
        <f>IF(AY270="","",IF(IFERROR(TRIM(INDEX($A270:$AQ270,MATCH(Lists!$K$20,$A$1:$AQ$1,0))&amp;""),"")&lt;&gt;"","Yes","No"))</f>
        <v/>
      </c>
      <c r="BE270" s="19">
        <f>IF(AS270="","",IFERROR(TRIM(INDEX($A270:$AQ270,MATCH(Lists!$K$7,$A$1:$AQ$1,0))&amp;""),""))</f>
        <v/>
      </c>
      <c r="BF270" s="19">
        <f>IF(AS270="","",IFERROR(TRIM(INDEX($A270:$AQ270,MATCH(Lists!$K$8,$A$1:$AQ$1,0))&amp;""),""))</f>
        <v/>
      </c>
      <c r="BG270" s="19">
        <f>IF(AS270="","",IFERROR(TRIM(INDEX($A270:$AQ270,MATCH(Lists!$K$12,$A$1:$AQ$1,0))&amp;""),""))</f>
        <v/>
      </c>
      <c r="BH270" s="19">
        <f>IF(AS270="","",IFERROR(TRIM(INDEX($A270:$AQ270,MATCH(Lists!$K$22,$A$1:$AQ$1,0))&amp;""),""))</f>
        <v/>
      </c>
      <c r="BI270" s="21">
        <f>IF(OR(BH270="Paid",BH270="Partially refunded"),IFERROR(VALUE(IFERROR(TRIM(INDEX($A270:$AQ270,MATCH(Lists!$K$23,$A$1:$AQ$1,0))&amp;""),"")),0)-IFERROR(VALUE(IFERROR(TRIM(INDEX($A270:$AQ270,MATCH(Lists!$K$24,$A$1:$AQ$1,0))&amp;""),"")),0),0)</f>
        <v/>
      </c>
      <c r="BJ270" s="21">
        <f>IF(AS270="","",IFERROR(IF(TRIM(INDEX($A270:$AQ270,MATCH(Lists!$K$21,$A$1:$AQ$1,0))&amp;"")="","",VALUE(TRIM(INDEX($A270:$AQ270,MATCH(Lists!$K$21,$A$1:$AQ$1,0))&amp;""))),""))</f>
        <v/>
      </c>
      <c r="BK270" s="19">
        <f>IF(AS270="",0,1)</f>
        <v/>
      </c>
    </row>
    <row r="271">
      <c r="AR271" s="18" t="n"/>
      <c r="AS271" s="19">
        <f>TRIM(IFERROR(TRIM(INDEX($A271:$AQ271,MATCH(Lists!$K$2,$A$1:$AQ$1,0))&amp;""),"")&amp;" "&amp;IFERROR(TRIM(INDEX($A271:$AQ271,MATCH(Lists!$K$3,$A$1:$AQ$1,0))&amp;""),""))</f>
        <v/>
      </c>
      <c r="AT271" s="20">
        <f>IF(AS271="","",IFERROR(IF(TRIM(INDEX($A271:$AQ271,MATCH(Lists!$K$4,$A$1:$AQ$1,0))&amp;"")="","",IF(ISNUMBER(INDEX($A271:$AQ271,MATCH(Lists!$K$4,$A$1:$AQ$1,0))),INT(INDEX($A271:$AQ271,MATCH(Lists!$K$4,$A$1:$AQ$1,0))),DATE(VALUE(LEFT(INDEX($A271:$AQ271,MATCH(Lists!$K$4,$A$1:$AQ$1,0)),4)),VALUE(MID(INDEX($A271:$AQ271,MATCH(Lists!$K$4,$A$1:$AQ$1,0)),6,2)),VALUE(MID(INDEX($A271:$AQ271,MATCH(Lists!$K$4,$A$1:$AQ$1,0)),9,2))))),""))</f>
        <v/>
      </c>
      <c r="AU271" s="19">
        <f>IF(AS271="","",IFERROR(TRIM(INDEX($A271:$AQ271,MATCH(Lists!$K$6,$A$1:$AQ$1,0))&amp;""),""))</f>
        <v/>
      </c>
      <c r="AV271" s="19">
        <f>IF(AS271="","",IFERROR(TRIM(INDEX($A271:$AQ271,MATCH(Lists!$K$5,$A$1:$AQ$1,0))&amp;""),""))</f>
        <v/>
      </c>
      <c r="AW271" s="19">
        <f>IF(AS271="","",IF(OR(AND(IFERROR(TRIM(INDEX($A271:$AQ271,MATCH(Lists!$K$9,$A$1:$AQ$1,0))&amp;""),"")&lt;&gt;"",ISERROR(MATCH(LOWER(IFERROR(TRIM(INDEX($A271:$AQ271,MATCH(Lists!$K$9,$A$1:$AQ$1,0))&amp;""),"")),Lists!$M$2:$M$7,0))),AND(IFERROR(TRIM(INDEX($A271:$AQ271,MATCH(Lists!$K$10,$A$1:$AQ$1,0))&amp;""),"")&lt;&gt;"",ISERROR(MATCH(LOWER(IFERROR(TRIM(INDEX($A271:$AQ271,MATCH(Lists!$K$10,$A$1:$AQ$1,0))&amp;""),"")),Lists!$M$2:$M$7,0)))),"Yes","No"))</f>
        <v/>
      </c>
      <c r="AX271" s="19">
        <f>IF(AS271="","",IF(IFERROR(TRIM(INDEX($A271:$AQ271,MATCH(Lists!$K$11,$A$1:$AQ$1,0))&amp;""),"")&lt;&gt;"","Yes","No"))</f>
        <v/>
      </c>
      <c r="AY271" s="19">
        <f>TRIM(IFERROR(TRIM(INDEX($A271:$AQ271,MATCH(Lists!$K$13,$A$1:$AQ$1,0))&amp;""),"")&amp;" "&amp;IFERROR(TRIM(INDEX($A271:$AQ271,MATCH(Lists!$K$14,$A$1:$AQ$1,0))&amp;""),""))</f>
        <v/>
      </c>
      <c r="AZ271" s="20">
        <f>IF(AY271="","",IFERROR(IF(TRIM(INDEX($A271:$AQ271,MATCH(Lists!$K$15,$A$1:$AQ$1,0))&amp;"")="","",IF(ISNUMBER(INDEX($A271:$AQ271,MATCH(Lists!$K$15,$A$1:$AQ$1,0))),INT(INDEX($A271:$AQ271,MATCH(Lists!$K$15,$A$1:$AQ$1,0))),DATE(VALUE(LEFT(INDEX($A271:$AQ271,MATCH(Lists!$K$15,$A$1:$AQ$1,0)),4)),VALUE(MID(INDEX($A271:$AQ271,MATCH(Lists!$K$15,$A$1:$AQ$1,0)),6,2)),VALUE(MID(INDEX($A271:$AQ271,MATCH(Lists!$K$15,$A$1:$AQ$1,0)),9,2))))),""))</f>
        <v/>
      </c>
      <c r="BA271" s="19">
        <f>IF(AY271="","",IFERROR(TRIM(INDEX($A271:$AQ271,MATCH(Lists!$K$17,$A$1:$AQ$1,0))&amp;""),""))</f>
        <v/>
      </c>
      <c r="BB271" s="19">
        <f>IF(AY271="","",IFERROR(TRIM(INDEX($A271:$AQ271,MATCH(Lists!$K$16,$A$1:$AQ$1,0))&amp;""),""))</f>
        <v/>
      </c>
      <c r="BC271" s="19">
        <f>IF(AY271="","",IF(OR(AND(IFERROR(TRIM(INDEX($A271:$AQ271,MATCH(Lists!$K$18,$A$1:$AQ$1,0))&amp;""),"")&lt;&gt;"",ISERROR(MATCH(LOWER(IFERROR(TRIM(INDEX($A271:$AQ271,MATCH(Lists!$K$18,$A$1:$AQ$1,0))&amp;""),"")),Lists!$M$2:$M$7,0))),AND(IFERROR(TRIM(INDEX($A271:$AQ271,MATCH(Lists!$K$19,$A$1:$AQ$1,0))&amp;""),"")&lt;&gt;"",ISERROR(MATCH(LOWER(IFERROR(TRIM(INDEX($A271:$AQ271,MATCH(Lists!$K$19,$A$1:$AQ$1,0))&amp;""),"")),Lists!$M$2:$M$7,0)))),"Yes","No"))</f>
        <v/>
      </c>
      <c r="BD271" s="19">
        <f>IF(AY271="","",IF(IFERROR(TRIM(INDEX($A271:$AQ271,MATCH(Lists!$K$20,$A$1:$AQ$1,0))&amp;""),"")&lt;&gt;"","Yes","No"))</f>
        <v/>
      </c>
      <c r="BE271" s="19">
        <f>IF(AS271="","",IFERROR(TRIM(INDEX($A271:$AQ271,MATCH(Lists!$K$7,$A$1:$AQ$1,0))&amp;""),""))</f>
        <v/>
      </c>
      <c r="BF271" s="19">
        <f>IF(AS271="","",IFERROR(TRIM(INDEX($A271:$AQ271,MATCH(Lists!$K$8,$A$1:$AQ$1,0))&amp;""),""))</f>
        <v/>
      </c>
      <c r="BG271" s="19">
        <f>IF(AS271="","",IFERROR(TRIM(INDEX($A271:$AQ271,MATCH(Lists!$K$12,$A$1:$AQ$1,0))&amp;""),""))</f>
        <v/>
      </c>
      <c r="BH271" s="19">
        <f>IF(AS271="","",IFERROR(TRIM(INDEX($A271:$AQ271,MATCH(Lists!$K$22,$A$1:$AQ$1,0))&amp;""),""))</f>
        <v/>
      </c>
      <c r="BI271" s="21">
        <f>IF(OR(BH271="Paid",BH271="Partially refunded"),IFERROR(VALUE(IFERROR(TRIM(INDEX($A271:$AQ271,MATCH(Lists!$K$23,$A$1:$AQ$1,0))&amp;""),"")),0)-IFERROR(VALUE(IFERROR(TRIM(INDEX($A271:$AQ271,MATCH(Lists!$K$24,$A$1:$AQ$1,0))&amp;""),"")),0),0)</f>
        <v/>
      </c>
      <c r="BJ271" s="21">
        <f>IF(AS271="","",IFERROR(IF(TRIM(INDEX($A271:$AQ271,MATCH(Lists!$K$21,$A$1:$AQ$1,0))&amp;"")="","",VALUE(TRIM(INDEX($A271:$AQ271,MATCH(Lists!$K$21,$A$1:$AQ$1,0))&amp;""))),""))</f>
        <v/>
      </c>
      <c r="BK271" s="19">
        <f>IF(AS271="",0,1)</f>
        <v/>
      </c>
    </row>
    <row r="272">
      <c r="AR272" s="18" t="n"/>
      <c r="AS272" s="19">
        <f>TRIM(IFERROR(TRIM(INDEX($A272:$AQ272,MATCH(Lists!$K$2,$A$1:$AQ$1,0))&amp;""),"")&amp;" "&amp;IFERROR(TRIM(INDEX($A272:$AQ272,MATCH(Lists!$K$3,$A$1:$AQ$1,0))&amp;""),""))</f>
        <v/>
      </c>
      <c r="AT272" s="20">
        <f>IF(AS272="","",IFERROR(IF(TRIM(INDEX($A272:$AQ272,MATCH(Lists!$K$4,$A$1:$AQ$1,0))&amp;"")="","",IF(ISNUMBER(INDEX($A272:$AQ272,MATCH(Lists!$K$4,$A$1:$AQ$1,0))),INT(INDEX($A272:$AQ272,MATCH(Lists!$K$4,$A$1:$AQ$1,0))),DATE(VALUE(LEFT(INDEX($A272:$AQ272,MATCH(Lists!$K$4,$A$1:$AQ$1,0)),4)),VALUE(MID(INDEX($A272:$AQ272,MATCH(Lists!$K$4,$A$1:$AQ$1,0)),6,2)),VALUE(MID(INDEX($A272:$AQ272,MATCH(Lists!$K$4,$A$1:$AQ$1,0)),9,2))))),""))</f>
        <v/>
      </c>
      <c r="AU272" s="19">
        <f>IF(AS272="","",IFERROR(TRIM(INDEX($A272:$AQ272,MATCH(Lists!$K$6,$A$1:$AQ$1,0))&amp;""),""))</f>
        <v/>
      </c>
      <c r="AV272" s="19">
        <f>IF(AS272="","",IFERROR(TRIM(INDEX($A272:$AQ272,MATCH(Lists!$K$5,$A$1:$AQ$1,0))&amp;""),""))</f>
        <v/>
      </c>
      <c r="AW272" s="19">
        <f>IF(AS272="","",IF(OR(AND(IFERROR(TRIM(INDEX($A272:$AQ272,MATCH(Lists!$K$9,$A$1:$AQ$1,0))&amp;""),"")&lt;&gt;"",ISERROR(MATCH(LOWER(IFERROR(TRIM(INDEX($A272:$AQ272,MATCH(Lists!$K$9,$A$1:$AQ$1,0))&amp;""),"")),Lists!$M$2:$M$7,0))),AND(IFERROR(TRIM(INDEX($A272:$AQ272,MATCH(Lists!$K$10,$A$1:$AQ$1,0))&amp;""),"")&lt;&gt;"",ISERROR(MATCH(LOWER(IFERROR(TRIM(INDEX($A272:$AQ272,MATCH(Lists!$K$10,$A$1:$AQ$1,0))&amp;""),"")),Lists!$M$2:$M$7,0)))),"Yes","No"))</f>
        <v/>
      </c>
      <c r="AX272" s="19">
        <f>IF(AS272="","",IF(IFERROR(TRIM(INDEX($A272:$AQ272,MATCH(Lists!$K$11,$A$1:$AQ$1,0))&amp;""),"")&lt;&gt;"","Yes","No"))</f>
        <v/>
      </c>
      <c r="AY272" s="19">
        <f>TRIM(IFERROR(TRIM(INDEX($A272:$AQ272,MATCH(Lists!$K$13,$A$1:$AQ$1,0))&amp;""),"")&amp;" "&amp;IFERROR(TRIM(INDEX($A272:$AQ272,MATCH(Lists!$K$14,$A$1:$AQ$1,0))&amp;""),""))</f>
        <v/>
      </c>
      <c r="AZ272" s="20">
        <f>IF(AY272="","",IFERROR(IF(TRIM(INDEX($A272:$AQ272,MATCH(Lists!$K$15,$A$1:$AQ$1,0))&amp;"")="","",IF(ISNUMBER(INDEX($A272:$AQ272,MATCH(Lists!$K$15,$A$1:$AQ$1,0))),INT(INDEX($A272:$AQ272,MATCH(Lists!$K$15,$A$1:$AQ$1,0))),DATE(VALUE(LEFT(INDEX($A272:$AQ272,MATCH(Lists!$K$15,$A$1:$AQ$1,0)),4)),VALUE(MID(INDEX($A272:$AQ272,MATCH(Lists!$K$15,$A$1:$AQ$1,0)),6,2)),VALUE(MID(INDEX($A272:$AQ272,MATCH(Lists!$K$15,$A$1:$AQ$1,0)),9,2))))),""))</f>
        <v/>
      </c>
      <c r="BA272" s="19">
        <f>IF(AY272="","",IFERROR(TRIM(INDEX($A272:$AQ272,MATCH(Lists!$K$17,$A$1:$AQ$1,0))&amp;""),""))</f>
        <v/>
      </c>
      <c r="BB272" s="19">
        <f>IF(AY272="","",IFERROR(TRIM(INDEX($A272:$AQ272,MATCH(Lists!$K$16,$A$1:$AQ$1,0))&amp;""),""))</f>
        <v/>
      </c>
      <c r="BC272" s="19">
        <f>IF(AY272="","",IF(OR(AND(IFERROR(TRIM(INDEX($A272:$AQ272,MATCH(Lists!$K$18,$A$1:$AQ$1,0))&amp;""),"")&lt;&gt;"",ISERROR(MATCH(LOWER(IFERROR(TRIM(INDEX($A272:$AQ272,MATCH(Lists!$K$18,$A$1:$AQ$1,0))&amp;""),"")),Lists!$M$2:$M$7,0))),AND(IFERROR(TRIM(INDEX($A272:$AQ272,MATCH(Lists!$K$19,$A$1:$AQ$1,0))&amp;""),"")&lt;&gt;"",ISERROR(MATCH(LOWER(IFERROR(TRIM(INDEX($A272:$AQ272,MATCH(Lists!$K$19,$A$1:$AQ$1,0))&amp;""),"")),Lists!$M$2:$M$7,0)))),"Yes","No"))</f>
        <v/>
      </c>
      <c r="BD272" s="19">
        <f>IF(AY272="","",IF(IFERROR(TRIM(INDEX($A272:$AQ272,MATCH(Lists!$K$20,$A$1:$AQ$1,0))&amp;""),"")&lt;&gt;"","Yes","No"))</f>
        <v/>
      </c>
      <c r="BE272" s="19">
        <f>IF(AS272="","",IFERROR(TRIM(INDEX($A272:$AQ272,MATCH(Lists!$K$7,$A$1:$AQ$1,0))&amp;""),""))</f>
        <v/>
      </c>
      <c r="BF272" s="19">
        <f>IF(AS272="","",IFERROR(TRIM(INDEX($A272:$AQ272,MATCH(Lists!$K$8,$A$1:$AQ$1,0))&amp;""),""))</f>
        <v/>
      </c>
      <c r="BG272" s="19">
        <f>IF(AS272="","",IFERROR(TRIM(INDEX($A272:$AQ272,MATCH(Lists!$K$12,$A$1:$AQ$1,0))&amp;""),""))</f>
        <v/>
      </c>
      <c r="BH272" s="19">
        <f>IF(AS272="","",IFERROR(TRIM(INDEX($A272:$AQ272,MATCH(Lists!$K$22,$A$1:$AQ$1,0))&amp;""),""))</f>
        <v/>
      </c>
      <c r="BI272" s="21">
        <f>IF(OR(BH272="Paid",BH272="Partially refunded"),IFERROR(VALUE(IFERROR(TRIM(INDEX($A272:$AQ272,MATCH(Lists!$K$23,$A$1:$AQ$1,0))&amp;""),"")),0)-IFERROR(VALUE(IFERROR(TRIM(INDEX($A272:$AQ272,MATCH(Lists!$K$24,$A$1:$AQ$1,0))&amp;""),"")),0),0)</f>
        <v/>
      </c>
      <c r="BJ272" s="21">
        <f>IF(AS272="","",IFERROR(IF(TRIM(INDEX($A272:$AQ272,MATCH(Lists!$K$21,$A$1:$AQ$1,0))&amp;"")="","",VALUE(TRIM(INDEX($A272:$AQ272,MATCH(Lists!$K$21,$A$1:$AQ$1,0))&amp;""))),""))</f>
        <v/>
      </c>
      <c r="BK272" s="19">
        <f>IF(AS272="",0,1)</f>
        <v/>
      </c>
    </row>
    <row r="273">
      <c r="AR273" s="18" t="n"/>
      <c r="AS273" s="19">
        <f>TRIM(IFERROR(TRIM(INDEX($A273:$AQ273,MATCH(Lists!$K$2,$A$1:$AQ$1,0))&amp;""),"")&amp;" "&amp;IFERROR(TRIM(INDEX($A273:$AQ273,MATCH(Lists!$K$3,$A$1:$AQ$1,0))&amp;""),""))</f>
        <v/>
      </c>
      <c r="AT273" s="20">
        <f>IF(AS273="","",IFERROR(IF(TRIM(INDEX($A273:$AQ273,MATCH(Lists!$K$4,$A$1:$AQ$1,0))&amp;"")="","",IF(ISNUMBER(INDEX($A273:$AQ273,MATCH(Lists!$K$4,$A$1:$AQ$1,0))),INT(INDEX($A273:$AQ273,MATCH(Lists!$K$4,$A$1:$AQ$1,0))),DATE(VALUE(LEFT(INDEX($A273:$AQ273,MATCH(Lists!$K$4,$A$1:$AQ$1,0)),4)),VALUE(MID(INDEX($A273:$AQ273,MATCH(Lists!$K$4,$A$1:$AQ$1,0)),6,2)),VALUE(MID(INDEX($A273:$AQ273,MATCH(Lists!$K$4,$A$1:$AQ$1,0)),9,2))))),""))</f>
        <v/>
      </c>
      <c r="AU273" s="19">
        <f>IF(AS273="","",IFERROR(TRIM(INDEX($A273:$AQ273,MATCH(Lists!$K$6,$A$1:$AQ$1,0))&amp;""),""))</f>
        <v/>
      </c>
      <c r="AV273" s="19">
        <f>IF(AS273="","",IFERROR(TRIM(INDEX($A273:$AQ273,MATCH(Lists!$K$5,$A$1:$AQ$1,0))&amp;""),""))</f>
        <v/>
      </c>
      <c r="AW273" s="19">
        <f>IF(AS273="","",IF(OR(AND(IFERROR(TRIM(INDEX($A273:$AQ273,MATCH(Lists!$K$9,$A$1:$AQ$1,0))&amp;""),"")&lt;&gt;"",ISERROR(MATCH(LOWER(IFERROR(TRIM(INDEX($A273:$AQ273,MATCH(Lists!$K$9,$A$1:$AQ$1,0))&amp;""),"")),Lists!$M$2:$M$7,0))),AND(IFERROR(TRIM(INDEX($A273:$AQ273,MATCH(Lists!$K$10,$A$1:$AQ$1,0))&amp;""),"")&lt;&gt;"",ISERROR(MATCH(LOWER(IFERROR(TRIM(INDEX($A273:$AQ273,MATCH(Lists!$K$10,$A$1:$AQ$1,0))&amp;""),"")),Lists!$M$2:$M$7,0)))),"Yes","No"))</f>
        <v/>
      </c>
      <c r="AX273" s="19">
        <f>IF(AS273="","",IF(IFERROR(TRIM(INDEX($A273:$AQ273,MATCH(Lists!$K$11,$A$1:$AQ$1,0))&amp;""),"")&lt;&gt;"","Yes","No"))</f>
        <v/>
      </c>
      <c r="AY273" s="19">
        <f>TRIM(IFERROR(TRIM(INDEX($A273:$AQ273,MATCH(Lists!$K$13,$A$1:$AQ$1,0))&amp;""),"")&amp;" "&amp;IFERROR(TRIM(INDEX($A273:$AQ273,MATCH(Lists!$K$14,$A$1:$AQ$1,0))&amp;""),""))</f>
        <v/>
      </c>
      <c r="AZ273" s="20">
        <f>IF(AY273="","",IFERROR(IF(TRIM(INDEX($A273:$AQ273,MATCH(Lists!$K$15,$A$1:$AQ$1,0))&amp;"")="","",IF(ISNUMBER(INDEX($A273:$AQ273,MATCH(Lists!$K$15,$A$1:$AQ$1,0))),INT(INDEX($A273:$AQ273,MATCH(Lists!$K$15,$A$1:$AQ$1,0))),DATE(VALUE(LEFT(INDEX($A273:$AQ273,MATCH(Lists!$K$15,$A$1:$AQ$1,0)),4)),VALUE(MID(INDEX($A273:$AQ273,MATCH(Lists!$K$15,$A$1:$AQ$1,0)),6,2)),VALUE(MID(INDEX($A273:$AQ273,MATCH(Lists!$K$15,$A$1:$AQ$1,0)),9,2))))),""))</f>
        <v/>
      </c>
      <c r="BA273" s="19">
        <f>IF(AY273="","",IFERROR(TRIM(INDEX($A273:$AQ273,MATCH(Lists!$K$17,$A$1:$AQ$1,0))&amp;""),""))</f>
        <v/>
      </c>
      <c r="BB273" s="19">
        <f>IF(AY273="","",IFERROR(TRIM(INDEX($A273:$AQ273,MATCH(Lists!$K$16,$A$1:$AQ$1,0))&amp;""),""))</f>
        <v/>
      </c>
      <c r="BC273" s="19">
        <f>IF(AY273="","",IF(OR(AND(IFERROR(TRIM(INDEX($A273:$AQ273,MATCH(Lists!$K$18,$A$1:$AQ$1,0))&amp;""),"")&lt;&gt;"",ISERROR(MATCH(LOWER(IFERROR(TRIM(INDEX($A273:$AQ273,MATCH(Lists!$K$18,$A$1:$AQ$1,0))&amp;""),"")),Lists!$M$2:$M$7,0))),AND(IFERROR(TRIM(INDEX($A273:$AQ273,MATCH(Lists!$K$19,$A$1:$AQ$1,0))&amp;""),"")&lt;&gt;"",ISERROR(MATCH(LOWER(IFERROR(TRIM(INDEX($A273:$AQ273,MATCH(Lists!$K$19,$A$1:$AQ$1,0))&amp;""),"")),Lists!$M$2:$M$7,0)))),"Yes","No"))</f>
        <v/>
      </c>
      <c r="BD273" s="19">
        <f>IF(AY273="","",IF(IFERROR(TRIM(INDEX($A273:$AQ273,MATCH(Lists!$K$20,$A$1:$AQ$1,0))&amp;""),"")&lt;&gt;"","Yes","No"))</f>
        <v/>
      </c>
      <c r="BE273" s="19">
        <f>IF(AS273="","",IFERROR(TRIM(INDEX($A273:$AQ273,MATCH(Lists!$K$7,$A$1:$AQ$1,0))&amp;""),""))</f>
        <v/>
      </c>
      <c r="BF273" s="19">
        <f>IF(AS273="","",IFERROR(TRIM(INDEX($A273:$AQ273,MATCH(Lists!$K$8,$A$1:$AQ$1,0))&amp;""),""))</f>
        <v/>
      </c>
      <c r="BG273" s="19">
        <f>IF(AS273="","",IFERROR(TRIM(INDEX($A273:$AQ273,MATCH(Lists!$K$12,$A$1:$AQ$1,0))&amp;""),""))</f>
        <v/>
      </c>
      <c r="BH273" s="19">
        <f>IF(AS273="","",IFERROR(TRIM(INDEX($A273:$AQ273,MATCH(Lists!$K$22,$A$1:$AQ$1,0))&amp;""),""))</f>
        <v/>
      </c>
      <c r="BI273" s="21">
        <f>IF(OR(BH273="Paid",BH273="Partially refunded"),IFERROR(VALUE(IFERROR(TRIM(INDEX($A273:$AQ273,MATCH(Lists!$K$23,$A$1:$AQ$1,0))&amp;""),"")),0)-IFERROR(VALUE(IFERROR(TRIM(INDEX($A273:$AQ273,MATCH(Lists!$K$24,$A$1:$AQ$1,0))&amp;""),"")),0),0)</f>
        <v/>
      </c>
      <c r="BJ273" s="21">
        <f>IF(AS273="","",IFERROR(IF(TRIM(INDEX($A273:$AQ273,MATCH(Lists!$K$21,$A$1:$AQ$1,0))&amp;"")="","",VALUE(TRIM(INDEX($A273:$AQ273,MATCH(Lists!$K$21,$A$1:$AQ$1,0))&amp;""))),""))</f>
        <v/>
      </c>
      <c r="BK273" s="19">
        <f>IF(AS273="",0,1)</f>
        <v/>
      </c>
    </row>
    <row r="274">
      <c r="AR274" s="18" t="n"/>
      <c r="AS274" s="19">
        <f>TRIM(IFERROR(TRIM(INDEX($A274:$AQ274,MATCH(Lists!$K$2,$A$1:$AQ$1,0))&amp;""),"")&amp;" "&amp;IFERROR(TRIM(INDEX($A274:$AQ274,MATCH(Lists!$K$3,$A$1:$AQ$1,0))&amp;""),""))</f>
        <v/>
      </c>
      <c r="AT274" s="20">
        <f>IF(AS274="","",IFERROR(IF(TRIM(INDEX($A274:$AQ274,MATCH(Lists!$K$4,$A$1:$AQ$1,0))&amp;"")="","",IF(ISNUMBER(INDEX($A274:$AQ274,MATCH(Lists!$K$4,$A$1:$AQ$1,0))),INT(INDEX($A274:$AQ274,MATCH(Lists!$K$4,$A$1:$AQ$1,0))),DATE(VALUE(LEFT(INDEX($A274:$AQ274,MATCH(Lists!$K$4,$A$1:$AQ$1,0)),4)),VALUE(MID(INDEX($A274:$AQ274,MATCH(Lists!$K$4,$A$1:$AQ$1,0)),6,2)),VALUE(MID(INDEX($A274:$AQ274,MATCH(Lists!$K$4,$A$1:$AQ$1,0)),9,2))))),""))</f>
        <v/>
      </c>
      <c r="AU274" s="19">
        <f>IF(AS274="","",IFERROR(TRIM(INDEX($A274:$AQ274,MATCH(Lists!$K$6,$A$1:$AQ$1,0))&amp;""),""))</f>
        <v/>
      </c>
      <c r="AV274" s="19">
        <f>IF(AS274="","",IFERROR(TRIM(INDEX($A274:$AQ274,MATCH(Lists!$K$5,$A$1:$AQ$1,0))&amp;""),""))</f>
        <v/>
      </c>
      <c r="AW274" s="19">
        <f>IF(AS274="","",IF(OR(AND(IFERROR(TRIM(INDEX($A274:$AQ274,MATCH(Lists!$K$9,$A$1:$AQ$1,0))&amp;""),"")&lt;&gt;"",ISERROR(MATCH(LOWER(IFERROR(TRIM(INDEX($A274:$AQ274,MATCH(Lists!$K$9,$A$1:$AQ$1,0))&amp;""),"")),Lists!$M$2:$M$7,0))),AND(IFERROR(TRIM(INDEX($A274:$AQ274,MATCH(Lists!$K$10,$A$1:$AQ$1,0))&amp;""),"")&lt;&gt;"",ISERROR(MATCH(LOWER(IFERROR(TRIM(INDEX($A274:$AQ274,MATCH(Lists!$K$10,$A$1:$AQ$1,0))&amp;""),"")),Lists!$M$2:$M$7,0)))),"Yes","No"))</f>
        <v/>
      </c>
      <c r="AX274" s="19">
        <f>IF(AS274="","",IF(IFERROR(TRIM(INDEX($A274:$AQ274,MATCH(Lists!$K$11,$A$1:$AQ$1,0))&amp;""),"")&lt;&gt;"","Yes","No"))</f>
        <v/>
      </c>
      <c r="AY274" s="19">
        <f>TRIM(IFERROR(TRIM(INDEX($A274:$AQ274,MATCH(Lists!$K$13,$A$1:$AQ$1,0))&amp;""),"")&amp;" "&amp;IFERROR(TRIM(INDEX($A274:$AQ274,MATCH(Lists!$K$14,$A$1:$AQ$1,0))&amp;""),""))</f>
        <v/>
      </c>
      <c r="AZ274" s="20">
        <f>IF(AY274="","",IFERROR(IF(TRIM(INDEX($A274:$AQ274,MATCH(Lists!$K$15,$A$1:$AQ$1,0))&amp;"")="","",IF(ISNUMBER(INDEX($A274:$AQ274,MATCH(Lists!$K$15,$A$1:$AQ$1,0))),INT(INDEX($A274:$AQ274,MATCH(Lists!$K$15,$A$1:$AQ$1,0))),DATE(VALUE(LEFT(INDEX($A274:$AQ274,MATCH(Lists!$K$15,$A$1:$AQ$1,0)),4)),VALUE(MID(INDEX($A274:$AQ274,MATCH(Lists!$K$15,$A$1:$AQ$1,0)),6,2)),VALUE(MID(INDEX($A274:$AQ274,MATCH(Lists!$K$15,$A$1:$AQ$1,0)),9,2))))),""))</f>
        <v/>
      </c>
      <c r="BA274" s="19">
        <f>IF(AY274="","",IFERROR(TRIM(INDEX($A274:$AQ274,MATCH(Lists!$K$17,$A$1:$AQ$1,0))&amp;""),""))</f>
        <v/>
      </c>
      <c r="BB274" s="19">
        <f>IF(AY274="","",IFERROR(TRIM(INDEX($A274:$AQ274,MATCH(Lists!$K$16,$A$1:$AQ$1,0))&amp;""),""))</f>
        <v/>
      </c>
      <c r="BC274" s="19">
        <f>IF(AY274="","",IF(OR(AND(IFERROR(TRIM(INDEX($A274:$AQ274,MATCH(Lists!$K$18,$A$1:$AQ$1,0))&amp;""),"")&lt;&gt;"",ISERROR(MATCH(LOWER(IFERROR(TRIM(INDEX($A274:$AQ274,MATCH(Lists!$K$18,$A$1:$AQ$1,0))&amp;""),"")),Lists!$M$2:$M$7,0))),AND(IFERROR(TRIM(INDEX($A274:$AQ274,MATCH(Lists!$K$19,$A$1:$AQ$1,0))&amp;""),"")&lt;&gt;"",ISERROR(MATCH(LOWER(IFERROR(TRIM(INDEX($A274:$AQ274,MATCH(Lists!$K$19,$A$1:$AQ$1,0))&amp;""),"")),Lists!$M$2:$M$7,0)))),"Yes","No"))</f>
        <v/>
      </c>
      <c r="BD274" s="19">
        <f>IF(AY274="","",IF(IFERROR(TRIM(INDEX($A274:$AQ274,MATCH(Lists!$K$20,$A$1:$AQ$1,0))&amp;""),"")&lt;&gt;"","Yes","No"))</f>
        <v/>
      </c>
      <c r="BE274" s="19">
        <f>IF(AS274="","",IFERROR(TRIM(INDEX($A274:$AQ274,MATCH(Lists!$K$7,$A$1:$AQ$1,0))&amp;""),""))</f>
        <v/>
      </c>
      <c r="BF274" s="19">
        <f>IF(AS274="","",IFERROR(TRIM(INDEX($A274:$AQ274,MATCH(Lists!$K$8,$A$1:$AQ$1,0))&amp;""),""))</f>
        <v/>
      </c>
      <c r="BG274" s="19">
        <f>IF(AS274="","",IFERROR(TRIM(INDEX($A274:$AQ274,MATCH(Lists!$K$12,$A$1:$AQ$1,0))&amp;""),""))</f>
        <v/>
      </c>
      <c r="BH274" s="19">
        <f>IF(AS274="","",IFERROR(TRIM(INDEX($A274:$AQ274,MATCH(Lists!$K$22,$A$1:$AQ$1,0))&amp;""),""))</f>
        <v/>
      </c>
      <c r="BI274" s="21">
        <f>IF(OR(BH274="Paid",BH274="Partially refunded"),IFERROR(VALUE(IFERROR(TRIM(INDEX($A274:$AQ274,MATCH(Lists!$K$23,$A$1:$AQ$1,0))&amp;""),"")),0)-IFERROR(VALUE(IFERROR(TRIM(INDEX($A274:$AQ274,MATCH(Lists!$K$24,$A$1:$AQ$1,0))&amp;""),"")),0),0)</f>
        <v/>
      </c>
      <c r="BJ274" s="21">
        <f>IF(AS274="","",IFERROR(IF(TRIM(INDEX($A274:$AQ274,MATCH(Lists!$K$21,$A$1:$AQ$1,0))&amp;"")="","",VALUE(TRIM(INDEX($A274:$AQ274,MATCH(Lists!$K$21,$A$1:$AQ$1,0))&amp;""))),""))</f>
        <v/>
      </c>
      <c r="BK274" s="19">
        <f>IF(AS274="",0,1)</f>
        <v/>
      </c>
    </row>
    <row r="275">
      <c r="AR275" s="18" t="n"/>
      <c r="AS275" s="19">
        <f>TRIM(IFERROR(TRIM(INDEX($A275:$AQ275,MATCH(Lists!$K$2,$A$1:$AQ$1,0))&amp;""),"")&amp;" "&amp;IFERROR(TRIM(INDEX($A275:$AQ275,MATCH(Lists!$K$3,$A$1:$AQ$1,0))&amp;""),""))</f>
        <v/>
      </c>
      <c r="AT275" s="20">
        <f>IF(AS275="","",IFERROR(IF(TRIM(INDEX($A275:$AQ275,MATCH(Lists!$K$4,$A$1:$AQ$1,0))&amp;"")="","",IF(ISNUMBER(INDEX($A275:$AQ275,MATCH(Lists!$K$4,$A$1:$AQ$1,0))),INT(INDEX($A275:$AQ275,MATCH(Lists!$K$4,$A$1:$AQ$1,0))),DATE(VALUE(LEFT(INDEX($A275:$AQ275,MATCH(Lists!$K$4,$A$1:$AQ$1,0)),4)),VALUE(MID(INDEX($A275:$AQ275,MATCH(Lists!$K$4,$A$1:$AQ$1,0)),6,2)),VALUE(MID(INDEX($A275:$AQ275,MATCH(Lists!$K$4,$A$1:$AQ$1,0)),9,2))))),""))</f>
        <v/>
      </c>
      <c r="AU275" s="19">
        <f>IF(AS275="","",IFERROR(TRIM(INDEX($A275:$AQ275,MATCH(Lists!$K$6,$A$1:$AQ$1,0))&amp;""),""))</f>
        <v/>
      </c>
      <c r="AV275" s="19">
        <f>IF(AS275="","",IFERROR(TRIM(INDEX($A275:$AQ275,MATCH(Lists!$K$5,$A$1:$AQ$1,0))&amp;""),""))</f>
        <v/>
      </c>
      <c r="AW275" s="19">
        <f>IF(AS275="","",IF(OR(AND(IFERROR(TRIM(INDEX($A275:$AQ275,MATCH(Lists!$K$9,$A$1:$AQ$1,0))&amp;""),"")&lt;&gt;"",ISERROR(MATCH(LOWER(IFERROR(TRIM(INDEX($A275:$AQ275,MATCH(Lists!$K$9,$A$1:$AQ$1,0))&amp;""),"")),Lists!$M$2:$M$7,0))),AND(IFERROR(TRIM(INDEX($A275:$AQ275,MATCH(Lists!$K$10,$A$1:$AQ$1,0))&amp;""),"")&lt;&gt;"",ISERROR(MATCH(LOWER(IFERROR(TRIM(INDEX($A275:$AQ275,MATCH(Lists!$K$10,$A$1:$AQ$1,0))&amp;""),"")),Lists!$M$2:$M$7,0)))),"Yes","No"))</f>
        <v/>
      </c>
      <c r="AX275" s="19">
        <f>IF(AS275="","",IF(IFERROR(TRIM(INDEX($A275:$AQ275,MATCH(Lists!$K$11,$A$1:$AQ$1,0))&amp;""),"")&lt;&gt;"","Yes","No"))</f>
        <v/>
      </c>
      <c r="AY275" s="19">
        <f>TRIM(IFERROR(TRIM(INDEX($A275:$AQ275,MATCH(Lists!$K$13,$A$1:$AQ$1,0))&amp;""),"")&amp;" "&amp;IFERROR(TRIM(INDEX($A275:$AQ275,MATCH(Lists!$K$14,$A$1:$AQ$1,0))&amp;""),""))</f>
        <v/>
      </c>
      <c r="AZ275" s="20">
        <f>IF(AY275="","",IFERROR(IF(TRIM(INDEX($A275:$AQ275,MATCH(Lists!$K$15,$A$1:$AQ$1,0))&amp;"")="","",IF(ISNUMBER(INDEX($A275:$AQ275,MATCH(Lists!$K$15,$A$1:$AQ$1,0))),INT(INDEX($A275:$AQ275,MATCH(Lists!$K$15,$A$1:$AQ$1,0))),DATE(VALUE(LEFT(INDEX($A275:$AQ275,MATCH(Lists!$K$15,$A$1:$AQ$1,0)),4)),VALUE(MID(INDEX($A275:$AQ275,MATCH(Lists!$K$15,$A$1:$AQ$1,0)),6,2)),VALUE(MID(INDEX($A275:$AQ275,MATCH(Lists!$K$15,$A$1:$AQ$1,0)),9,2))))),""))</f>
        <v/>
      </c>
      <c r="BA275" s="19">
        <f>IF(AY275="","",IFERROR(TRIM(INDEX($A275:$AQ275,MATCH(Lists!$K$17,$A$1:$AQ$1,0))&amp;""),""))</f>
        <v/>
      </c>
      <c r="BB275" s="19">
        <f>IF(AY275="","",IFERROR(TRIM(INDEX($A275:$AQ275,MATCH(Lists!$K$16,$A$1:$AQ$1,0))&amp;""),""))</f>
        <v/>
      </c>
      <c r="BC275" s="19">
        <f>IF(AY275="","",IF(OR(AND(IFERROR(TRIM(INDEX($A275:$AQ275,MATCH(Lists!$K$18,$A$1:$AQ$1,0))&amp;""),"")&lt;&gt;"",ISERROR(MATCH(LOWER(IFERROR(TRIM(INDEX($A275:$AQ275,MATCH(Lists!$K$18,$A$1:$AQ$1,0))&amp;""),"")),Lists!$M$2:$M$7,0))),AND(IFERROR(TRIM(INDEX($A275:$AQ275,MATCH(Lists!$K$19,$A$1:$AQ$1,0))&amp;""),"")&lt;&gt;"",ISERROR(MATCH(LOWER(IFERROR(TRIM(INDEX($A275:$AQ275,MATCH(Lists!$K$19,$A$1:$AQ$1,0))&amp;""),"")),Lists!$M$2:$M$7,0)))),"Yes","No"))</f>
        <v/>
      </c>
      <c r="BD275" s="19">
        <f>IF(AY275="","",IF(IFERROR(TRIM(INDEX($A275:$AQ275,MATCH(Lists!$K$20,$A$1:$AQ$1,0))&amp;""),"")&lt;&gt;"","Yes","No"))</f>
        <v/>
      </c>
      <c r="BE275" s="19">
        <f>IF(AS275="","",IFERROR(TRIM(INDEX($A275:$AQ275,MATCH(Lists!$K$7,$A$1:$AQ$1,0))&amp;""),""))</f>
        <v/>
      </c>
      <c r="BF275" s="19">
        <f>IF(AS275="","",IFERROR(TRIM(INDEX($A275:$AQ275,MATCH(Lists!$K$8,$A$1:$AQ$1,0))&amp;""),""))</f>
        <v/>
      </c>
      <c r="BG275" s="19">
        <f>IF(AS275="","",IFERROR(TRIM(INDEX($A275:$AQ275,MATCH(Lists!$K$12,$A$1:$AQ$1,0))&amp;""),""))</f>
        <v/>
      </c>
      <c r="BH275" s="19">
        <f>IF(AS275="","",IFERROR(TRIM(INDEX($A275:$AQ275,MATCH(Lists!$K$22,$A$1:$AQ$1,0))&amp;""),""))</f>
        <v/>
      </c>
      <c r="BI275" s="21">
        <f>IF(OR(BH275="Paid",BH275="Partially refunded"),IFERROR(VALUE(IFERROR(TRIM(INDEX($A275:$AQ275,MATCH(Lists!$K$23,$A$1:$AQ$1,0))&amp;""),"")),0)-IFERROR(VALUE(IFERROR(TRIM(INDEX($A275:$AQ275,MATCH(Lists!$K$24,$A$1:$AQ$1,0))&amp;""),"")),0),0)</f>
        <v/>
      </c>
      <c r="BJ275" s="21">
        <f>IF(AS275="","",IFERROR(IF(TRIM(INDEX($A275:$AQ275,MATCH(Lists!$K$21,$A$1:$AQ$1,0))&amp;"")="","",VALUE(TRIM(INDEX($A275:$AQ275,MATCH(Lists!$K$21,$A$1:$AQ$1,0))&amp;""))),""))</f>
        <v/>
      </c>
      <c r="BK275" s="19">
        <f>IF(AS275="",0,1)</f>
        <v/>
      </c>
    </row>
    <row r="276">
      <c r="AR276" s="18" t="n"/>
      <c r="AS276" s="19">
        <f>TRIM(IFERROR(TRIM(INDEX($A276:$AQ276,MATCH(Lists!$K$2,$A$1:$AQ$1,0))&amp;""),"")&amp;" "&amp;IFERROR(TRIM(INDEX($A276:$AQ276,MATCH(Lists!$K$3,$A$1:$AQ$1,0))&amp;""),""))</f>
        <v/>
      </c>
      <c r="AT276" s="20">
        <f>IF(AS276="","",IFERROR(IF(TRIM(INDEX($A276:$AQ276,MATCH(Lists!$K$4,$A$1:$AQ$1,0))&amp;"")="","",IF(ISNUMBER(INDEX($A276:$AQ276,MATCH(Lists!$K$4,$A$1:$AQ$1,0))),INT(INDEX($A276:$AQ276,MATCH(Lists!$K$4,$A$1:$AQ$1,0))),DATE(VALUE(LEFT(INDEX($A276:$AQ276,MATCH(Lists!$K$4,$A$1:$AQ$1,0)),4)),VALUE(MID(INDEX($A276:$AQ276,MATCH(Lists!$K$4,$A$1:$AQ$1,0)),6,2)),VALUE(MID(INDEX($A276:$AQ276,MATCH(Lists!$K$4,$A$1:$AQ$1,0)),9,2))))),""))</f>
        <v/>
      </c>
      <c r="AU276" s="19">
        <f>IF(AS276="","",IFERROR(TRIM(INDEX($A276:$AQ276,MATCH(Lists!$K$6,$A$1:$AQ$1,0))&amp;""),""))</f>
        <v/>
      </c>
      <c r="AV276" s="19">
        <f>IF(AS276="","",IFERROR(TRIM(INDEX($A276:$AQ276,MATCH(Lists!$K$5,$A$1:$AQ$1,0))&amp;""),""))</f>
        <v/>
      </c>
      <c r="AW276" s="19">
        <f>IF(AS276="","",IF(OR(AND(IFERROR(TRIM(INDEX($A276:$AQ276,MATCH(Lists!$K$9,$A$1:$AQ$1,0))&amp;""),"")&lt;&gt;"",ISERROR(MATCH(LOWER(IFERROR(TRIM(INDEX($A276:$AQ276,MATCH(Lists!$K$9,$A$1:$AQ$1,0))&amp;""),"")),Lists!$M$2:$M$7,0))),AND(IFERROR(TRIM(INDEX($A276:$AQ276,MATCH(Lists!$K$10,$A$1:$AQ$1,0))&amp;""),"")&lt;&gt;"",ISERROR(MATCH(LOWER(IFERROR(TRIM(INDEX($A276:$AQ276,MATCH(Lists!$K$10,$A$1:$AQ$1,0))&amp;""),"")),Lists!$M$2:$M$7,0)))),"Yes","No"))</f>
        <v/>
      </c>
      <c r="AX276" s="19">
        <f>IF(AS276="","",IF(IFERROR(TRIM(INDEX($A276:$AQ276,MATCH(Lists!$K$11,$A$1:$AQ$1,0))&amp;""),"")&lt;&gt;"","Yes","No"))</f>
        <v/>
      </c>
      <c r="AY276" s="19">
        <f>TRIM(IFERROR(TRIM(INDEX($A276:$AQ276,MATCH(Lists!$K$13,$A$1:$AQ$1,0))&amp;""),"")&amp;" "&amp;IFERROR(TRIM(INDEX($A276:$AQ276,MATCH(Lists!$K$14,$A$1:$AQ$1,0))&amp;""),""))</f>
        <v/>
      </c>
      <c r="AZ276" s="20">
        <f>IF(AY276="","",IFERROR(IF(TRIM(INDEX($A276:$AQ276,MATCH(Lists!$K$15,$A$1:$AQ$1,0))&amp;"")="","",IF(ISNUMBER(INDEX($A276:$AQ276,MATCH(Lists!$K$15,$A$1:$AQ$1,0))),INT(INDEX($A276:$AQ276,MATCH(Lists!$K$15,$A$1:$AQ$1,0))),DATE(VALUE(LEFT(INDEX($A276:$AQ276,MATCH(Lists!$K$15,$A$1:$AQ$1,0)),4)),VALUE(MID(INDEX($A276:$AQ276,MATCH(Lists!$K$15,$A$1:$AQ$1,0)),6,2)),VALUE(MID(INDEX($A276:$AQ276,MATCH(Lists!$K$15,$A$1:$AQ$1,0)),9,2))))),""))</f>
        <v/>
      </c>
      <c r="BA276" s="19">
        <f>IF(AY276="","",IFERROR(TRIM(INDEX($A276:$AQ276,MATCH(Lists!$K$17,$A$1:$AQ$1,0))&amp;""),""))</f>
        <v/>
      </c>
      <c r="BB276" s="19">
        <f>IF(AY276="","",IFERROR(TRIM(INDEX($A276:$AQ276,MATCH(Lists!$K$16,$A$1:$AQ$1,0))&amp;""),""))</f>
        <v/>
      </c>
      <c r="BC276" s="19">
        <f>IF(AY276="","",IF(OR(AND(IFERROR(TRIM(INDEX($A276:$AQ276,MATCH(Lists!$K$18,$A$1:$AQ$1,0))&amp;""),"")&lt;&gt;"",ISERROR(MATCH(LOWER(IFERROR(TRIM(INDEX($A276:$AQ276,MATCH(Lists!$K$18,$A$1:$AQ$1,0))&amp;""),"")),Lists!$M$2:$M$7,0))),AND(IFERROR(TRIM(INDEX($A276:$AQ276,MATCH(Lists!$K$19,$A$1:$AQ$1,0))&amp;""),"")&lt;&gt;"",ISERROR(MATCH(LOWER(IFERROR(TRIM(INDEX($A276:$AQ276,MATCH(Lists!$K$19,$A$1:$AQ$1,0))&amp;""),"")),Lists!$M$2:$M$7,0)))),"Yes","No"))</f>
        <v/>
      </c>
      <c r="BD276" s="19">
        <f>IF(AY276="","",IF(IFERROR(TRIM(INDEX($A276:$AQ276,MATCH(Lists!$K$20,$A$1:$AQ$1,0))&amp;""),"")&lt;&gt;"","Yes","No"))</f>
        <v/>
      </c>
      <c r="BE276" s="19">
        <f>IF(AS276="","",IFERROR(TRIM(INDEX($A276:$AQ276,MATCH(Lists!$K$7,$A$1:$AQ$1,0))&amp;""),""))</f>
        <v/>
      </c>
      <c r="BF276" s="19">
        <f>IF(AS276="","",IFERROR(TRIM(INDEX($A276:$AQ276,MATCH(Lists!$K$8,$A$1:$AQ$1,0))&amp;""),""))</f>
        <v/>
      </c>
      <c r="BG276" s="19">
        <f>IF(AS276="","",IFERROR(TRIM(INDEX($A276:$AQ276,MATCH(Lists!$K$12,$A$1:$AQ$1,0))&amp;""),""))</f>
        <v/>
      </c>
      <c r="BH276" s="19">
        <f>IF(AS276="","",IFERROR(TRIM(INDEX($A276:$AQ276,MATCH(Lists!$K$22,$A$1:$AQ$1,0))&amp;""),""))</f>
        <v/>
      </c>
      <c r="BI276" s="21">
        <f>IF(OR(BH276="Paid",BH276="Partially refunded"),IFERROR(VALUE(IFERROR(TRIM(INDEX($A276:$AQ276,MATCH(Lists!$K$23,$A$1:$AQ$1,0))&amp;""),"")),0)-IFERROR(VALUE(IFERROR(TRIM(INDEX($A276:$AQ276,MATCH(Lists!$K$24,$A$1:$AQ$1,0))&amp;""),"")),0),0)</f>
        <v/>
      </c>
      <c r="BJ276" s="21">
        <f>IF(AS276="","",IFERROR(IF(TRIM(INDEX($A276:$AQ276,MATCH(Lists!$K$21,$A$1:$AQ$1,0))&amp;"")="","",VALUE(TRIM(INDEX($A276:$AQ276,MATCH(Lists!$K$21,$A$1:$AQ$1,0))&amp;""))),""))</f>
        <v/>
      </c>
      <c r="BK276" s="19">
        <f>IF(AS276="",0,1)</f>
        <v/>
      </c>
    </row>
    <row r="277">
      <c r="AR277" s="18" t="n"/>
      <c r="AS277" s="19">
        <f>TRIM(IFERROR(TRIM(INDEX($A277:$AQ277,MATCH(Lists!$K$2,$A$1:$AQ$1,0))&amp;""),"")&amp;" "&amp;IFERROR(TRIM(INDEX($A277:$AQ277,MATCH(Lists!$K$3,$A$1:$AQ$1,0))&amp;""),""))</f>
        <v/>
      </c>
      <c r="AT277" s="20">
        <f>IF(AS277="","",IFERROR(IF(TRIM(INDEX($A277:$AQ277,MATCH(Lists!$K$4,$A$1:$AQ$1,0))&amp;"")="","",IF(ISNUMBER(INDEX($A277:$AQ277,MATCH(Lists!$K$4,$A$1:$AQ$1,0))),INT(INDEX($A277:$AQ277,MATCH(Lists!$K$4,$A$1:$AQ$1,0))),DATE(VALUE(LEFT(INDEX($A277:$AQ277,MATCH(Lists!$K$4,$A$1:$AQ$1,0)),4)),VALUE(MID(INDEX($A277:$AQ277,MATCH(Lists!$K$4,$A$1:$AQ$1,0)),6,2)),VALUE(MID(INDEX($A277:$AQ277,MATCH(Lists!$K$4,$A$1:$AQ$1,0)),9,2))))),""))</f>
        <v/>
      </c>
      <c r="AU277" s="19">
        <f>IF(AS277="","",IFERROR(TRIM(INDEX($A277:$AQ277,MATCH(Lists!$K$6,$A$1:$AQ$1,0))&amp;""),""))</f>
        <v/>
      </c>
      <c r="AV277" s="19">
        <f>IF(AS277="","",IFERROR(TRIM(INDEX($A277:$AQ277,MATCH(Lists!$K$5,$A$1:$AQ$1,0))&amp;""),""))</f>
        <v/>
      </c>
      <c r="AW277" s="19">
        <f>IF(AS277="","",IF(OR(AND(IFERROR(TRIM(INDEX($A277:$AQ277,MATCH(Lists!$K$9,$A$1:$AQ$1,0))&amp;""),"")&lt;&gt;"",ISERROR(MATCH(LOWER(IFERROR(TRIM(INDEX($A277:$AQ277,MATCH(Lists!$K$9,$A$1:$AQ$1,0))&amp;""),"")),Lists!$M$2:$M$7,0))),AND(IFERROR(TRIM(INDEX($A277:$AQ277,MATCH(Lists!$K$10,$A$1:$AQ$1,0))&amp;""),"")&lt;&gt;"",ISERROR(MATCH(LOWER(IFERROR(TRIM(INDEX($A277:$AQ277,MATCH(Lists!$K$10,$A$1:$AQ$1,0))&amp;""),"")),Lists!$M$2:$M$7,0)))),"Yes","No"))</f>
        <v/>
      </c>
      <c r="AX277" s="19">
        <f>IF(AS277="","",IF(IFERROR(TRIM(INDEX($A277:$AQ277,MATCH(Lists!$K$11,$A$1:$AQ$1,0))&amp;""),"")&lt;&gt;"","Yes","No"))</f>
        <v/>
      </c>
      <c r="AY277" s="19">
        <f>TRIM(IFERROR(TRIM(INDEX($A277:$AQ277,MATCH(Lists!$K$13,$A$1:$AQ$1,0))&amp;""),"")&amp;" "&amp;IFERROR(TRIM(INDEX($A277:$AQ277,MATCH(Lists!$K$14,$A$1:$AQ$1,0))&amp;""),""))</f>
        <v/>
      </c>
      <c r="AZ277" s="20">
        <f>IF(AY277="","",IFERROR(IF(TRIM(INDEX($A277:$AQ277,MATCH(Lists!$K$15,$A$1:$AQ$1,0))&amp;"")="","",IF(ISNUMBER(INDEX($A277:$AQ277,MATCH(Lists!$K$15,$A$1:$AQ$1,0))),INT(INDEX($A277:$AQ277,MATCH(Lists!$K$15,$A$1:$AQ$1,0))),DATE(VALUE(LEFT(INDEX($A277:$AQ277,MATCH(Lists!$K$15,$A$1:$AQ$1,0)),4)),VALUE(MID(INDEX($A277:$AQ277,MATCH(Lists!$K$15,$A$1:$AQ$1,0)),6,2)),VALUE(MID(INDEX($A277:$AQ277,MATCH(Lists!$K$15,$A$1:$AQ$1,0)),9,2))))),""))</f>
        <v/>
      </c>
      <c r="BA277" s="19">
        <f>IF(AY277="","",IFERROR(TRIM(INDEX($A277:$AQ277,MATCH(Lists!$K$17,$A$1:$AQ$1,0))&amp;""),""))</f>
        <v/>
      </c>
      <c r="BB277" s="19">
        <f>IF(AY277="","",IFERROR(TRIM(INDEX($A277:$AQ277,MATCH(Lists!$K$16,$A$1:$AQ$1,0))&amp;""),""))</f>
        <v/>
      </c>
      <c r="BC277" s="19">
        <f>IF(AY277="","",IF(OR(AND(IFERROR(TRIM(INDEX($A277:$AQ277,MATCH(Lists!$K$18,$A$1:$AQ$1,0))&amp;""),"")&lt;&gt;"",ISERROR(MATCH(LOWER(IFERROR(TRIM(INDEX($A277:$AQ277,MATCH(Lists!$K$18,$A$1:$AQ$1,0))&amp;""),"")),Lists!$M$2:$M$7,0))),AND(IFERROR(TRIM(INDEX($A277:$AQ277,MATCH(Lists!$K$19,$A$1:$AQ$1,0))&amp;""),"")&lt;&gt;"",ISERROR(MATCH(LOWER(IFERROR(TRIM(INDEX($A277:$AQ277,MATCH(Lists!$K$19,$A$1:$AQ$1,0))&amp;""),"")),Lists!$M$2:$M$7,0)))),"Yes","No"))</f>
        <v/>
      </c>
      <c r="BD277" s="19">
        <f>IF(AY277="","",IF(IFERROR(TRIM(INDEX($A277:$AQ277,MATCH(Lists!$K$20,$A$1:$AQ$1,0))&amp;""),"")&lt;&gt;"","Yes","No"))</f>
        <v/>
      </c>
      <c r="BE277" s="19">
        <f>IF(AS277="","",IFERROR(TRIM(INDEX($A277:$AQ277,MATCH(Lists!$K$7,$A$1:$AQ$1,0))&amp;""),""))</f>
        <v/>
      </c>
      <c r="BF277" s="19">
        <f>IF(AS277="","",IFERROR(TRIM(INDEX($A277:$AQ277,MATCH(Lists!$K$8,$A$1:$AQ$1,0))&amp;""),""))</f>
        <v/>
      </c>
      <c r="BG277" s="19">
        <f>IF(AS277="","",IFERROR(TRIM(INDEX($A277:$AQ277,MATCH(Lists!$K$12,$A$1:$AQ$1,0))&amp;""),""))</f>
        <v/>
      </c>
      <c r="BH277" s="19">
        <f>IF(AS277="","",IFERROR(TRIM(INDEX($A277:$AQ277,MATCH(Lists!$K$22,$A$1:$AQ$1,0))&amp;""),""))</f>
        <v/>
      </c>
      <c r="BI277" s="21">
        <f>IF(OR(BH277="Paid",BH277="Partially refunded"),IFERROR(VALUE(IFERROR(TRIM(INDEX($A277:$AQ277,MATCH(Lists!$K$23,$A$1:$AQ$1,0))&amp;""),"")),0)-IFERROR(VALUE(IFERROR(TRIM(INDEX($A277:$AQ277,MATCH(Lists!$K$24,$A$1:$AQ$1,0))&amp;""),"")),0),0)</f>
        <v/>
      </c>
      <c r="BJ277" s="21">
        <f>IF(AS277="","",IFERROR(IF(TRIM(INDEX($A277:$AQ277,MATCH(Lists!$K$21,$A$1:$AQ$1,0))&amp;"")="","",VALUE(TRIM(INDEX($A277:$AQ277,MATCH(Lists!$K$21,$A$1:$AQ$1,0))&amp;""))),""))</f>
        <v/>
      </c>
      <c r="BK277" s="19">
        <f>IF(AS277="",0,1)</f>
        <v/>
      </c>
    </row>
    <row r="278">
      <c r="AR278" s="18" t="n"/>
      <c r="AS278" s="19">
        <f>TRIM(IFERROR(TRIM(INDEX($A278:$AQ278,MATCH(Lists!$K$2,$A$1:$AQ$1,0))&amp;""),"")&amp;" "&amp;IFERROR(TRIM(INDEX($A278:$AQ278,MATCH(Lists!$K$3,$A$1:$AQ$1,0))&amp;""),""))</f>
        <v/>
      </c>
      <c r="AT278" s="20">
        <f>IF(AS278="","",IFERROR(IF(TRIM(INDEX($A278:$AQ278,MATCH(Lists!$K$4,$A$1:$AQ$1,0))&amp;"")="","",IF(ISNUMBER(INDEX($A278:$AQ278,MATCH(Lists!$K$4,$A$1:$AQ$1,0))),INT(INDEX($A278:$AQ278,MATCH(Lists!$K$4,$A$1:$AQ$1,0))),DATE(VALUE(LEFT(INDEX($A278:$AQ278,MATCH(Lists!$K$4,$A$1:$AQ$1,0)),4)),VALUE(MID(INDEX($A278:$AQ278,MATCH(Lists!$K$4,$A$1:$AQ$1,0)),6,2)),VALUE(MID(INDEX($A278:$AQ278,MATCH(Lists!$K$4,$A$1:$AQ$1,0)),9,2))))),""))</f>
        <v/>
      </c>
      <c r="AU278" s="19">
        <f>IF(AS278="","",IFERROR(TRIM(INDEX($A278:$AQ278,MATCH(Lists!$K$6,$A$1:$AQ$1,0))&amp;""),""))</f>
        <v/>
      </c>
      <c r="AV278" s="19">
        <f>IF(AS278="","",IFERROR(TRIM(INDEX($A278:$AQ278,MATCH(Lists!$K$5,$A$1:$AQ$1,0))&amp;""),""))</f>
        <v/>
      </c>
      <c r="AW278" s="19">
        <f>IF(AS278="","",IF(OR(AND(IFERROR(TRIM(INDEX($A278:$AQ278,MATCH(Lists!$K$9,$A$1:$AQ$1,0))&amp;""),"")&lt;&gt;"",ISERROR(MATCH(LOWER(IFERROR(TRIM(INDEX($A278:$AQ278,MATCH(Lists!$K$9,$A$1:$AQ$1,0))&amp;""),"")),Lists!$M$2:$M$7,0))),AND(IFERROR(TRIM(INDEX($A278:$AQ278,MATCH(Lists!$K$10,$A$1:$AQ$1,0))&amp;""),"")&lt;&gt;"",ISERROR(MATCH(LOWER(IFERROR(TRIM(INDEX($A278:$AQ278,MATCH(Lists!$K$10,$A$1:$AQ$1,0))&amp;""),"")),Lists!$M$2:$M$7,0)))),"Yes","No"))</f>
        <v/>
      </c>
      <c r="AX278" s="19">
        <f>IF(AS278="","",IF(IFERROR(TRIM(INDEX($A278:$AQ278,MATCH(Lists!$K$11,$A$1:$AQ$1,0))&amp;""),"")&lt;&gt;"","Yes","No"))</f>
        <v/>
      </c>
      <c r="AY278" s="19">
        <f>TRIM(IFERROR(TRIM(INDEX($A278:$AQ278,MATCH(Lists!$K$13,$A$1:$AQ$1,0))&amp;""),"")&amp;" "&amp;IFERROR(TRIM(INDEX($A278:$AQ278,MATCH(Lists!$K$14,$A$1:$AQ$1,0))&amp;""),""))</f>
        <v/>
      </c>
      <c r="AZ278" s="20">
        <f>IF(AY278="","",IFERROR(IF(TRIM(INDEX($A278:$AQ278,MATCH(Lists!$K$15,$A$1:$AQ$1,0))&amp;"")="","",IF(ISNUMBER(INDEX($A278:$AQ278,MATCH(Lists!$K$15,$A$1:$AQ$1,0))),INT(INDEX($A278:$AQ278,MATCH(Lists!$K$15,$A$1:$AQ$1,0))),DATE(VALUE(LEFT(INDEX($A278:$AQ278,MATCH(Lists!$K$15,$A$1:$AQ$1,0)),4)),VALUE(MID(INDEX($A278:$AQ278,MATCH(Lists!$K$15,$A$1:$AQ$1,0)),6,2)),VALUE(MID(INDEX($A278:$AQ278,MATCH(Lists!$K$15,$A$1:$AQ$1,0)),9,2))))),""))</f>
        <v/>
      </c>
      <c r="BA278" s="19">
        <f>IF(AY278="","",IFERROR(TRIM(INDEX($A278:$AQ278,MATCH(Lists!$K$17,$A$1:$AQ$1,0))&amp;""),""))</f>
        <v/>
      </c>
      <c r="BB278" s="19">
        <f>IF(AY278="","",IFERROR(TRIM(INDEX($A278:$AQ278,MATCH(Lists!$K$16,$A$1:$AQ$1,0))&amp;""),""))</f>
        <v/>
      </c>
      <c r="BC278" s="19">
        <f>IF(AY278="","",IF(OR(AND(IFERROR(TRIM(INDEX($A278:$AQ278,MATCH(Lists!$K$18,$A$1:$AQ$1,0))&amp;""),"")&lt;&gt;"",ISERROR(MATCH(LOWER(IFERROR(TRIM(INDEX($A278:$AQ278,MATCH(Lists!$K$18,$A$1:$AQ$1,0))&amp;""),"")),Lists!$M$2:$M$7,0))),AND(IFERROR(TRIM(INDEX($A278:$AQ278,MATCH(Lists!$K$19,$A$1:$AQ$1,0))&amp;""),"")&lt;&gt;"",ISERROR(MATCH(LOWER(IFERROR(TRIM(INDEX($A278:$AQ278,MATCH(Lists!$K$19,$A$1:$AQ$1,0))&amp;""),"")),Lists!$M$2:$M$7,0)))),"Yes","No"))</f>
        <v/>
      </c>
      <c r="BD278" s="19">
        <f>IF(AY278="","",IF(IFERROR(TRIM(INDEX($A278:$AQ278,MATCH(Lists!$K$20,$A$1:$AQ$1,0))&amp;""),"")&lt;&gt;"","Yes","No"))</f>
        <v/>
      </c>
      <c r="BE278" s="19">
        <f>IF(AS278="","",IFERROR(TRIM(INDEX($A278:$AQ278,MATCH(Lists!$K$7,$A$1:$AQ$1,0))&amp;""),""))</f>
        <v/>
      </c>
      <c r="BF278" s="19">
        <f>IF(AS278="","",IFERROR(TRIM(INDEX($A278:$AQ278,MATCH(Lists!$K$8,$A$1:$AQ$1,0))&amp;""),""))</f>
        <v/>
      </c>
      <c r="BG278" s="19">
        <f>IF(AS278="","",IFERROR(TRIM(INDEX($A278:$AQ278,MATCH(Lists!$K$12,$A$1:$AQ$1,0))&amp;""),""))</f>
        <v/>
      </c>
      <c r="BH278" s="19">
        <f>IF(AS278="","",IFERROR(TRIM(INDEX($A278:$AQ278,MATCH(Lists!$K$22,$A$1:$AQ$1,0))&amp;""),""))</f>
        <v/>
      </c>
      <c r="BI278" s="21">
        <f>IF(OR(BH278="Paid",BH278="Partially refunded"),IFERROR(VALUE(IFERROR(TRIM(INDEX($A278:$AQ278,MATCH(Lists!$K$23,$A$1:$AQ$1,0))&amp;""),"")),0)-IFERROR(VALUE(IFERROR(TRIM(INDEX($A278:$AQ278,MATCH(Lists!$K$24,$A$1:$AQ$1,0))&amp;""),"")),0),0)</f>
        <v/>
      </c>
      <c r="BJ278" s="21">
        <f>IF(AS278="","",IFERROR(IF(TRIM(INDEX($A278:$AQ278,MATCH(Lists!$K$21,$A$1:$AQ$1,0))&amp;"")="","",VALUE(TRIM(INDEX($A278:$AQ278,MATCH(Lists!$K$21,$A$1:$AQ$1,0))&amp;""))),""))</f>
        <v/>
      </c>
      <c r="BK278" s="19">
        <f>IF(AS278="",0,1)</f>
        <v/>
      </c>
    </row>
    <row r="279">
      <c r="AR279" s="18" t="n"/>
      <c r="AS279" s="19">
        <f>TRIM(IFERROR(TRIM(INDEX($A279:$AQ279,MATCH(Lists!$K$2,$A$1:$AQ$1,0))&amp;""),"")&amp;" "&amp;IFERROR(TRIM(INDEX($A279:$AQ279,MATCH(Lists!$K$3,$A$1:$AQ$1,0))&amp;""),""))</f>
        <v/>
      </c>
      <c r="AT279" s="20">
        <f>IF(AS279="","",IFERROR(IF(TRIM(INDEX($A279:$AQ279,MATCH(Lists!$K$4,$A$1:$AQ$1,0))&amp;"")="","",IF(ISNUMBER(INDEX($A279:$AQ279,MATCH(Lists!$K$4,$A$1:$AQ$1,0))),INT(INDEX($A279:$AQ279,MATCH(Lists!$K$4,$A$1:$AQ$1,0))),DATE(VALUE(LEFT(INDEX($A279:$AQ279,MATCH(Lists!$K$4,$A$1:$AQ$1,0)),4)),VALUE(MID(INDEX($A279:$AQ279,MATCH(Lists!$K$4,$A$1:$AQ$1,0)),6,2)),VALUE(MID(INDEX($A279:$AQ279,MATCH(Lists!$K$4,$A$1:$AQ$1,0)),9,2))))),""))</f>
        <v/>
      </c>
      <c r="AU279" s="19">
        <f>IF(AS279="","",IFERROR(TRIM(INDEX($A279:$AQ279,MATCH(Lists!$K$6,$A$1:$AQ$1,0))&amp;""),""))</f>
        <v/>
      </c>
      <c r="AV279" s="19">
        <f>IF(AS279="","",IFERROR(TRIM(INDEX($A279:$AQ279,MATCH(Lists!$K$5,$A$1:$AQ$1,0))&amp;""),""))</f>
        <v/>
      </c>
      <c r="AW279" s="19">
        <f>IF(AS279="","",IF(OR(AND(IFERROR(TRIM(INDEX($A279:$AQ279,MATCH(Lists!$K$9,$A$1:$AQ$1,0))&amp;""),"")&lt;&gt;"",ISERROR(MATCH(LOWER(IFERROR(TRIM(INDEX($A279:$AQ279,MATCH(Lists!$K$9,$A$1:$AQ$1,0))&amp;""),"")),Lists!$M$2:$M$7,0))),AND(IFERROR(TRIM(INDEX($A279:$AQ279,MATCH(Lists!$K$10,$A$1:$AQ$1,0))&amp;""),"")&lt;&gt;"",ISERROR(MATCH(LOWER(IFERROR(TRIM(INDEX($A279:$AQ279,MATCH(Lists!$K$10,$A$1:$AQ$1,0))&amp;""),"")),Lists!$M$2:$M$7,0)))),"Yes","No"))</f>
        <v/>
      </c>
      <c r="AX279" s="19">
        <f>IF(AS279="","",IF(IFERROR(TRIM(INDEX($A279:$AQ279,MATCH(Lists!$K$11,$A$1:$AQ$1,0))&amp;""),"")&lt;&gt;"","Yes","No"))</f>
        <v/>
      </c>
      <c r="AY279" s="19">
        <f>TRIM(IFERROR(TRIM(INDEX($A279:$AQ279,MATCH(Lists!$K$13,$A$1:$AQ$1,0))&amp;""),"")&amp;" "&amp;IFERROR(TRIM(INDEX($A279:$AQ279,MATCH(Lists!$K$14,$A$1:$AQ$1,0))&amp;""),""))</f>
        <v/>
      </c>
      <c r="AZ279" s="20">
        <f>IF(AY279="","",IFERROR(IF(TRIM(INDEX($A279:$AQ279,MATCH(Lists!$K$15,$A$1:$AQ$1,0))&amp;"")="","",IF(ISNUMBER(INDEX($A279:$AQ279,MATCH(Lists!$K$15,$A$1:$AQ$1,0))),INT(INDEX($A279:$AQ279,MATCH(Lists!$K$15,$A$1:$AQ$1,0))),DATE(VALUE(LEFT(INDEX($A279:$AQ279,MATCH(Lists!$K$15,$A$1:$AQ$1,0)),4)),VALUE(MID(INDEX($A279:$AQ279,MATCH(Lists!$K$15,$A$1:$AQ$1,0)),6,2)),VALUE(MID(INDEX($A279:$AQ279,MATCH(Lists!$K$15,$A$1:$AQ$1,0)),9,2))))),""))</f>
        <v/>
      </c>
      <c r="BA279" s="19">
        <f>IF(AY279="","",IFERROR(TRIM(INDEX($A279:$AQ279,MATCH(Lists!$K$17,$A$1:$AQ$1,0))&amp;""),""))</f>
        <v/>
      </c>
      <c r="BB279" s="19">
        <f>IF(AY279="","",IFERROR(TRIM(INDEX($A279:$AQ279,MATCH(Lists!$K$16,$A$1:$AQ$1,0))&amp;""),""))</f>
        <v/>
      </c>
      <c r="BC279" s="19">
        <f>IF(AY279="","",IF(OR(AND(IFERROR(TRIM(INDEX($A279:$AQ279,MATCH(Lists!$K$18,$A$1:$AQ$1,0))&amp;""),"")&lt;&gt;"",ISERROR(MATCH(LOWER(IFERROR(TRIM(INDEX($A279:$AQ279,MATCH(Lists!$K$18,$A$1:$AQ$1,0))&amp;""),"")),Lists!$M$2:$M$7,0))),AND(IFERROR(TRIM(INDEX($A279:$AQ279,MATCH(Lists!$K$19,$A$1:$AQ$1,0))&amp;""),"")&lt;&gt;"",ISERROR(MATCH(LOWER(IFERROR(TRIM(INDEX($A279:$AQ279,MATCH(Lists!$K$19,$A$1:$AQ$1,0))&amp;""),"")),Lists!$M$2:$M$7,0)))),"Yes","No"))</f>
        <v/>
      </c>
      <c r="BD279" s="19">
        <f>IF(AY279="","",IF(IFERROR(TRIM(INDEX($A279:$AQ279,MATCH(Lists!$K$20,$A$1:$AQ$1,0))&amp;""),"")&lt;&gt;"","Yes","No"))</f>
        <v/>
      </c>
      <c r="BE279" s="19">
        <f>IF(AS279="","",IFERROR(TRIM(INDEX($A279:$AQ279,MATCH(Lists!$K$7,$A$1:$AQ$1,0))&amp;""),""))</f>
        <v/>
      </c>
      <c r="BF279" s="19">
        <f>IF(AS279="","",IFERROR(TRIM(INDEX($A279:$AQ279,MATCH(Lists!$K$8,$A$1:$AQ$1,0))&amp;""),""))</f>
        <v/>
      </c>
      <c r="BG279" s="19">
        <f>IF(AS279="","",IFERROR(TRIM(INDEX($A279:$AQ279,MATCH(Lists!$K$12,$A$1:$AQ$1,0))&amp;""),""))</f>
        <v/>
      </c>
      <c r="BH279" s="19">
        <f>IF(AS279="","",IFERROR(TRIM(INDEX($A279:$AQ279,MATCH(Lists!$K$22,$A$1:$AQ$1,0))&amp;""),""))</f>
        <v/>
      </c>
      <c r="BI279" s="21">
        <f>IF(OR(BH279="Paid",BH279="Partially refunded"),IFERROR(VALUE(IFERROR(TRIM(INDEX($A279:$AQ279,MATCH(Lists!$K$23,$A$1:$AQ$1,0))&amp;""),"")),0)-IFERROR(VALUE(IFERROR(TRIM(INDEX($A279:$AQ279,MATCH(Lists!$K$24,$A$1:$AQ$1,0))&amp;""),"")),0),0)</f>
        <v/>
      </c>
      <c r="BJ279" s="21">
        <f>IF(AS279="","",IFERROR(IF(TRIM(INDEX($A279:$AQ279,MATCH(Lists!$K$21,$A$1:$AQ$1,0))&amp;"")="","",VALUE(TRIM(INDEX($A279:$AQ279,MATCH(Lists!$K$21,$A$1:$AQ$1,0))&amp;""))),""))</f>
        <v/>
      </c>
      <c r="BK279" s="19">
        <f>IF(AS279="",0,1)</f>
        <v/>
      </c>
    </row>
    <row r="280">
      <c r="AR280" s="18" t="n"/>
      <c r="AS280" s="19">
        <f>TRIM(IFERROR(TRIM(INDEX($A280:$AQ280,MATCH(Lists!$K$2,$A$1:$AQ$1,0))&amp;""),"")&amp;" "&amp;IFERROR(TRIM(INDEX($A280:$AQ280,MATCH(Lists!$K$3,$A$1:$AQ$1,0))&amp;""),""))</f>
        <v/>
      </c>
      <c r="AT280" s="20">
        <f>IF(AS280="","",IFERROR(IF(TRIM(INDEX($A280:$AQ280,MATCH(Lists!$K$4,$A$1:$AQ$1,0))&amp;"")="","",IF(ISNUMBER(INDEX($A280:$AQ280,MATCH(Lists!$K$4,$A$1:$AQ$1,0))),INT(INDEX($A280:$AQ280,MATCH(Lists!$K$4,$A$1:$AQ$1,0))),DATE(VALUE(LEFT(INDEX($A280:$AQ280,MATCH(Lists!$K$4,$A$1:$AQ$1,0)),4)),VALUE(MID(INDEX($A280:$AQ280,MATCH(Lists!$K$4,$A$1:$AQ$1,0)),6,2)),VALUE(MID(INDEX($A280:$AQ280,MATCH(Lists!$K$4,$A$1:$AQ$1,0)),9,2))))),""))</f>
        <v/>
      </c>
      <c r="AU280" s="19">
        <f>IF(AS280="","",IFERROR(TRIM(INDEX($A280:$AQ280,MATCH(Lists!$K$6,$A$1:$AQ$1,0))&amp;""),""))</f>
        <v/>
      </c>
      <c r="AV280" s="19">
        <f>IF(AS280="","",IFERROR(TRIM(INDEX($A280:$AQ280,MATCH(Lists!$K$5,$A$1:$AQ$1,0))&amp;""),""))</f>
        <v/>
      </c>
      <c r="AW280" s="19">
        <f>IF(AS280="","",IF(OR(AND(IFERROR(TRIM(INDEX($A280:$AQ280,MATCH(Lists!$K$9,$A$1:$AQ$1,0))&amp;""),"")&lt;&gt;"",ISERROR(MATCH(LOWER(IFERROR(TRIM(INDEX($A280:$AQ280,MATCH(Lists!$K$9,$A$1:$AQ$1,0))&amp;""),"")),Lists!$M$2:$M$7,0))),AND(IFERROR(TRIM(INDEX($A280:$AQ280,MATCH(Lists!$K$10,$A$1:$AQ$1,0))&amp;""),"")&lt;&gt;"",ISERROR(MATCH(LOWER(IFERROR(TRIM(INDEX($A280:$AQ280,MATCH(Lists!$K$10,$A$1:$AQ$1,0))&amp;""),"")),Lists!$M$2:$M$7,0)))),"Yes","No"))</f>
        <v/>
      </c>
      <c r="AX280" s="19">
        <f>IF(AS280="","",IF(IFERROR(TRIM(INDEX($A280:$AQ280,MATCH(Lists!$K$11,$A$1:$AQ$1,0))&amp;""),"")&lt;&gt;"","Yes","No"))</f>
        <v/>
      </c>
      <c r="AY280" s="19">
        <f>TRIM(IFERROR(TRIM(INDEX($A280:$AQ280,MATCH(Lists!$K$13,$A$1:$AQ$1,0))&amp;""),"")&amp;" "&amp;IFERROR(TRIM(INDEX($A280:$AQ280,MATCH(Lists!$K$14,$A$1:$AQ$1,0))&amp;""),""))</f>
        <v/>
      </c>
      <c r="AZ280" s="20">
        <f>IF(AY280="","",IFERROR(IF(TRIM(INDEX($A280:$AQ280,MATCH(Lists!$K$15,$A$1:$AQ$1,0))&amp;"")="","",IF(ISNUMBER(INDEX($A280:$AQ280,MATCH(Lists!$K$15,$A$1:$AQ$1,0))),INT(INDEX($A280:$AQ280,MATCH(Lists!$K$15,$A$1:$AQ$1,0))),DATE(VALUE(LEFT(INDEX($A280:$AQ280,MATCH(Lists!$K$15,$A$1:$AQ$1,0)),4)),VALUE(MID(INDEX($A280:$AQ280,MATCH(Lists!$K$15,$A$1:$AQ$1,0)),6,2)),VALUE(MID(INDEX($A280:$AQ280,MATCH(Lists!$K$15,$A$1:$AQ$1,0)),9,2))))),""))</f>
        <v/>
      </c>
      <c r="BA280" s="19">
        <f>IF(AY280="","",IFERROR(TRIM(INDEX($A280:$AQ280,MATCH(Lists!$K$17,$A$1:$AQ$1,0))&amp;""),""))</f>
        <v/>
      </c>
      <c r="BB280" s="19">
        <f>IF(AY280="","",IFERROR(TRIM(INDEX($A280:$AQ280,MATCH(Lists!$K$16,$A$1:$AQ$1,0))&amp;""),""))</f>
        <v/>
      </c>
      <c r="BC280" s="19">
        <f>IF(AY280="","",IF(OR(AND(IFERROR(TRIM(INDEX($A280:$AQ280,MATCH(Lists!$K$18,$A$1:$AQ$1,0))&amp;""),"")&lt;&gt;"",ISERROR(MATCH(LOWER(IFERROR(TRIM(INDEX($A280:$AQ280,MATCH(Lists!$K$18,$A$1:$AQ$1,0))&amp;""),"")),Lists!$M$2:$M$7,0))),AND(IFERROR(TRIM(INDEX($A280:$AQ280,MATCH(Lists!$K$19,$A$1:$AQ$1,0))&amp;""),"")&lt;&gt;"",ISERROR(MATCH(LOWER(IFERROR(TRIM(INDEX($A280:$AQ280,MATCH(Lists!$K$19,$A$1:$AQ$1,0))&amp;""),"")),Lists!$M$2:$M$7,0)))),"Yes","No"))</f>
        <v/>
      </c>
      <c r="BD280" s="19">
        <f>IF(AY280="","",IF(IFERROR(TRIM(INDEX($A280:$AQ280,MATCH(Lists!$K$20,$A$1:$AQ$1,0))&amp;""),"")&lt;&gt;"","Yes","No"))</f>
        <v/>
      </c>
      <c r="BE280" s="19">
        <f>IF(AS280="","",IFERROR(TRIM(INDEX($A280:$AQ280,MATCH(Lists!$K$7,$A$1:$AQ$1,0))&amp;""),""))</f>
        <v/>
      </c>
      <c r="BF280" s="19">
        <f>IF(AS280="","",IFERROR(TRIM(INDEX($A280:$AQ280,MATCH(Lists!$K$8,$A$1:$AQ$1,0))&amp;""),""))</f>
        <v/>
      </c>
      <c r="BG280" s="19">
        <f>IF(AS280="","",IFERROR(TRIM(INDEX($A280:$AQ280,MATCH(Lists!$K$12,$A$1:$AQ$1,0))&amp;""),""))</f>
        <v/>
      </c>
      <c r="BH280" s="19">
        <f>IF(AS280="","",IFERROR(TRIM(INDEX($A280:$AQ280,MATCH(Lists!$K$22,$A$1:$AQ$1,0))&amp;""),""))</f>
        <v/>
      </c>
      <c r="BI280" s="21">
        <f>IF(OR(BH280="Paid",BH280="Partially refunded"),IFERROR(VALUE(IFERROR(TRIM(INDEX($A280:$AQ280,MATCH(Lists!$K$23,$A$1:$AQ$1,0))&amp;""),"")),0)-IFERROR(VALUE(IFERROR(TRIM(INDEX($A280:$AQ280,MATCH(Lists!$K$24,$A$1:$AQ$1,0))&amp;""),"")),0),0)</f>
        <v/>
      </c>
      <c r="BJ280" s="21">
        <f>IF(AS280="","",IFERROR(IF(TRIM(INDEX($A280:$AQ280,MATCH(Lists!$K$21,$A$1:$AQ$1,0))&amp;"")="","",VALUE(TRIM(INDEX($A280:$AQ280,MATCH(Lists!$K$21,$A$1:$AQ$1,0))&amp;""))),""))</f>
        <v/>
      </c>
      <c r="BK280" s="19">
        <f>IF(AS280="",0,1)</f>
        <v/>
      </c>
    </row>
    <row r="281">
      <c r="AR281" s="18" t="n"/>
      <c r="AS281" s="19">
        <f>TRIM(IFERROR(TRIM(INDEX($A281:$AQ281,MATCH(Lists!$K$2,$A$1:$AQ$1,0))&amp;""),"")&amp;" "&amp;IFERROR(TRIM(INDEX($A281:$AQ281,MATCH(Lists!$K$3,$A$1:$AQ$1,0))&amp;""),""))</f>
        <v/>
      </c>
      <c r="AT281" s="20">
        <f>IF(AS281="","",IFERROR(IF(TRIM(INDEX($A281:$AQ281,MATCH(Lists!$K$4,$A$1:$AQ$1,0))&amp;"")="","",IF(ISNUMBER(INDEX($A281:$AQ281,MATCH(Lists!$K$4,$A$1:$AQ$1,0))),INT(INDEX($A281:$AQ281,MATCH(Lists!$K$4,$A$1:$AQ$1,0))),DATE(VALUE(LEFT(INDEX($A281:$AQ281,MATCH(Lists!$K$4,$A$1:$AQ$1,0)),4)),VALUE(MID(INDEX($A281:$AQ281,MATCH(Lists!$K$4,$A$1:$AQ$1,0)),6,2)),VALUE(MID(INDEX($A281:$AQ281,MATCH(Lists!$K$4,$A$1:$AQ$1,0)),9,2))))),""))</f>
        <v/>
      </c>
      <c r="AU281" s="19">
        <f>IF(AS281="","",IFERROR(TRIM(INDEX($A281:$AQ281,MATCH(Lists!$K$6,$A$1:$AQ$1,0))&amp;""),""))</f>
        <v/>
      </c>
      <c r="AV281" s="19">
        <f>IF(AS281="","",IFERROR(TRIM(INDEX($A281:$AQ281,MATCH(Lists!$K$5,$A$1:$AQ$1,0))&amp;""),""))</f>
        <v/>
      </c>
      <c r="AW281" s="19">
        <f>IF(AS281="","",IF(OR(AND(IFERROR(TRIM(INDEX($A281:$AQ281,MATCH(Lists!$K$9,$A$1:$AQ$1,0))&amp;""),"")&lt;&gt;"",ISERROR(MATCH(LOWER(IFERROR(TRIM(INDEX($A281:$AQ281,MATCH(Lists!$K$9,$A$1:$AQ$1,0))&amp;""),"")),Lists!$M$2:$M$7,0))),AND(IFERROR(TRIM(INDEX($A281:$AQ281,MATCH(Lists!$K$10,$A$1:$AQ$1,0))&amp;""),"")&lt;&gt;"",ISERROR(MATCH(LOWER(IFERROR(TRIM(INDEX($A281:$AQ281,MATCH(Lists!$K$10,$A$1:$AQ$1,0))&amp;""),"")),Lists!$M$2:$M$7,0)))),"Yes","No"))</f>
        <v/>
      </c>
      <c r="AX281" s="19">
        <f>IF(AS281="","",IF(IFERROR(TRIM(INDEX($A281:$AQ281,MATCH(Lists!$K$11,$A$1:$AQ$1,0))&amp;""),"")&lt;&gt;"","Yes","No"))</f>
        <v/>
      </c>
      <c r="AY281" s="19">
        <f>TRIM(IFERROR(TRIM(INDEX($A281:$AQ281,MATCH(Lists!$K$13,$A$1:$AQ$1,0))&amp;""),"")&amp;" "&amp;IFERROR(TRIM(INDEX($A281:$AQ281,MATCH(Lists!$K$14,$A$1:$AQ$1,0))&amp;""),""))</f>
        <v/>
      </c>
      <c r="AZ281" s="20">
        <f>IF(AY281="","",IFERROR(IF(TRIM(INDEX($A281:$AQ281,MATCH(Lists!$K$15,$A$1:$AQ$1,0))&amp;"")="","",IF(ISNUMBER(INDEX($A281:$AQ281,MATCH(Lists!$K$15,$A$1:$AQ$1,0))),INT(INDEX($A281:$AQ281,MATCH(Lists!$K$15,$A$1:$AQ$1,0))),DATE(VALUE(LEFT(INDEX($A281:$AQ281,MATCH(Lists!$K$15,$A$1:$AQ$1,0)),4)),VALUE(MID(INDEX($A281:$AQ281,MATCH(Lists!$K$15,$A$1:$AQ$1,0)),6,2)),VALUE(MID(INDEX($A281:$AQ281,MATCH(Lists!$K$15,$A$1:$AQ$1,0)),9,2))))),""))</f>
        <v/>
      </c>
      <c r="BA281" s="19">
        <f>IF(AY281="","",IFERROR(TRIM(INDEX($A281:$AQ281,MATCH(Lists!$K$17,$A$1:$AQ$1,0))&amp;""),""))</f>
        <v/>
      </c>
      <c r="BB281" s="19">
        <f>IF(AY281="","",IFERROR(TRIM(INDEX($A281:$AQ281,MATCH(Lists!$K$16,$A$1:$AQ$1,0))&amp;""),""))</f>
        <v/>
      </c>
      <c r="BC281" s="19">
        <f>IF(AY281="","",IF(OR(AND(IFERROR(TRIM(INDEX($A281:$AQ281,MATCH(Lists!$K$18,$A$1:$AQ$1,0))&amp;""),"")&lt;&gt;"",ISERROR(MATCH(LOWER(IFERROR(TRIM(INDEX($A281:$AQ281,MATCH(Lists!$K$18,$A$1:$AQ$1,0))&amp;""),"")),Lists!$M$2:$M$7,0))),AND(IFERROR(TRIM(INDEX($A281:$AQ281,MATCH(Lists!$K$19,$A$1:$AQ$1,0))&amp;""),"")&lt;&gt;"",ISERROR(MATCH(LOWER(IFERROR(TRIM(INDEX($A281:$AQ281,MATCH(Lists!$K$19,$A$1:$AQ$1,0))&amp;""),"")),Lists!$M$2:$M$7,0)))),"Yes","No"))</f>
        <v/>
      </c>
      <c r="BD281" s="19">
        <f>IF(AY281="","",IF(IFERROR(TRIM(INDEX($A281:$AQ281,MATCH(Lists!$K$20,$A$1:$AQ$1,0))&amp;""),"")&lt;&gt;"","Yes","No"))</f>
        <v/>
      </c>
      <c r="BE281" s="19">
        <f>IF(AS281="","",IFERROR(TRIM(INDEX($A281:$AQ281,MATCH(Lists!$K$7,$A$1:$AQ$1,0))&amp;""),""))</f>
        <v/>
      </c>
      <c r="BF281" s="19">
        <f>IF(AS281="","",IFERROR(TRIM(INDEX($A281:$AQ281,MATCH(Lists!$K$8,$A$1:$AQ$1,0))&amp;""),""))</f>
        <v/>
      </c>
      <c r="BG281" s="19">
        <f>IF(AS281="","",IFERROR(TRIM(INDEX($A281:$AQ281,MATCH(Lists!$K$12,$A$1:$AQ$1,0))&amp;""),""))</f>
        <v/>
      </c>
      <c r="BH281" s="19">
        <f>IF(AS281="","",IFERROR(TRIM(INDEX($A281:$AQ281,MATCH(Lists!$K$22,$A$1:$AQ$1,0))&amp;""),""))</f>
        <v/>
      </c>
      <c r="BI281" s="21">
        <f>IF(OR(BH281="Paid",BH281="Partially refunded"),IFERROR(VALUE(IFERROR(TRIM(INDEX($A281:$AQ281,MATCH(Lists!$K$23,$A$1:$AQ$1,0))&amp;""),"")),0)-IFERROR(VALUE(IFERROR(TRIM(INDEX($A281:$AQ281,MATCH(Lists!$K$24,$A$1:$AQ$1,0))&amp;""),"")),0),0)</f>
        <v/>
      </c>
      <c r="BJ281" s="21">
        <f>IF(AS281="","",IFERROR(IF(TRIM(INDEX($A281:$AQ281,MATCH(Lists!$K$21,$A$1:$AQ$1,0))&amp;"")="","",VALUE(TRIM(INDEX($A281:$AQ281,MATCH(Lists!$K$21,$A$1:$AQ$1,0))&amp;""))),""))</f>
        <v/>
      </c>
      <c r="BK281" s="19">
        <f>IF(AS281="",0,1)</f>
        <v/>
      </c>
    </row>
    <row r="282">
      <c r="AR282" s="18" t="n"/>
      <c r="AS282" s="19">
        <f>TRIM(IFERROR(TRIM(INDEX($A282:$AQ282,MATCH(Lists!$K$2,$A$1:$AQ$1,0))&amp;""),"")&amp;" "&amp;IFERROR(TRIM(INDEX($A282:$AQ282,MATCH(Lists!$K$3,$A$1:$AQ$1,0))&amp;""),""))</f>
        <v/>
      </c>
      <c r="AT282" s="20">
        <f>IF(AS282="","",IFERROR(IF(TRIM(INDEX($A282:$AQ282,MATCH(Lists!$K$4,$A$1:$AQ$1,0))&amp;"")="","",IF(ISNUMBER(INDEX($A282:$AQ282,MATCH(Lists!$K$4,$A$1:$AQ$1,0))),INT(INDEX($A282:$AQ282,MATCH(Lists!$K$4,$A$1:$AQ$1,0))),DATE(VALUE(LEFT(INDEX($A282:$AQ282,MATCH(Lists!$K$4,$A$1:$AQ$1,0)),4)),VALUE(MID(INDEX($A282:$AQ282,MATCH(Lists!$K$4,$A$1:$AQ$1,0)),6,2)),VALUE(MID(INDEX($A282:$AQ282,MATCH(Lists!$K$4,$A$1:$AQ$1,0)),9,2))))),""))</f>
        <v/>
      </c>
      <c r="AU282" s="19">
        <f>IF(AS282="","",IFERROR(TRIM(INDEX($A282:$AQ282,MATCH(Lists!$K$6,$A$1:$AQ$1,0))&amp;""),""))</f>
        <v/>
      </c>
      <c r="AV282" s="19">
        <f>IF(AS282="","",IFERROR(TRIM(INDEX($A282:$AQ282,MATCH(Lists!$K$5,$A$1:$AQ$1,0))&amp;""),""))</f>
        <v/>
      </c>
      <c r="AW282" s="19">
        <f>IF(AS282="","",IF(OR(AND(IFERROR(TRIM(INDEX($A282:$AQ282,MATCH(Lists!$K$9,$A$1:$AQ$1,0))&amp;""),"")&lt;&gt;"",ISERROR(MATCH(LOWER(IFERROR(TRIM(INDEX($A282:$AQ282,MATCH(Lists!$K$9,$A$1:$AQ$1,0))&amp;""),"")),Lists!$M$2:$M$7,0))),AND(IFERROR(TRIM(INDEX($A282:$AQ282,MATCH(Lists!$K$10,$A$1:$AQ$1,0))&amp;""),"")&lt;&gt;"",ISERROR(MATCH(LOWER(IFERROR(TRIM(INDEX($A282:$AQ282,MATCH(Lists!$K$10,$A$1:$AQ$1,0))&amp;""),"")),Lists!$M$2:$M$7,0)))),"Yes","No"))</f>
        <v/>
      </c>
      <c r="AX282" s="19">
        <f>IF(AS282="","",IF(IFERROR(TRIM(INDEX($A282:$AQ282,MATCH(Lists!$K$11,$A$1:$AQ$1,0))&amp;""),"")&lt;&gt;"","Yes","No"))</f>
        <v/>
      </c>
      <c r="AY282" s="19">
        <f>TRIM(IFERROR(TRIM(INDEX($A282:$AQ282,MATCH(Lists!$K$13,$A$1:$AQ$1,0))&amp;""),"")&amp;" "&amp;IFERROR(TRIM(INDEX($A282:$AQ282,MATCH(Lists!$K$14,$A$1:$AQ$1,0))&amp;""),""))</f>
        <v/>
      </c>
      <c r="AZ282" s="20">
        <f>IF(AY282="","",IFERROR(IF(TRIM(INDEX($A282:$AQ282,MATCH(Lists!$K$15,$A$1:$AQ$1,0))&amp;"")="","",IF(ISNUMBER(INDEX($A282:$AQ282,MATCH(Lists!$K$15,$A$1:$AQ$1,0))),INT(INDEX($A282:$AQ282,MATCH(Lists!$K$15,$A$1:$AQ$1,0))),DATE(VALUE(LEFT(INDEX($A282:$AQ282,MATCH(Lists!$K$15,$A$1:$AQ$1,0)),4)),VALUE(MID(INDEX($A282:$AQ282,MATCH(Lists!$K$15,$A$1:$AQ$1,0)),6,2)),VALUE(MID(INDEX($A282:$AQ282,MATCH(Lists!$K$15,$A$1:$AQ$1,0)),9,2))))),""))</f>
        <v/>
      </c>
      <c r="BA282" s="19">
        <f>IF(AY282="","",IFERROR(TRIM(INDEX($A282:$AQ282,MATCH(Lists!$K$17,$A$1:$AQ$1,0))&amp;""),""))</f>
        <v/>
      </c>
      <c r="BB282" s="19">
        <f>IF(AY282="","",IFERROR(TRIM(INDEX($A282:$AQ282,MATCH(Lists!$K$16,$A$1:$AQ$1,0))&amp;""),""))</f>
        <v/>
      </c>
      <c r="BC282" s="19">
        <f>IF(AY282="","",IF(OR(AND(IFERROR(TRIM(INDEX($A282:$AQ282,MATCH(Lists!$K$18,$A$1:$AQ$1,0))&amp;""),"")&lt;&gt;"",ISERROR(MATCH(LOWER(IFERROR(TRIM(INDEX($A282:$AQ282,MATCH(Lists!$K$18,$A$1:$AQ$1,0))&amp;""),"")),Lists!$M$2:$M$7,0))),AND(IFERROR(TRIM(INDEX($A282:$AQ282,MATCH(Lists!$K$19,$A$1:$AQ$1,0))&amp;""),"")&lt;&gt;"",ISERROR(MATCH(LOWER(IFERROR(TRIM(INDEX($A282:$AQ282,MATCH(Lists!$K$19,$A$1:$AQ$1,0))&amp;""),"")),Lists!$M$2:$M$7,0)))),"Yes","No"))</f>
        <v/>
      </c>
      <c r="BD282" s="19">
        <f>IF(AY282="","",IF(IFERROR(TRIM(INDEX($A282:$AQ282,MATCH(Lists!$K$20,$A$1:$AQ$1,0))&amp;""),"")&lt;&gt;"","Yes","No"))</f>
        <v/>
      </c>
      <c r="BE282" s="19">
        <f>IF(AS282="","",IFERROR(TRIM(INDEX($A282:$AQ282,MATCH(Lists!$K$7,$A$1:$AQ$1,0))&amp;""),""))</f>
        <v/>
      </c>
      <c r="BF282" s="19">
        <f>IF(AS282="","",IFERROR(TRIM(INDEX($A282:$AQ282,MATCH(Lists!$K$8,$A$1:$AQ$1,0))&amp;""),""))</f>
        <v/>
      </c>
      <c r="BG282" s="19">
        <f>IF(AS282="","",IFERROR(TRIM(INDEX($A282:$AQ282,MATCH(Lists!$K$12,$A$1:$AQ$1,0))&amp;""),""))</f>
        <v/>
      </c>
      <c r="BH282" s="19">
        <f>IF(AS282="","",IFERROR(TRIM(INDEX($A282:$AQ282,MATCH(Lists!$K$22,$A$1:$AQ$1,0))&amp;""),""))</f>
        <v/>
      </c>
      <c r="BI282" s="21">
        <f>IF(OR(BH282="Paid",BH282="Partially refunded"),IFERROR(VALUE(IFERROR(TRIM(INDEX($A282:$AQ282,MATCH(Lists!$K$23,$A$1:$AQ$1,0))&amp;""),"")),0)-IFERROR(VALUE(IFERROR(TRIM(INDEX($A282:$AQ282,MATCH(Lists!$K$24,$A$1:$AQ$1,0))&amp;""),"")),0),0)</f>
        <v/>
      </c>
      <c r="BJ282" s="21">
        <f>IF(AS282="","",IFERROR(IF(TRIM(INDEX($A282:$AQ282,MATCH(Lists!$K$21,$A$1:$AQ$1,0))&amp;"")="","",VALUE(TRIM(INDEX($A282:$AQ282,MATCH(Lists!$K$21,$A$1:$AQ$1,0))&amp;""))),""))</f>
        <v/>
      </c>
      <c r="BK282" s="19">
        <f>IF(AS282="",0,1)</f>
        <v/>
      </c>
    </row>
    <row r="283">
      <c r="AR283" s="18" t="n"/>
      <c r="AS283" s="19">
        <f>TRIM(IFERROR(TRIM(INDEX($A283:$AQ283,MATCH(Lists!$K$2,$A$1:$AQ$1,0))&amp;""),"")&amp;" "&amp;IFERROR(TRIM(INDEX($A283:$AQ283,MATCH(Lists!$K$3,$A$1:$AQ$1,0))&amp;""),""))</f>
        <v/>
      </c>
      <c r="AT283" s="20">
        <f>IF(AS283="","",IFERROR(IF(TRIM(INDEX($A283:$AQ283,MATCH(Lists!$K$4,$A$1:$AQ$1,0))&amp;"")="","",IF(ISNUMBER(INDEX($A283:$AQ283,MATCH(Lists!$K$4,$A$1:$AQ$1,0))),INT(INDEX($A283:$AQ283,MATCH(Lists!$K$4,$A$1:$AQ$1,0))),DATE(VALUE(LEFT(INDEX($A283:$AQ283,MATCH(Lists!$K$4,$A$1:$AQ$1,0)),4)),VALUE(MID(INDEX($A283:$AQ283,MATCH(Lists!$K$4,$A$1:$AQ$1,0)),6,2)),VALUE(MID(INDEX($A283:$AQ283,MATCH(Lists!$K$4,$A$1:$AQ$1,0)),9,2))))),""))</f>
        <v/>
      </c>
      <c r="AU283" s="19">
        <f>IF(AS283="","",IFERROR(TRIM(INDEX($A283:$AQ283,MATCH(Lists!$K$6,$A$1:$AQ$1,0))&amp;""),""))</f>
        <v/>
      </c>
      <c r="AV283" s="19">
        <f>IF(AS283="","",IFERROR(TRIM(INDEX($A283:$AQ283,MATCH(Lists!$K$5,$A$1:$AQ$1,0))&amp;""),""))</f>
        <v/>
      </c>
      <c r="AW283" s="19">
        <f>IF(AS283="","",IF(OR(AND(IFERROR(TRIM(INDEX($A283:$AQ283,MATCH(Lists!$K$9,$A$1:$AQ$1,0))&amp;""),"")&lt;&gt;"",ISERROR(MATCH(LOWER(IFERROR(TRIM(INDEX($A283:$AQ283,MATCH(Lists!$K$9,$A$1:$AQ$1,0))&amp;""),"")),Lists!$M$2:$M$7,0))),AND(IFERROR(TRIM(INDEX($A283:$AQ283,MATCH(Lists!$K$10,$A$1:$AQ$1,0))&amp;""),"")&lt;&gt;"",ISERROR(MATCH(LOWER(IFERROR(TRIM(INDEX($A283:$AQ283,MATCH(Lists!$K$10,$A$1:$AQ$1,0))&amp;""),"")),Lists!$M$2:$M$7,0)))),"Yes","No"))</f>
        <v/>
      </c>
      <c r="AX283" s="19">
        <f>IF(AS283="","",IF(IFERROR(TRIM(INDEX($A283:$AQ283,MATCH(Lists!$K$11,$A$1:$AQ$1,0))&amp;""),"")&lt;&gt;"","Yes","No"))</f>
        <v/>
      </c>
      <c r="AY283" s="19">
        <f>TRIM(IFERROR(TRIM(INDEX($A283:$AQ283,MATCH(Lists!$K$13,$A$1:$AQ$1,0))&amp;""),"")&amp;" "&amp;IFERROR(TRIM(INDEX($A283:$AQ283,MATCH(Lists!$K$14,$A$1:$AQ$1,0))&amp;""),""))</f>
        <v/>
      </c>
      <c r="AZ283" s="20">
        <f>IF(AY283="","",IFERROR(IF(TRIM(INDEX($A283:$AQ283,MATCH(Lists!$K$15,$A$1:$AQ$1,0))&amp;"")="","",IF(ISNUMBER(INDEX($A283:$AQ283,MATCH(Lists!$K$15,$A$1:$AQ$1,0))),INT(INDEX($A283:$AQ283,MATCH(Lists!$K$15,$A$1:$AQ$1,0))),DATE(VALUE(LEFT(INDEX($A283:$AQ283,MATCH(Lists!$K$15,$A$1:$AQ$1,0)),4)),VALUE(MID(INDEX($A283:$AQ283,MATCH(Lists!$K$15,$A$1:$AQ$1,0)),6,2)),VALUE(MID(INDEX($A283:$AQ283,MATCH(Lists!$K$15,$A$1:$AQ$1,0)),9,2))))),""))</f>
        <v/>
      </c>
      <c r="BA283" s="19">
        <f>IF(AY283="","",IFERROR(TRIM(INDEX($A283:$AQ283,MATCH(Lists!$K$17,$A$1:$AQ$1,0))&amp;""),""))</f>
        <v/>
      </c>
      <c r="BB283" s="19">
        <f>IF(AY283="","",IFERROR(TRIM(INDEX($A283:$AQ283,MATCH(Lists!$K$16,$A$1:$AQ$1,0))&amp;""),""))</f>
        <v/>
      </c>
      <c r="BC283" s="19">
        <f>IF(AY283="","",IF(OR(AND(IFERROR(TRIM(INDEX($A283:$AQ283,MATCH(Lists!$K$18,$A$1:$AQ$1,0))&amp;""),"")&lt;&gt;"",ISERROR(MATCH(LOWER(IFERROR(TRIM(INDEX($A283:$AQ283,MATCH(Lists!$K$18,$A$1:$AQ$1,0))&amp;""),"")),Lists!$M$2:$M$7,0))),AND(IFERROR(TRIM(INDEX($A283:$AQ283,MATCH(Lists!$K$19,$A$1:$AQ$1,0))&amp;""),"")&lt;&gt;"",ISERROR(MATCH(LOWER(IFERROR(TRIM(INDEX($A283:$AQ283,MATCH(Lists!$K$19,$A$1:$AQ$1,0))&amp;""),"")),Lists!$M$2:$M$7,0)))),"Yes","No"))</f>
        <v/>
      </c>
      <c r="BD283" s="19">
        <f>IF(AY283="","",IF(IFERROR(TRIM(INDEX($A283:$AQ283,MATCH(Lists!$K$20,$A$1:$AQ$1,0))&amp;""),"")&lt;&gt;"","Yes","No"))</f>
        <v/>
      </c>
      <c r="BE283" s="19">
        <f>IF(AS283="","",IFERROR(TRIM(INDEX($A283:$AQ283,MATCH(Lists!$K$7,$A$1:$AQ$1,0))&amp;""),""))</f>
        <v/>
      </c>
      <c r="BF283" s="19">
        <f>IF(AS283="","",IFERROR(TRIM(INDEX($A283:$AQ283,MATCH(Lists!$K$8,$A$1:$AQ$1,0))&amp;""),""))</f>
        <v/>
      </c>
      <c r="BG283" s="19">
        <f>IF(AS283="","",IFERROR(TRIM(INDEX($A283:$AQ283,MATCH(Lists!$K$12,$A$1:$AQ$1,0))&amp;""),""))</f>
        <v/>
      </c>
      <c r="BH283" s="19">
        <f>IF(AS283="","",IFERROR(TRIM(INDEX($A283:$AQ283,MATCH(Lists!$K$22,$A$1:$AQ$1,0))&amp;""),""))</f>
        <v/>
      </c>
      <c r="BI283" s="21">
        <f>IF(OR(BH283="Paid",BH283="Partially refunded"),IFERROR(VALUE(IFERROR(TRIM(INDEX($A283:$AQ283,MATCH(Lists!$K$23,$A$1:$AQ$1,0))&amp;""),"")),0)-IFERROR(VALUE(IFERROR(TRIM(INDEX($A283:$AQ283,MATCH(Lists!$K$24,$A$1:$AQ$1,0))&amp;""),"")),0),0)</f>
        <v/>
      </c>
      <c r="BJ283" s="21">
        <f>IF(AS283="","",IFERROR(IF(TRIM(INDEX($A283:$AQ283,MATCH(Lists!$K$21,$A$1:$AQ$1,0))&amp;"")="","",VALUE(TRIM(INDEX($A283:$AQ283,MATCH(Lists!$K$21,$A$1:$AQ$1,0))&amp;""))),""))</f>
        <v/>
      </c>
      <c r="BK283" s="19">
        <f>IF(AS283="",0,1)</f>
        <v/>
      </c>
    </row>
    <row r="284">
      <c r="AR284" s="18" t="n"/>
      <c r="AS284" s="19">
        <f>TRIM(IFERROR(TRIM(INDEX($A284:$AQ284,MATCH(Lists!$K$2,$A$1:$AQ$1,0))&amp;""),"")&amp;" "&amp;IFERROR(TRIM(INDEX($A284:$AQ284,MATCH(Lists!$K$3,$A$1:$AQ$1,0))&amp;""),""))</f>
        <v/>
      </c>
      <c r="AT284" s="20">
        <f>IF(AS284="","",IFERROR(IF(TRIM(INDEX($A284:$AQ284,MATCH(Lists!$K$4,$A$1:$AQ$1,0))&amp;"")="","",IF(ISNUMBER(INDEX($A284:$AQ284,MATCH(Lists!$K$4,$A$1:$AQ$1,0))),INT(INDEX($A284:$AQ284,MATCH(Lists!$K$4,$A$1:$AQ$1,0))),DATE(VALUE(LEFT(INDEX($A284:$AQ284,MATCH(Lists!$K$4,$A$1:$AQ$1,0)),4)),VALUE(MID(INDEX($A284:$AQ284,MATCH(Lists!$K$4,$A$1:$AQ$1,0)),6,2)),VALUE(MID(INDEX($A284:$AQ284,MATCH(Lists!$K$4,$A$1:$AQ$1,0)),9,2))))),""))</f>
        <v/>
      </c>
      <c r="AU284" s="19">
        <f>IF(AS284="","",IFERROR(TRIM(INDEX($A284:$AQ284,MATCH(Lists!$K$6,$A$1:$AQ$1,0))&amp;""),""))</f>
        <v/>
      </c>
      <c r="AV284" s="19">
        <f>IF(AS284="","",IFERROR(TRIM(INDEX($A284:$AQ284,MATCH(Lists!$K$5,$A$1:$AQ$1,0))&amp;""),""))</f>
        <v/>
      </c>
      <c r="AW284" s="19">
        <f>IF(AS284="","",IF(OR(AND(IFERROR(TRIM(INDEX($A284:$AQ284,MATCH(Lists!$K$9,$A$1:$AQ$1,0))&amp;""),"")&lt;&gt;"",ISERROR(MATCH(LOWER(IFERROR(TRIM(INDEX($A284:$AQ284,MATCH(Lists!$K$9,$A$1:$AQ$1,0))&amp;""),"")),Lists!$M$2:$M$7,0))),AND(IFERROR(TRIM(INDEX($A284:$AQ284,MATCH(Lists!$K$10,$A$1:$AQ$1,0))&amp;""),"")&lt;&gt;"",ISERROR(MATCH(LOWER(IFERROR(TRIM(INDEX($A284:$AQ284,MATCH(Lists!$K$10,$A$1:$AQ$1,0))&amp;""),"")),Lists!$M$2:$M$7,0)))),"Yes","No"))</f>
        <v/>
      </c>
      <c r="AX284" s="19">
        <f>IF(AS284="","",IF(IFERROR(TRIM(INDEX($A284:$AQ284,MATCH(Lists!$K$11,$A$1:$AQ$1,0))&amp;""),"")&lt;&gt;"","Yes","No"))</f>
        <v/>
      </c>
      <c r="AY284" s="19">
        <f>TRIM(IFERROR(TRIM(INDEX($A284:$AQ284,MATCH(Lists!$K$13,$A$1:$AQ$1,0))&amp;""),"")&amp;" "&amp;IFERROR(TRIM(INDEX($A284:$AQ284,MATCH(Lists!$K$14,$A$1:$AQ$1,0))&amp;""),""))</f>
        <v/>
      </c>
      <c r="AZ284" s="20">
        <f>IF(AY284="","",IFERROR(IF(TRIM(INDEX($A284:$AQ284,MATCH(Lists!$K$15,$A$1:$AQ$1,0))&amp;"")="","",IF(ISNUMBER(INDEX($A284:$AQ284,MATCH(Lists!$K$15,$A$1:$AQ$1,0))),INT(INDEX($A284:$AQ284,MATCH(Lists!$K$15,$A$1:$AQ$1,0))),DATE(VALUE(LEFT(INDEX($A284:$AQ284,MATCH(Lists!$K$15,$A$1:$AQ$1,0)),4)),VALUE(MID(INDEX($A284:$AQ284,MATCH(Lists!$K$15,$A$1:$AQ$1,0)),6,2)),VALUE(MID(INDEX($A284:$AQ284,MATCH(Lists!$K$15,$A$1:$AQ$1,0)),9,2))))),""))</f>
        <v/>
      </c>
      <c r="BA284" s="19">
        <f>IF(AY284="","",IFERROR(TRIM(INDEX($A284:$AQ284,MATCH(Lists!$K$17,$A$1:$AQ$1,0))&amp;""),""))</f>
        <v/>
      </c>
      <c r="BB284" s="19">
        <f>IF(AY284="","",IFERROR(TRIM(INDEX($A284:$AQ284,MATCH(Lists!$K$16,$A$1:$AQ$1,0))&amp;""),""))</f>
        <v/>
      </c>
      <c r="BC284" s="19">
        <f>IF(AY284="","",IF(OR(AND(IFERROR(TRIM(INDEX($A284:$AQ284,MATCH(Lists!$K$18,$A$1:$AQ$1,0))&amp;""),"")&lt;&gt;"",ISERROR(MATCH(LOWER(IFERROR(TRIM(INDEX($A284:$AQ284,MATCH(Lists!$K$18,$A$1:$AQ$1,0))&amp;""),"")),Lists!$M$2:$M$7,0))),AND(IFERROR(TRIM(INDEX($A284:$AQ284,MATCH(Lists!$K$19,$A$1:$AQ$1,0))&amp;""),"")&lt;&gt;"",ISERROR(MATCH(LOWER(IFERROR(TRIM(INDEX($A284:$AQ284,MATCH(Lists!$K$19,$A$1:$AQ$1,0))&amp;""),"")),Lists!$M$2:$M$7,0)))),"Yes","No"))</f>
        <v/>
      </c>
      <c r="BD284" s="19">
        <f>IF(AY284="","",IF(IFERROR(TRIM(INDEX($A284:$AQ284,MATCH(Lists!$K$20,$A$1:$AQ$1,0))&amp;""),"")&lt;&gt;"","Yes","No"))</f>
        <v/>
      </c>
      <c r="BE284" s="19">
        <f>IF(AS284="","",IFERROR(TRIM(INDEX($A284:$AQ284,MATCH(Lists!$K$7,$A$1:$AQ$1,0))&amp;""),""))</f>
        <v/>
      </c>
      <c r="BF284" s="19">
        <f>IF(AS284="","",IFERROR(TRIM(INDEX($A284:$AQ284,MATCH(Lists!$K$8,$A$1:$AQ$1,0))&amp;""),""))</f>
        <v/>
      </c>
      <c r="BG284" s="19">
        <f>IF(AS284="","",IFERROR(TRIM(INDEX($A284:$AQ284,MATCH(Lists!$K$12,$A$1:$AQ$1,0))&amp;""),""))</f>
        <v/>
      </c>
      <c r="BH284" s="19">
        <f>IF(AS284="","",IFERROR(TRIM(INDEX($A284:$AQ284,MATCH(Lists!$K$22,$A$1:$AQ$1,0))&amp;""),""))</f>
        <v/>
      </c>
      <c r="BI284" s="21">
        <f>IF(OR(BH284="Paid",BH284="Partially refunded"),IFERROR(VALUE(IFERROR(TRIM(INDEX($A284:$AQ284,MATCH(Lists!$K$23,$A$1:$AQ$1,0))&amp;""),"")),0)-IFERROR(VALUE(IFERROR(TRIM(INDEX($A284:$AQ284,MATCH(Lists!$K$24,$A$1:$AQ$1,0))&amp;""),"")),0),0)</f>
        <v/>
      </c>
      <c r="BJ284" s="21">
        <f>IF(AS284="","",IFERROR(IF(TRIM(INDEX($A284:$AQ284,MATCH(Lists!$K$21,$A$1:$AQ$1,0))&amp;"")="","",VALUE(TRIM(INDEX($A284:$AQ284,MATCH(Lists!$K$21,$A$1:$AQ$1,0))&amp;""))),""))</f>
        <v/>
      </c>
      <c r="BK284" s="19">
        <f>IF(AS284="",0,1)</f>
        <v/>
      </c>
    </row>
    <row r="285">
      <c r="AR285" s="18" t="n"/>
      <c r="AS285" s="19">
        <f>TRIM(IFERROR(TRIM(INDEX($A285:$AQ285,MATCH(Lists!$K$2,$A$1:$AQ$1,0))&amp;""),"")&amp;" "&amp;IFERROR(TRIM(INDEX($A285:$AQ285,MATCH(Lists!$K$3,$A$1:$AQ$1,0))&amp;""),""))</f>
        <v/>
      </c>
      <c r="AT285" s="20">
        <f>IF(AS285="","",IFERROR(IF(TRIM(INDEX($A285:$AQ285,MATCH(Lists!$K$4,$A$1:$AQ$1,0))&amp;"")="","",IF(ISNUMBER(INDEX($A285:$AQ285,MATCH(Lists!$K$4,$A$1:$AQ$1,0))),INT(INDEX($A285:$AQ285,MATCH(Lists!$K$4,$A$1:$AQ$1,0))),DATE(VALUE(LEFT(INDEX($A285:$AQ285,MATCH(Lists!$K$4,$A$1:$AQ$1,0)),4)),VALUE(MID(INDEX($A285:$AQ285,MATCH(Lists!$K$4,$A$1:$AQ$1,0)),6,2)),VALUE(MID(INDEX($A285:$AQ285,MATCH(Lists!$K$4,$A$1:$AQ$1,0)),9,2))))),""))</f>
        <v/>
      </c>
      <c r="AU285" s="19">
        <f>IF(AS285="","",IFERROR(TRIM(INDEX($A285:$AQ285,MATCH(Lists!$K$6,$A$1:$AQ$1,0))&amp;""),""))</f>
        <v/>
      </c>
      <c r="AV285" s="19">
        <f>IF(AS285="","",IFERROR(TRIM(INDEX($A285:$AQ285,MATCH(Lists!$K$5,$A$1:$AQ$1,0))&amp;""),""))</f>
        <v/>
      </c>
      <c r="AW285" s="19">
        <f>IF(AS285="","",IF(OR(AND(IFERROR(TRIM(INDEX($A285:$AQ285,MATCH(Lists!$K$9,$A$1:$AQ$1,0))&amp;""),"")&lt;&gt;"",ISERROR(MATCH(LOWER(IFERROR(TRIM(INDEX($A285:$AQ285,MATCH(Lists!$K$9,$A$1:$AQ$1,0))&amp;""),"")),Lists!$M$2:$M$7,0))),AND(IFERROR(TRIM(INDEX($A285:$AQ285,MATCH(Lists!$K$10,$A$1:$AQ$1,0))&amp;""),"")&lt;&gt;"",ISERROR(MATCH(LOWER(IFERROR(TRIM(INDEX($A285:$AQ285,MATCH(Lists!$K$10,$A$1:$AQ$1,0))&amp;""),"")),Lists!$M$2:$M$7,0)))),"Yes","No"))</f>
        <v/>
      </c>
      <c r="AX285" s="19">
        <f>IF(AS285="","",IF(IFERROR(TRIM(INDEX($A285:$AQ285,MATCH(Lists!$K$11,$A$1:$AQ$1,0))&amp;""),"")&lt;&gt;"","Yes","No"))</f>
        <v/>
      </c>
      <c r="AY285" s="19">
        <f>TRIM(IFERROR(TRIM(INDEX($A285:$AQ285,MATCH(Lists!$K$13,$A$1:$AQ$1,0))&amp;""),"")&amp;" "&amp;IFERROR(TRIM(INDEX($A285:$AQ285,MATCH(Lists!$K$14,$A$1:$AQ$1,0))&amp;""),""))</f>
        <v/>
      </c>
      <c r="AZ285" s="20">
        <f>IF(AY285="","",IFERROR(IF(TRIM(INDEX($A285:$AQ285,MATCH(Lists!$K$15,$A$1:$AQ$1,0))&amp;"")="","",IF(ISNUMBER(INDEX($A285:$AQ285,MATCH(Lists!$K$15,$A$1:$AQ$1,0))),INT(INDEX($A285:$AQ285,MATCH(Lists!$K$15,$A$1:$AQ$1,0))),DATE(VALUE(LEFT(INDEX($A285:$AQ285,MATCH(Lists!$K$15,$A$1:$AQ$1,0)),4)),VALUE(MID(INDEX($A285:$AQ285,MATCH(Lists!$K$15,$A$1:$AQ$1,0)),6,2)),VALUE(MID(INDEX($A285:$AQ285,MATCH(Lists!$K$15,$A$1:$AQ$1,0)),9,2))))),""))</f>
        <v/>
      </c>
      <c r="BA285" s="19">
        <f>IF(AY285="","",IFERROR(TRIM(INDEX($A285:$AQ285,MATCH(Lists!$K$17,$A$1:$AQ$1,0))&amp;""),""))</f>
        <v/>
      </c>
      <c r="BB285" s="19">
        <f>IF(AY285="","",IFERROR(TRIM(INDEX($A285:$AQ285,MATCH(Lists!$K$16,$A$1:$AQ$1,0))&amp;""),""))</f>
        <v/>
      </c>
      <c r="BC285" s="19">
        <f>IF(AY285="","",IF(OR(AND(IFERROR(TRIM(INDEX($A285:$AQ285,MATCH(Lists!$K$18,$A$1:$AQ$1,0))&amp;""),"")&lt;&gt;"",ISERROR(MATCH(LOWER(IFERROR(TRIM(INDEX($A285:$AQ285,MATCH(Lists!$K$18,$A$1:$AQ$1,0))&amp;""),"")),Lists!$M$2:$M$7,0))),AND(IFERROR(TRIM(INDEX($A285:$AQ285,MATCH(Lists!$K$19,$A$1:$AQ$1,0))&amp;""),"")&lt;&gt;"",ISERROR(MATCH(LOWER(IFERROR(TRIM(INDEX($A285:$AQ285,MATCH(Lists!$K$19,$A$1:$AQ$1,0))&amp;""),"")),Lists!$M$2:$M$7,0)))),"Yes","No"))</f>
        <v/>
      </c>
      <c r="BD285" s="19">
        <f>IF(AY285="","",IF(IFERROR(TRIM(INDEX($A285:$AQ285,MATCH(Lists!$K$20,$A$1:$AQ$1,0))&amp;""),"")&lt;&gt;"","Yes","No"))</f>
        <v/>
      </c>
      <c r="BE285" s="19">
        <f>IF(AS285="","",IFERROR(TRIM(INDEX($A285:$AQ285,MATCH(Lists!$K$7,$A$1:$AQ$1,0))&amp;""),""))</f>
        <v/>
      </c>
      <c r="BF285" s="19">
        <f>IF(AS285="","",IFERROR(TRIM(INDEX($A285:$AQ285,MATCH(Lists!$K$8,$A$1:$AQ$1,0))&amp;""),""))</f>
        <v/>
      </c>
      <c r="BG285" s="19">
        <f>IF(AS285="","",IFERROR(TRIM(INDEX($A285:$AQ285,MATCH(Lists!$K$12,$A$1:$AQ$1,0))&amp;""),""))</f>
        <v/>
      </c>
      <c r="BH285" s="19">
        <f>IF(AS285="","",IFERROR(TRIM(INDEX($A285:$AQ285,MATCH(Lists!$K$22,$A$1:$AQ$1,0))&amp;""),""))</f>
        <v/>
      </c>
      <c r="BI285" s="21">
        <f>IF(OR(BH285="Paid",BH285="Partially refunded"),IFERROR(VALUE(IFERROR(TRIM(INDEX($A285:$AQ285,MATCH(Lists!$K$23,$A$1:$AQ$1,0))&amp;""),"")),0)-IFERROR(VALUE(IFERROR(TRIM(INDEX($A285:$AQ285,MATCH(Lists!$K$24,$A$1:$AQ$1,0))&amp;""),"")),0),0)</f>
        <v/>
      </c>
      <c r="BJ285" s="21">
        <f>IF(AS285="","",IFERROR(IF(TRIM(INDEX($A285:$AQ285,MATCH(Lists!$K$21,$A$1:$AQ$1,0))&amp;"")="","",VALUE(TRIM(INDEX($A285:$AQ285,MATCH(Lists!$K$21,$A$1:$AQ$1,0))&amp;""))),""))</f>
        <v/>
      </c>
      <c r="BK285" s="19">
        <f>IF(AS285="",0,1)</f>
        <v/>
      </c>
    </row>
    <row r="286">
      <c r="AR286" s="18" t="n"/>
      <c r="AS286" s="19">
        <f>TRIM(IFERROR(TRIM(INDEX($A286:$AQ286,MATCH(Lists!$K$2,$A$1:$AQ$1,0))&amp;""),"")&amp;" "&amp;IFERROR(TRIM(INDEX($A286:$AQ286,MATCH(Lists!$K$3,$A$1:$AQ$1,0))&amp;""),""))</f>
        <v/>
      </c>
      <c r="AT286" s="20">
        <f>IF(AS286="","",IFERROR(IF(TRIM(INDEX($A286:$AQ286,MATCH(Lists!$K$4,$A$1:$AQ$1,0))&amp;"")="","",IF(ISNUMBER(INDEX($A286:$AQ286,MATCH(Lists!$K$4,$A$1:$AQ$1,0))),INT(INDEX($A286:$AQ286,MATCH(Lists!$K$4,$A$1:$AQ$1,0))),DATE(VALUE(LEFT(INDEX($A286:$AQ286,MATCH(Lists!$K$4,$A$1:$AQ$1,0)),4)),VALUE(MID(INDEX($A286:$AQ286,MATCH(Lists!$K$4,$A$1:$AQ$1,0)),6,2)),VALUE(MID(INDEX($A286:$AQ286,MATCH(Lists!$K$4,$A$1:$AQ$1,0)),9,2))))),""))</f>
        <v/>
      </c>
      <c r="AU286" s="19">
        <f>IF(AS286="","",IFERROR(TRIM(INDEX($A286:$AQ286,MATCH(Lists!$K$6,$A$1:$AQ$1,0))&amp;""),""))</f>
        <v/>
      </c>
      <c r="AV286" s="19">
        <f>IF(AS286="","",IFERROR(TRIM(INDEX($A286:$AQ286,MATCH(Lists!$K$5,$A$1:$AQ$1,0))&amp;""),""))</f>
        <v/>
      </c>
      <c r="AW286" s="19">
        <f>IF(AS286="","",IF(OR(AND(IFERROR(TRIM(INDEX($A286:$AQ286,MATCH(Lists!$K$9,$A$1:$AQ$1,0))&amp;""),"")&lt;&gt;"",ISERROR(MATCH(LOWER(IFERROR(TRIM(INDEX($A286:$AQ286,MATCH(Lists!$K$9,$A$1:$AQ$1,0))&amp;""),"")),Lists!$M$2:$M$7,0))),AND(IFERROR(TRIM(INDEX($A286:$AQ286,MATCH(Lists!$K$10,$A$1:$AQ$1,0))&amp;""),"")&lt;&gt;"",ISERROR(MATCH(LOWER(IFERROR(TRIM(INDEX($A286:$AQ286,MATCH(Lists!$K$10,$A$1:$AQ$1,0))&amp;""),"")),Lists!$M$2:$M$7,0)))),"Yes","No"))</f>
        <v/>
      </c>
      <c r="AX286" s="19">
        <f>IF(AS286="","",IF(IFERROR(TRIM(INDEX($A286:$AQ286,MATCH(Lists!$K$11,$A$1:$AQ$1,0))&amp;""),"")&lt;&gt;"","Yes","No"))</f>
        <v/>
      </c>
      <c r="AY286" s="19">
        <f>TRIM(IFERROR(TRIM(INDEX($A286:$AQ286,MATCH(Lists!$K$13,$A$1:$AQ$1,0))&amp;""),"")&amp;" "&amp;IFERROR(TRIM(INDEX($A286:$AQ286,MATCH(Lists!$K$14,$A$1:$AQ$1,0))&amp;""),""))</f>
        <v/>
      </c>
      <c r="AZ286" s="20">
        <f>IF(AY286="","",IFERROR(IF(TRIM(INDEX($A286:$AQ286,MATCH(Lists!$K$15,$A$1:$AQ$1,0))&amp;"")="","",IF(ISNUMBER(INDEX($A286:$AQ286,MATCH(Lists!$K$15,$A$1:$AQ$1,0))),INT(INDEX($A286:$AQ286,MATCH(Lists!$K$15,$A$1:$AQ$1,0))),DATE(VALUE(LEFT(INDEX($A286:$AQ286,MATCH(Lists!$K$15,$A$1:$AQ$1,0)),4)),VALUE(MID(INDEX($A286:$AQ286,MATCH(Lists!$K$15,$A$1:$AQ$1,0)),6,2)),VALUE(MID(INDEX($A286:$AQ286,MATCH(Lists!$K$15,$A$1:$AQ$1,0)),9,2))))),""))</f>
        <v/>
      </c>
      <c r="BA286" s="19">
        <f>IF(AY286="","",IFERROR(TRIM(INDEX($A286:$AQ286,MATCH(Lists!$K$17,$A$1:$AQ$1,0))&amp;""),""))</f>
        <v/>
      </c>
      <c r="BB286" s="19">
        <f>IF(AY286="","",IFERROR(TRIM(INDEX($A286:$AQ286,MATCH(Lists!$K$16,$A$1:$AQ$1,0))&amp;""),""))</f>
        <v/>
      </c>
      <c r="BC286" s="19">
        <f>IF(AY286="","",IF(OR(AND(IFERROR(TRIM(INDEX($A286:$AQ286,MATCH(Lists!$K$18,$A$1:$AQ$1,0))&amp;""),"")&lt;&gt;"",ISERROR(MATCH(LOWER(IFERROR(TRIM(INDEX($A286:$AQ286,MATCH(Lists!$K$18,$A$1:$AQ$1,0))&amp;""),"")),Lists!$M$2:$M$7,0))),AND(IFERROR(TRIM(INDEX($A286:$AQ286,MATCH(Lists!$K$19,$A$1:$AQ$1,0))&amp;""),"")&lt;&gt;"",ISERROR(MATCH(LOWER(IFERROR(TRIM(INDEX($A286:$AQ286,MATCH(Lists!$K$19,$A$1:$AQ$1,0))&amp;""),"")),Lists!$M$2:$M$7,0)))),"Yes","No"))</f>
        <v/>
      </c>
      <c r="BD286" s="19">
        <f>IF(AY286="","",IF(IFERROR(TRIM(INDEX($A286:$AQ286,MATCH(Lists!$K$20,$A$1:$AQ$1,0))&amp;""),"")&lt;&gt;"","Yes","No"))</f>
        <v/>
      </c>
      <c r="BE286" s="19">
        <f>IF(AS286="","",IFERROR(TRIM(INDEX($A286:$AQ286,MATCH(Lists!$K$7,$A$1:$AQ$1,0))&amp;""),""))</f>
        <v/>
      </c>
      <c r="BF286" s="19">
        <f>IF(AS286="","",IFERROR(TRIM(INDEX($A286:$AQ286,MATCH(Lists!$K$8,$A$1:$AQ$1,0))&amp;""),""))</f>
        <v/>
      </c>
      <c r="BG286" s="19">
        <f>IF(AS286="","",IFERROR(TRIM(INDEX($A286:$AQ286,MATCH(Lists!$K$12,$A$1:$AQ$1,0))&amp;""),""))</f>
        <v/>
      </c>
      <c r="BH286" s="19">
        <f>IF(AS286="","",IFERROR(TRIM(INDEX($A286:$AQ286,MATCH(Lists!$K$22,$A$1:$AQ$1,0))&amp;""),""))</f>
        <v/>
      </c>
      <c r="BI286" s="21">
        <f>IF(OR(BH286="Paid",BH286="Partially refunded"),IFERROR(VALUE(IFERROR(TRIM(INDEX($A286:$AQ286,MATCH(Lists!$K$23,$A$1:$AQ$1,0))&amp;""),"")),0)-IFERROR(VALUE(IFERROR(TRIM(INDEX($A286:$AQ286,MATCH(Lists!$K$24,$A$1:$AQ$1,0))&amp;""),"")),0),0)</f>
        <v/>
      </c>
      <c r="BJ286" s="21">
        <f>IF(AS286="","",IFERROR(IF(TRIM(INDEX($A286:$AQ286,MATCH(Lists!$K$21,$A$1:$AQ$1,0))&amp;"")="","",VALUE(TRIM(INDEX($A286:$AQ286,MATCH(Lists!$K$21,$A$1:$AQ$1,0))&amp;""))),""))</f>
        <v/>
      </c>
      <c r="BK286" s="19">
        <f>IF(AS286="",0,1)</f>
        <v/>
      </c>
    </row>
    <row r="287">
      <c r="AR287" s="18" t="n"/>
      <c r="AS287" s="19">
        <f>TRIM(IFERROR(TRIM(INDEX($A287:$AQ287,MATCH(Lists!$K$2,$A$1:$AQ$1,0))&amp;""),"")&amp;" "&amp;IFERROR(TRIM(INDEX($A287:$AQ287,MATCH(Lists!$K$3,$A$1:$AQ$1,0))&amp;""),""))</f>
        <v/>
      </c>
      <c r="AT287" s="20">
        <f>IF(AS287="","",IFERROR(IF(TRIM(INDEX($A287:$AQ287,MATCH(Lists!$K$4,$A$1:$AQ$1,0))&amp;"")="","",IF(ISNUMBER(INDEX($A287:$AQ287,MATCH(Lists!$K$4,$A$1:$AQ$1,0))),INT(INDEX($A287:$AQ287,MATCH(Lists!$K$4,$A$1:$AQ$1,0))),DATE(VALUE(LEFT(INDEX($A287:$AQ287,MATCH(Lists!$K$4,$A$1:$AQ$1,0)),4)),VALUE(MID(INDEX($A287:$AQ287,MATCH(Lists!$K$4,$A$1:$AQ$1,0)),6,2)),VALUE(MID(INDEX($A287:$AQ287,MATCH(Lists!$K$4,$A$1:$AQ$1,0)),9,2))))),""))</f>
        <v/>
      </c>
      <c r="AU287" s="19">
        <f>IF(AS287="","",IFERROR(TRIM(INDEX($A287:$AQ287,MATCH(Lists!$K$6,$A$1:$AQ$1,0))&amp;""),""))</f>
        <v/>
      </c>
      <c r="AV287" s="19">
        <f>IF(AS287="","",IFERROR(TRIM(INDEX($A287:$AQ287,MATCH(Lists!$K$5,$A$1:$AQ$1,0))&amp;""),""))</f>
        <v/>
      </c>
      <c r="AW287" s="19">
        <f>IF(AS287="","",IF(OR(AND(IFERROR(TRIM(INDEX($A287:$AQ287,MATCH(Lists!$K$9,$A$1:$AQ$1,0))&amp;""),"")&lt;&gt;"",ISERROR(MATCH(LOWER(IFERROR(TRIM(INDEX($A287:$AQ287,MATCH(Lists!$K$9,$A$1:$AQ$1,0))&amp;""),"")),Lists!$M$2:$M$7,0))),AND(IFERROR(TRIM(INDEX($A287:$AQ287,MATCH(Lists!$K$10,$A$1:$AQ$1,0))&amp;""),"")&lt;&gt;"",ISERROR(MATCH(LOWER(IFERROR(TRIM(INDEX($A287:$AQ287,MATCH(Lists!$K$10,$A$1:$AQ$1,0))&amp;""),"")),Lists!$M$2:$M$7,0)))),"Yes","No"))</f>
        <v/>
      </c>
      <c r="AX287" s="19">
        <f>IF(AS287="","",IF(IFERROR(TRIM(INDEX($A287:$AQ287,MATCH(Lists!$K$11,$A$1:$AQ$1,0))&amp;""),"")&lt;&gt;"","Yes","No"))</f>
        <v/>
      </c>
      <c r="AY287" s="19">
        <f>TRIM(IFERROR(TRIM(INDEX($A287:$AQ287,MATCH(Lists!$K$13,$A$1:$AQ$1,0))&amp;""),"")&amp;" "&amp;IFERROR(TRIM(INDEX($A287:$AQ287,MATCH(Lists!$K$14,$A$1:$AQ$1,0))&amp;""),""))</f>
        <v/>
      </c>
      <c r="AZ287" s="20">
        <f>IF(AY287="","",IFERROR(IF(TRIM(INDEX($A287:$AQ287,MATCH(Lists!$K$15,$A$1:$AQ$1,0))&amp;"")="","",IF(ISNUMBER(INDEX($A287:$AQ287,MATCH(Lists!$K$15,$A$1:$AQ$1,0))),INT(INDEX($A287:$AQ287,MATCH(Lists!$K$15,$A$1:$AQ$1,0))),DATE(VALUE(LEFT(INDEX($A287:$AQ287,MATCH(Lists!$K$15,$A$1:$AQ$1,0)),4)),VALUE(MID(INDEX($A287:$AQ287,MATCH(Lists!$K$15,$A$1:$AQ$1,0)),6,2)),VALUE(MID(INDEX($A287:$AQ287,MATCH(Lists!$K$15,$A$1:$AQ$1,0)),9,2))))),""))</f>
        <v/>
      </c>
      <c r="BA287" s="19">
        <f>IF(AY287="","",IFERROR(TRIM(INDEX($A287:$AQ287,MATCH(Lists!$K$17,$A$1:$AQ$1,0))&amp;""),""))</f>
        <v/>
      </c>
      <c r="BB287" s="19">
        <f>IF(AY287="","",IFERROR(TRIM(INDEX($A287:$AQ287,MATCH(Lists!$K$16,$A$1:$AQ$1,0))&amp;""),""))</f>
        <v/>
      </c>
      <c r="BC287" s="19">
        <f>IF(AY287="","",IF(OR(AND(IFERROR(TRIM(INDEX($A287:$AQ287,MATCH(Lists!$K$18,$A$1:$AQ$1,0))&amp;""),"")&lt;&gt;"",ISERROR(MATCH(LOWER(IFERROR(TRIM(INDEX($A287:$AQ287,MATCH(Lists!$K$18,$A$1:$AQ$1,0))&amp;""),"")),Lists!$M$2:$M$7,0))),AND(IFERROR(TRIM(INDEX($A287:$AQ287,MATCH(Lists!$K$19,$A$1:$AQ$1,0))&amp;""),"")&lt;&gt;"",ISERROR(MATCH(LOWER(IFERROR(TRIM(INDEX($A287:$AQ287,MATCH(Lists!$K$19,$A$1:$AQ$1,0))&amp;""),"")),Lists!$M$2:$M$7,0)))),"Yes","No"))</f>
        <v/>
      </c>
      <c r="BD287" s="19">
        <f>IF(AY287="","",IF(IFERROR(TRIM(INDEX($A287:$AQ287,MATCH(Lists!$K$20,$A$1:$AQ$1,0))&amp;""),"")&lt;&gt;"","Yes","No"))</f>
        <v/>
      </c>
      <c r="BE287" s="19">
        <f>IF(AS287="","",IFERROR(TRIM(INDEX($A287:$AQ287,MATCH(Lists!$K$7,$A$1:$AQ$1,0))&amp;""),""))</f>
        <v/>
      </c>
      <c r="BF287" s="19">
        <f>IF(AS287="","",IFERROR(TRIM(INDEX($A287:$AQ287,MATCH(Lists!$K$8,$A$1:$AQ$1,0))&amp;""),""))</f>
        <v/>
      </c>
      <c r="BG287" s="19">
        <f>IF(AS287="","",IFERROR(TRIM(INDEX($A287:$AQ287,MATCH(Lists!$K$12,$A$1:$AQ$1,0))&amp;""),""))</f>
        <v/>
      </c>
      <c r="BH287" s="19">
        <f>IF(AS287="","",IFERROR(TRIM(INDEX($A287:$AQ287,MATCH(Lists!$K$22,$A$1:$AQ$1,0))&amp;""),""))</f>
        <v/>
      </c>
      <c r="BI287" s="21">
        <f>IF(OR(BH287="Paid",BH287="Partially refunded"),IFERROR(VALUE(IFERROR(TRIM(INDEX($A287:$AQ287,MATCH(Lists!$K$23,$A$1:$AQ$1,0))&amp;""),"")),0)-IFERROR(VALUE(IFERROR(TRIM(INDEX($A287:$AQ287,MATCH(Lists!$K$24,$A$1:$AQ$1,0))&amp;""),"")),0),0)</f>
        <v/>
      </c>
      <c r="BJ287" s="21">
        <f>IF(AS287="","",IFERROR(IF(TRIM(INDEX($A287:$AQ287,MATCH(Lists!$K$21,$A$1:$AQ$1,0))&amp;"")="","",VALUE(TRIM(INDEX($A287:$AQ287,MATCH(Lists!$K$21,$A$1:$AQ$1,0))&amp;""))),""))</f>
        <v/>
      </c>
      <c r="BK287" s="19">
        <f>IF(AS287="",0,1)</f>
        <v/>
      </c>
    </row>
    <row r="288">
      <c r="AR288" s="18" t="n"/>
      <c r="AS288" s="19">
        <f>TRIM(IFERROR(TRIM(INDEX($A288:$AQ288,MATCH(Lists!$K$2,$A$1:$AQ$1,0))&amp;""),"")&amp;" "&amp;IFERROR(TRIM(INDEX($A288:$AQ288,MATCH(Lists!$K$3,$A$1:$AQ$1,0))&amp;""),""))</f>
        <v/>
      </c>
      <c r="AT288" s="20">
        <f>IF(AS288="","",IFERROR(IF(TRIM(INDEX($A288:$AQ288,MATCH(Lists!$K$4,$A$1:$AQ$1,0))&amp;"")="","",IF(ISNUMBER(INDEX($A288:$AQ288,MATCH(Lists!$K$4,$A$1:$AQ$1,0))),INT(INDEX($A288:$AQ288,MATCH(Lists!$K$4,$A$1:$AQ$1,0))),DATE(VALUE(LEFT(INDEX($A288:$AQ288,MATCH(Lists!$K$4,$A$1:$AQ$1,0)),4)),VALUE(MID(INDEX($A288:$AQ288,MATCH(Lists!$K$4,$A$1:$AQ$1,0)),6,2)),VALUE(MID(INDEX($A288:$AQ288,MATCH(Lists!$K$4,$A$1:$AQ$1,0)),9,2))))),""))</f>
        <v/>
      </c>
      <c r="AU288" s="19">
        <f>IF(AS288="","",IFERROR(TRIM(INDEX($A288:$AQ288,MATCH(Lists!$K$6,$A$1:$AQ$1,0))&amp;""),""))</f>
        <v/>
      </c>
      <c r="AV288" s="19">
        <f>IF(AS288="","",IFERROR(TRIM(INDEX($A288:$AQ288,MATCH(Lists!$K$5,$A$1:$AQ$1,0))&amp;""),""))</f>
        <v/>
      </c>
      <c r="AW288" s="19">
        <f>IF(AS288="","",IF(OR(AND(IFERROR(TRIM(INDEX($A288:$AQ288,MATCH(Lists!$K$9,$A$1:$AQ$1,0))&amp;""),"")&lt;&gt;"",ISERROR(MATCH(LOWER(IFERROR(TRIM(INDEX($A288:$AQ288,MATCH(Lists!$K$9,$A$1:$AQ$1,0))&amp;""),"")),Lists!$M$2:$M$7,0))),AND(IFERROR(TRIM(INDEX($A288:$AQ288,MATCH(Lists!$K$10,$A$1:$AQ$1,0))&amp;""),"")&lt;&gt;"",ISERROR(MATCH(LOWER(IFERROR(TRIM(INDEX($A288:$AQ288,MATCH(Lists!$K$10,$A$1:$AQ$1,0))&amp;""),"")),Lists!$M$2:$M$7,0)))),"Yes","No"))</f>
        <v/>
      </c>
      <c r="AX288" s="19">
        <f>IF(AS288="","",IF(IFERROR(TRIM(INDEX($A288:$AQ288,MATCH(Lists!$K$11,$A$1:$AQ$1,0))&amp;""),"")&lt;&gt;"","Yes","No"))</f>
        <v/>
      </c>
      <c r="AY288" s="19">
        <f>TRIM(IFERROR(TRIM(INDEX($A288:$AQ288,MATCH(Lists!$K$13,$A$1:$AQ$1,0))&amp;""),"")&amp;" "&amp;IFERROR(TRIM(INDEX($A288:$AQ288,MATCH(Lists!$K$14,$A$1:$AQ$1,0))&amp;""),""))</f>
        <v/>
      </c>
      <c r="AZ288" s="20">
        <f>IF(AY288="","",IFERROR(IF(TRIM(INDEX($A288:$AQ288,MATCH(Lists!$K$15,$A$1:$AQ$1,0))&amp;"")="","",IF(ISNUMBER(INDEX($A288:$AQ288,MATCH(Lists!$K$15,$A$1:$AQ$1,0))),INT(INDEX($A288:$AQ288,MATCH(Lists!$K$15,$A$1:$AQ$1,0))),DATE(VALUE(LEFT(INDEX($A288:$AQ288,MATCH(Lists!$K$15,$A$1:$AQ$1,0)),4)),VALUE(MID(INDEX($A288:$AQ288,MATCH(Lists!$K$15,$A$1:$AQ$1,0)),6,2)),VALUE(MID(INDEX($A288:$AQ288,MATCH(Lists!$K$15,$A$1:$AQ$1,0)),9,2))))),""))</f>
        <v/>
      </c>
      <c r="BA288" s="19">
        <f>IF(AY288="","",IFERROR(TRIM(INDEX($A288:$AQ288,MATCH(Lists!$K$17,$A$1:$AQ$1,0))&amp;""),""))</f>
        <v/>
      </c>
      <c r="BB288" s="19">
        <f>IF(AY288="","",IFERROR(TRIM(INDEX($A288:$AQ288,MATCH(Lists!$K$16,$A$1:$AQ$1,0))&amp;""),""))</f>
        <v/>
      </c>
      <c r="BC288" s="19">
        <f>IF(AY288="","",IF(OR(AND(IFERROR(TRIM(INDEX($A288:$AQ288,MATCH(Lists!$K$18,$A$1:$AQ$1,0))&amp;""),"")&lt;&gt;"",ISERROR(MATCH(LOWER(IFERROR(TRIM(INDEX($A288:$AQ288,MATCH(Lists!$K$18,$A$1:$AQ$1,0))&amp;""),"")),Lists!$M$2:$M$7,0))),AND(IFERROR(TRIM(INDEX($A288:$AQ288,MATCH(Lists!$K$19,$A$1:$AQ$1,0))&amp;""),"")&lt;&gt;"",ISERROR(MATCH(LOWER(IFERROR(TRIM(INDEX($A288:$AQ288,MATCH(Lists!$K$19,$A$1:$AQ$1,0))&amp;""),"")),Lists!$M$2:$M$7,0)))),"Yes","No"))</f>
        <v/>
      </c>
      <c r="BD288" s="19">
        <f>IF(AY288="","",IF(IFERROR(TRIM(INDEX($A288:$AQ288,MATCH(Lists!$K$20,$A$1:$AQ$1,0))&amp;""),"")&lt;&gt;"","Yes","No"))</f>
        <v/>
      </c>
      <c r="BE288" s="19">
        <f>IF(AS288="","",IFERROR(TRIM(INDEX($A288:$AQ288,MATCH(Lists!$K$7,$A$1:$AQ$1,0))&amp;""),""))</f>
        <v/>
      </c>
      <c r="BF288" s="19">
        <f>IF(AS288="","",IFERROR(TRIM(INDEX($A288:$AQ288,MATCH(Lists!$K$8,$A$1:$AQ$1,0))&amp;""),""))</f>
        <v/>
      </c>
      <c r="BG288" s="19">
        <f>IF(AS288="","",IFERROR(TRIM(INDEX($A288:$AQ288,MATCH(Lists!$K$12,$A$1:$AQ$1,0))&amp;""),""))</f>
        <v/>
      </c>
      <c r="BH288" s="19">
        <f>IF(AS288="","",IFERROR(TRIM(INDEX($A288:$AQ288,MATCH(Lists!$K$22,$A$1:$AQ$1,0))&amp;""),""))</f>
        <v/>
      </c>
      <c r="BI288" s="21">
        <f>IF(OR(BH288="Paid",BH288="Partially refunded"),IFERROR(VALUE(IFERROR(TRIM(INDEX($A288:$AQ288,MATCH(Lists!$K$23,$A$1:$AQ$1,0))&amp;""),"")),0)-IFERROR(VALUE(IFERROR(TRIM(INDEX($A288:$AQ288,MATCH(Lists!$K$24,$A$1:$AQ$1,0))&amp;""),"")),0),0)</f>
        <v/>
      </c>
      <c r="BJ288" s="21">
        <f>IF(AS288="","",IFERROR(IF(TRIM(INDEX($A288:$AQ288,MATCH(Lists!$K$21,$A$1:$AQ$1,0))&amp;"")="","",VALUE(TRIM(INDEX($A288:$AQ288,MATCH(Lists!$K$21,$A$1:$AQ$1,0))&amp;""))),""))</f>
        <v/>
      </c>
      <c r="BK288" s="19">
        <f>IF(AS288="",0,1)</f>
        <v/>
      </c>
    </row>
    <row r="289">
      <c r="AR289" s="18" t="n"/>
      <c r="AS289" s="19">
        <f>TRIM(IFERROR(TRIM(INDEX($A289:$AQ289,MATCH(Lists!$K$2,$A$1:$AQ$1,0))&amp;""),"")&amp;" "&amp;IFERROR(TRIM(INDEX($A289:$AQ289,MATCH(Lists!$K$3,$A$1:$AQ$1,0))&amp;""),""))</f>
        <v/>
      </c>
      <c r="AT289" s="20">
        <f>IF(AS289="","",IFERROR(IF(TRIM(INDEX($A289:$AQ289,MATCH(Lists!$K$4,$A$1:$AQ$1,0))&amp;"")="","",IF(ISNUMBER(INDEX($A289:$AQ289,MATCH(Lists!$K$4,$A$1:$AQ$1,0))),INT(INDEX($A289:$AQ289,MATCH(Lists!$K$4,$A$1:$AQ$1,0))),DATE(VALUE(LEFT(INDEX($A289:$AQ289,MATCH(Lists!$K$4,$A$1:$AQ$1,0)),4)),VALUE(MID(INDEX($A289:$AQ289,MATCH(Lists!$K$4,$A$1:$AQ$1,0)),6,2)),VALUE(MID(INDEX($A289:$AQ289,MATCH(Lists!$K$4,$A$1:$AQ$1,0)),9,2))))),""))</f>
        <v/>
      </c>
      <c r="AU289" s="19">
        <f>IF(AS289="","",IFERROR(TRIM(INDEX($A289:$AQ289,MATCH(Lists!$K$6,$A$1:$AQ$1,0))&amp;""),""))</f>
        <v/>
      </c>
      <c r="AV289" s="19">
        <f>IF(AS289="","",IFERROR(TRIM(INDEX($A289:$AQ289,MATCH(Lists!$K$5,$A$1:$AQ$1,0))&amp;""),""))</f>
        <v/>
      </c>
      <c r="AW289" s="19">
        <f>IF(AS289="","",IF(OR(AND(IFERROR(TRIM(INDEX($A289:$AQ289,MATCH(Lists!$K$9,$A$1:$AQ$1,0))&amp;""),"")&lt;&gt;"",ISERROR(MATCH(LOWER(IFERROR(TRIM(INDEX($A289:$AQ289,MATCH(Lists!$K$9,$A$1:$AQ$1,0))&amp;""),"")),Lists!$M$2:$M$7,0))),AND(IFERROR(TRIM(INDEX($A289:$AQ289,MATCH(Lists!$K$10,$A$1:$AQ$1,0))&amp;""),"")&lt;&gt;"",ISERROR(MATCH(LOWER(IFERROR(TRIM(INDEX($A289:$AQ289,MATCH(Lists!$K$10,$A$1:$AQ$1,0))&amp;""),"")),Lists!$M$2:$M$7,0)))),"Yes","No"))</f>
        <v/>
      </c>
      <c r="AX289" s="19">
        <f>IF(AS289="","",IF(IFERROR(TRIM(INDEX($A289:$AQ289,MATCH(Lists!$K$11,$A$1:$AQ$1,0))&amp;""),"")&lt;&gt;"","Yes","No"))</f>
        <v/>
      </c>
      <c r="AY289" s="19">
        <f>TRIM(IFERROR(TRIM(INDEX($A289:$AQ289,MATCH(Lists!$K$13,$A$1:$AQ$1,0))&amp;""),"")&amp;" "&amp;IFERROR(TRIM(INDEX($A289:$AQ289,MATCH(Lists!$K$14,$A$1:$AQ$1,0))&amp;""),""))</f>
        <v/>
      </c>
      <c r="AZ289" s="20">
        <f>IF(AY289="","",IFERROR(IF(TRIM(INDEX($A289:$AQ289,MATCH(Lists!$K$15,$A$1:$AQ$1,0))&amp;"")="","",IF(ISNUMBER(INDEX($A289:$AQ289,MATCH(Lists!$K$15,$A$1:$AQ$1,0))),INT(INDEX($A289:$AQ289,MATCH(Lists!$K$15,$A$1:$AQ$1,0))),DATE(VALUE(LEFT(INDEX($A289:$AQ289,MATCH(Lists!$K$15,$A$1:$AQ$1,0)),4)),VALUE(MID(INDEX($A289:$AQ289,MATCH(Lists!$K$15,$A$1:$AQ$1,0)),6,2)),VALUE(MID(INDEX($A289:$AQ289,MATCH(Lists!$K$15,$A$1:$AQ$1,0)),9,2))))),""))</f>
        <v/>
      </c>
      <c r="BA289" s="19">
        <f>IF(AY289="","",IFERROR(TRIM(INDEX($A289:$AQ289,MATCH(Lists!$K$17,$A$1:$AQ$1,0))&amp;""),""))</f>
        <v/>
      </c>
      <c r="BB289" s="19">
        <f>IF(AY289="","",IFERROR(TRIM(INDEX($A289:$AQ289,MATCH(Lists!$K$16,$A$1:$AQ$1,0))&amp;""),""))</f>
        <v/>
      </c>
      <c r="BC289" s="19">
        <f>IF(AY289="","",IF(OR(AND(IFERROR(TRIM(INDEX($A289:$AQ289,MATCH(Lists!$K$18,$A$1:$AQ$1,0))&amp;""),"")&lt;&gt;"",ISERROR(MATCH(LOWER(IFERROR(TRIM(INDEX($A289:$AQ289,MATCH(Lists!$K$18,$A$1:$AQ$1,0))&amp;""),"")),Lists!$M$2:$M$7,0))),AND(IFERROR(TRIM(INDEX($A289:$AQ289,MATCH(Lists!$K$19,$A$1:$AQ$1,0))&amp;""),"")&lt;&gt;"",ISERROR(MATCH(LOWER(IFERROR(TRIM(INDEX($A289:$AQ289,MATCH(Lists!$K$19,$A$1:$AQ$1,0))&amp;""),"")),Lists!$M$2:$M$7,0)))),"Yes","No"))</f>
        <v/>
      </c>
      <c r="BD289" s="19">
        <f>IF(AY289="","",IF(IFERROR(TRIM(INDEX($A289:$AQ289,MATCH(Lists!$K$20,$A$1:$AQ$1,0))&amp;""),"")&lt;&gt;"","Yes","No"))</f>
        <v/>
      </c>
      <c r="BE289" s="19">
        <f>IF(AS289="","",IFERROR(TRIM(INDEX($A289:$AQ289,MATCH(Lists!$K$7,$A$1:$AQ$1,0))&amp;""),""))</f>
        <v/>
      </c>
      <c r="BF289" s="19">
        <f>IF(AS289="","",IFERROR(TRIM(INDEX($A289:$AQ289,MATCH(Lists!$K$8,$A$1:$AQ$1,0))&amp;""),""))</f>
        <v/>
      </c>
      <c r="BG289" s="19">
        <f>IF(AS289="","",IFERROR(TRIM(INDEX($A289:$AQ289,MATCH(Lists!$K$12,$A$1:$AQ$1,0))&amp;""),""))</f>
        <v/>
      </c>
      <c r="BH289" s="19">
        <f>IF(AS289="","",IFERROR(TRIM(INDEX($A289:$AQ289,MATCH(Lists!$K$22,$A$1:$AQ$1,0))&amp;""),""))</f>
        <v/>
      </c>
      <c r="BI289" s="21">
        <f>IF(OR(BH289="Paid",BH289="Partially refunded"),IFERROR(VALUE(IFERROR(TRIM(INDEX($A289:$AQ289,MATCH(Lists!$K$23,$A$1:$AQ$1,0))&amp;""),"")),0)-IFERROR(VALUE(IFERROR(TRIM(INDEX($A289:$AQ289,MATCH(Lists!$K$24,$A$1:$AQ$1,0))&amp;""),"")),0),0)</f>
        <v/>
      </c>
      <c r="BJ289" s="21">
        <f>IF(AS289="","",IFERROR(IF(TRIM(INDEX($A289:$AQ289,MATCH(Lists!$K$21,$A$1:$AQ$1,0))&amp;"")="","",VALUE(TRIM(INDEX($A289:$AQ289,MATCH(Lists!$K$21,$A$1:$AQ$1,0))&amp;""))),""))</f>
        <v/>
      </c>
      <c r="BK289" s="19">
        <f>IF(AS289="",0,1)</f>
        <v/>
      </c>
    </row>
    <row r="290">
      <c r="AR290" s="18" t="n"/>
      <c r="AS290" s="19">
        <f>TRIM(IFERROR(TRIM(INDEX($A290:$AQ290,MATCH(Lists!$K$2,$A$1:$AQ$1,0))&amp;""),"")&amp;" "&amp;IFERROR(TRIM(INDEX($A290:$AQ290,MATCH(Lists!$K$3,$A$1:$AQ$1,0))&amp;""),""))</f>
        <v/>
      </c>
      <c r="AT290" s="20">
        <f>IF(AS290="","",IFERROR(IF(TRIM(INDEX($A290:$AQ290,MATCH(Lists!$K$4,$A$1:$AQ$1,0))&amp;"")="","",IF(ISNUMBER(INDEX($A290:$AQ290,MATCH(Lists!$K$4,$A$1:$AQ$1,0))),INT(INDEX($A290:$AQ290,MATCH(Lists!$K$4,$A$1:$AQ$1,0))),DATE(VALUE(LEFT(INDEX($A290:$AQ290,MATCH(Lists!$K$4,$A$1:$AQ$1,0)),4)),VALUE(MID(INDEX($A290:$AQ290,MATCH(Lists!$K$4,$A$1:$AQ$1,0)),6,2)),VALUE(MID(INDEX($A290:$AQ290,MATCH(Lists!$K$4,$A$1:$AQ$1,0)),9,2))))),""))</f>
        <v/>
      </c>
      <c r="AU290" s="19">
        <f>IF(AS290="","",IFERROR(TRIM(INDEX($A290:$AQ290,MATCH(Lists!$K$6,$A$1:$AQ$1,0))&amp;""),""))</f>
        <v/>
      </c>
      <c r="AV290" s="19">
        <f>IF(AS290="","",IFERROR(TRIM(INDEX($A290:$AQ290,MATCH(Lists!$K$5,$A$1:$AQ$1,0))&amp;""),""))</f>
        <v/>
      </c>
      <c r="AW290" s="19">
        <f>IF(AS290="","",IF(OR(AND(IFERROR(TRIM(INDEX($A290:$AQ290,MATCH(Lists!$K$9,$A$1:$AQ$1,0))&amp;""),"")&lt;&gt;"",ISERROR(MATCH(LOWER(IFERROR(TRIM(INDEX($A290:$AQ290,MATCH(Lists!$K$9,$A$1:$AQ$1,0))&amp;""),"")),Lists!$M$2:$M$7,0))),AND(IFERROR(TRIM(INDEX($A290:$AQ290,MATCH(Lists!$K$10,$A$1:$AQ$1,0))&amp;""),"")&lt;&gt;"",ISERROR(MATCH(LOWER(IFERROR(TRIM(INDEX($A290:$AQ290,MATCH(Lists!$K$10,$A$1:$AQ$1,0))&amp;""),"")),Lists!$M$2:$M$7,0)))),"Yes","No"))</f>
        <v/>
      </c>
      <c r="AX290" s="19">
        <f>IF(AS290="","",IF(IFERROR(TRIM(INDEX($A290:$AQ290,MATCH(Lists!$K$11,$A$1:$AQ$1,0))&amp;""),"")&lt;&gt;"","Yes","No"))</f>
        <v/>
      </c>
      <c r="AY290" s="19">
        <f>TRIM(IFERROR(TRIM(INDEX($A290:$AQ290,MATCH(Lists!$K$13,$A$1:$AQ$1,0))&amp;""),"")&amp;" "&amp;IFERROR(TRIM(INDEX($A290:$AQ290,MATCH(Lists!$K$14,$A$1:$AQ$1,0))&amp;""),""))</f>
        <v/>
      </c>
      <c r="AZ290" s="20">
        <f>IF(AY290="","",IFERROR(IF(TRIM(INDEX($A290:$AQ290,MATCH(Lists!$K$15,$A$1:$AQ$1,0))&amp;"")="","",IF(ISNUMBER(INDEX($A290:$AQ290,MATCH(Lists!$K$15,$A$1:$AQ$1,0))),INT(INDEX($A290:$AQ290,MATCH(Lists!$K$15,$A$1:$AQ$1,0))),DATE(VALUE(LEFT(INDEX($A290:$AQ290,MATCH(Lists!$K$15,$A$1:$AQ$1,0)),4)),VALUE(MID(INDEX($A290:$AQ290,MATCH(Lists!$K$15,$A$1:$AQ$1,0)),6,2)),VALUE(MID(INDEX($A290:$AQ290,MATCH(Lists!$K$15,$A$1:$AQ$1,0)),9,2))))),""))</f>
        <v/>
      </c>
      <c r="BA290" s="19">
        <f>IF(AY290="","",IFERROR(TRIM(INDEX($A290:$AQ290,MATCH(Lists!$K$17,$A$1:$AQ$1,0))&amp;""),""))</f>
        <v/>
      </c>
      <c r="BB290" s="19">
        <f>IF(AY290="","",IFERROR(TRIM(INDEX($A290:$AQ290,MATCH(Lists!$K$16,$A$1:$AQ$1,0))&amp;""),""))</f>
        <v/>
      </c>
      <c r="BC290" s="19">
        <f>IF(AY290="","",IF(OR(AND(IFERROR(TRIM(INDEX($A290:$AQ290,MATCH(Lists!$K$18,$A$1:$AQ$1,0))&amp;""),"")&lt;&gt;"",ISERROR(MATCH(LOWER(IFERROR(TRIM(INDEX($A290:$AQ290,MATCH(Lists!$K$18,$A$1:$AQ$1,0))&amp;""),"")),Lists!$M$2:$M$7,0))),AND(IFERROR(TRIM(INDEX($A290:$AQ290,MATCH(Lists!$K$19,$A$1:$AQ$1,0))&amp;""),"")&lt;&gt;"",ISERROR(MATCH(LOWER(IFERROR(TRIM(INDEX($A290:$AQ290,MATCH(Lists!$K$19,$A$1:$AQ$1,0))&amp;""),"")),Lists!$M$2:$M$7,0)))),"Yes","No"))</f>
        <v/>
      </c>
      <c r="BD290" s="19">
        <f>IF(AY290="","",IF(IFERROR(TRIM(INDEX($A290:$AQ290,MATCH(Lists!$K$20,$A$1:$AQ$1,0))&amp;""),"")&lt;&gt;"","Yes","No"))</f>
        <v/>
      </c>
      <c r="BE290" s="19">
        <f>IF(AS290="","",IFERROR(TRIM(INDEX($A290:$AQ290,MATCH(Lists!$K$7,$A$1:$AQ$1,0))&amp;""),""))</f>
        <v/>
      </c>
      <c r="BF290" s="19">
        <f>IF(AS290="","",IFERROR(TRIM(INDEX($A290:$AQ290,MATCH(Lists!$K$8,$A$1:$AQ$1,0))&amp;""),""))</f>
        <v/>
      </c>
      <c r="BG290" s="19">
        <f>IF(AS290="","",IFERROR(TRIM(INDEX($A290:$AQ290,MATCH(Lists!$K$12,$A$1:$AQ$1,0))&amp;""),""))</f>
        <v/>
      </c>
      <c r="BH290" s="19">
        <f>IF(AS290="","",IFERROR(TRIM(INDEX($A290:$AQ290,MATCH(Lists!$K$22,$A$1:$AQ$1,0))&amp;""),""))</f>
        <v/>
      </c>
      <c r="BI290" s="21">
        <f>IF(OR(BH290="Paid",BH290="Partially refunded"),IFERROR(VALUE(IFERROR(TRIM(INDEX($A290:$AQ290,MATCH(Lists!$K$23,$A$1:$AQ$1,0))&amp;""),"")),0)-IFERROR(VALUE(IFERROR(TRIM(INDEX($A290:$AQ290,MATCH(Lists!$K$24,$A$1:$AQ$1,0))&amp;""),"")),0),0)</f>
        <v/>
      </c>
      <c r="BJ290" s="21">
        <f>IF(AS290="","",IFERROR(IF(TRIM(INDEX($A290:$AQ290,MATCH(Lists!$K$21,$A$1:$AQ$1,0))&amp;"")="","",VALUE(TRIM(INDEX($A290:$AQ290,MATCH(Lists!$K$21,$A$1:$AQ$1,0))&amp;""))),""))</f>
        <v/>
      </c>
      <c r="BK290" s="19">
        <f>IF(AS290="",0,1)</f>
        <v/>
      </c>
    </row>
    <row r="291">
      <c r="AR291" s="18" t="n"/>
      <c r="AS291" s="19">
        <f>TRIM(IFERROR(TRIM(INDEX($A291:$AQ291,MATCH(Lists!$K$2,$A$1:$AQ$1,0))&amp;""),"")&amp;" "&amp;IFERROR(TRIM(INDEX($A291:$AQ291,MATCH(Lists!$K$3,$A$1:$AQ$1,0))&amp;""),""))</f>
        <v/>
      </c>
      <c r="AT291" s="20">
        <f>IF(AS291="","",IFERROR(IF(TRIM(INDEX($A291:$AQ291,MATCH(Lists!$K$4,$A$1:$AQ$1,0))&amp;"")="","",IF(ISNUMBER(INDEX($A291:$AQ291,MATCH(Lists!$K$4,$A$1:$AQ$1,0))),INT(INDEX($A291:$AQ291,MATCH(Lists!$K$4,$A$1:$AQ$1,0))),DATE(VALUE(LEFT(INDEX($A291:$AQ291,MATCH(Lists!$K$4,$A$1:$AQ$1,0)),4)),VALUE(MID(INDEX($A291:$AQ291,MATCH(Lists!$K$4,$A$1:$AQ$1,0)),6,2)),VALUE(MID(INDEX($A291:$AQ291,MATCH(Lists!$K$4,$A$1:$AQ$1,0)),9,2))))),""))</f>
        <v/>
      </c>
      <c r="AU291" s="19">
        <f>IF(AS291="","",IFERROR(TRIM(INDEX($A291:$AQ291,MATCH(Lists!$K$6,$A$1:$AQ$1,0))&amp;""),""))</f>
        <v/>
      </c>
      <c r="AV291" s="19">
        <f>IF(AS291="","",IFERROR(TRIM(INDEX($A291:$AQ291,MATCH(Lists!$K$5,$A$1:$AQ$1,0))&amp;""),""))</f>
        <v/>
      </c>
      <c r="AW291" s="19">
        <f>IF(AS291="","",IF(OR(AND(IFERROR(TRIM(INDEX($A291:$AQ291,MATCH(Lists!$K$9,$A$1:$AQ$1,0))&amp;""),"")&lt;&gt;"",ISERROR(MATCH(LOWER(IFERROR(TRIM(INDEX($A291:$AQ291,MATCH(Lists!$K$9,$A$1:$AQ$1,0))&amp;""),"")),Lists!$M$2:$M$7,0))),AND(IFERROR(TRIM(INDEX($A291:$AQ291,MATCH(Lists!$K$10,$A$1:$AQ$1,0))&amp;""),"")&lt;&gt;"",ISERROR(MATCH(LOWER(IFERROR(TRIM(INDEX($A291:$AQ291,MATCH(Lists!$K$10,$A$1:$AQ$1,0))&amp;""),"")),Lists!$M$2:$M$7,0)))),"Yes","No"))</f>
        <v/>
      </c>
      <c r="AX291" s="19">
        <f>IF(AS291="","",IF(IFERROR(TRIM(INDEX($A291:$AQ291,MATCH(Lists!$K$11,$A$1:$AQ$1,0))&amp;""),"")&lt;&gt;"","Yes","No"))</f>
        <v/>
      </c>
      <c r="AY291" s="19">
        <f>TRIM(IFERROR(TRIM(INDEX($A291:$AQ291,MATCH(Lists!$K$13,$A$1:$AQ$1,0))&amp;""),"")&amp;" "&amp;IFERROR(TRIM(INDEX($A291:$AQ291,MATCH(Lists!$K$14,$A$1:$AQ$1,0))&amp;""),""))</f>
        <v/>
      </c>
      <c r="AZ291" s="20">
        <f>IF(AY291="","",IFERROR(IF(TRIM(INDEX($A291:$AQ291,MATCH(Lists!$K$15,$A$1:$AQ$1,0))&amp;"")="","",IF(ISNUMBER(INDEX($A291:$AQ291,MATCH(Lists!$K$15,$A$1:$AQ$1,0))),INT(INDEX($A291:$AQ291,MATCH(Lists!$K$15,$A$1:$AQ$1,0))),DATE(VALUE(LEFT(INDEX($A291:$AQ291,MATCH(Lists!$K$15,$A$1:$AQ$1,0)),4)),VALUE(MID(INDEX($A291:$AQ291,MATCH(Lists!$K$15,$A$1:$AQ$1,0)),6,2)),VALUE(MID(INDEX($A291:$AQ291,MATCH(Lists!$K$15,$A$1:$AQ$1,0)),9,2))))),""))</f>
        <v/>
      </c>
      <c r="BA291" s="19">
        <f>IF(AY291="","",IFERROR(TRIM(INDEX($A291:$AQ291,MATCH(Lists!$K$17,$A$1:$AQ$1,0))&amp;""),""))</f>
        <v/>
      </c>
      <c r="BB291" s="19">
        <f>IF(AY291="","",IFERROR(TRIM(INDEX($A291:$AQ291,MATCH(Lists!$K$16,$A$1:$AQ$1,0))&amp;""),""))</f>
        <v/>
      </c>
      <c r="BC291" s="19">
        <f>IF(AY291="","",IF(OR(AND(IFERROR(TRIM(INDEX($A291:$AQ291,MATCH(Lists!$K$18,$A$1:$AQ$1,0))&amp;""),"")&lt;&gt;"",ISERROR(MATCH(LOWER(IFERROR(TRIM(INDEX($A291:$AQ291,MATCH(Lists!$K$18,$A$1:$AQ$1,0))&amp;""),"")),Lists!$M$2:$M$7,0))),AND(IFERROR(TRIM(INDEX($A291:$AQ291,MATCH(Lists!$K$19,$A$1:$AQ$1,0))&amp;""),"")&lt;&gt;"",ISERROR(MATCH(LOWER(IFERROR(TRIM(INDEX($A291:$AQ291,MATCH(Lists!$K$19,$A$1:$AQ$1,0))&amp;""),"")),Lists!$M$2:$M$7,0)))),"Yes","No"))</f>
        <v/>
      </c>
      <c r="BD291" s="19">
        <f>IF(AY291="","",IF(IFERROR(TRIM(INDEX($A291:$AQ291,MATCH(Lists!$K$20,$A$1:$AQ$1,0))&amp;""),"")&lt;&gt;"","Yes","No"))</f>
        <v/>
      </c>
      <c r="BE291" s="19">
        <f>IF(AS291="","",IFERROR(TRIM(INDEX($A291:$AQ291,MATCH(Lists!$K$7,$A$1:$AQ$1,0))&amp;""),""))</f>
        <v/>
      </c>
      <c r="BF291" s="19">
        <f>IF(AS291="","",IFERROR(TRIM(INDEX($A291:$AQ291,MATCH(Lists!$K$8,$A$1:$AQ$1,0))&amp;""),""))</f>
        <v/>
      </c>
      <c r="BG291" s="19">
        <f>IF(AS291="","",IFERROR(TRIM(INDEX($A291:$AQ291,MATCH(Lists!$K$12,$A$1:$AQ$1,0))&amp;""),""))</f>
        <v/>
      </c>
      <c r="BH291" s="19">
        <f>IF(AS291="","",IFERROR(TRIM(INDEX($A291:$AQ291,MATCH(Lists!$K$22,$A$1:$AQ$1,0))&amp;""),""))</f>
        <v/>
      </c>
      <c r="BI291" s="21">
        <f>IF(OR(BH291="Paid",BH291="Partially refunded"),IFERROR(VALUE(IFERROR(TRIM(INDEX($A291:$AQ291,MATCH(Lists!$K$23,$A$1:$AQ$1,0))&amp;""),"")),0)-IFERROR(VALUE(IFERROR(TRIM(INDEX($A291:$AQ291,MATCH(Lists!$K$24,$A$1:$AQ$1,0))&amp;""),"")),0),0)</f>
        <v/>
      </c>
      <c r="BJ291" s="21">
        <f>IF(AS291="","",IFERROR(IF(TRIM(INDEX($A291:$AQ291,MATCH(Lists!$K$21,$A$1:$AQ$1,0))&amp;"")="","",VALUE(TRIM(INDEX($A291:$AQ291,MATCH(Lists!$K$21,$A$1:$AQ$1,0))&amp;""))),""))</f>
        <v/>
      </c>
      <c r="BK291" s="19">
        <f>IF(AS291="",0,1)</f>
        <v/>
      </c>
    </row>
    <row r="292">
      <c r="AR292" s="18" t="n"/>
      <c r="AS292" s="19">
        <f>TRIM(IFERROR(TRIM(INDEX($A292:$AQ292,MATCH(Lists!$K$2,$A$1:$AQ$1,0))&amp;""),"")&amp;" "&amp;IFERROR(TRIM(INDEX($A292:$AQ292,MATCH(Lists!$K$3,$A$1:$AQ$1,0))&amp;""),""))</f>
        <v/>
      </c>
      <c r="AT292" s="20">
        <f>IF(AS292="","",IFERROR(IF(TRIM(INDEX($A292:$AQ292,MATCH(Lists!$K$4,$A$1:$AQ$1,0))&amp;"")="","",IF(ISNUMBER(INDEX($A292:$AQ292,MATCH(Lists!$K$4,$A$1:$AQ$1,0))),INT(INDEX($A292:$AQ292,MATCH(Lists!$K$4,$A$1:$AQ$1,0))),DATE(VALUE(LEFT(INDEX($A292:$AQ292,MATCH(Lists!$K$4,$A$1:$AQ$1,0)),4)),VALUE(MID(INDEX($A292:$AQ292,MATCH(Lists!$K$4,$A$1:$AQ$1,0)),6,2)),VALUE(MID(INDEX($A292:$AQ292,MATCH(Lists!$K$4,$A$1:$AQ$1,0)),9,2))))),""))</f>
        <v/>
      </c>
      <c r="AU292" s="19">
        <f>IF(AS292="","",IFERROR(TRIM(INDEX($A292:$AQ292,MATCH(Lists!$K$6,$A$1:$AQ$1,0))&amp;""),""))</f>
        <v/>
      </c>
      <c r="AV292" s="19">
        <f>IF(AS292="","",IFERROR(TRIM(INDEX($A292:$AQ292,MATCH(Lists!$K$5,$A$1:$AQ$1,0))&amp;""),""))</f>
        <v/>
      </c>
      <c r="AW292" s="19">
        <f>IF(AS292="","",IF(OR(AND(IFERROR(TRIM(INDEX($A292:$AQ292,MATCH(Lists!$K$9,$A$1:$AQ$1,0))&amp;""),"")&lt;&gt;"",ISERROR(MATCH(LOWER(IFERROR(TRIM(INDEX($A292:$AQ292,MATCH(Lists!$K$9,$A$1:$AQ$1,0))&amp;""),"")),Lists!$M$2:$M$7,0))),AND(IFERROR(TRIM(INDEX($A292:$AQ292,MATCH(Lists!$K$10,$A$1:$AQ$1,0))&amp;""),"")&lt;&gt;"",ISERROR(MATCH(LOWER(IFERROR(TRIM(INDEX($A292:$AQ292,MATCH(Lists!$K$10,$A$1:$AQ$1,0))&amp;""),"")),Lists!$M$2:$M$7,0)))),"Yes","No"))</f>
        <v/>
      </c>
      <c r="AX292" s="19">
        <f>IF(AS292="","",IF(IFERROR(TRIM(INDEX($A292:$AQ292,MATCH(Lists!$K$11,$A$1:$AQ$1,0))&amp;""),"")&lt;&gt;"","Yes","No"))</f>
        <v/>
      </c>
      <c r="AY292" s="19">
        <f>TRIM(IFERROR(TRIM(INDEX($A292:$AQ292,MATCH(Lists!$K$13,$A$1:$AQ$1,0))&amp;""),"")&amp;" "&amp;IFERROR(TRIM(INDEX($A292:$AQ292,MATCH(Lists!$K$14,$A$1:$AQ$1,0))&amp;""),""))</f>
        <v/>
      </c>
      <c r="AZ292" s="20">
        <f>IF(AY292="","",IFERROR(IF(TRIM(INDEX($A292:$AQ292,MATCH(Lists!$K$15,$A$1:$AQ$1,0))&amp;"")="","",IF(ISNUMBER(INDEX($A292:$AQ292,MATCH(Lists!$K$15,$A$1:$AQ$1,0))),INT(INDEX($A292:$AQ292,MATCH(Lists!$K$15,$A$1:$AQ$1,0))),DATE(VALUE(LEFT(INDEX($A292:$AQ292,MATCH(Lists!$K$15,$A$1:$AQ$1,0)),4)),VALUE(MID(INDEX($A292:$AQ292,MATCH(Lists!$K$15,$A$1:$AQ$1,0)),6,2)),VALUE(MID(INDEX($A292:$AQ292,MATCH(Lists!$K$15,$A$1:$AQ$1,0)),9,2))))),""))</f>
        <v/>
      </c>
      <c r="BA292" s="19">
        <f>IF(AY292="","",IFERROR(TRIM(INDEX($A292:$AQ292,MATCH(Lists!$K$17,$A$1:$AQ$1,0))&amp;""),""))</f>
        <v/>
      </c>
      <c r="BB292" s="19">
        <f>IF(AY292="","",IFERROR(TRIM(INDEX($A292:$AQ292,MATCH(Lists!$K$16,$A$1:$AQ$1,0))&amp;""),""))</f>
        <v/>
      </c>
      <c r="BC292" s="19">
        <f>IF(AY292="","",IF(OR(AND(IFERROR(TRIM(INDEX($A292:$AQ292,MATCH(Lists!$K$18,$A$1:$AQ$1,0))&amp;""),"")&lt;&gt;"",ISERROR(MATCH(LOWER(IFERROR(TRIM(INDEX($A292:$AQ292,MATCH(Lists!$K$18,$A$1:$AQ$1,0))&amp;""),"")),Lists!$M$2:$M$7,0))),AND(IFERROR(TRIM(INDEX($A292:$AQ292,MATCH(Lists!$K$19,$A$1:$AQ$1,0))&amp;""),"")&lt;&gt;"",ISERROR(MATCH(LOWER(IFERROR(TRIM(INDEX($A292:$AQ292,MATCH(Lists!$K$19,$A$1:$AQ$1,0))&amp;""),"")),Lists!$M$2:$M$7,0)))),"Yes","No"))</f>
        <v/>
      </c>
      <c r="BD292" s="19">
        <f>IF(AY292="","",IF(IFERROR(TRIM(INDEX($A292:$AQ292,MATCH(Lists!$K$20,$A$1:$AQ$1,0))&amp;""),"")&lt;&gt;"","Yes","No"))</f>
        <v/>
      </c>
      <c r="BE292" s="19">
        <f>IF(AS292="","",IFERROR(TRIM(INDEX($A292:$AQ292,MATCH(Lists!$K$7,$A$1:$AQ$1,0))&amp;""),""))</f>
        <v/>
      </c>
      <c r="BF292" s="19">
        <f>IF(AS292="","",IFERROR(TRIM(INDEX($A292:$AQ292,MATCH(Lists!$K$8,$A$1:$AQ$1,0))&amp;""),""))</f>
        <v/>
      </c>
      <c r="BG292" s="19">
        <f>IF(AS292="","",IFERROR(TRIM(INDEX($A292:$AQ292,MATCH(Lists!$K$12,$A$1:$AQ$1,0))&amp;""),""))</f>
        <v/>
      </c>
      <c r="BH292" s="19">
        <f>IF(AS292="","",IFERROR(TRIM(INDEX($A292:$AQ292,MATCH(Lists!$K$22,$A$1:$AQ$1,0))&amp;""),""))</f>
        <v/>
      </c>
      <c r="BI292" s="21">
        <f>IF(OR(BH292="Paid",BH292="Partially refunded"),IFERROR(VALUE(IFERROR(TRIM(INDEX($A292:$AQ292,MATCH(Lists!$K$23,$A$1:$AQ$1,0))&amp;""),"")),0)-IFERROR(VALUE(IFERROR(TRIM(INDEX($A292:$AQ292,MATCH(Lists!$K$24,$A$1:$AQ$1,0))&amp;""),"")),0),0)</f>
        <v/>
      </c>
      <c r="BJ292" s="21">
        <f>IF(AS292="","",IFERROR(IF(TRIM(INDEX($A292:$AQ292,MATCH(Lists!$K$21,$A$1:$AQ$1,0))&amp;"")="","",VALUE(TRIM(INDEX($A292:$AQ292,MATCH(Lists!$K$21,$A$1:$AQ$1,0))&amp;""))),""))</f>
        <v/>
      </c>
      <c r="BK292" s="19">
        <f>IF(AS292="",0,1)</f>
        <v/>
      </c>
    </row>
    <row r="293">
      <c r="AR293" s="18" t="n"/>
      <c r="AS293" s="19">
        <f>TRIM(IFERROR(TRIM(INDEX($A293:$AQ293,MATCH(Lists!$K$2,$A$1:$AQ$1,0))&amp;""),"")&amp;" "&amp;IFERROR(TRIM(INDEX($A293:$AQ293,MATCH(Lists!$K$3,$A$1:$AQ$1,0))&amp;""),""))</f>
        <v/>
      </c>
      <c r="AT293" s="20">
        <f>IF(AS293="","",IFERROR(IF(TRIM(INDEX($A293:$AQ293,MATCH(Lists!$K$4,$A$1:$AQ$1,0))&amp;"")="","",IF(ISNUMBER(INDEX($A293:$AQ293,MATCH(Lists!$K$4,$A$1:$AQ$1,0))),INT(INDEX($A293:$AQ293,MATCH(Lists!$K$4,$A$1:$AQ$1,0))),DATE(VALUE(LEFT(INDEX($A293:$AQ293,MATCH(Lists!$K$4,$A$1:$AQ$1,0)),4)),VALUE(MID(INDEX($A293:$AQ293,MATCH(Lists!$K$4,$A$1:$AQ$1,0)),6,2)),VALUE(MID(INDEX($A293:$AQ293,MATCH(Lists!$K$4,$A$1:$AQ$1,0)),9,2))))),""))</f>
        <v/>
      </c>
      <c r="AU293" s="19">
        <f>IF(AS293="","",IFERROR(TRIM(INDEX($A293:$AQ293,MATCH(Lists!$K$6,$A$1:$AQ$1,0))&amp;""),""))</f>
        <v/>
      </c>
      <c r="AV293" s="19">
        <f>IF(AS293="","",IFERROR(TRIM(INDEX($A293:$AQ293,MATCH(Lists!$K$5,$A$1:$AQ$1,0))&amp;""),""))</f>
        <v/>
      </c>
      <c r="AW293" s="19">
        <f>IF(AS293="","",IF(OR(AND(IFERROR(TRIM(INDEX($A293:$AQ293,MATCH(Lists!$K$9,$A$1:$AQ$1,0))&amp;""),"")&lt;&gt;"",ISERROR(MATCH(LOWER(IFERROR(TRIM(INDEX($A293:$AQ293,MATCH(Lists!$K$9,$A$1:$AQ$1,0))&amp;""),"")),Lists!$M$2:$M$7,0))),AND(IFERROR(TRIM(INDEX($A293:$AQ293,MATCH(Lists!$K$10,$A$1:$AQ$1,0))&amp;""),"")&lt;&gt;"",ISERROR(MATCH(LOWER(IFERROR(TRIM(INDEX($A293:$AQ293,MATCH(Lists!$K$10,$A$1:$AQ$1,0))&amp;""),"")),Lists!$M$2:$M$7,0)))),"Yes","No"))</f>
        <v/>
      </c>
      <c r="AX293" s="19">
        <f>IF(AS293="","",IF(IFERROR(TRIM(INDEX($A293:$AQ293,MATCH(Lists!$K$11,$A$1:$AQ$1,0))&amp;""),"")&lt;&gt;"","Yes","No"))</f>
        <v/>
      </c>
      <c r="AY293" s="19">
        <f>TRIM(IFERROR(TRIM(INDEX($A293:$AQ293,MATCH(Lists!$K$13,$A$1:$AQ$1,0))&amp;""),"")&amp;" "&amp;IFERROR(TRIM(INDEX($A293:$AQ293,MATCH(Lists!$K$14,$A$1:$AQ$1,0))&amp;""),""))</f>
        <v/>
      </c>
      <c r="AZ293" s="20">
        <f>IF(AY293="","",IFERROR(IF(TRIM(INDEX($A293:$AQ293,MATCH(Lists!$K$15,$A$1:$AQ$1,0))&amp;"")="","",IF(ISNUMBER(INDEX($A293:$AQ293,MATCH(Lists!$K$15,$A$1:$AQ$1,0))),INT(INDEX($A293:$AQ293,MATCH(Lists!$K$15,$A$1:$AQ$1,0))),DATE(VALUE(LEFT(INDEX($A293:$AQ293,MATCH(Lists!$K$15,$A$1:$AQ$1,0)),4)),VALUE(MID(INDEX($A293:$AQ293,MATCH(Lists!$K$15,$A$1:$AQ$1,0)),6,2)),VALUE(MID(INDEX($A293:$AQ293,MATCH(Lists!$K$15,$A$1:$AQ$1,0)),9,2))))),""))</f>
        <v/>
      </c>
      <c r="BA293" s="19">
        <f>IF(AY293="","",IFERROR(TRIM(INDEX($A293:$AQ293,MATCH(Lists!$K$17,$A$1:$AQ$1,0))&amp;""),""))</f>
        <v/>
      </c>
      <c r="BB293" s="19">
        <f>IF(AY293="","",IFERROR(TRIM(INDEX($A293:$AQ293,MATCH(Lists!$K$16,$A$1:$AQ$1,0))&amp;""),""))</f>
        <v/>
      </c>
      <c r="BC293" s="19">
        <f>IF(AY293="","",IF(OR(AND(IFERROR(TRIM(INDEX($A293:$AQ293,MATCH(Lists!$K$18,$A$1:$AQ$1,0))&amp;""),"")&lt;&gt;"",ISERROR(MATCH(LOWER(IFERROR(TRIM(INDEX($A293:$AQ293,MATCH(Lists!$K$18,$A$1:$AQ$1,0))&amp;""),"")),Lists!$M$2:$M$7,0))),AND(IFERROR(TRIM(INDEX($A293:$AQ293,MATCH(Lists!$K$19,$A$1:$AQ$1,0))&amp;""),"")&lt;&gt;"",ISERROR(MATCH(LOWER(IFERROR(TRIM(INDEX($A293:$AQ293,MATCH(Lists!$K$19,$A$1:$AQ$1,0))&amp;""),"")),Lists!$M$2:$M$7,0)))),"Yes","No"))</f>
        <v/>
      </c>
      <c r="BD293" s="19">
        <f>IF(AY293="","",IF(IFERROR(TRIM(INDEX($A293:$AQ293,MATCH(Lists!$K$20,$A$1:$AQ$1,0))&amp;""),"")&lt;&gt;"","Yes","No"))</f>
        <v/>
      </c>
      <c r="BE293" s="19">
        <f>IF(AS293="","",IFERROR(TRIM(INDEX($A293:$AQ293,MATCH(Lists!$K$7,$A$1:$AQ$1,0))&amp;""),""))</f>
        <v/>
      </c>
      <c r="BF293" s="19">
        <f>IF(AS293="","",IFERROR(TRIM(INDEX($A293:$AQ293,MATCH(Lists!$K$8,$A$1:$AQ$1,0))&amp;""),""))</f>
        <v/>
      </c>
      <c r="BG293" s="19">
        <f>IF(AS293="","",IFERROR(TRIM(INDEX($A293:$AQ293,MATCH(Lists!$K$12,$A$1:$AQ$1,0))&amp;""),""))</f>
        <v/>
      </c>
      <c r="BH293" s="19">
        <f>IF(AS293="","",IFERROR(TRIM(INDEX($A293:$AQ293,MATCH(Lists!$K$22,$A$1:$AQ$1,0))&amp;""),""))</f>
        <v/>
      </c>
      <c r="BI293" s="21">
        <f>IF(OR(BH293="Paid",BH293="Partially refunded"),IFERROR(VALUE(IFERROR(TRIM(INDEX($A293:$AQ293,MATCH(Lists!$K$23,$A$1:$AQ$1,0))&amp;""),"")),0)-IFERROR(VALUE(IFERROR(TRIM(INDEX($A293:$AQ293,MATCH(Lists!$K$24,$A$1:$AQ$1,0))&amp;""),"")),0),0)</f>
        <v/>
      </c>
      <c r="BJ293" s="21">
        <f>IF(AS293="","",IFERROR(IF(TRIM(INDEX($A293:$AQ293,MATCH(Lists!$K$21,$A$1:$AQ$1,0))&amp;"")="","",VALUE(TRIM(INDEX($A293:$AQ293,MATCH(Lists!$K$21,$A$1:$AQ$1,0))&amp;""))),""))</f>
        <v/>
      </c>
      <c r="BK293" s="19">
        <f>IF(AS293="",0,1)</f>
        <v/>
      </c>
    </row>
    <row r="294">
      <c r="AR294" s="18" t="n"/>
      <c r="AS294" s="19">
        <f>TRIM(IFERROR(TRIM(INDEX($A294:$AQ294,MATCH(Lists!$K$2,$A$1:$AQ$1,0))&amp;""),"")&amp;" "&amp;IFERROR(TRIM(INDEX($A294:$AQ294,MATCH(Lists!$K$3,$A$1:$AQ$1,0))&amp;""),""))</f>
        <v/>
      </c>
      <c r="AT294" s="20">
        <f>IF(AS294="","",IFERROR(IF(TRIM(INDEX($A294:$AQ294,MATCH(Lists!$K$4,$A$1:$AQ$1,0))&amp;"")="","",IF(ISNUMBER(INDEX($A294:$AQ294,MATCH(Lists!$K$4,$A$1:$AQ$1,0))),INT(INDEX($A294:$AQ294,MATCH(Lists!$K$4,$A$1:$AQ$1,0))),DATE(VALUE(LEFT(INDEX($A294:$AQ294,MATCH(Lists!$K$4,$A$1:$AQ$1,0)),4)),VALUE(MID(INDEX($A294:$AQ294,MATCH(Lists!$K$4,$A$1:$AQ$1,0)),6,2)),VALUE(MID(INDEX($A294:$AQ294,MATCH(Lists!$K$4,$A$1:$AQ$1,0)),9,2))))),""))</f>
        <v/>
      </c>
      <c r="AU294" s="19">
        <f>IF(AS294="","",IFERROR(TRIM(INDEX($A294:$AQ294,MATCH(Lists!$K$6,$A$1:$AQ$1,0))&amp;""),""))</f>
        <v/>
      </c>
      <c r="AV294" s="19">
        <f>IF(AS294="","",IFERROR(TRIM(INDEX($A294:$AQ294,MATCH(Lists!$K$5,$A$1:$AQ$1,0))&amp;""),""))</f>
        <v/>
      </c>
      <c r="AW294" s="19">
        <f>IF(AS294="","",IF(OR(AND(IFERROR(TRIM(INDEX($A294:$AQ294,MATCH(Lists!$K$9,$A$1:$AQ$1,0))&amp;""),"")&lt;&gt;"",ISERROR(MATCH(LOWER(IFERROR(TRIM(INDEX($A294:$AQ294,MATCH(Lists!$K$9,$A$1:$AQ$1,0))&amp;""),"")),Lists!$M$2:$M$7,0))),AND(IFERROR(TRIM(INDEX($A294:$AQ294,MATCH(Lists!$K$10,$A$1:$AQ$1,0))&amp;""),"")&lt;&gt;"",ISERROR(MATCH(LOWER(IFERROR(TRIM(INDEX($A294:$AQ294,MATCH(Lists!$K$10,$A$1:$AQ$1,0))&amp;""),"")),Lists!$M$2:$M$7,0)))),"Yes","No"))</f>
        <v/>
      </c>
      <c r="AX294" s="19">
        <f>IF(AS294="","",IF(IFERROR(TRIM(INDEX($A294:$AQ294,MATCH(Lists!$K$11,$A$1:$AQ$1,0))&amp;""),"")&lt;&gt;"","Yes","No"))</f>
        <v/>
      </c>
      <c r="AY294" s="19">
        <f>TRIM(IFERROR(TRIM(INDEX($A294:$AQ294,MATCH(Lists!$K$13,$A$1:$AQ$1,0))&amp;""),"")&amp;" "&amp;IFERROR(TRIM(INDEX($A294:$AQ294,MATCH(Lists!$K$14,$A$1:$AQ$1,0))&amp;""),""))</f>
        <v/>
      </c>
      <c r="AZ294" s="20">
        <f>IF(AY294="","",IFERROR(IF(TRIM(INDEX($A294:$AQ294,MATCH(Lists!$K$15,$A$1:$AQ$1,0))&amp;"")="","",IF(ISNUMBER(INDEX($A294:$AQ294,MATCH(Lists!$K$15,$A$1:$AQ$1,0))),INT(INDEX($A294:$AQ294,MATCH(Lists!$K$15,$A$1:$AQ$1,0))),DATE(VALUE(LEFT(INDEX($A294:$AQ294,MATCH(Lists!$K$15,$A$1:$AQ$1,0)),4)),VALUE(MID(INDEX($A294:$AQ294,MATCH(Lists!$K$15,$A$1:$AQ$1,0)),6,2)),VALUE(MID(INDEX($A294:$AQ294,MATCH(Lists!$K$15,$A$1:$AQ$1,0)),9,2))))),""))</f>
        <v/>
      </c>
      <c r="BA294" s="19">
        <f>IF(AY294="","",IFERROR(TRIM(INDEX($A294:$AQ294,MATCH(Lists!$K$17,$A$1:$AQ$1,0))&amp;""),""))</f>
        <v/>
      </c>
      <c r="BB294" s="19">
        <f>IF(AY294="","",IFERROR(TRIM(INDEX($A294:$AQ294,MATCH(Lists!$K$16,$A$1:$AQ$1,0))&amp;""),""))</f>
        <v/>
      </c>
      <c r="BC294" s="19">
        <f>IF(AY294="","",IF(OR(AND(IFERROR(TRIM(INDEX($A294:$AQ294,MATCH(Lists!$K$18,$A$1:$AQ$1,0))&amp;""),"")&lt;&gt;"",ISERROR(MATCH(LOWER(IFERROR(TRIM(INDEX($A294:$AQ294,MATCH(Lists!$K$18,$A$1:$AQ$1,0))&amp;""),"")),Lists!$M$2:$M$7,0))),AND(IFERROR(TRIM(INDEX($A294:$AQ294,MATCH(Lists!$K$19,$A$1:$AQ$1,0))&amp;""),"")&lt;&gt;"",ISERROR(MATCH(LOWER(IFERROR(TRIM(INDEX($A294:$AQ294,MATCH(Lists!$K$19,$A$1:$AQ$1,0))&amp;""),"")),Lists!$M$2:$M$7,0)))),"Yes","No"))</f>
        <v/>
      </c>
      <c r="BD294" s="19">
        <f>IF(AY294="","",IF(IFERROR(TRIM(INDEX($A294:$AQ294,MATCH(Lists!$K$20,$A$1:$AQ$1,0))&amp;""),"")&lt;&gt;"","Yes","No"))</f>
        <v/>
      </c>
      <c r="BE294" s="19">
        <f>IF(AS294="","",IFERROR(TRIM(INDEX($A294:$AQ294,MATCH(Lists!$K$7,$A$1:$AQ$1,0))&amp;""),""))</f>
        <v/>
      </c>
      <c r="BF294" s="19">
        <f>IF(AS294="","",IFERROR(TRIM(INDEX($A294:$AQ294,MATCH(Lists!$K$8,$A$1:$AQ$1,0))&amp;""),""))</f>
        <v/>
      </c>
      <c r="BG294" s="19">
        <f>IF(AS294="","",IFERROR(TRIM(INDEX($A294:$AQ294,MATCH(Lists!$K$12,$A$1:$AQ$1,0))&amp;""),""))</f>
        <v/>
      </c>
      <c r="BH294" s="19">
        <f>IF(AS294="","",IFERROR(TRIM(INDEX($A294:$AQ294,MATCH(Lists!$K$22,$A$1:$AQ$1,0))&amp;""),""))</f>
        <v/>
      </c>
      <c r="BI294" s="21">
        <f>IF(OR(BH294="Paid",BH294="Partially refunded"),IFERROR(VALUE(IFERROR(TRIM(INDEX($A294:$AQ294,MATCH(Lists!$K$23,$A$1:$AQ$1,0))&amp;""),"")),0)-IFERROR(VALUE(IFERROR(TRIM(INDEX($A294:$AQ294,MATCH(Lists!$K$24,$A$1:$AQ$1,0))&amp;""),"")),0),0)</f>
        <v/>
      </c>
      <c r="BJ294" s="21">
        <f>IF(AS294="","",IFERROR(IF(TRIM(INDEX($A294:$AQ294,MATCH(Lists!$K$21,$A$1:$AQ$1,0))&amp;"")="","",VALUE(TRIM(INDEX($A294:$AQ294,MATCH(Lists!$K$21,$A$1:$AQ$1,0))&amp;""))),""))</f>
        <v/>
      </c>
      <c r="BK294" s="19">
        <f>IF(AS294="",0,1)</f>
        <v/>
      </c>
    </row>
    <row r="295">
      <c r="AR295" s="18" t="n"/>
      <c r="AS295" s="19">
        <f>TRIM(IFERROR(TRIM(INDEX($A295:$AQ295,MATCH(Lists!$K$2,$A$1:$AQ$1,0))&amp;""),"")&amp;" "&amp;IFERROR(TRIM(INDEX($A295:$AQ295,MATCH(Lists!$K$3,$A$1:$AQ$1,0))&amp;""),""))</f>
        <v/>
      </c>
      <c r="AT295" s="20">
        <f>IF(AS295="","",IFERROR(IF(TRIM(INDEX($A295:$AQ295,MATCH(Lists!$K$4,$A$1:$AQ$1,0))&amp;"")="","",IF(ISNUMBER(INDEX($A295:$AQ295,MATCH(Lists!$K$4,$A$1:$AQ$1,0))),INT(INDEX($A295:$AQ295,MATCH(Lists!$K$4,$A$1:$AQ$1,0))),DATE(VALUE(LEFT(INDEX($A295:$AQ295,MATCH(Lists!$K$4,$A$1:$AQ$1,0)),4)),VALUE(MID(INDEX($A295:$AQ295,MATCH(Lists!$K$4,$A$1:$AQ$1,0)),6,2)),VALUE(MID(INDEX($A295:$AQ295,MATCH(Lists!$K$4,$A$1:$AQ$1,0)),9,2))))),""))</f>
        <v/>
      </c>
      <c r="AU295" s="19">
        <f>IF(AS295="","",IFERROR(TRIM(INDEX($A295:$AQ295,MATCH(Lists!$K$6,$A$1:$AQ$1,0))&amp;""),""))</f>
        <v/>
      </c>
      <c r="AV295" s="19">
        <f>IF(AS295="","",IFERROR(TRIM(INDEX($A295:$AQ295,MATCH(Lists!$K$5,$A$1:$AQ$1,0))&amp;""),""))</f>
        <v/>
      </c>
      <c r="AW295" s="19">
        <f>IF(AS295="","",IF(OR(AND(IFERROR(TRIM(INDEX($A295:$AQ295,MATCH(Lists!$K$9,$A$1:$AQ$1,0))&amp;""),"")&lt;&gt;"",ISERROR(MATCH(LOWER(IFERROR(TRIM(INDEX($A295:$AQ295,MATCH(Lists!$K$9,$A$1:$AQ$1,0))&amp;""),"")),Lists!$M$2:$M$7,0))),AND(IFERROR(TRIM(INDEX($A295:$AQ295,MATCH(Lists!$K$10,$A$1:$AQ$1,0))&amp;""),"")&lt;&gt;"",ISERROR(MATCH(LOWER(IFERROR(TRIM(INDEX($A295:$AQ295,MATCH(Lists!$K$10,$A$1:$AQ$1,0))&amp;""),"")),Lists!$M$2:$M$7,0)))),"Yes","No"))</f>
        <v/>
      </c>
      <c r="AX295" s="19">
        <f>IF(AS295="","",IF(IFERROR(TRIM(INDEX($A295:$AQ295,MATCH(Lists!$K$11,$A$1:$AQ$1,0))&amp;""),"")&lt;&gt;"","Yes","No"))</f>
        <v/>
      </c>
      <c r="AY295" s="19">
        <f>TRIM(IFERROR(TRIM(INDEX($A295:$AQ295,MATCH(Lists!$K$13,$A$1:$AQ$1,0))&amp;""),"")&amp;" "&amp;IFERROR(TRIM(INDEX($A295:$AQ295,MATCH(Lists!$K$14,$A$1:$AQ$1,0))&amp;""),""))</f>
        <v/>
      </c>
      <c r="AZ295" s="20">
        <f>IF(AY295="","",IFERROR(IF(TRIM(INDEX($A295:$AQ295,MATCH(Lists!$K$15,$A$1:$AQ$1,0))&amp;"")="","",IF(ISNUMBER(INDEX($A295:$AQ295,MATCH(Lists!$K$15,$A$1:$AQ$1,0))),INT(INDEX($A295:$AQ295,MATCH(Lists!$K$15,$A$1:$AQ$1,0))),DATE(VALUE(LEFT(INDEX($A295:$AQ295,MATCH(Lists!$K$15,$A$1:$AQ$1,0)),4)),VALUE(MID(INDEX($A295:$AQ295,MATCH(Lists!$K$15,$A$1:$AQ$1,0)),6,2)),VALUE(MID(INDEX($A295:$AQ295,MATCH(Lists!$K$15,$A$1:$AQ$1,0)),9,2))))),""))</f>
        <v/>
      </c>
      <c r="BA295" s="19">
        <f>IF(AY295="","",IFERROR(TRIM(INDEX($A295:$AQ295,MATCH(Lists!$K$17,$A$1:$AQ$1,0))&amp;""),""))</f>
        <v/>
      </c>
      <c r="BB295" s="19">
        <f>IF(AY295="","",IFERROR(TRIM(INDEX($A295:$AQ295,MATCH(Lists!$K$16,$A$1:$AQ$1,0))&amp;""),""))</f>
        <v/>
      </c>
      <c r="BC295" s="19">
        <f>IF(AY295="","",IF(OR(AND(IFERROR(TRIM(INDEX($A295:$AQ295,MATCH(Lists!$K$18,$A$1:$AQ$1,0))&amp;""),"")&lt;&gt;"",ISERROR(MATCH(LOWER(IFERROR(TRIM(INDEX($A295:$AQ295,MATCH(Lists!$K$18,$A$1:$AQ$1,0))&amp;""),"")),Lists!$M$2:$M$7,0))),AND(IFERROR(TRIM(INDEX($A295:$AQ295,MATCH(Lists!$K$19,$A$1:$AQ$1,0))&amp;""),"")&lt;&gt;"",ISERROR(MATCH(LOWER(IFERROR(TRIM(INDEX($A295:$AQ295,MATCH(Lists!$K$19,$A$1:$AQ$1,0))&amp;""),"")),Lists!$M$2:$M$7,0)))),"Yes","No"))</f>
        <v/>
      </c>
      <c r="BD295" s="19">
        <f>IF(AY295="","",IF(IFERROR(TRIM(INDEX($A295:$AQ295,MATCH(Lists!$K$20,$A$1:$AQ$1,0))&amp;""),"")&lt;&gt;"","Yes","No"))</f>
        <v/>
      </c>
      <c r="BE295" s="19">
        <f>IF(AS295="","",IFERROR(TRIM(INDEX($A295:$AQ295,MATCH(Lists!$K$7,$A$1:$AQ$1,0))&amp;""),""))</f>
        <v/>
      </c>
      <c r="BF295" s="19">
        <f>IF(AS295="","",IFERROR(TRIM(INDEX($A295:$AQ295,MATCH(Lists!$K$8,$A$1:$AQ$1,0))&amp;""),""))</f>
        <v/>
      </c>
      <c r="BG295" s="19">
        <f>IF(AS295="","",IFERROR(TRIM(INDEX($A295:$AQ295,MATCH(Lists!$K$12,$A$1:$AQ$1,0))&amp;""),""))</f>
        <v/>
      </c>
      <c r="BH295" s="19">
        <f>IF(AS295="","",IFERROR(TRIM(INDEX($A295:$AQ295,MATCH(Lists!$K$22,$A$1:$AQ$1,0))&amp;""),""))</f>
        <v/>
      </c>
      <c r="BI295" s="21">
        <f>IF(OR(BH295="Paid",BH295="Partially refunded"),IFERROR(VALUE(IFERROR(TRIM(INDEX($A295:$AQ295,MATCH(Lists!$K$23,$A$1:$AQ$1,0))&amp;""),"")),0)-IFERROR(VALUE(IFERROR(TRIM(INDEX($A295:$AQ295,MATCH(Lists!$K$24,$A$1:$AQ$1,0))&amp;""),"")),0),0)</f>
        <v/>
      </c>
      <c r="BJ295" s="21">
        <f>IF(AS295="","",IFERROR(IF(TRIM(INDEX($A295:$AQ295,MATCH(Lists!$K$21,$A$1:$AQ$1,0))&amp;"")="","",VALUE(TRIM(INDEX($A295:$AQ295,MATCH(Lists!$K$21,$A$1:$AQ$1,0))&amp;""))),""))</f>
        <v/>
      </c>
      <c r="BK295" s="19">
        <f>IF(AS295="",0,1)</f>
        <v/>
      </c>
    </row>
    <row r="296">
      <c r="AR296" s="18" t="n"/>
      <c r="AS296" s="19">
        <f>TRIM(IFERROR(TRIM(INDEX($A296:$AQ296,MATCH(Lists!$K$2,$A$1:$AQ$1,0))&amp;""),"")&amp;" "&amp;IFERROR(TRIM(INDEX($A296:$AQ296,MATCH(Lists!$K$3,$A$1:$AQ$1,0))&amp;""),""))</f>
        <v/>
      </c>
      <c r="AT296" s="20">
        <f>IF(AS296="","",IFERROR(IF(TRIM(INDEX($A296:$AQ296,MATCH(Lists!$K$4,$A$1:$AQ$1,0))&amp;"")="","",IF(ISNUMBER(INDEX($A296:$AQ296,MATCH(Lists!$K$4,$A$1:$AQ$1,0))),INT(INDEX($A296:$AQ296,MATCH(Lists!$K$4,$A$1:$AQ$1,0))),DATE(VALUE(LEFT(INDEX($A296:$AQ296,MATCH(Lists!$K$4,$A$1:$AQ$1,0)),4)),VALUE(MID(INDEX($A296:$AQ296,MATCH(Lists!$K$4,$A$1:$AQ$1,0)),6,2)),VALUE(MID(INDEX($A296:$AQ296,MATCH(Lists!$K$4,$A$1:$AQ$1,0)),9,2))))),""))</f>
        <v/>
      </c>
      <c r="AU296" s="19">
        <f>IF(AS296="","",IFERROR(TRIM(INDEX($A296:$AQ296,MATCH(Lists!$K$6,$A$1:$AQ$1,0))&amp;""),""))</f>
        <v/>
      </c>
      <c r="AV296" s="19">
        <f>IF(AS296="","",IFERROR(TRIM(INDEX($A296:$AQ296,MATCH(Lists!$K$5,$A$1:$AQ$1,0))&amp;""),""))</f>
        <v/>
      </c>
      <c r="AW296" s="19">
        <f>IF(AS296="","",IF(OR(AND(IFERROR(TRIM(INDEX($A296:$AQ296,MATCH(Lists!$K$9,$A$1:$AQ$1,0))&amp;""),"")&lt;&gt;"",ISERROR(MATCH(LOWER(IFERROR(TRIM(INDEX($A296:$AQ296,MATCH(Lists!$K$9,$A$1:$AQ$1,0))&amp;""),"")),Lists!$M$2:$M$7,0))),AND(IFERROR(TRIM(INDEX($A296:$AQ296,MATCH(Lists!$K$10,$A$1:$AQ$1,0))&amp;""),"")&lt;&gt;"",ISERROR(MATCH(LOWER(IFERROR(TRIM(INDEX($A296:$AQ296,MATCH(Lists!$K$10,$A$1:$AQ$1,0))&amp;""),"")),Lists!$M$2:$M$7,0)))),"Yes","No"))</f>
        <v/>
      </c>
      <c r="AX296" s="19">
        <f>IF(AS296="","",IF(IFERROR(TRIM(INDEX($A296:$AQ296,MATCH(Lists!$K$11,$A$1:$AQ$1,0))&amp;""),"")&lt;&gt;"","Yes","No"))</f>
        <v/>
      </c>
      <c r="AY296" s="19">
        <f>TRIM(IFERROR(TRIM(INDEX($A296:$AQ296,MATCH(Lists!$K$13,$A$1:$AQ$1,0))&amp;""),"")&amp;" "&amp;IFERROR(TRIM(INDEX($A296:$AQ296,MATCH(Lists!$K$14,$A$1:$AQ$1,0))&amp;""),""))</f>
        <v/>
      </c>
      <c r="AZ296" s="20">
        <f>IF(AY296="","",IFERROR(IF(TRIM(INDEX($A296:$AQ296,MATCH(Lists!$K$15,$A$1:$AQ$1,0))&amp;"")="","",IF(ISNUMBER(INDEX($A296:$AQ296,MATCH(Lists!$K$15,$A$1:$AQ$1,0))),INT(INDEX($A296:$AQ296,MATCH(Lists!$K$15,$A$1:$AQ$1,0))),DATE(VALUE(LEFT(INDEX($A296:$AQ296,MATCH(Lists!$K$15,$A$1:$AQ$1,0)),4)),VALUE(MID(INDEX($A296:$AQ296,MATCH(Lists!$K$15,$A$1:$AQ$1,0)),6,2)),VALUE(MID(INDEX($A296:$AQ296,MATCH(Lists!$K$15,$A$1:$AQ$1,0)),9,2))))),""))</f>
        <v/>
      </c>
      <c r="BA296" s="19">
        <f>IF(AY296="","",IFERROR(TRIM(INDEX($A296:$AQ296,MATCH(Lists!$K$17,$A$1:$AQ$1,0))&amp;""),""))</f>
        <v/>
      </c>
      <c r="BB296" s="19">
        <f>IF(AY296="","",IFERROR(TRIM(INDEX($A296:$AQ296,MATCH(Lists!$K$16,$A$1:$AQ$1,0))&amp;""),""))</f>
        <v/>
      </c>
      <c r="BC296" s="19">
        <f>IF(AY296="","",IF(OR(AND(IFERROR(TRIM(INDEX($A296:$AQ296,MATCH(Lists!$K$18,$A$1:$AQ$1,0))&amp;""),"")&lt;&gt;"",ISERROR(MATCH(LOWER(IFERROR(TRIM(INDEX($A296:$AQ296,MATCH(Lists!$K$18,$A$1:$AQ$1,0))&amp;""),"")),Lists!$M$2:$M$7,0))),AND(IFERROR(TRIM(INDEX($A296:$AQ296,MATCH(Lists!$K$19,$A$1:$AQ$1,0))&amp;""),"")&lt;&gt;"",ISERROR(MATCH(LOWER(IFERROR(TRIM(INDEX($A296:$AQ296,MATCH(Lists!$K$19,$A$1:$AQ$1,0))&amp;""),"")),Lists!$M$2:$M$7,0)))),"Yes","No"))</f>
        <v/>
      </c>
      <c r="BD296" s="19">
        <f>IF(AY296="","",IF(IFERROR(TRIM(INDEX($A296:$AQ296,MATCH(Lists!$K$20,$A$1:$AQ$1,0))&amp;""),"")&lt;&gt;"","Yes","No"))</f>
        <v/>
      </c>
      <c r="BE296" s="19">
        <f>IF(AS296="","",IFERROR(TRIM(INDEX($A296:$AQ296,MATCH(Lists!$K$7,$A$1:$AQ$1,0))&amp;""),""))</f>
        <v/>
      </c>
      <c r="BF296" s="19">
        <f>IF(AS296="","",IFERROR(TRIM(INDEX($A296:$AQ296,MATCH(Lists!$K$8,$A$1:$AQ$1,0))&amp;""),""))</f>
        <v/>
      </c>
      <c r="BG296" s="19">
        <f>IF(AS296="","",IFERROR(TRIM(INDEX($A296:$AQ296,MATCH(Lists!$K$12,$A$1:$AQ$1,0))&amp;""),""))</f>
        <v/>
      </c>
      <c r="BH296" s="19">
        <f>IF(AS296="","",IFERROR(TRIM(INDEX($A296:$AQ296,MATCH(Lists!$K$22,$A$1:$AQ$1,0))&amp;""),""))</f>
        <v/>
      </c>
      <c r="BI296" s="21">
        <f>IF(OR(BH296="Paid",BH296="Partially refunded"),IFERROR(VALUE(IFERROR(TRIM(INDEX($A296:$AQ296,MATCH(Lists!$K$23,$A$1:$AQ$1,0))&amp;""),"")),0)-IFERROR(VALUE(IFERROR(TRIM(INDEX($A296:$AQ296,MATCH(Lists!$K$24,$A$1:$AQ$1,0))&amp;""),"")),0),0)</f>
        <v/>
      </c>
      <c r="BJ296" s="21">
        <f>IF(AS296="","",IFERROR(IF(TRIM(INDEX($A296:$AQ296,MATCH(Lists!$K$21,$A$1:$AQ$1,0))&amp;"")="","",VALUE(TRIM(INDEX($A296:$AQ296,MATCH(Lists!$K$21,$A$1:$AQ$1,0))&amp;""))),""))</f>
        <v/>
      </c>
      <c r="BK296" s="19">
        <f>IF(AS296="",0,1)</f>
        <v/>
      </c>
    </row>
    <row r="297">
      <c r="AR297" s="18" t="n"/>
      <c r="AS297" s="19">
        <f>TRIM(IFERROR(TRIM(INDEX($A297:$AQ297,MATCH(Lists!$K$2,$A$1:$AQ$1,0))&amp;""),"")&amp;" "&amp;IFERROR(TRIM(INDEX($A297:$AQ297,MATCH(Lists!$K$3,$A$1:$AQ$1,0))&amp;""),""))</f>
        <v/>
      </c>
      <c r="AT297" s="20">
        <f>IF(AS297="","",IFERROR(IF(TRIM(INDEX($A297:$AQ297,MATCH(Lists!$K$4,$A$1:$AQ$1,0))&amp;"")="","",IF(ISNUMBER(INDEX($A297:$AQ297,MATCH(Lists!$K$4,$A$1:$AQ$1,0))),INT(INDEX($A297:$AQ297,MATCH(Lists!$K$4,$A$1:$AQ$1,0))),DATE(VALUE(LEFT(INDEX($A297:$AQ297,MATCH(Lists!$K$4,$A$1:$AQ$1,0)),4)),VALUE(MID(INDEX($A297:$AQ297,MATCH(Lists!$K$4,$A$1:$AQ$1,0)),6,2)),VALUE(MID(INDEX($A297:$AQ297,MATCH(Lists!$K$4,$A$1:$AQ$1,0)),9,2))))),""))</f>
        <v/>
      </c>
      <c r="AU297" s="19">
        <f>IF(AS297="","",IFERROR(TRIM(INDEX($A297:$AQ297,MATCH(Lists!$K$6,$A$1:$AQ$1,0))&amp;""),""))</f>
        <v/>
      </c>
      <c r="AV297" s="19">
        <f>IF(AS297="","",IFERROR(TRIM(INDEX($A297:$AQ297,MATCH(Lists!$K$5,$A$1:$AQ$1,0))&amp;""),""))</f>
        <v/>
      </c>
      <c r="AW297" s="19">
        <f>IF(AS297="","",IF(OR(AND(IFERROR(TRIM(INDEX($A297:$AQ297,MATCH(Lists!$K$9,$A$1:$AQ$1,0))&amp;""),"")&lt;&gt;"",ISERROR(MATCH(LOWER(IFERROR(TRIM(INDEX($A297:$AQ297,MATCH(Lists!$K$9,$A$1:$AQ$1,0))&amp;""),"")),Lists!$M$2:$M$7,0))),AND(IFERROR(TRIM(INDEX($A297:$AQ297,MATCH(Lists!$K$10,$A$1:$AQ$1,0))&amp;""),"")&lt;&gt;"",ISERROR(MATCH(LOWER(IFERROR(TRIM(INDEX($A297:$AQ297,MATCH(Lists!$K$10,$A$1:$AQ$1,0))&amp;""),"")),Lists!$M$2:$M$7,0)))),"Yes","No"))</f>
        <v/>
      </c>
      <c r="AX297" s="19">
        <f>IF(AS297="","",IF(IFERROR(TRIM(INDEX($A297:$AQ297,MATCH(Lists!$K$11,$A$1:$AQ$1,0))&amp;""),"")&lt;&gt;"","Yes","No"))</f>
        <v/>
      </c>
      <c r="AY297" s="19">
        <f>TRIM(IFERROR(TRIM(INDEX($A297:$AQ297,MATCH(Lists!$K$13,$A$1:$AQ$1,0))&amp;""),"")&amp;" "&amp;IFERROR(TRIM(INDEX($A297:$AQ297,MATCH(Lists!$K$14,$A$1:$AQ$1,0))&amp;""),""))</f>
        <v/>
      </c>
      <c r="AZ297" s="20">
        <f>IF(AY297="","",IFERROR(IF(TRIM(INDEX($A297:$AQ297,MATCH(Lists!$K$15,$A$1:$AQ$1,0))&amp;"")="","",IF(ISNUMBER(INDEX($A297:$AQ297,MATCH(Lists!$K$15,$A$1:$AQ$1,0))),INT(INDEX($A297:$AQ297,MATCH(Lists!$K$15,$A$1:$AQ$1,0))),DATE(VALUE(LEFT(INDEX($A297:$AQ297,MATCH(Lists!$K$15,$A$1:$AQ$1,0)),4)),VALUE(MID(INDEX($A297:$AQ297,MATCH(Lists!$K$15,$A$1:$AQ$1,0)),6,2)),VALUE(MID(INDEX($A297:$AQ297,MATCH(Lists!$K$15,$A$1:$AQ$1,0)),9,2))))),""))</f>
        <v/>
      </c>
      <c r="BA297" s="19">
        <f>IF(AY297="","",IFERROR(TRIM(INDEX($A297:$AQ297,MATCH(Lists!$K$17,$A$1:$AQ$1,0))&amp;""),""))</f>
        <v/>
      </c>
      <c r="BB297" s="19">
        <f>IF(AY297="","",IFERROR(TRIM(INDEX($A297:$AQ297,MATCH(Lists!$K$16,$A$1:$AQ$1,0))&amp;""),""))</f>
        <v/>
      </c>
      <c r="BC297" s="19">
        <f>IF(AY297="","",IF(OR(AND(IFERROR(TRIM(INDEX($A297:$AQ297,MATCH(Lists!$K$18,$A$1:$AQ$1,0))&amp;""),"")&lt;&gt;"",ISERROR(MATCH(LOWER(IFERROR(TRIM(INDEX($A297:$AQ297,MATCH(Lists!$K$18,$A$1:$AQ$1,0))&amp;""),"")),Lists!$M$2:$M$7,0))),AND(IFERROR(TRIM(INDEX($A297:$AQ297,MATCH(Lists!$K$19,$A$1:$AQ$1,0))&amp;""),"")&lt;&gt;"",ISERROR(MATCH(LOWER(IFERROR(TRIM(INDEX($A297:$AQ297,MATCH(Lists!$K$19,$A$1:$AQ$1,0))&amp;""),"")),Lists!$M$2:$M$7,0)))),"Yes","No"))</f>
        <v/>
      </c>
      <c r="BD297" s="19">
        <f>IF(AY297="","",IF(IFERROR(TRIM(INDEX($A297:$AQ297,MATCH(Lists!$K$20,$A$1:$AQ$1,0))&amp;""),"")&lt;&gt;"","Yes","No"))</f>
        <v/>
      </c>
      <c r="BE297" s="19">
        <f>IF(AS297="","",IFERROR(TRIM(INDEX($A297:$AQ297,MATCH(Lists!$K$7,$A$1:$AQ$1,0))&amp;""),""))</f>
        <v/>
      </c>
      <c r="BF297" s="19">
        <f>IF(AS297="","",IFERROR(TRIM(INDEX($A297:$AQ297,MATCH(Lists!$K$8,$A$1:$AQ$1,0))&amp;""),""))</f>
        <v/>
      </c>
      <c r="BG297" s="19">
        <f>IF(AS297="","",IFERROR(TRIM(INDEX($A297:$AQ297,MATCH(Lists!$K$12,$A$1:$AQ$1,0))&amp;""),""))</f>
        <v/>
      </c>
      <c r="BH297" s="19">
        <f>IF(AS297="","",IFERROR(TRIM(INDEX($A297:$AQ297,MATCH(Lists!$K$22,$A$1:$AQ$1,0))&amp;""),""))</f>
        <v/>
      </c>
      <c r="BI297" s="21">
        <f>IF(OR(BH297="Paid",BH297="Partially refunded"),IFERROR(VALUE(IFERROR(TRIM(INDEX($A297:$AQ297,MATCH(Lists!$K$23,$A$1:$AQ$1,0))&amp;""),"")),0)-IFERROR(VALUE(IFERROR(TRIM(INDEX($A297:$AQ297,MATCH(Lists!$K$24,$A$1:$AQ$1,0))&amp;""),"")),0),0)</f>
        <v/>
      </c>
      <c r="BJ297" s="21">
        <f>IF(AS297="","",IFERROR(IF(TRIM(INDEX($A297:$AQ297,MATCH(Lists!$K$21,$A$1:$AQ$1,0))&amp;"")="","",VALUE(TRIM(INDEX($A297:$AQ297,MATCH(Lists!$K$21,$A$1:$AQ$1,0))&amp;""))),""))</f>
        <v/>
      </c>
      <c r="BK297" s="19">
        <f>IF(AS297="",0,1)</f>
        <v/>
      </c>
    </row>
    <row r="298">
      <c r="AR298" s="18" t="n"/>
      <c r="AS298" s="19">
        <f>TRIM(IFERROR(TRIM(INDEX($A298:$AQ298,MATCH(Lists!$K$2,$A$1:$AQ$1,0))&amp;""),"")&amp;" "&amp;IFERROR(TRIM(INDEX($A298:$AQ298,MATCH(Lists!$K$3,$A$1:$AQ$1,0))&amp;""),""))</f>
        <v/>
      </c>
      <c r="AT298" s="20">
        <f>IF(AS298="","",IFERROR(IF(TRIM(INDEX($A298:$AQ298,MATCH(Lists!$K$4,$A$1:$AQ$1,0))&amp;"")="","",IF(ISNUMBER(INDEX($A298:$AQ298,MATCH(Lists!$K$4,$A$1:$AQ$1,0))),INT(INDEX($A298:$AQ298,MATCH(Lists!$K$4,$A$1:$AQ$1,0))),DATE(VALUE(LEFT(INDEX($A298:$AQ298,MATCH(Lists!$K$4,$A$1:$AQ$1,0)),4)),VALUE(MID(INDEX($A298:$AQ298,MATCH(Lists!$K$4,$A$1:$AQ$1,0)),6,2)),VALUE(MID(INDEX($A298:$AQ298,MATCH(Lists!$K$4,$A$1:$AQ$1,0)),9,2))))),""))</f>
        <v/>
      </c>
      <c r="AU298" s="19">
        <f>IF(AS298="","",IFERROR(TRIM(INDEX($A298:$AQ298,MATCH(Lists!$K$6,$A$1:$AQ$1,0))&amp;""),""))</f>
        <v/>
      </c>
      <c r="AV298" s="19">
        <f>IF(AS298="","",IFERROR(TRIM(INDEX($A298:$AQ298,MATCH(Lists!$K$5,$A$1:$AQ$1,0))&amp;""),""))</f>
        <v/>
      </c>
      <c r="AW298" s="19">
        <f>IF(AS298="","",IF(OR(AND(IFERROR(TRIM(INDEX($A298:$AQ298,MATCH(Lists!$K$9,$A$1:$AQ$1,0))&amp;""),"")&lt;&gt;"",ISERROR(MATCH(LOWER(IFERROR(TRIM(INDEX($A298:$AQ298,MATCH(Lists!$K$9,$A$1:$AQ$1,0))&amp;""),"")),Lists!$M$2:$M$7,0))),AND(IFERROR(TRIM(INDEX($A298:$AQ298,MATCH(Lists!$K$10,$A$1:$AQ$1,0))&amp;""),"")&lt;&gt;"",ISERROR(MATCH(LOWER(IFERROR(TRIM(INDEX($A298:$AQ298,MATCH(Lists!$K$10,$A$1:$AQ$1,0))&amp;""),"")),Lists!$M$2:$M$7,0)))),"Yes","No"))</f>
        <v/>
      </c>
      <c r="AX298" s="19">
        <f>IF(AS298="","",IF(IFERROR(TRIM(INDEX($A298:$AQ298,MATCH(Lists!$K$11,$A$1:$AQ$1,0))&amp;""),"")&lt;&gt;"","Yes","No"))</f>
        <v/>
      </c>
      <c r="AY298" s="19">
        <f>TRIM(IFERROR(TRIM(INDEX($A298:$AQ298,MATCH(Lists!$K$13,$A$1:$AQ$1,0))&amp;""),"")&amp;" "&amp;IFERROR(TRIM(INDEX($A298:$AQ298,MATCH(Lists!$K$14,$A$1:$AQ$1,0))&amp;""),""))</f>
        <v/>
      </c>
      <c r="AZ298" s="20">
        <f>IF(AY298="","",IFERROR(IF(TRIM(INDEX($A298:$AQ298,MATCH(Lists!$K$15,$A$1:$AQ$1,0))&amp;"")="","",IF(ISNUMBER(INDEX($A298:$AQ298,MATCH(Lists!$K$15,$A$1:$AQ$1,0))),INT(INDEX($A298:$AQ298,MATCH(Lists!$K$15,$A$1:$AQ$1,0))),DATE(VALUE(LEFT(INDEX($A298:$AQ298,MATCH(Lists!$K$15,$A$1:$AQ$1,0)),4)),VALUE(MID(INDEX($A298:$AQ298,MATCH(Lists!$K$15,$A$1:$AQ$1,0)),6,2)),VALUE(MID(INDEX($A298:$AQ298,MATCH(Lists!$K$15,$A$1:$AQ$1,0)),9,2))))),""))</f>
        <v/>
      </c>
      <c r="BA298" s="19">
        <f>IF(AY298="","",IFERROR(TRIM(INDEX($A298:$AQ298,MATCH(Lists!$K$17,$A$1:$AQ$1,0))&amp;""),""))</f>
        <v/>
      </c>
      <c r="BB298" s="19">
        <f>IF(AY298="","",IFERROR(TRIM(INDEX($A298:$AQ298,MATCH(Lists!$K$16,$A$1:$AQ$1,0))&amp;""),""))</f>
        <v/>
      </c>
      <c r="BC298" s="19">
        <f>IF(AY298="","",IF(OR(AND(IFERROR(TRIM(INDEX($A298:$AQ298,MATCH(Lists!$K$18,$A$1:$AQ$1,0))&amp;""),"")&lt;&gt;"",ISERROR(MATCH(LOWER(IFERROR(TRIM(INDEX($A298:$AQ298,MATCH(Lists!$K$18,$A$1:$AQ$1,0))&amp;""),"")),Lists!$M$2:$M$7,0))),AND(IFERROR(TRIM(INDEX($A298:$AQ298,MATCH(Lists!$K$19,$A$1:$AQ$1,0))&amp;""),"")&lt;&gt;"",ISERROR(MATCH(LOWER(IFERROR(TRIM(INDEX($A298:$AQ298,MATCH(Lists!$K$19,$A$1:$AQ$1,0))&amp;""),"")),Lists!$M$2:$M$7,0)))),"Yes","No"))</f>
        <v/>
      </c>
      <c r="BD298" s="19">
        <f>IF(AY298="","",IF(IFERROR(TRIM(INDEX($A298:$AQ298,MATCH(Lists!$K$20,$A$1:$AQ$1,0))&amp;""),"")&lt;&gt;"","Yes","No"))</f>
        <v/>
      </c>
      <c r="BE298" s="19">
        <f>IF(AS298="","",IFERROR(TRIM(INDEX($A298:$AQ298,MATCH(Lists!$K$7,$A$1:$AQ$1,0))&amp;""),""))</f>
        <v/>
      </c>
      <c r="BF298" s="19">
        <f>IF(AS298="","",IFERROR(TRIM(INDEX($A298:$AQ298,MATCH(Lists!$K$8,$A$1:$AQ$1,0))&amp;""),""))</f>
        <v/>
      </c>
      <c r="BG298" s="19">
        <f>IF(AS298="","",IFERROR(TRIM(INDEX($A298:$AQ298,MATCH(Lists!$K$12,$A$1:$AQ$1,0))&amp;""),""))</f>
        <v/>
      </c>
      <c r="BH298" s="19">
        <f>IF(AS298="","",IFERROR(TRIM(INDEX($A298:$AQ298,MATCH(Lists!$K$22,$A$1:$AQ$1,0))&amp;""),""))</f>
        <v/>
      </c>
      <c r="BI298" s="21">
        <f>IF(OR(BH298="Paid",BH298="Partially refunded"),IFERROR(VALUE(IFERROR(TRIM(INDEX($A298:$AQ298,MATCH(Lists!$K$23,$A$1:$AQ$1,0))&amp;""),"")),0)-IFERROR(VALUE(IFERROR(TRIM(INDEX($A298:$AQ298,MATCH(Lists!$K$24,$A$1:$AQ$1,0))&amp;""),"")),0),0)</f>
        <v/>
      </c>
      <c r="BJ298" s="21">
        <f>IF(AS298="","",IFERROR(IF(TRIM(INDEX($A298:$AQ298,MATCH(Lists!$K$21,$A$1:$AQ$1,0))&amp;"")="","",VALUE(TRIM(INDEX($A298:$AQ298,MATCH(Lists!$K$21,$A$1:$AQ$1,0))&amp;""))),""))</f>
        <v/>
      </c>
      <c r="BK298" s="19">
        <f>IF(AS298="",0,1)</f>
        <v/>
      </c>
    </row>
    <row r="299">
      <c r="AR299" s="18" t="n"/>
      <c r="AS299" s="19">
        <f>TRIM(IFERROR(TRIM(INDEX($A299:$AQ299,MATCH(Lists!$K$2,$A$1:$AQ$1,0))&amp;""),"")&amp;" "&amp;IFERROR(TRIM(INDEX($A299:$AQ299,MATCH(Lists!$K$3,$A$1:$AQ$1,0))&amp;""),""))</f>
        <v/>
      </c>
      <c r="AT299" s="20">
        <f>IF(AS299="","",IFERROR(IF(TRIM(INDEX($A299:$AQ299,MATCH(Lists!$K$4,$A$1:$AQ$1,0))&amp;"")="","",IF(ISNUMBER(INDEX($A299:$AQ299,MATCH(Lists!$K$4,$A$1:$AQ$1,0))),INT(INDEX($A299:$AQ299,MATCH(Lists!$K$4,$A$1:$AQ$1,0))),DATE(VALUE(LEFT(INDEX($A299:$AQ299,MATCH(Lists!$K$4,$A$1:$AQ$1,0)),4)),VALUE(MID(INDEX($A299:$AQ299,MATCH(Lists!$K$4,$A$1:$AQ$1,0)),6,2)),VALUE(MID(INDEX($A299:$AQ299,MATCH(Lists!$K$4,$A$1:$AQ$1,0)),9,2))))),""))</f>
        <v/>
      </c>
      <c r="AU299" s="19">
        <f>IF(AS299="","",IFERROR(TRIM(INDEX($A299:$AQ299,MATCH(Lists!$K$6,$A$1:$AQ$1,0))&amp;""),""))</f>
        <v/>
      </c>
      <c r="AV299" s="19">
        <f>IF(AS299="","",IFERROR(TRIM(INDEX($A299:$AQ299,MATCH(Lists!$K$5,$A$1:$AQ$1,0))&amp;""),""))</f>
        <v/>
      </c>
      <c r="AW299" s="19">
        <f>IF(AS299="","",IF(OR(AND(IFERROR(TRIM(INDEX($A299:$AQ299,MATCH(Lists!$K$9,$A$1:$AQ$1,0))&amp;""),"")&lt;&gt;"",ISERROR(MATCH(LOWER(IFERROR(TRIM(INDEX($A299:$AQ299,MATCH(Lists!$K$9,$A$1:$AQ$1,0))&amp;""),"")),Lists!$M$2:$M$7,0))),AND(IFERROR(TRIM(INDEX($A299:$AQ299,MATCH(Lists!$K$10,$A$1:$AQ$1,0))&amp;""),"")&lt;&gt;"",ISERROR(MATCH(LOWER(IFERROR(TRIM(INDEX($A299:$AQ299,MATCH(Lists!$K$10,$A$1:$AQ$1,0))&amp;""),"")),Lists!$M$2:$M$7,0)))),"Yes","No"))</f>
        <v/>
      </c>
      <c r="AX299" s="19">
        <f>IF(AS299="","",IF(IFERROR(TRIM(INDEX($A299:$AQ299,MATCH(Lists!$K$11,$A$1:$AQ$1,0))&amp;""),"")&lt;&gt;"","Yes","No"))</f>
        <v/>
      </c>
      <c r="AY299" s="19">
        <f>TRIM(IFERROR(TRIM(INDEX($A299:$AQ299,MATCH(Lists!$K$13,$A$1:$AQ$1,0))&amp;""),"")&amp;" "&amp;IFERROR(TRIM(INDEX($A299:$AQ299,MATCH(Lists!$K$14,$A$1:$AQ$1,0))&amp;""),""))</f>
        <v/>
      </c>
      <c r="AZ299" s="20">
        <f>IF(AY299="","",IFERROR(IF(TRIM(INDEX($A299:$AQ299,MATCH(Lists!$K$15,$A$1:$AQ$1,0))&amp;"")="","",IF(ISNUMBER(INDEX($A299:$AQ299,MATCH(Lists!$K$15,$A$1:$AQ$1,0))),INT(INDEX($A299:$AQ299,MATCH(Lists!$K$15,$A$1:$AQ$1,0))),DATE(VALUE(LEFT(INDEX($A299:$AQ299,MATCH(Lists!$K$15,$A$1:$AQ$1,0)),4)),VALUE(MID(INDEX($A299:$AQ299,MATCH(Lists!$K$15,$A$1:$AQ$1,0)),6,2)),VALUE(MID(INDEX($A299:$AQ299,MATCH(Lists!$K$15,$A$1:$AQ$1,0)),9,2))))),""))</f>
        <v/>
      </c>
      <c r="BA299" s="19">
        <f>IF(AY299="","",IFERROR(TRIM(INDEX($A299:$AQ299,MATCH(Lists!$K$17,$A$1:$AQ$1,0))&amp;""),""))</f>
        <v/>
      </c>
      <c r="BB299" s="19">
        <f>IF(AY299="","",IFERROR(TRIM(INDEX($A299:$AQ299,MATCH(Lists!$K$16,$A$1:$AQ$1,0))&amp;""),""))</f>
        <v/>
      </c>
      <c r="BC299" s="19">
        <f>IF(AY299="","",IF(OR(AND(IFERROR(TRIM(INDEX($A299:$AQ299,MATCH(Lists!$K$18,$A$1:$AQ$1,0))&amp;""),"")&lt;&gt;"",ISERROR(MATCH(LOWER(IFERROR(TRIM(INDEX($A299:$AQ299,MATCH(Lists!$K$18,$A$1:$AQ$1,0))&amp;""),"")),Lists!$M$2:$M$7,0))),AND(IFERROR(TRIM(INDEX($A299:$AQ299,MATCH(Lists!$K$19,$A$1:$AQ$1,0))&amp;""),"")&lt;&gt;"",ISERROR(MATCH(LOWER(IFERROR(TRIM(INDEX($A299:$AQ299,MATCH(Lists!$K$19,$A$1:$AQ$1,0))&amp;""),"")),Lists!$M$2:$M$7,0)))),"Yes","No"))</f>
        <v/>
      </c>
      <c r="BD299" s="19">
        <f>IF(AY299="","",IF(IFERROR(TRIM(INDEX($A299:$AQ299,MATCH(Lists!$K$20,$A$1:$AQ$1,0))&amp;""),"")&lt;&gt;"","Yes","No"))</f>
        <v/>
      </c>
      <c r="BE299" s="19">
        <f>IF(AS299="","",IFERROR(TRIM(INDEX($A299:$AQ299,MATCH(Lists!$K$7,$A$1:$AQ$1,0))&amp;""),""))</f>
        <v/>
      </c>
      <c r="BF299" s="19">
        <f>IF(AS299="","",IFERROR(TRIM(INDEX($A299:$AQ299,MATCH(Lists!$K$8,$A$1:$AQ$1,0))&amp;""),""))</f>
        <v/>
      </c>
      <c r="BG299" s="19">
        <f>IF(AS299="","",IFERROR(TRIM(INDEX($A299:$AQ299,MATCH(Lists!$K$12,$A$1:$AQ$1,0))&amp;""),""))</f>
        <v/>
      </c>
      <c r="BH299" s="19">
        <f>IF(AS299="","",IFERROR(TRIM(INDEX($A299:$AQ299,MATCH(Lists!$K$22,$A$1:$AQ$1,0))&amp;""),""))</f>
        <v/>
      </c>
      <c r="BI299" s="21">
        <f>IF(OR(BH299="Paid",BH299="Partially refunded"),IFERROR(VALUE(IFERROR(TRIM(INDEX($A299:$AQ299,MATCH(Lists!$K$23,$A$1:$AQ$1,0))&amp;""),"")),0)-IFERROR(VALUE(IFERROR(TRIM(INDEX($A299:$AQ299,MATCH(Lists!$K$24,$A$1:$AQ$1,0))&amp;""),"")),0),0)</f>
        <v/>
      </c>
      <c r="BJ299" s="21">
        <f>IF(AS299="","",IFERROR(IF(TRIM(INDEX($A299:$AQ299,MATCH(Lists!$K$21,$A$1:$AQ$1,0))&amp;"")="","",VALUE(TRIM(INDEX($A299:$AQ299,MATCH(Lists!$K$21,$A$1:$AQ$1,0))&amp;""))),""))</f>
        <v/>
      </c>
      <c r="BK299" s="19">
        <f>IF(AS299="",0,1)</f>
        <v/>
      </c>
    </row>
    <row r="300">
      <c r="AR300" s="18" t="n"/>
      <c r="AS300" s="19">
        <f>TRIM(IFERROR(TRIM(INDEX($A300:$AQ300,MATCH(Lists!$K$2,$A$1:$AQ$1,0))&amp;""),"")&amp;" "&amp;IFERROR(TRIM(INDEX($A300:$AQ300,MATCH(Lists!$K$3,$A$1:$AQ$1,0))&amp;""),""))</f>
        <v/>
      </c>
      <c r="AT300" s="20">
        <f>IF(AS300="","",IFERROR(IF(TRIM(INDEX($A300:$AQ300,MATCH(Lists!$K$4,$A$1:$AQ$1,0))&amp;"")="","",IF(ISNUMBER(INDEX($A300:$AQ300,MATCH(Lists!$K$4,$A$1:$AQ$1,0))),INT(INDEX($A300:$AQ300,MATCH(Lists!$K$4,$A$1:$AQ$1,0))),DATE(VALUE(LEFT(INDEX($A300:$AQ300,MATCH(Lists!$K$4,$A$1:$AQ$1,0)),4)),VALUE(MID(INDEX($A300:$AQ300,MATCH(Lists!$K$4,$A$1:$AQ$1,0)),6,2)),VALUE(MID(INDEX($A300:$AQ300,MATCH(Lists!$K$4,$A$1:$AQ$1,0)),9,2))))),""))</f>
        <v/>
      </c>
      <c r="AU300" s="19">
        <f>IF(AS300="","",IFERROR(TRIM(INDEX($A300:$AQ300,MATCH(Lists!$K$6,$A$1:$AQ$1,0))&amp;""),""))</f>
        <v/>
      </c>
      <c r="AV300" s="19">
        <f>IF(AS300="","",IFERROR(TRIM(INDEX($A300:$AQ300,MATCH(Lists!$K$5,$A$1:$AQ$1,0))&amp;""),""))</f>
        <v/>
      </c>
      <c r="AW300" s="19">
        <f>IF(AS300="","",IF(OR(AND(IFERROR(TRIM(INDEX($A300:$AQ300,MATCH(Lists!$K$9,$A$1:$AQ$1,0))&amp;""),"")&lt;&gt;"",ISERROR(MATCH(LOWER(IFERROR(TRIM(INDEX($A300:$AQ300,MATCH(Lists!$K$9,$A$1:$AQ$1,0))&amp;""),"")),Lists!$M$2:$M$7,0))),AND(IFERROR(TRIM(INDEX($A300:$AQ300,MATCH(Lists!$K$10,$A$1:$AQ$1,0))&amp;""),"")&lt;&gt;"",ISERROR(MATCH(LOWER(IFERROR(TRIM(INDEX($A300:$AQ300,MATCH(Lists!$K$10,$A$1:$AQ$1,0))&amp;""),"")),Lists!$M$2:$M$7,0)))),"Yes","No"))</f>
        <v/>
      </c>
      <c r="AX300" s="19">
        <f>IF(AS300="","",IF(IFERROR(TRIM(INDEX($A300:$AQ300,MATCH(Lists!$K$11,$A$1:$AQ$1,0))&amp;""),"")&lt;&gt;"","Yes","No"))</f>
        <v/>
      </c>
      <c r="AY300" s="19">
        <f>TRIM(IFERROR(TRIM(INDEX($A300:$AQ300,MATCH(Lists!$K$13,$A$1:$AQ$1,0))&amp;""),"")&amp;" "&amp;IFERROR(TRIM(INDEX($A300:$AQ300,MATCH(Lists!$K$14,$A$1:$AQ$1,0))&amp;""),""))</f>
        <v/>
      </c>
      <c r="AZ300" s="20">
        <f>IF(AY300="","",IFERROR(IF(TRIM(INDEX($A300:$AQ300,MATCH(Lists!$K$15,$A$1:$AQ$1,0))&amp;"")="","",IF(ISNUMBER(INDEX($A300:$AQ300,MATCH(Lists!$K$15,$A$1:$AQ$1,0))),INT(INDEX($A300:$AQ300,MATCH(Lists!$K$15,$A$1:$AQ$1,0))),DATE(VALUE(LEFT(INDEX($A300:$AQ300,MATCH(Lists!$K$15,$A$1:$AQ$1,0)),4)),VALUE(MID(INDEX($A300:$AQ300,MATCH(Lists!$K$15,$A$1:$AQ$1,0)),6,2)),VALUE(MID(INDEX($A300:$AQ300,MATCH(Lists!$K$15,$A$1:$AQ$1,0)),9,2))))),""))</f>
        <v/>
      </c>
      <c r="BA300" s="19">
        <f>IF(AY300="","",IFERROR(TRIM(INDEX($A300:$AQ300,MATCH(Lists!$K$17,$A$1:$AQ$1,0))&amp;""),""))</f>
        <v/>
      </c>
      <c r="BB300" s="19">
        <f>IF(AY300="","",IFERROR(TRIM(INDEX($A300:$AQ300,MATCH(Lists!$K$16,$A$1:$AQ$1,0))&amp;""),""))</f>
        <v/>
      </c>
      <c r="BC300" s="19">
        <f>IF(AY300="","",IF(OR(AND(IFERROR(TRIM(INDEX($A300:$AQ300,MATCH(Lists!$K$18,$A$1:$AQ$1,0))&amp;""),"")&lt;&gt;"",ISERROR(MATCH(LOWER(IFERROR(TRIM(INDEX($A300:$AQ300,MATCH(Lists!$K$18,$A$1:$AQ$1,0))&amp;""),"")),Lists!$M$2:$M$7,0))),AND(IFERROR(TRIM(INDEX($A300:$AQ300,MATCH(Lists!$K$19,$A$1:$AQ$1,0))&amp;""),"")&lt;&gt;"",ISERROR(MATCH(LOWER(IFERROR(TRIM(INDEX($A300:$AQ300,MATCH(Lists!$K$19,$A$1:$AQ$1,0))&amp;""),"")),Lists!$M$2:$M$7,0)))),"Yes","No"))</f>
        <v/>
      </c>
      <c r="BD300" s="19">
        <f>IF(AY300="","",IF(IFERROR(TRIM(INDEX($A300:$AQ300,MATCH(Lists!$K$20,$A$1:$AQ$1,0))&amp;""),"")&lt;&gt;"","Yes","No"))</f>
        <v/>
      </c>
      <c r="BE300" s="19">
        <f>IF(AS300="","",IFERROR(TRIM(INDEX($A300:$AQ300,MATCH(Lists!$K$7,$A$1:$AQ$1,0))&amp;""),""))</f>
        <v/>
      </c>
      <c r="BF300" s="19">
        <f>IF(AS300="","",IFERROR(TRIM(INDEX($A300:$AQ300,MATCH(Lists!$K$8,$A$1:$AQ$1,0))&amp;""),""))</f>
        <v/>
      </c>
      <c r="BG300" s="19">
        <f>IF(AS300="","",IFERROR(TRIM(INDEX($A300:$AQ300,MATCH(Lists!$K$12,$A$1:$AQ$1,0))&amp;""),""))</f>
        <v/>
      </c>
      <c r="BH300" s="19">
        <f>IF(AS300="","",IFERROR(TRIM(INDEX($A300:$AQ300,MATCH(Lists!$K$22,$A$1:$AQ$1,0))&amp;""),""))</f>
        <v/>
      </c>
      <c r="BI300" s="21">
        <f>IF(OR(BH300="Paid",BH300="Partially refunded"),IFERROR(VALUE(IFERROR(TRIM(INDEX($A300:$AQ300,MATCH(Lists!$K$23,$A$1:$AQ$1,0))&amp;""),"")),0)-IFERROR(VALUE(IFERROR(TRIM(INDEX($A300:$AQ300,MATCH(Lists!$K$24,$A$1:$AQ$1,0))&amp;""),"")),0),0)</f>
        <v/>
      </c>
      <c r="BJ300" s="21">
        <f>IF(AS300="","",IFERROR(IF(TRIM(INDEX($A300:$AQ300,MATCH(Lists!$K$21,$A$1:$AQ$1,0))&amp;"")="","",VALUE(TRIM(INDEX($A300:$AQ300,MATCH(Lists!$K$21,$A$1:$AQ$1,0))&amp;""))),""))</f>
        <v/>
      </c>
      <c r="BK300" s="19">
        <f>IF(AS300="",0,1)</f>
        <v/>
      </c>
    </row>
    <row r="301">
      <c r="AR301" s="18" t="n"/>
      <c r="AS301" s="19">
        <f>TRIM(IFERROR(TRIM(INDEX($A301:$AQ301,MATCH(Lists!$K$2,$A$1:$AQ$1,0))&amp;""),"")&amp;" "&amp;IFERROR(TRIM(INDEX($A301:$AQ301,MATCH(Lists!$K$3,$A$1:$AQ$1,0))&amp;""),""))</f>
        <v/>
      </c>
      <c r="AT301" s="20">
        <f>IF(AS301="","",IFERROR(IF(TRIM(INDEX($A301:$AQ301,MATCH(Lists!$K$4,$A$1:$AQ$1,0))&amp;"")="","",IF(ISNUMBER(INDEX($A301:$AQ301,MATCH(Lists!$K$4,$A$1:$AQ$1,0))),INT(INDEX($A301:$AQ301,MATCH(Lists!$K$4,$A$1:$AQ$1,0))),DATE(VALUE(LEFT(INDEX($A301:$AQ301,MATCH(Lists!$K$4,$A$1:$AQ$1,0)),4)),VALUE(MID(INDEX($A301:$AQ301,MATCH(Lists!$K$4,$A$1:$AQ$1,0)),6,2)),VALUE(MID(INDEX($A301:$AQ301,MATCH(Lists!$K$4,$A$1:$AQ$1,0)),9,2))))),""))</f>
        <v/>
      </c>
      <c r="AU301" s="19">
        <f>IF(AS301="","",IFERROR(TRIM(INDEX($A301:$AQ301,MATCH(Lists!$K$6,$A$1:$AQ$1,0))&amp;""),""))</f>
        <v/>
      </c>
      <c r="AV301" s="19">
        <f>IF(AS301="","",IFERROR(TRIM(INDEX($A301:$AQ301,MATCH(Lists!$K$5,$A$1:$AQ$1,0))&amp;""),""))</f>
        <v/>
      </c>
      <c r="AW301" s="19">
        <f>IF(AS301="","",IF(OR(AND(IFERROR(TRIM(INDEX($A301:$AQ301,MATCH(Lists!$K$9,$A$1:$AQ$1,0))&amp;""),"")&lt;&gt;"",ISERROR(MATCH(LOWER(IFERROR(TRIM(INDEX($A301:$AQ301,MATCH(Lists!$K$9,$A$1:$AQ$1,0))&amp;""),"")),Lists!$M$2:$M$7,0))),AND(IFERROR(TRIM(INDEX($A301:$AQ301,MATCH(Lists!$K$10,$A$1:$AQ$1,0))&amp;""),"")&lt;&gt;"",ISERROR(MATCH(LOWER(IFERROR(TRIM(INDEX($A301:$AQ301,MATCH(Lists!$K$10,$A$1:$AQ$1,0))&amp;""),"")),Lists!$M$2:$M$7,0)))),"Yes","No"))</f>
        <v/>
      </c>
      <c r="AX301" s="19">
        <f>IF(AS301="","",IF(IFERROR(TRIM(INDEX($A301:$AQ301,MATCH(Lists!$K$11,$A$1:$AQ$1,0))&amp;""),"")&lt;&gt;"","Yes","No"))</f>
        <v/>
      </c>
      <c r="AY301" s="19">
        <f>TRIM(IFERROR(TRIM(INDEX($A301:$AQ301,MATCH(Lists!$K$13,$A$1:$AQ$1,0))&amp;""),"")&amp;" "&amp;IFERROR(TRIM(INDEX($A301:$AQ301,MATCH(Lists!$K$14,$A$1:$AQ$1,0))&amp;""),""))</f>
        <v/>
      </c>
      <c r="AZ301" s="20">
        <f>IF(AY301="","",IFERROR(IF(TRIM(INDEX($A301:$AQ301,MATCH(Lists!$K$15,$A$1:$AQ$1,0))&amp;"")="","",IF(ISNUMBER(INDEX($A301:$AQ301,MATCH(Lists!$K$15,$A$1:$AQ$1,0))),INT(INDEX($A301:$AQ301,MATCH(Lists!$K$15,$A$1:$AQ$1,0))),DATE(VALUE(LEFT(INDEX($A301:$AQ301,MATCH(Lists!$K$15,$A$1:$AQ$1,0)),4)),VALUE(MID(INDEX($A301:$AQ301,MATCH(Lists!$K$15,$A$1:$AQ$1,0)),6,2)),VALUE(MID(INDEX($A301:$AQ301,MATCH(Lists!$K$15,$A$1:$AQ$1,0)),9,2))))),""))</f>
        <v/>
      </c>
      <c r="BA301" s="19">
        <f>IF(AY301="","",IFERROR(TRIM(INDEX($A301:$AQ301,MATCH(Lists!$K$17,$A$1:$AQ$1,0))&amp;""),""))</f>
        <v/>
      </c>
      <c r="BB301" s="19">
        <f>IF(AY301="","",IFERROR(TRIM(INDEX($A301:$AQ301,MATCH(Lists!$K$16,$A$1:$AQ$1,0))&amp;""),""))</f>
        <v/>
      </c>
      <c r="BC301" s="19">
        <f>IF(AY301="","",IF(OR(AND(IFERROR(TRIM(INDEX($A301:$AQ301,MATCH(Lists!$K$18,$A$1:$AQ$1,0))&amp;""),"")&lt;&gt;"",ISERROR(MATCH(LOWER(IFERROR(TRIM(INDEX($A301:$AQ301,MATCH(Lists!$K$18,$A$1:$AQ$1,0))&amp;""),"")),Lists!$M$2:$M$7,0))),AND(IFERROR(TRIM(INDEX($A301:$AQ301,MATCH(Lists!$K$19,$A$1:$AQ$1,0))&amp;""),"")&lt;&gt;"",ISERROR(MATCH(LOWER(IFERROR(TRIM(INDEX($A301:$AQ301,MATCH(Lists!$K$19,$A$1:$AQ$1,0))&amp;""),"")),Lists!$M$2:$M$7,0)))),"Yes","No"))</f>
        <v/>
      </c>
      <c r="BD301" s="19">
        <f>IF(AY301="","",IF(IFERROR(TRIM(INDEX($A301:$AQ301,MATCH(Lists!$K$20,$A$1:$AQ$1,0))&amp;""),"")&lt;&gt;"","Yes","No"))</f>
        <v/>
      </c>
      <c r="BE301" s="19">
        <f>IF(AS301="","",IFERROR(TRIM(INDEX($A301:$AQ301,MATCH(Lists!$K$7,$A$1:$AQ$1,0))&amp;""),""))</f>
        <v/>
      </c>
      <c r="BF301" s="19">
        <f>IF(AS301="","",IFERROR(TRIM(INDEX($A301:$AQ301,MATCH(Lists!$K$8,$A$1:$AQ$1,0))&amp;""),""))</f>
        <v/>
      </c>
      <c r="BG301" s="19">
        <f>IF(AS301="","",IFERROR(TRIM(INDEX($A301:$AQ301,MATCH(Lists!$K$12,$A$1:$AQ$1,0))&amp;""),""))</f>
        <v/>
      </c>
      <c r="BH301" s="19">
        <f>IF(AS301="","",IFERROR(TRIM(INDEX($A301:$AQ301,MATCH(Lists!$K$22,$A$1:$AQ$1,0))&amp;""),""))</f>
        <v/>
      </c>
      <c r="BI301" s="21">
        <f>IF(OR(BH301="Paid",BH301="Partially refunded"),IFERROR(VALUE(IFERROR(TRIM(INDEX($A301:$AQ301,MATCH(Lists!$K$23,$A$1:$AQ$1,0))&amp;""),"")),0)-IFERROR(VALUE(IFERROR(TRIM(INDEX($A301:$AQ301,MATCH(Lists!$K$24,$A$1:$AQ$1,0))&amp;""),"")),0),0)</f>
        <v/>
      </c>
      <c r="BJ301" s="21">
        <f>IF(AS301="","",IFERROR(IF(TRIM(INDEX($A301:$AQ301,MATCH(Lists!$K$21,$A$1:$AQ$1,0))&amp;"")="","",VALUE(TRIM(INDEX($A301:$AQ301,MATCH(Lists!$K$21,$A$1:$AQ$1,0))&amp;""))),""))</f>
        <v/>
      </c>
      <c r="BK301" s="19">
        <f>IF(AS301="",0,1)</f>
        <v/>
      </c>
    </row>
  </sheetData>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W6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0" customWidth="1" min="1" max="1"/>
    <col width="15" customWidth="1" min="2" max="2"/>
    <col width="12" customWidth="1" min="3" max="3"/>
    <col width="10" customWidth="1" min="4" max="4"/>
    <col width="22" customWidth="1" min="5" max="5"/>
    <col width="44" customWidth="1" min="6" max="6"/>
    <col width="10" customWidth="1" min="7" max="7"/>
    <col width="18" customWidth="1" min="8" max="8"/>
    <col width="12" customWidth="1" min="9" max="9"/>
    <col width="14" customWidth="1" min="10" max="10"/>
    <col width="11" customWidth="1" min="11" max="11"/>
    <col width="13" customWidth="1" min="12" max="12"/>
    <col width="18" customWidth="1" min="13" max="13"/>
    <col width="12" customWidth="1" min="14" max="14"/>
    <col width="12" customWidth="1" min="15" max="15"/>
    <col width="12" customWidth="1" min="16" max="16"/>
    <col width="2" customWidth="1" min="17" max="17"/>
    <col width="14" customWidth="1" min="18" max="18"/>
    <col width="14" customWidth="1" min="19" max="19"/>
    <col width="30" customWidth="1" min="20" max="20"/>
    <col width="2" customWidth="1" min="21" max="21"/>
    <col width="11" customWidth="1" min="22" max="22"/>
    <col width="11" customWidth="1" min="23" max="23"/>
  </cols>
  <sheetData>
    <row r="1" ht="48" customHeight="1">
      <c r="A1" s="3" t="inlineStr">
        <is>
          <t>Camper</t>
        </is>
      </c>
      <c r="B1" s="3" t="inlineStr">
        <is>
          <t>On the form as</t>
        </is>
      </c>
      <c r="C1" s="3" t="inlineStr">
        <is>
          <t>Date of birth</t>
        </is>
      </c>
      <c r="D1" s="3" t="inlineStr">
        <is>
          <t>Age on the first day</t>
        </is>
      </c>
      <c r="E1" s="3" t="inlineStr">
        <is>
          <t>Age group</t>
        </is>
      </c>
      <c r="F1" s="3" t="inlineStr">
        <is>
          <t>Sessions</t>
        </is>
      </c>
      <c r="G1" s="3" t="inlineStr">
        <is>
          <t>T-shirt</t>
        </is>
      </c>
      <c r="H1" s="3" t="inlineStr">
        <is>
          <t>Parent or guardian</t>
        </is>
      </c>
      <c r="I1" s="3" t="inlineStr">
        <is>
          <t>Phone</t>
        </is>
      </c>
      <c r="J1" s="3" t="inlineStr">
        <is>
          <t>Allergies or medications noted</t>
        </is>
      </c>
      <c r="K1" s="3" t="inlineStr">
        <is>
          <t>Photo permission</t>
        </is>
      </c>
      <c r="L1" s="3" t="inlineStr">
        <is>
          <t>Documents received</t>
        </is>
      </c>
      <c r="M1" s="3" t="inlineStr">
        <is>
          <t>Paid status (from your export)</t>
        </is>
      </c>
      <c r="N1" s="3" t="inlineStr">
        <is>
          <t>Camp fee on the form</t>
        </is>
      </c>
      <c r="O1" s="3" t="inlineStr">
        <is>
          <t>Paid online</t>
        </is>
      </c>
      <c r="P1" s="3" t="inlineStr">
        <is>
          <t>Still to collect</t>
        </is>
      </c>
      <c r="Q1" s="15" t="n"/>
      <c r="R1" s="22" t="inlineStr">
        <is>
          <t>Paper health form received (Y)</t>
        </is>
      </c>
      <c r="S1" s="22" t="inlineStr">
        <is>
          <t>Balance paid another way (Y)</t>
        </is>
      </c>
      <c r="T1" s="22" t="inlineStr">
        <is>
          <t>Note</t>
        </is>
      </c>
      <c r="U1" s="15" t="n"/>
      <c r="V1" s="16" t="inlineStr">
        <is>
          <t>Has a camper (1 = yes)</t>
        </is>
      </c>
      <c r="W1" s="16" t="inlineStr">
        <is>
          <t>First camper row (1 = yes)</t>
        </is>
      </c>
    </row>
    <row r="2">
      <c r="A2" s="23">
        <f>Registrations!$AS$2</f>
        <v/>
      </c>
      <c r="B2" s="24">
        <f>IF(A2="","","First camper")</f>
        <v/>
      </c>
      <c r="C2" s="25">
        <f>IF(A2="","",Registrations!$AT$2)</f>
        <v/>
      </c>
      <c r="D2" s="24">
        <f>IF(OR(A2="",NOT(ISNUMBER(C2)),NOT(ISNUMBER(Lists!$B$2))),"",YEAR(Lists!$B$2)-YEAR(C2)-IF(DATE(YEAR(Lists!$B$2),MONTH(C2),DAY(C2))&gt;Lists!$B$2,1,0))</f>
        <v/>
      </c>
      <c r="E2" s="23">
        <f>IF(NOT(ISNUMBER(D2)),"",IF(COUNTIF(Lists!$E$2:$E$4,"&lt;="&amp;D2)=0,"Check the age",IF(D2&gt;Lists!$F$2,"Check the age",INDEX(Lists!$D$2:$D$4,COUNTIF(Lists!$E$2:$E$4,"&lt;="&amp;D2)))))</f>
        <v/>
      </c>
      <c r="F2" s="23">
        <f>IF(A2="","",Registrations!$AU$2)</f>
        <v/>
      </c>
      <c r="G2" s="24">
        <f>IF(A2="","",Registrations!$AV$2)</f>
        <v/>
      </c>
      <c r="H2" s="23">
        <f>IF(A2="","",Registrations!$BE$2)</f>
        <v/>
      </c>
      <c r="I2" s="23">
        <f>IF(A2="","",Registrations!$BF$2)</f>
        <v/>
      </c>
      <c r="J2" s="24">
        <f>IF(A2="","",Registrations!$AW$2)</f>
        <v/>
      </c>
      <c r="K2" s="24">
        <f>IF(A2="","",Registrations!$BG$2)</f>
        <v/>
      </c>
      <c r="L2" s="24">
        <f>IF(A2="","",IF(Registrations!$AX$2="Yes","Uploaded",IF(UPPER(TRIM(R2&amp;""))="Y","On paper","Missing")))</f>
        <v/>
      </c>
      <c r="M2" s="23">
        <f>IF(A2="","",IF(UPPER(TRIM(S2&amp;""))="Y","Paid in full",IF(Registrations!$BI$2&gt;0,IF(OR(NOT(ISNUMBER(Registrations!$BJ$2)),Registrations!$BI$2&gt;=Registrations!$BJ$2),"Paid in full","Deposit paid"),IF(Registrations!$BH$2&lt;&gt;"",Registrations!$BH$2,"No payment yet"))))</f>
        <v/>
      </c>
      <c r="N2" s="26">
        <f>IF(A2="","",Registrations!$BJ$2)</f>
        <v/>
      </c>
      <c r="O2" s="26">
        <f>IF(A2="","",Registrations!$BI$2)</f>
        <v/>
      </c>
      <c r="P2" s="26">
        <f>IF(A2="","",IF(OR(M2="Paid in full",NOT(ISNUMBER(Registrations!$BJ$2))),0,IF(M2="Deposit paid",MAX(0,Registrations!$BJ$2-Registrations!$BI$2),0)))</f>
        <v/>
      </c>
      <c r="Q2" s="18" t="n"/>
      <c r="R2" s="27" t="n"/>
      <c r="S2" s="27" t="n"/>
      <c r="T2" s="27" t="n"/>
      <c r="U2" s="18" t="n"/>
      <c r="V2" s="19">
        <f>IF(A2="",0,1)</f>
        <v/>
      </c>
      <c r="W2" s="19">
        <f>IF(A2="",0,1)</f>
        <v/>
      </c>
    </row>
    <row r="3">
      <c r="A3" s="23">
        <f>Registrations!$AS$3</f>
        <v/>
      </c>
      <c r="B3" s="24">
        <f>IF(A3="","","First camper")</f>
        <v/>
      </c>
      <c r="C3" s="25">
        <f>IF(A3="","",Registrations!$AT$3)</f>
        <v/>
      </c>
      <c r="D3" s="24">
        <f>IF(OR(A3="",NOT(ISNUMBER(C3)),NOT(ISNUMBER(Lists!$B$2))),"",YEAR(Lists!$B$2)-YEAR(C3)-IF(DATE(YEAR(Lists!$B$2),MONTH(C3),DAY(C3))&gt;Lists!$B$2,1,0))</f>
        <v/>
      </c>
      <c r="E3" s="23">
        <f>IF(NOT(ISNUMBER(D3)),"",IF(COUNTIF(Lists!$E$2:$E$4,"&lt;="&amp;D3)=0,"Check the age",IF(D3&gt;Lists!$F$2,"Check the age",INDEX(Lists!$D$2:$D$4,COUNTIF(Lists!$E$2:$E$4,"&lt;="&amp;D3)))))</f>
        <v/>
      </c>
      <c r="F3" s="23">
        <f>IF(A3="","",Registrations!$AU$3)</f>
        <v/>
      </c>
      <c r="G3" s="24">
        <f>IF(A3="","",Registrations!$AV$3)</f>
        <v/>
      </c>
      <c r="H3" s="23">
        <f>IF(A3="","",Registrations!$BE$3)</f>
        <v/>
      </c>
      <c r="I3" s="23">
        <f>IF(A3="","",Registrations!$BF$3)</f>
        <v/>
      </c>
      <c r="J3" s="24">
        <f>IF(A3="","",Registrations!$AW$3)</f>
        <v/>
      </c>
      <c r="K3" s="24">
        <f>IF(A3="","",Registrations!$BG$3)</f>
        <v/>
      </c>
      <c r="L3" s="24">
        <f>IF(A3="","",IF(Registrations!$AX$3="Yes","Uploaded",IF(UPPER(TRIM(R3&amp;""))="Y","On paper","Missing")))</f>
        <v/>
      </c>
      <c r="M3" s="23">
        <f>IF(A3="","",IF(UPPER(TRIM(S3&amp;""))="Y","Paid in full",IF(Registrations!$BI$3&gt;0,IF(OR(NOT(ISNUMBER(Registrations!$BJ$3)),Registrations!$BI$3&gt;=Registrations!$BJ$3),"Paid in full","Deposit paid"),IF(Registrations!$BH$3&lt;&gt;"",Registrations!$BH$3,"No payment yet"))))</f>
        <v/>
      </c>
      <c r="N3" s="26">
        <f>IF(A3="","",Registrations!$BJ$3)</f>
        <v/>
      </c>
      <c r="O3" s="26">
        <f>IF(A3="","",Registrations!$BI$3)</f>
        <v/>
      </c>
      <c r="P3" s="26">
        <f>IF(A3="","",IF(OR(M3="Paid in full",NOT(ISNUMBER(Registrations!$BJ$3))),0,IF(M3="Deposit paid",MAX(0,Registrations!$BJ$3-Registrations!$BI$3),0)))</f>
        <v/>
      </c>
      <c r="Q3" s="18" t="n"/>
      <c r="R3" s="27" t="n"/>
      <c r="S3" s="27" t="n"/>
      <c r="T3" s="27" t="n"/>
      <c r="U3" s="18" t="n"/>
      <c r="V3" s="19">
        <f>IF(A3="",0,1)</f>
        <v/>
      </c>
      <c r="W3" s="19">
        <f>IF(A3="",0,1)</f>
        <v/>
      </c>
    </row>
    <row r="4">
      <c r="A4" s="23">
        <f>Registrations!$AS$4</f>
        <v/>
      </c>
      <c r="B4" s="24">
        <f>IF(A4="","","First camper")</f>
        <v/>
      </c>
      <c r="C4" s="25">
        <f>IF(A4="","",Registrations!$AT$4)</f>
        <v/>
      </c>
      <c r="D4" s="24">
        <f>IF(OR(A4="",NOT(ISNUMBER(C4)),NOT(ISNUMBER(Lists!$B$2))),"",YEAR(Lists!$B$2)-YEAR(C4)-IF(DATE(YEAR(Lists!$B$2),MONTH(C4),DAY(C4))&gt;Lists!$B$2,1,0))</f>
        <v/>
      </c>
      <c r="E4" s="23">
        <f>IF(NOT(ISNUMBER(D4)),"",IF(COUNTIF(Lists!$E$2:$E$4,"&lt;="&amp;D4)=0,"Check the age",IF(D4&gt;Lists!$F$2,"Check the age",INDEX(Lists!$D$2:$D$4,COUNTIF(Lists!$E$2:$E$4,"&lt;="&amp;D4)))))</f>
        <v/>
      </c>
      <c r="F4" s="23">
        <f>IF(A4="","",Registrations!$AU$4)</f>
        <v/>
      </c>
      <c r="G4" s="24">
        <f>IF(A4="","",Registrations!$AV$4)</f>
        <v/>
      </c>
      <c r="H4" s="23">
        <f>IF(A4="","",Registrations!$BE$4)</f>
        <v/>
      </c>
      <c r="I4" s="23">
        <f>IF(A4="","",Registrations!$BF$4)</f>
        <v/>
      </c>
      <c r="J4" s="24">
        <f>IF(A4="","",Registrations!$AW$4)</f>
        <v/>
      </c>
      <c r="K4" s="24">
        <f>IF(A4="","",Registrations!$BG$4)</f>
        <v/>
      </c>
      <c r="L4" s="24">
        <f>IF(A4="","",IF(Registrations!$AX$4="Yes","Uploaded",IF(UPPER(TRIM(R4&amp;""))="Y","On paper","Missing")))</f>
        <v/>
      </c>
      <c r="M4" s="23">
        <f>IF(A4="","",IF(UPPER(TRIM(S4&amp;""))="Y","Paid in full",IF(Registrations!$BI$4&gt;0,IF(OR(NOT(ISNUMBER(Registrations!$BJ$4)),Registrations!$BI$4&gt;=Registrations!$BJ$4),"Paid in full","Deposit paid"),IF(Registrations!$BH$4&lt;&gt;"",Registrations!$BH$4,"No payment yet"))))</f>
        <v/>
      </c>
      <c r="N4" s="26">
        <f>IF(A4="","",Registrations!$BJ$4)</f>
        <v/>
      </c>
      <c r="O4" s="26">
        <f>IF(A4="","",Registrations!$BI$4)</f>
        <v/>
      </c>
      <c r="P4" s="26">
        <f>IF(A4="","",IF(OR(M4="Paid in full",NOT(ISNUMBER(Registrations!$BJ$4))),0,IF(M4="Deposit paid",MAX(0,Registrations!$BJ$4-Registrations!$BI$4),0)))</f>
        <v/>
      </c>
      <c r="Q4" s="18" t="n"/>
      <c r="R4" s="27" t="n"/>
      <c r="S4" s="27" t="n"/>
      <c r="T4" s="27" t="n"/>
      <c r="U4" s="18" t="n"/>
      <c r="V4" s="19">
        <f>IF(A4="",0,1)</f>
        <v/>
      </c>
      <c r="W4" s="19">
        <f>IF(A4="",0,1)</f>
        <v/>
      </c>
    </row>
    <row r="5">
      <c r="A5" s="23">
        <f>Registrations!$AS$5</f>
        <v/>
      </c>
      <c r="B5" s="24">
        <f>IF(A5="","","First camper")</f>
        <v/>
      </c>
      <c r="C5" s="25">
        <f>IF(A5="","",Registrations!$AT$5)</f>
        <v/>
      </c>
      <c r="D5" s="24">
        <f>IF(OR(A5="",NOT(ISNUMBER(C5)),NOT(ISNUMBER(Lists!$B$2))),"",YEAR(Lists!$B$2)-YEAR(C5)-IF(DATE(YEAR(Lists!$B$2),MONTH(C5),DAY(C5))&gt;Lists!$B$2,1,0))</f>
        <v/>
      </c>
      <c r="E5" s="23">
        <f>IF(NOT(ISNUMBER(D5)),"",IF(COUNTIF(Lists!$E$2:$E$4,"&lt;="&amp;D5)=0,"Check the age",IF(D5&gt;Lists!$F$2,"Check the age",INDEX(Lists!$D$2:$D$4,COUNTIF(Lists!$E$2:$E$4,"&lt;="&amp;D5)))))</f>
        <v/>
      </c>
      <c r="F5" s="23">
        <f>IF(A5="","",Registrations!$AU$5)</f>
        <v/>
      </c>
      <c r="G5" s="24">
        <f>IF(A5="","",Registrations!$AV$5)</f>
        <v/>
      </c>
      <c r="H5" s="23">
        <f>IF(A5="","",Registrations!$BE$5)</f>
        <v/>
      </c>
      <c r="I5" s="23">
        <f>IF(A5="","",Registrations!$BF$5)</f>
        <v/>
      </c>
      <c r="J5" s="24">
        <f>IF(A5="","",Registrations!$AW$5)</f>
        <v/>
      </c>
      <c r="K5" s="24">
        <f>IF(A5="","",Registrations!$BG$5)</f>
        <v/>
      </c>
      <c r="L5" s="24">
        <f>IF(A5="","",IF(Registrations!$AX$5="Yes","Uploaded",IF(UPPER(TRIM(R5&amp;""))="Y","On paper","Missing")))</f>
        <v/>
      </c>
      <c r="M5" s="23">
        <f>IF(A5="","",IF(UPPER(TRIM(S5&amp;""))="Y","Paid in full",IF(Registrations!$BI$5&gt;0,IF(OR(NOT(ISNUMBER(Registrations!$BJ$5)),Registrations!$BI$5&gt;=Registrations!$BJ$5),"Paid in full","Deposit paid"),IF(Registrations!$BH$5&lt;&gt;"",Registrations!$BH$5,"No payment yet"))))</f>
        <v/>
      </c>
      <c r="N5" s="26">
        <f>IF(A5="","",Registrations!$BJ$5)</f>
        <v/>
      </c>
      <c r="O5" s="26">
        <f>IF(A5="","",Registrations!$BI$5)</f>
        <v/>
      </c>
      <c r="P5" s="26">
        <f>IF(A5="","",IF(OR(M5="Paid in full",NOT(ISNUMBER(Registrations!$BJ$5))),0,IF(M5="Deposit paid",MAX(0,Registrations!$BJ$5-Registrations!$BI$5),0)))</f>
        <v/>
      </c>
      <c r="Q5" s="18" t="n"/>
      <c r="R5" s="27" t="n"/>
      <c r="S5" s="27" t="n"/>
      <c r="T5" s="27" t="inlineStr">
        <is>
          <t>Siblings, same cabin please</t>
        </is>
      </c>
      <c r="U5" s="18" t="n"/>
      <c r="V5" s="19">
        <f>IF(A5="",0,1)</f>
        <v/>
      </c>
      <c r="W5" s="19">
        <f>IF(A5="",0,1)</f>
        <v/>
      </c>
    </row>
    <row r="6">
      <c r="A6" s="23">
        <f>Registrations!$AS$6</f>
        <v/>
      </c>
      <c r="B6" s="24">
        <f>IF(A6="","","First camper")</f>
        <v/>
      </c>
      <c r="C6" s="25">
        <f>IF(A6="","",Registrations!$AT$6)</f>
        <v/>
      </c>
      <c r="D6" s="24">
        <f>IF(OR(A6="",NOT(ISNUMBER(C6)),NOT(ISNUMBER(Lists!$B$2))),"",YEAR(Lists!$B$2)-YEAR(C6)-IF(DATE(YEAR(Lists!$B$2),MONTH(C6),DAY(C6))&gt;Lists!$B$2,1,0))</f>
        <v/>
      </c>
      <c r="E6" s="23">
        <f>IF(NOT(ISNUMBER(D6)),"",IF(COUNTIF(Lists!$E$2:$E$4,"&lt;="&amp;D6)=0,"Check the age",IF(D6&gt;Lists!$F$2,"Check the age",INDEX(Lists!$D$2:$D$4,COUNTIF(Lists!$E$2:$E$4,"&lt;="&amp;D6)))))</f>
        <v/>
      </c>
      <c r="F6" s="23">
        <f>IF(A6="","",Registrations!$AU$6)</f>
        <v/>
      </c>
      <c r="G6" s="24">
        <f>IF(A6="","",Registrations!$AV$6)</f>
        <v/>
      </c>
      <c r="H6" s="23">
        <f>IF(A6="","",Registrations!$BE$6)</f>
        <v/>
      </c>
      <c r="I6" s="23">
        <f>IF(A6="","",Registrations!$BF$6)</f>
        <v/>
      </c>
      <c r="J6" s="24">
        <f>IF(A6="","",Registrations!$AW$6)</f>
        <v/>
      </c>
      <c r="K6" s="24">
        <f>IF(A6="","",Registrations!$BG$6)</f>
        <v/>
      </c>
      <c r="L6" s="24">
        <f>IF(A6="","",IF(Registrations!$AX$6="Yes","Uploaded",IF(UPPER(TRIM(R6&amp;""))="Y","On paper","Missing")))</f>
        <v/>
      </c>
      <c r="M6" s="23">
        <f>IF(A6="","",IF(UPPER(TRIM(S6&amp;""))="Y","Paid in full",IF(Registrations!$BI$6&gt;0,IF(OR(NOT(ISNUMBER(Registrations!$BJ$6)),Registrations!$BI$6&gt;=Registrations!$BJ$6),"Paid in full","Deposit paid"),IF(Registrations!$BH$6&lt;&gt;"",Registrations!$BH$6,"No payment yet"))))</f>
        <v/>
      </c>
      <c r="N6" s="26">
        <f>IF(A6="","",Registrations!$BJ$6)</f>
        <v/>
      </c>
      <c r="O6" s="26">
        <f>IF(A6="","",Registrations!$BI$6)</f>
        <v/>
      </c>
      <c r="P6" s="26">
        <f>IF(A6="","",IF(OR(M6="Paid in full",NOT(ISNUMBER(Registrations!$BJ$6))),0,IF(M6="Deposit paid",MAX(0,Registrations!$BJ$6-Registrations!$BI$6),0)))</f>
        <v/>
      </c>
      <c r="Q6" s="18" t="n"/>
      <c r="R6" s="27" t="n"/>
      <c r="S6" s="27" t="inlineStr">
        <is>
          <t>Y</t>
        </is>
      </c>
      <c r="T6" s="27" t="inlineStr">
        <is>
          <t>Balance by check</t>
        </is>
      </c>
      <c r="U6" s="18" t="n"/>
      <c r="V6" s="19">
        <f>IF(A6="",0,1)</f>
        <v/>
      </c>
      <c r="W6" s="19">
        <f>IF(A6="",0,1)</f>
        <v/>
      </c>
    </row>
    <row r="7">
      <c r="A7" s="23">
        <f>Registrations!$AS$7</f>
        <v/>
      </c>
      <c r="B7" s="24">
        <f>IF(A7="","","First camper")</f>
        <v/>
      </c>
      <c r="C7" s="25">
        <f>IF(A7="","",Registrations!$AT$7)</f>
        <v/>
      </c>
      <c r="D7" s="24">
        <f>IF(OR(A7="",NOT(ISNUMBER(C7)),NOT(ISNUMBER(Lists!$B$2))),"",YEAR(Lists!$B$2)-YEAR(C7)-IF(DATE(YEAR(Lists!$B$2),MONTH(C7),DAY(C7))&gt;Lists!$B$2,1,0))</f>
        <v/>
      </c>
      <c r="E7" s="23">
        <f>IF(NOT(ISNUMBER(D7)),"",IF(COUNTIF(Lists!$E$2:$E$4,"&lt;="&amp;D7)=0,"Check the age",IF(D7&gt;Lists!$F$2,"Check the age",INDEX(Lists!$D$2:$D$4,COUNTIF(Lists!$E$2:$E$4,"&lt;="&amp;D7)))))</f>
        <v/>
      </c>
      <c r="F7" s="23">
        <f>IF(A7="","",Registrations!$AU$7)</f>
        <v/>
      </c>
      <c r="G7" s="24">
        <f>IF(A7="","",Registrations!$AV$7)</f>
        <v/>
      </c>
      <c r="H7" s="23">
        <f>IF(A7="","",Registrations!$BE$7)</f>
        <v/>
      </c>
      <c r="I7" s="23">
        <f>IF(A7="","",Registrations!$BF$7)</f>
        <v/>
      </c>
      <c r="J7" s="24">
        <f>IF(A7="","",Registrations!$AW$7)</f>
        <v/>
      </c>
      <c r="K7" s="24">
        <f>IF(A7="","",Registrations!$BG$7)</f>
        <v/>
      </c>
      <c r="L7" s="24">
        <f>IF(A7="","",IF(Registrations!$AX$7="Yes","Uploaded",IF(UPPER(TRIM(R7&amp;""))="Y","On paper","Missing")))</f>
        <v/>
      </c>
      <c r="M7" s="23">
        <f>IF(A7="","",IF(UPPER(TRIM(S7&amp;""))="Y","Paid in full",IF(Registrations!$BI$7&gt;0,IF(OR(NOT(ISNUMBER(Registrations!$BJ$7)),Registrations!$BI$7&gt;=Registrations!$BJ$7),"Paid in full","Deposit paid"),IF(Registrations!$BH$7&lt;&gt;"",Registrations!$BH$7,"No payment yet"))))</f>
        <v/>
      </c>
      <c r="N7" s="26">
        <f>IF(A7="","",Registrations!$BJ$7)</f>
        <v/>
      </c>
      <c r="O7" s="26">
        <f>IF(A7="","",Registrations!$BI$7)</f>
        <v/>
      </c>
      <c r="P7" s="26">
        <f>IF(A7="","",IF(OR(M7="Paid in full",NOT(ISNUMBER(Registrations!$BJ$7))),0,IF(M7="Deposit paid",MAX(0,Registrations!$BJ$7-Registrations!$BI$7),0)))</f>
        <v/>
      </c>
      <c r="Q7" s="18" t="n"/>
      <c r="R7" s="27" t="inlineStr">
        <is>
          <t>Y</t>
        </is>
      </c>
      <c r="S7" s="27" t="n"/>
      <c r="T7" s="27" t="n"/>
      <c r="U7" s="18" t="n"/>
      <c r="V7" s="19">
        <f>IF(A7="",0,1)</f>
        <v/>
      </c>
      <c r="W7" s="19">
        <f>IF(A7="",0,1)</f>
        <v/>
      </c>
    </row>
    <row r="8">
      <c r="A8" s="23">
        <f>Registrations!$AS$8</f>
        <v/>
      </c>
      <c r="B8" s="24">
        <f>IF(A8="","","First camper")</f>
        <v/>
      </c>
      <c r="C8" s="25">
        <f>IF(A8="","",Registrations!$AT$8)</f>
        <v/>
      </c>
      <c r="D8" s="24">
        <f>IF(OR(A8="",NOT(ISNUMBER(C8)),NOT(ISNUMBER(Lists!$B$2))),"",YEAR(Lists!$B$2)-YEAR(C8)-IF(DATE(YEAR(Lists!$B$2),MONTH(C8),DAY(C8))&gt;Lists!$B$2,1,0))</f>
        <v/>
      </c>
      <c r="E8" s="23">
        <f>IF(NOT(ISNUMBER(D8)),"",IF(COUNTIF(Lists!$E$2:$E$4,"&lt;="&amp;D8)=0,"Check the age",IF(D8&gt;Lists!$F$2,"Check the age",INDEX(Lists!$D$2:$D$4,COUNTIF(Lists!$E$2:$E$4,"&lt;="&amp;D8)))))</f>
        <v/>
      </c>
      <c r="F8" s="23">
        <f>IF(A8="","",Registrations!$AU$8)</f>
        <v/>
      </c>
      <c r="G8" s="24">
        <f>IF(A8="","",Registrations!$AV$8)</f>
        <v/>
      </c>
      <c r="H8" s="23">
        <f>IF(A8="","",Registrations!$BE$8)</f>
        <v/>
      </c>
      <c r="I8" s="23">
        <f>IF(A8="","",Registrations!$BF$8)</f>
        <v/>
      </c>
      <c r="J8" s="24">
        <f>IF(A8="","",Registrations!$AW$8)</f>
        <v/>
      </c>
      <c r="K8" s="24">
        <f>IF(A8="","",Registrations!$BG$8)</f>
        <v/>
      </c>
      <c r="L8" s="24">
        <f>IF(A8="","",IF(Registrations!$AX$8="Yes","Uploaded",IF(UPPER(TRIM(R8&amp;""))="Y","On paper","Missing")))</f>
        <v/>
      </c>
      <c r="M8" s="23">
        <f>IF(A8="","",IF(UPPER(TRIM(S8&amp;""))="Y","Paid in full",IF(Registrations!$BI$8&gt;0,IF(OR(NOT(ISNUMBER(Registrations!$BJ$8)),Registrations!$BI$8&gt;=Registrations!$BJ$8),"Paid in full","Deposit paid"),IF(Registrations!$BH$8&lt;&gt;"",Registrations!$BH$8,"No payment yet"))))</f>
        <v/>
      </c>
      <c r="N8" s="26">
        <f>IF(A8="","",Registrations!$BJ$8)</f>
        <v/>
      </c>
      <c r="O8" s="26">
        <f>IF(A8="","",Registrations!$BI$8)</f>
        <v/>
      </c>
      <c r="P8" s="26">
        <f>IF(A8="","",IF(OR(M8="Paid in full",NOT(ISNUMBER(Registrations!$BJ$8))),0,IF(M8="Deposit paid",MAX(0,Registrations!$BJ$8-Registrations!$BI$8),0)))</f>
        <v/>
      </c>
      <c r="Q8" s="18" t="n"/>
      <c r="R8" s="27" t="n"/>
      <c r="S8" s="27" t="n"/>
      <c r="T8" s="27" t="n"/>
      <c r="U8" s="18" t="n"/>
      <c r="V8" s="19">
        <f>IF(A8="",0,1)</f>
        <v/>
      </c>
      <c r="W8" s="19">
        <f>IF(A8="",0,1)</f>
        <v/>
      </c>
    </row>
    <row r="9">
      <c r="A9" s="23">
        <f>Registrations!$AS$9</f>
        <v/>
      </c>
      <c r="B9" s="24">
        <f>IF(A9="","","First camper")</f>
        <v/>
      </c>
      <c r="C9" s="25">
        <f>IF(A9="","",Registrations!$AT$9)</f>
        <v/>
      </c>
      <c r="D9" s="24">
        <f>IF(OR(A9="",NOT(ISNUMBER(C9)),NOT(ISNUMBER(Lists!$B$2))),"",YEAR(Lists!$B$2)-YEAR(C9)-IF(DATE(YEAR(Lists!$B$2),MONTH(C9),DAY(C9))&gt;Lists!$B$2,1,0))</f>
        <v/>
      </c>
      <c r="E9" s="23">
        <f>IF(NOT(ISNUMBER(D9)),"",IF(COUNTIF(Lists!$E$2:$E$4,"&lt;="&amp;D9)=0,"Check the age",IF(D9&gt;Lists!$F$2,"Check the age",INDEX(Lists!$D$2:$D$4,COUNTIF(Lists!$E$2:$E$4,"&lt;="&amp;D9)))))</f>
        <v/>
      </c>
      <c r="F9" s="23">
        <f>IF(A9="","",Registrations!$AU$9)</f>
        <v/>
      </c>
      <c r="G9" s="24">
        <f>IF(A9="","",Registrations!$AV$9)</f>
        <v/>
      </c>
      <c r="H9" s="23">
        <f>IF(A9="","",Registrations!$BE$9)</f>
        <v/>
      </c>
      <c r="I9" s="23">
        <f>IF(A9="","",Registrations!$BF$9)</f>
        <v/>
      </c>
      <c r="J9" s="24">
        <f>IF(A9="","",Registrations!$AW$9)</f>
        <v/>
      </c>
      <c r="K9" s="24">
        <f>IF(A9="","",Registrations!$BG$9)</f>
        <v/>
      </c>
      <c r="L9" s="24">
        <f>IF(A9="","",IF(Registrations!$AX$9="Yes","Uploaded",IF(UPPER(TRIM(R9&amp;""))="Y","On paper","Missing")))</f>
        <v/>
      </c>
      <c r="M9" s="23">
        <f>IF(A9="","",IF(UPPER(TRIM(S9&amp;""))="Y","Paid in full",IF(Registrations!$BI$9&gt;0,IF(OR(NOT(ISNUMBER(Registrations!$BJ$9)),Registrations!$BI$9&gt;=Registrations!$BJ$9),"Paid in full","Deposit paid"),IF(Registrations!$BH$9&lt;&gt;"",Registrations!$BH$9,"No payment yet"))))</f>
        <v/>
      </c>
      <c r="N9" s="26">
        <f>IF(A9="","",Registrations!$BJ$9)</f>
        <v/>
      </c>
      <c r="O9" s="26">
        <f>IF(A9="","",Registrations!$BI$9)</f>
        <v/>
      </c>
      <c r="P9" s="26">
        <f>IF(A9="","",IF(OR(M9="Paid in full",NOT(ISNUMBER(Registrations!$BJ$9))),0,IF(M9="Deposit paid",MAX(0,Registrations!$BJ$9-Registrations!$BI$9),0)))</f>
        <v/>
      </c>
      <c r="Q9" s="18" t="n"/>
      <c r="R9" s="27" t="n"/>
      <c r="S9" s="27" t="n"/>
      <c r="T9" s="27" t="n"/>
      <c r="U9" s="18" t="n"/>
      <c r="V9" s="19">
        <f>IF(A9="",0,1)</f>
        <v/>
      </c>
      <c r="W9" s="19">
        <f>IF(A9="",0,1)</f>
        <v/>
      </c>
    </row>
    <row r="10">
      <c r="A10" s="23">
        <f>Registrations!$AS$10</f>
        <v/>
      </c>
      <c r="B10" s="24">
        <f>IF(A10="","","First camper")</f>
        <v/>
      </c>
      <c r="C10" s="25">
        <f>IF(A10="","",Registrations!$AT$10)</f>
        <v/>
      </c>
      <c r="D10" s="24">
        <f>IF(OR(A10="",NOT(ISNUMBER(C10)),NOT(ISNUMBER(Lists!$B$2))),"",YEAR(Lists!$B$2)-YEAR(C10)-IF(DATE(YEAR(Lists!$B$2),MONTH(C10),DAY(C10))&gt;Lists!$B$2,1,0))</f>
        <v/>
      </c>
      <c r="E10" s="23">
        <f>IF(NOT(ISNUMBER(D10)),"",IF(COUNTIF(Lists!$E$2:$E$4,"&lt;="&amp;D10)=0,"Check the age",IF(D10&gt;Lists!$F$2,"Check the age",INDEX(Lists!$D$2:$D$4,COUNTIF(Lists!$E$2:$E$4,"&lt;="&amp;D10)))))</f>
        <v/>
      </c>
      <c r="F10" s="23">
        <f>IF(A10="","",Registrations!$AU$10)</f>
        <v/>
      </c>
      <c r="G10" s="24">
        <f>IF(A10="","",Registrations!$AV$10)</f>
        <v/>
      </c>
      <c r="H10" s="23">
        <f>IF(A10="","",Registrations!$BE$10)</f>
        <v/>
      </c>
      <c r="I10" s="23">
        <f>IF(A10="","",Registrations!$BF$10)</f>
        <v/>
      </c>
      <c r="J10" s="24">
        <f>IF(A10="","",Registrations!$AW$10)</f>
        <v/>
      </c>
      <c r="K10" s="24">
        <f>IF(A10="","",Registrations!$BG$10)</f>
        <v/>
      </c>
      <c r="L10" s="24">
        <f>IF(A10="","",IF(Registrations!$AX$10="Yes","Uploaded",IF(UPPER(TRIM(R10&amp;""))="Y","On paper","Missing")))</f>
        <v/>
      </c>
      <c r="M10" s="23">
        <f>IF(A10="","",IF(UPPER(TRIM(S10&amp;""))="Y","Paid in full",IF(Registrations!$BI$10&gt;0,IF(OR(NOT(ISNUMBER(Registrations!$BJ$10)),Registrations!$BI$10&gt;=Registrations!$BJ$10),"Paid in full","Deposit paid"),IF(Registrations!$BH$10&lt;&gt;"",Registrations!$BH$10,"No payment yet"))))</f>
        <v/>
      </c>
      <c r="N10" s="26">
        <f>IF(A10="","",Registrations!$BJ$10)</f>
        <v/>
      </c>
      <c r="O10" s="26">
        <f>IF(A10="","",Registrations!$BI$10)</f>
        <v/>
      </c>
      <c r="P10" s="26">
        <f>IF(A10="","",IF(OR(M10="Paid in full",NOT(ISNUMBER(Registrations!$BJ$10))),0,IF(M10="Deposit paid",MAX(0,Registrations!$BJ$10-Registrations!$BI$10),0)))</f>
        <v/>
      </c>
      <c r="Q10" s="18" t="n"/>
      <c r="R10" s="27" t="n"/>
      <c r="S10" s="27" t="n"/>
      <c r="T10" s="27" t="inlineStr">
        <is>
          <t>Moved away, refunded</t>
        </is>
      </c>
      <c r="U10" s="18" t="n"/>
      <c r="V10" s="19">
        <f>IF(A10="",0,1)</f>
        <v/>
      </c>
      <c r="W10" s="19">
        <f>IF(A10="",0,1)</f>
        <v/>
      </c>
    </row>
    <row r="11">
      <c r="A11" s="23">
        <f>Registrations!$AS$11</f>
        <v/>
      </c>
      <c r="B11" s="24">
        <f>IF(A11="","","First camper")</f>
        <v/>
      </c>
      <c r="C11" s="25">
        <f>IF(A11="","",Registrations!$AT$11)</f>
        <v/>
      </c>
      <c r="D11" s="24">
        <f>IF(OR(A11="",NOT(ISNUMBER(C11)),NOT(ISNUMBER(Lists!$B$2))),"",YEAR(Lists!$B$2)-YEAR(C11)-IF(DATE(YEAR(Lists!$B$2),MONTH(C11),DAY(C11))&gt;Lists!$B$2,1,0))</f>
        <v/>
      </c>
      <c r="E11" s="23">
        <f>IF(NOT(ISNUMBER(D11)),"",IF(COUNTIF(Lists!$E$2:$E$4,"&lt;="&amp;D11)=0,"Check the age",IF(D11&gt;Lists!$F$2,"Check the age",INDEX(Lists!$D$2:$D$4,COUNTIF(Lists!$E$2:$E$4,"&lt;="&amp;D11)))))</f>
        <v/>
      </c>
      <c r="F11" s="23">
        <f>IF(A11="","",Registrations!$AU$11)</f>
        <v/>
      </c>
      <c r="G11" s="24">
        <f>IF(A11="","",Registrations!$AV$11)</f>
        <v/>
      </c>
      <c r="H11" s="23">
        <f>IF(A11="","",Registrations!$BE$11)</f>
        <v/>
      </c>
      <c r="I11" s="23">
        <f>IF(A11="","",Registrations!$BF$11)</f>
        <v/>
      </c>
      <c r="J11" s="24">
        <f>IF(A11="","",Registrations!$AW$11)</f>
        <v/>
      </c>
      <c r="K11" s="24">
        <f>IF(A11="","",Registrations!$BG$11)</f>
        <v/>
      </c>
      <c r="L11" s="24">
        <f>IF(A11="","",IF(Registrations!$AX$11="Yes","Uploaded",IF(UPPER(TRIM(R11&amp;""))="Y","On paper","Missing")))</f>
        <v/>
      </c>
      <c r="M11" s="23">
        <f>IF(A11="","",IF(UPPER(TRIM(S11&amp;""))="Y","Paid in full",IF(Registrations!$BI$11&gt;0,IF(OR(NOT(ISNUMBER(Registrations!$BJ$11)),Registrations!$BI$11&gt;=Registrations!$BJ$11),"Paid in full","Deposit paid"),IF(Registrations!$BH$11&lt;&gt;"",Registrations!$BH$11,"No payment yet"))))</f>
        <v/>
      </c>
      <c r="N11" s="26">
        <f>IF(A11="","",Registrations!$BJ$11)</f>
        <v/>
      </c>
      <c r="O11" s="26">
        <f>IF(A11="","",Registrations!$BI$11)</f>
        <v/>
      </c>
      <c r="P11" s="26">
        <f>IF(A11="","",IF(OR(M11="Paid in full",NOT(ISNUMBER(Registrations!$BJ$11))),0,IF(M11="Deposit paid",MAX(0,Registrations!$BJ$11-Registrations!$BI$11),0)))</f>
        <v/>
      </c>
      <c r="Q11" s="18" t="n"/>
      <c r="R11" s="27" t="n"/>
      <c r="S11" s="27" t="n"/>
      <c r="T11" s="27" t="n"/>
      <c r="U11" s="18" t="n"/>
      <c r="V11" s="19">
        <f>IF(A11="",0,1)</f>
        <v/>
      </c>
      <c r="W11" s="19">
        <f>IF(A11="",0,1)</f>
        <v/>
      </c>
    </row>
    <row r="12">
      <c r="A12" s="23">
        <f>Registrations!$AS$12</f>
        <v/>
      </c>
      <c r="B12" s="24">
        <f>IF(A12="","","First camper")</f>
        <v/>
      </c>
      <c r="C12" s="25">
        <f>IF(A12="","",Registrations!$AT$12)</f>
        <v/>
      </c>
      <c r="D12" s="24">
        <f>IF(OR(A12="",NOT(ISNUMBER(C12)),NOT(ISNUMBER(Lists!$B$2))),"",YEAR(Lists!$B$2)-YEAR(C12)-IF(DATE(YEAR(Lists!$B$2),MONTH(C12),DAY(C12))&gt;Lists!$B$2,1,0))</f>
        <v/>
      </c>
      <c r="E12" s="23">
        <f>IF(NOT(ISNUMBER(D12)),"",IF(COUNTIF(Lists!$E$2:$E$4,"&lt;="&amp;D12)=0,"Check the age",IF(D12&gt;Lists!$F$2,"Check the age",INDEX(Lists!$D$2:$D$4,COUNTIF(Lists!$E$2:$E$4,"&lt;="&amp;D12)))))</f>
        <v/>
      </c>
      <c r="F12" s="23">
        <f>IF(A12="","",Registrations!$AU$12)</f>
        <v/>
      </c>
      <c r="G12" s="24">
        <f>IF(A12="","",Registrations!$AV$12)</f>
        <v/>
      </c>
      <c r="H12" s="23">
        <f>IF(A12="","",Registrations!$BE$12)</f>
        <v/>
      </c>
      <c r="I12" s="23">
        <f>IF(A12="","",Registrations!$BF$12)</f>
        <v/>
      </c>
      <c r="J12" s="24">
        <f>IF(A12="","",Registrations!$AW$12)</f>
        <v/>
      </c>
      <c r="K12" s="24">
        <f>IF(A12="","",Registrations!$BG$12)</f>
        <v/>
      </c>
      <c r="L12" s="24">
        <f>IF(A12="","",IF(Registrations!$AX$12="Yes","Uploaded",IF(UPPER(TRIM(R12&amp;""))="Y","On paper","Missing")))</f>
        <v/>
      </c>
      <c r="M12" s="23">
        <f>IF(A12="","",IF(UPPER(TRIM(S12&amp;""))="Y","Paid in full",IF(Registrations!$BI$12&gt;0,IF(OR(NOT(ISNUMBER(Registrations!$BJ$12)),Registrations!$BI$12&gt;=Registrations!$BJ$12),"Paid in full","Deposit paid"),IF(Registrations!$BH$12&lt;&gt;"",Registrations!$BH$12,"No payment yet"))))</f>
        <v/>
      </c>
      <c r="N12" s="26">
        <f>IF(A12="","",Registrations!$BJ$12)</f>
        <v/>
      </c>
      <c r="O12" s="26">
        <f>IF(A12="","",Registrations!$BI$12)</f>
        <v/>
      </c>
      <c r="P12" s="26">
        <f>IF(A12="","",IF(OR(M12="Paid in full",NOT(ISNUMBER(Registrations!$BJ$12))),0,IF(M12="Deposit paid",MAX(0,Registrations!$BJ$12-Registrations!$BI$12),0)))</f>
        <v/>
      </c>
      <c r="Q12" s="18" t="n"/>
      <c r="R12" s="28" t="n"/>
      <c r="S12" s="28" t="n"/>
      <c r="T12" s="28" t="n"/>
      <c r="U12" s="18" t="n"/>
      <c r="V12" s="19">
        <f>IF(A12="",0,1)</f>
        <v/>
      </c>
      <c r="W12" s="19">
        <f>IF(A12="",0,1)</f>
        <v/>
      </c>
    </row>
    <row r="13">
      <c r="A13" s="23">
        <f>Registrations!$AS$13</f>
        <v/>
      </c>
      <c r="B13" s="24">
        <f>IF(A13="","","First camper")</f>
        <v/>
      </c>
      <c r="C13" s="25">
        <f>IF(A13="","",Registrations!$AT$13)</f>
        <v/>
      </c>
      <c r="D13" s="24">
        <f>IF(OR(A13="",NOT(ISNUMBER(C13)),NOT(ISNUMBER(Lists!$B$2))),"",YEAR(Lists!$B$2)-YEAR(C13)-IF(DATE(YEAR(Lists!$B$2),MONTH(C13),DAY(C13))&gt;Lists!$B$2,1,0))</f>
        <v/>
      </c>
      <c r="E13" s="23">
        <f>IF(NOT(ISNUMBER(D13)),"",IF(COUNTIF(Lists!$E$2:$E$4,"&lt;="&amp;D13)=0,"Check the age",IF(D13&gt;Lists!$F$2,"Check the age",INDEX(Lists!$D$2:$D$4,COUNTIF(Lists!$E$2:$E$4,"&lt;="&amp;D13)))))</f>
        <v/>
      </c>
      <c r="F13" s="23">
        <f>IF(A13="","",Registrations!$AU$13)</f>
        <v/>
      </c>
      <c r="G13" s="24">
        <f>IF(A13="","",Registrations!$AV$13)</f>
        <v/>
      </c>
      <c r="H13" s="23">
        <f>IF(A13="","",Registrations!$BE$13)</f>
        <v/>
      </c>
      <c r="I13" s="23">
        <f>IF(A13="","",Registrations!$BF$13)</f>
        <v/>
      </c>
      <c r="J13" s="24">
        <f>IF(A13="","",Registrations!$AW$13)</f>
        <v/>
      </c>
      <c r="K13" s="24">
        <f>IF(A13="","",Registrations!$BG$13)</f>
        <v/>
      </c>
      <c r="L13" s="24">
        <f>IF(A13="","",IF(Registrations!$AX$13="Yes","Uploaded",IF(UPPER(TRIM(R13&amp;""))="Y","On paper","Missing")))</f>
        <v/>
      </c>
      <c r="M13" s="23">
        <f>IF(A13="","",IF(UPPER(TRIM(S13&amp;""))="Y","Paid in full",IF(Registrations!$BI$13&gt;0,IF(OR(NOT(ISNUMBER(Registrations!$BJ$13)),Registrations!$BI$13&gt;=Registrations!$BJ$13),"Paid in full","Deposit paid"),IF(Registrations!$BH$13&lt;&gt;"",Registrations!$BH$13,"No payment yet"))))</f>
        <v/>
      </c>
      <c r="N13" s="26">
        <f>IF(A13="","",Registrations!$BJ$13)</f>
        <v/>
      </c>
      <c r="O13" s="26">
        <f>IF(A13="","",Registrations!$BI$13)</f>
        <v/>
      </c>
      <c r="P13" s="26">
        <f>IF(A13="","",IF(OR(M13="Paid in full",NOT(ISNUMBER(Registrations!$BJ$13))),0,IF(M13="Deposit paid",MAX(0,Registrations!$BJ$13-Registrations!$BI$13),0)))</f>
        <v/>
      </c>
      <c r="Q13" s="18" t="n"/>
      <c r="R13" s="28" t="n"/>
      <c r="S13" s="28" t="n"/>
      <c r="T13" s="28" t="n"/>
      <c r="U13" s="18" t="n"/>
      <c r="V13" s="19">
        <f>IF(A13="",0,1)</f>
        <v/>
      </c>
      <c r="W13" s="19">
        <f>IF(A13="",0,1)</f>
        <v/>
      </c>
    </row>
    <row r="14">
      <c r="A14" s="23">
        <f>Registrations!$AS$14</f>
        <v/>
      </c>
      <c r="B14" s="24">
        <f>IF(A14="","","First camper")</f>
        <v/>
      </c>
      <c r="C14" s="25">
        <f>IF(A14="","",Registrations!$AT$14)</f>
        <v/>
      </c>
      <c r="D14" s="24">
        <f>IF(OR(A14="",NOT(ISNUMBER(C14)),NOT(ISNUMBER(Lists!$B$2))),"",YEAR(Lists!$B$2)-YEAR(C14)-IF(DATE(YEAR(Lists!$B$2),MONTH(C14),DAY(C14))&gt;Lists!$B$2,1,0))</f>
        <v/>
      </c>
      <c r="E14" s="23">
        <f>IF(NOT(ISNUMBER(D14)),"",IF(COUNTIF(Lists!$E$2:$E$4,"&lt;="&amp;D14)=0,"Check the age",IF(D14&gt;Lists!$F$2,"Check the age",INDEX(Lists!$D$2:$D$4,COUNTIF(Lists!$E$2:$E$4,"&lt;="&amp;D14)))))</f>
        <v/>
      </c>
      <c r="F14" s="23">
        <f>IF(A14="","",Registrations!$AU$14)</f>
        <v/>
      </c>
      <c r="G14" s="24">
        <f>IF(A14="","",Registrations!$AV$14)</f>
        <v/>
      </c>
      <c r="H14" s="23">
        <f>IF(A14="","",Registrations!$BE$14)</f>
        <v/>
      </c>
      <c r="I14" s="23">
        <f>IF(A14="","",Registrations!$BF$14)</f>
        <v/>
      </c>
      <c r="J14" s="24">
        <f>IF(A14="","",Registrations!$AW$14)</f>
        <v/>
      </c>
      <c r="K14" s="24">
        <f>IF(A14="","",Registrations!$BG$14)</f>
        <v/>
      </c>
      <c r="L14" s="24">
        <f>IF(A14="","",IF(Registrations!$AX$14="Yes","Uploaded",IF(UPPER(TRIM(R14&amp;""))="Y","On paper","Missing")))</f>
        <v/>
      </c>
      <c r="M14" s="23">
        <f>IF(A14="","",IF(UPPER(TRIM(S14&amp;""))="Y","Paid in full",IF(Registrations!$BI$14&gt;0,IF(OR(NOT(ISNUMBER(Registrations!$BJ$14)),Registrations!$BI$14&gt;=Registrations!$BJ$14),"Paid in full","Deposit paid"),IF(Registrations!$BH$14&lt;&gt;"",Registrations!$BH$14,"No payment yet"))))</f>
        <v/>
      </c>
      <c r="N14" s="26">
        <f>IF(A14="","",Registrations!$BJ$14)</f>
        <v/>
      </c>
      <c r="O14" s="26">
        <f>IF(A14="","",Registrations!$BI$14)</f>
        <v/>
      </c>
      <c r="P14" s="26">
        <f>IF(A14="","",IF(OR(M14="Paid in full",NOT(ISNUMBER(Registrations!$BJ$14))),0,IF(M14="Deposit paid",MAX(0,Registrations!$BJ$14-Registrations!$BI$14),0)))</f>
        <v/>
      </c>
      <c r="Q14" s="18" t="n"/>
      <c r="R14" s="28" t="n"/>
      <c r="S14" s="28" t="n"/>
      <c r="T14" s="28" t="n"/>
      <c r="U14" s="18" t="n"/>
      <c r="V14" s="19">
        <f>IF(A14="",0,1)</f>
        <v/>
      </c>
      <c r="W14" s="19">
        <f>IF(A14="",0,1)</f>
        <v/>
      </c>
    </row>
    <row r="15">
      <c r="A15" s="23">
        <f>Registrations!$AS$15</f>
        <v/>
      </c>
      <c r="B15" s="24">
        <f>IF(A15="","","First camper")</f>
        <v/>
      </c>
      <c r="C15" s="25">
        <f>IF(A15="","",Registrations!$AT$15)</f>
        <v/>
      </c>
      <c r="D15" s="24">
        <f>IF(OR(A15="",NOT(ISNUMBER(C15)),NOT(ISNUMBER(Lists!$B$2))),"",YEAR(Lists!$B$2)-YEAR(C15)-IF(DATE(YEAR(Lists!$B$2),MONTH(C15),DAY(C15))&gt;Lists!$B$2,1,0))</f>
        <v/>
      </c>
      <c r="E15" s="23">
        <f>IF(NOT(ISNUMBER(D15)),"",IF(COUNTIF(Lists!$E$2:$E$4,"&lt;="&amp;D15)=0,"Check the age",IF(D15&gt;Lists!$F$2,"Check the age",INDEX(Lists!$D$2:$D$4,COUNTIF(Lists!$E$2:$E$4,"&lt;="&amp;D15)))))</f>
        <v/>
      </c>
      <c r="F15" s="23">
        <f>IF(A15="","",Registrations!$AU$15)</f>
        <v/>
      </c>
      <c r="G15" s="24">
        <f>IF(A15="","",Registrations!$AV$15)</f>
        <v/>
      </c>
      <c r="H15" s="23">
        <f>IF(A15="","",Registrations!$BE$15)</f>
        <v/>
      </c>
      <c r="I15" s="23">
        <f>IF(A15="","",Registrations!$BF$15)</f>
        <v/>
      </c>
      <c r="J15" s="24">
        <f>IF(A15="","",Registrations!$AW$15)</f>
        <v/>
      </c>
      <c r="K15" s="24">
        <f>IF(A15="","",Registrations!$BG$15)</f>
        <v/>
      </c>
      <c r="L15" s="24">
        <f>IF(A15="","",IF(Registrations!$AX$15="Yes","Uploaded",IF(UPPER(TRIM(R15&amp;""))="Y","On paper","Missing")))</f>
        <v/>
      </c>
      <c r="M15" s="23">
        <f>IF(A15="","",IF(UPPER(TRIM(S15&amp;""))="Y","Paid in full",IF(Registrations!$BI$15&gt;0,IF(OR(NOT(ISNUMBER(Registrations!$BJ$15)),Registrations!$BI$15&gt;=Registrations!$BJ$15),"Paid in full","Deposit paid"),IF(Registrations!$BH$15&lt;&gt;"",Registrations!$BH$15,"No payment yet"))))</f>
        <v/>
      </c>
      <c r="N15" s="26">
        <f>IF(A15="","",Registrations!$BJ$15)</f>
        <v/>
      </c>
      <c r="O15" s="26">
        <f>IF(A15="","",Registrations!$BI$15)</f>
        <v/>
      </c>
      <c r="P15" s="26">
        <f>IF(A15="","",IF(OR(M15="Paid in full",NOT(ISNUMBER(Registrations!$BJ$15))),0,IF(M15="Deposit paid",MAX(0,Registrations!$BJ$15-Registrations!$BI$15),0)))</f>
        <v/>
      </c>
      <c r="Q15" s="18" t="n"/>
      <c r="R15" s="28" t="n"/>
      <c r="S15" s="28" t="n"/>
      <c r="T15" s="28" t="n"/>
      <c r="U15" s="18" t="n"/>
      <c r="V15" s="19">
        <f>IF(A15="",0,1)</f>
        <v/>
      </c>
      <c r="W15" s="19">
        <f>IF(A15="",0,1)</f>
        <v/>
      </c>
    </row>
    <row r="16">
      <c r="A16" s="23">
        <f>Registrations!$AS$16</f>
        <v/>
      </c>
      <c r="B16" s="24">
        <f>IF(A16="","","First camper")</f>
        <v/>
      </c>
      <c r="C16" s="25">
        <f>IF(A16="","",Registrations!$AT$16)</f>
        <v/>
      </c>
      <c r="D16" s="24">
        <f>IF(OR(A16="",NOT(ISNUMBER(C16)),NOT(ISNUMBER(Lists!$B$2))),"",YEAR(Lists!$B$2)-YEAR(C16)-IF(DATE(YEAR(Lists!$B$2),MONTH(C16),DAY(C16))&gt;Lists!$B$2,1,0))</f>
        <v/>
      </c>
      <c r="E16" s="23">
        <f>IF(NOT(ISNUMBER(D16)),"",IF(COUNTIF(Lists!$E$2:$E$4,"&lt;="&amp;D16)=0,"Check the age",IF(D16&gt;Lists!$F$2,"Check the age",INDEX(Lists!$D$2:$D$4,COUNTIF(Lists!$E$2:$E$4,"&lt;="&amp;D16)))))</f>
        <v/>
      </c>
      <c r="F16" s="23">
        <f>IF(A16="","",Registrations!$AU$16)</f>
        <v/>
      </c>
      <c r="G16" s="24">
        <f>IF(A16="","",Registrations!$AV$16)</f>
        <v/>
      </c>
      <c r="H16" s="23">
        <f>IF(A16="","",Registrations!$BE$16)</f>
        <v/>
      </c>
      <c r="I16" s="23">
        <f>IF(A16="","",Registrations!$BF$16)</f>
        <v/>
      </c>
      <c r="J16" s="24">
        <f>IF(A16="","",Registrations!$AW$16)</f>
        <v/>
      </c>
      <c r="K16" s="24">
        <f>IF(A16="","",Registrations!$BG$16)</f>
        <v/>
      </c>
      <c r="L16" s="24">
        <f>IF(A16="","",IF(Registrations!$AX$16="Yes","Uploaded",IF(UPPER(TRIM(R16&amp;""))="Y","On paper","Missing")))</f>
        <v/>
      </c>
      <c r="M16" s="23">
        <f>IF(A16="","",IF(UPPER(TRIM(S16&amp;""))="Y","Paid in full",IF(Registrations!$BI$16&gt;0,IF(OR(NOT(ISNUMBER(Registrations!$BJ$16)),Registrations!$BI$16&gt;=Registrations!$BJ$16),"Paid in full","Deposit paid"),IF(Registrations!$BH$16&lt;&gt;"",Registrations!$BH$16,"No payment yet"))))</f>
        <v/>
      </c>
      <c r="N16" s="26">
        <f>IF(A16="","",Registrations!$BJ$16)</f>
        <v/>
      </c>
      <c r="O16" s="26">
        <f>IF(A16="","",Registrations!$BI$16)</f>
        <v/>
      </c>
      <c r="P16" s="26">
        <f>IF(A16="","",IF(OR(M16="Paid in full",NOT(ISNUMBER(Registrations!$BJ$16))),0,IF(M16="Deposit paid",MAX(0,Registrations!$BJ$16-Registrations!$BI$16),0)))</f>
        <v/>
      </c>
      <c r="Q16" s="18" t="n"/>
      <c r="R16" s="28" t="n"/>
      <c r="S16" s="28" t="n"/>
      <c r="T16" s="28" t="n"/>
      <c r="U16" s="18" t="n"/>
      <c r="V16" s="19">
        <f>IF(A16="",0,1)</f>
        <v/>
      </c>
      <c r="W16" s="19">
        <f>IF(A16="",0,1)</f>
        <v/>
      </c>
    </row>
    <row r="17">
      <c r="A17" s="23">
        <f>Registrations!$AS$17</f>
        <v/>
      </c>
      <c r="B17" s="24">
        <f>IF(A17="","","First camper")</f>
        <v/>
      </c>
      <c r="C17" s="25">
        <f>IF(A17="","",Registrations!$AT$17)</f>
        <v/>
      </c>
      <c r="D17" s="24">
        <f>IF(OR(A17="",NOT(ISNUMBER(C17)),NOT(ISNUMBER(Lists!$B$2))),"",YEAR(Lists!$B$2)-YEAR(C17)-IF(DATE(YEAR(Lists!$B$2),MONTH(C17),DAY(C17))&gt;Lists!$B$2,1,0))</f>
        <v/>
      </c>
      <c r="E17" s="23">
        <f>IF(NOT(ISNUMBER(D17)),"",IF(COUNTIF(Lists!$E$2:$E$4,"&lt;="&amp;D17)=0,"Check the age",IF(D17&gt;Lists!$F$2,"Check the age",INDEX(Lists!$D$2:$D$4,COUNTIF(Lists!$E$2:$E$4,"&lt;="&amp;D17)))))</f>
        <v/>
      </c>
      <c r="F17" s="23">
        <f>IF(A17="","",Registrations!$AU$17)</f>
        <v/>
      </c>
      <c r="G17" s="24">
        <f>IF(A17="","",Registrations!$AV$17)</f>
        <v/>
      </c>
      <c r="H17" s="23">
        <f>IF(A17="","",Registrations!$BE$17)</f>
        <v/>
      </c>
      <c r="I17" s="23">
        <f>IF(A17="","",Registrations!$BF$17)</f>
        <v/>
      </c>
      <c r="J17" s="24">
        <f>IF(A17="","",Registrations!$AW$17)</f>
        <v/>
      </c>
      <c r="K17" s="24">
        <f>IF(A17="","",Registrations!$BG$17)</f>
        <v/>
      </c>
      <c r="L17" s="24">
        <f>IF(A17="","",IF(Registrations!$AX$17="Yes","Uploaded",IF(UPPER(TRIM(R17&amp;""))="Y","On paper","Missing")))</f>
        <v/>
      </c>
      <c r="M17" s="23">
        <f>IF(A17="","",IF(UPPER(TRIM(S17&amp;""))="Y","Paid in full",IF(Registrations!$BI$17&gt;0,IF(OR(NOT(ISNUMBER(Registrations!$BJ$17)),Registrations!$BI$17&gt;=Registrations!$BJ$17),"Paid in full","Deposit paid"),IF(Registrations!$BH$17&lt;&gt;"",Registrations!$BH$17,"No payment yet"))))</f>
        <v/>
      </c>
      <c r="N17" s="26">
        <f>IF(A17="","",Registrations!$BJ$17)</f>
        <v/>
      </c>
      <c r="O17" s="26">
        <f>IF(A17="","",Registrations!$BI$17)</f>
        <v/>
      </c>
      <c r="P17" s="26">
        <f>IF(A17="","",IF(OR(M17="Paid in full",NOT(ISNUMBER(Registrations!$BJ$17))),0,IF(M17="Deposit paid",MAX(0,Registrations!$BJ$17-Registrations!$BI$17),0)))</f>
        <v/>
      </c>
      <c r="Q17" s="18" t="n"/>
      <c r="R17" s="28" t="n"/>
      <c r="S17" s="28" t="n"/>
      <c r="T17" s="28" t="n"/>
      <c r="U17" s="18" t="n"/>
      <c r="V17" s="19">
        <f>IF(A17="",0,1)</f>
        <v/>
      </c>
      <c r="W17" s="19">
        <f>IF(A17="",0,1)</f>
        <v/>
      </c>
    </row>
    <row r="18">
      <c r="A18" s="23">
        <f>Registrations!$AS$18</f>
        <v/>
      </c>
      <c r="B18" s="24">
        <f>IF(A18="","","First camper")</f>
        <v/>
      </c>
      <c r="C18" s="25">
        <f>IF(A18="","",Registrations!$AT$18)</f>
        <v/>
      </c>
      <c r="D18" s="24">
        <f>IF(OR(A18="",NOT(ISNUMBER(C18)),NOT(ISNUMBER(Lists!$B$2))),"",YEAR(Lists!$B$2)-YEAR(C18)-IF(DATE(YEAR(Lists!$B$2),MONTH(C18),DAY(C18))&gt;Lists!$B$2,1,0))</f>
        <v/>
      </c>
      <c r="E18" s="23">
        <f>IF(NOT(ISNUMBER(D18)),"",IF(COUNTIF(Lists!$E$2:$E$4,"&lt;="&amp;D18)=0,"Check the age",IF(D18&gt;Lists!$F$2,"Check the age",INDEX(Lists!$D$2:$D$4,COUNTIF(Lists!$E$2:$E$4,"&lt;="&amp;D18)))))</f>
        <v/>
      </c>
      <c r="F18" s="23">
        <f>IF(A18="","",Registrations!$AU$18)</f>
        <v/>
      </c>
      <c r="G18" s="24">
        <f>IF(A18="","",Registrations!$AV$18)</f>
        <v/>
      </c>
      <c r="H18" s="23">
        <f>IF(A18="","",Registrations!$BE$18)</f>
        <v/>
      </c>
      <c r="I18" s="23">
        <f>IF(A18="","",Registrations!$BF$18)</f>
        <v/>
      </c>
      <c r="J18" s="24">
        <f>IF(A18="","",Registrations!$AW$18)</f>
        <v/>
      </c>
      <c r="K18" s="24">
        <f>IF(A18="","",Registrations!$BG$18)</f>
        <v/>
      </c>
      <c r="L18" s="24">
        <f>IF(A18="","",IF(Registrations!$AX$18="Yes","Uploaded",IF(UPPER(TRIM(R18&amp;""))="Y","On paper","Missing")))</f>
        <v/>
      </c>
      <c r="M18" s="23">
        <f>IF(A18="","",IF(UPPER(TRIM(S18&amp;""))="Y","Paid in full",IF(Registrations!$BI$18&gt;0,IF(OR(NOT(ISNUMBER(Registrations!$BJ$18)),Registrations!$BI$18&gt;=Registrations!$BJ$18),"Paid in full","Deposit paid"),IF(Registrations!$BH$18&lt;&gt;"",Registrations!$BH$18,"No payment yet"))))</f>
        <v/>
      </c>
      <c r="N18" s="26">
        <f>IF(A18="","",Registrations!$BJ$18)</f>
        <v/>
      </c>
      <c r="O18" s="26">
        <f>IF(A18="","",Registrations!$BI$18)</f>
        <v/>
      </c>
      <c r="P18" s="26">
        <f>IF(A18="","",IF(OR(M18="Paid in full",NOT(ISNUMBER(Registrations!$BJ$18))),0,IF(M18="Deposit paid",MAX(0,Registrations!$BJ$18-Registrations!$BI$18),0)))</f>
        <v/>
      </c>
      <c r="Q18" s="18" t="n"/>
      <c r="R18" s="28" t="n"/>
      <c r="S18" s="28" t="n"/>
      <c r="T18" s="28" t="n"/>
      <c r="U18" s="18" t="n"/>
      <c r="V18" s="19">
        <f>IF(A18="",0,1)</f>
        <v/>
      </c>
      <c r="W18" s="19">
        <f>IF(A18="",0,1)</f>
        <v/>
      </c>
    </row>
    <row r="19">
      <c r="A19" s="23">
        <f>Registrations!$AS$19</f>
        <v/>
      </c>
      <c r="B19" s="24">
        <f>IF(A19="","","First camper")</f>
        <v/>
      </c>
      <c r="C19" s="25">
        <f>IF(A19="","",Registrations!$AT$19)</f>
        <v/>
      </c>
      <c r="D19" s="24">
        <f>IF(OR(A19="",NOT(ISNUMBER(C19)),NOT(ISNUMBER(Lists!$B$2))),"",YEAR(Lists!$B$2)-YEAR(C19)-IF(DATE(YEAR(Lists!$B$2),MONTH(C19),DAY(C19))&gt;Lists!$B$2,1,0))</f>
        <v/>
      </c>
      <c r="E19" s="23">
        <f>IF(NOT(ISNUMBER(D19)),"",IF(COUNTIF(Lists!$E$2:$E$4,"&lt;="&amp;D19)=0,"Check the age",IF(D19&gt;Lists!$F$2,"Check the age",INDEX(Lists!$D$2:$D$4,COUNTIF(Lists!$E$2:$E$4,"&lt;="&amp;D19)))))</f>
        <v/>
      </c>
      <c r="F19" s="23">
        <f>IF(A19="","",Registrations!$AU$19)</f>
        <v/>
      </c>
      <c r="G19" s="24">
        <f>IF(A19="","",Registrations!$AV$19)</f>
        <v/>
      </c>
      <c r="H19" s="23">
        <f>IF(A19="","",Registrations!$BE$19)</f>
        <v/>
      </c>
      <c r="I19" s="23">
        <f>IF(A19="","",Registrations!$BF$19)</f>
        <v/>
      </c>
      <c r="J19" s="24">
        <f>IF(A19="","",Registrations!$AW$19)</f>
        <v/>
      </c>
      <c r="K19" s="24">
        <f>IF(A19="","",Registrations!$BG$19)</f>
        <v/>
      </c>
      <c r="L19" s="24">
        <f>IF(A19="","",IF(Registrations!$AX$19="Yes","Uploaded",IF(UPPER(TRIM(R19&amp;""))="Y","On paper","Missing")))</f>
        <v/>
      </c>
      <c r="M19" s="23">
        <f>IF(A19="","",IF(UPPER(TRIM(S19&amp;""))="Y","Paid in full",IF(Registrations!$BI$19&gt;0,IF(OR(NOT(ISNUMBER(Registrations!$BJ$19)),Registrations!$BI$19&gt;=Registrations!$BJ$19),"Paid in full","Deposit paid"),IF(Registrations!$BH$19&lt;&gt;"",Registrations!$BH$19,"No payment yet"))))</f>
        <v/>
      </c>
      <c r="N19" s="26">
        <f>IF(A19="","",Registrations!$BJ$19)</f>
        <v/>
      </c>
      <c r="O19" s="26">
        <f>IF(A19="","",Registrations!$BI$19)</f>
        <v/>
      </c>
      <c r="P19" s="26">
        <f>IF(A19="","",IF(OR(M19="Paid in full",NOT(ISNUMBER(Registrations!$BJ$19))),0,IF(M19="Deposit paid",MAX(0,Registrations!$BJ$19-Registrations!$BI$19),0)))</f>
        <v/>
      </c>
      <c r="Q19" s="18" t="n"/>
      <c r="R19" s="28" t="n"/>
      <c r="S19" s="28" t="n"/>
      <c r="T19" s="28" t="n"/>
      <c r="U19" s="18" t="n"/>
      <c r="V19" s="19">
        <f>IF(A19="",0,1)</f>
        <v/>
      </c>
      <c r="W19" s="19">
        <f>IF(A19="",0,1)</f>
        <v/>
      </c>
    </row>
    <row r="20">
      <c r="A20" s="23">
        <f>Registrations!$AS$20</f>
        <v/>
      </c>
      <c r="B20" s="24">
        <f>IF(A20="","","First camper")</f>
        <v/>
      </c>
      <c r="C20" s="25">
        <f>IF(A20="","",Registrations!$AT$20)</f>
        <v/>
      </c>
      <c r="D20" s="24">
        <f>IF(OR(A20="",NOT(ISNUMBER(C20)),NOT(ISNUMBER(Lists!$B$2))),"",YEAR(Lists!$B$2)-YEAR(C20)-IF(DATE(YEAR(Lists!$B$2),MONTH(C20),DAY(C20))&gt;Lists!$B$2,1,0))</f>
        <v/>
      </c>
      <c r="E20" s="23">
        <f>IF(NOT(ISNUMBER(D20)),"",IF(COUNTIF(Lists!$E$2:$E$4,"&lt;="&amp;D20)=0,"Check the age",IF(D20&gt;Lists!$F$2,"Check the age",INDEX(Lists!$D$2:$D$4,COUNTIF(Lists!$E$2:$E$4,"&lt;="&amp;D20)))))</f>
        <v/>
      </c>
      <c r="F20" s="23">
        <f>IF(A20="","",Registrations!$AU$20)</f>
        <v/>
      </c>
      <c r="G20" s="24">
        <f>IF(A20="","",Registrations!$AV$20)</f>
        <v/>
      </c>
      <c r="H20" s="23">
        <f>IF(A20="","",Registrations!$BE$20)</f>
        <v/>
      </c>
      <c r="I20" s="23">
        <f>IF(A20="","",Registrations!$BF$20)</f>
        <v/>
      </c>
      <c r="J20" s="24">
        <f>IF(A20="","",Registrations!$AW$20)</f>
        <v/>
      </c>
      <c r="K20" s="24">
        <f>IF(A20="","",Registrations!$BG$20)</f>
        <v/>
      </c>
      <c r="L20" s="24">
        <f>IF(A20="","",IF(Registrations!$AX$20="Yes","Uploaded",IF(UPPER(TRIM(R20&amp;""))="Y","On paper","Missing")))</f>
        <v/>
      </c>
      <c r="M20" s="23">
        <f>IF(A20="","",IF(UPPER(TRIM(S20&amp;""))="Y","Paid in full",IF(Registrations!$BI$20&gt;0,IF(OR(NOT(ISNUMBER(Registrations!$BJ$20)),Registrations!$BI$20&gt;=Registrations!$BJ$20),"Paid in full","Deposit paid"),IF(Registrations!$BH$20&lt;&gt;"",Registrations!$BH$20,"No payment yet"))))</f>
        <v/>
      </c>
      <c r="N20" s="26">
        <f>IF(A20="","",Registrations!$BJ$20)</f>
        <v/>
      </c>
      <c r="O20" s="26">
        <f>IF(A20="","",Registrations!$BI$20)</f>
        <v/>
      </c>
      <c r="P20" s="26">
        <f>IF(A20="","",IF(OR(M20="Paid in full",NOT(ISNUMBER(Registrations!$BJ$20))),0,IF(M20="Deposit paid",MAX(0,Registrations!$BJ$20-Registrations!$BI$20),0)))</f>
        <v/>
      </c>
      <c r="Q20" s="18" t="n"/>
      <c r="R20" s="28" t="n"/>
      <c r="S20" s="28" t="n"/>
      <c r="T20" s="28" t="n"/>
      <c r="U20" s="18" t="n"/>
      <c r="V20" s="19">
        <f>IF(A20="",0,1)</f>
        <v/>
      </c>
      <c r="W20" s="19">
        <f>IF(A20="",0,1)</f>
        <v/>
      </c>
    </row>
    <row r="21">
      <c r="A21" s="23">
        <f>Registrations!$AS$21</f>
        <v/>
      </c>
      <c r="B21" s="24">
        <f>IF(A21="","","First camper")</f>
        <v/>
      </c>
      <c r="C21" s="25">
        <f>IF(A21="","",Registrations!$AT$21)</f>
        <v/>
      </c>
      <c r="D21" s="24">
        <f>IF(OR(A21="",NOT(ISNUMBER(C21)),NOT(ISNUMBER(Lists!$B$2))),"",YEAR(Lists!$B$2)-YEAR(C21)-IF(DATE(YEAR(Lists!$B$2),MONTH(C21),DAY(C21))&gt;Lists!$B$2,1,0))</f>
        <v/>
      </c>
      <c r="E21" s="23">
        <f>IF(NOT(ISNUMBER(D21)),"",IF(COUNTIF(Lists!$E$2:$E$4,"&lt;="&amp;D21)=0,"Check the age",IF(D21&gt;Lists!$F$2,"Check the age",INDEX(Lists!$D$2:$D$4,COUNTIF(Lists!$E$2:$E$4,"&lt;="&amp;D21)))))</f>
        <v/>
      </c>
      <c r="F21" s="23">
        <f>IF(A21="","",Registrations!$AU$21)</f>
        <v/>
      </c>
      <c r="G21" s="24">
        <f>IF(A21="","",Registrations!$AV$21)</f>
        <v/>
      </c>
      <c r="H21" s="23">
        <f>IF(A21="","",Registrations!$BE$21)</f>
        <v/>
      </c>
      <c r="I21" s="23">
        <f>IF(A21="","",Registrations!$BF$21)</f>
        <v/>
      </c>
      <c r="J21" s="24">
        <f>IF(A21="","",Registrations!$AW$21)</f>
        <v/>
      </c>
      <c r="K21" s="24">
        <f>IF(A21="","",Registrations!$BG$21)</f>
        <v/>
      </c>
      <c r="L21" s="24">
        <f>IF(A21="","",IF(Registrations!$AX$21="Yes","Uploaded",IF(UPPER(TRIM(R21&amp;""))="Y","On paper","Missing")))</f>
        <v/>
      </c>
      <c r="M21" s="23">
        <f>IF(A21="","",IF(UPPER(TRIM(S21&amp;""))="Y","Paid in full",IF(Registrations!$BI$21&gt;0,IF(OR(NOT(ISNUMBER(Registrations!$BJ$21)),Registrations!$BI$21&gt;=Registrations!$BJ$21),"Paid in full","Deposit paid"),IF(Registrations!$BH$21&lt;&gt;"",Registrations!$BH$21,"No payment yet"))))</f>
        <v/>
      </c>
      <c r="N21" s="26">
        <f>IF(A21="","",Registrations!$BJ$21)</f>
        <v/>
      </c>
      <c r="O21" s="26">
        <f>IF(A21="","",Registrations!$BI$21)</f>
        <v/>
      </c>
      <c r="P21" s="26">
        <f>IF(A21="","",IF(OR(M21="Paid in full",NOT(ISNUMBER(Registrations!$BJ$21))),0,IF(M21="Deposit paid",MAX(0,Registrations!$BJ$21-Registrations!$BI$21),0)))</f>
        <v/>
      </c>
      <c r="Q21" s="18" t="n"/>
      <c r="R21" s="28" t="n"/>
      <c r="S21" s="28" t="n"/>
      <c r="T21" s="28" t="n"/>
      <c r="U21" s="18" t="n"/>
      <c r="V21" s="19">
        <f>IF(A21="",0,1)</f>
        <v/>
      </c>
      <c r="W21" s="19">
        <f>IF(A21="",0,1)</f>
        <v/>
      </c>
    </row>
    <row r="22">
      <c r="A22" s="23">
        <f>Registrations!$AS$22</f>
        <v/>
      </c>
      <c r="B22" s="24">
        <f>IF(A22="","","First camper")</f>
        <v/>
      </c>
      <c r="C22" s="25">
        <f>IF(A22="","",Registrations!$AT$22)</f>
        <v/>
      </c>
      <c r="D22" s="24">
        <f>IF(OR(A22="",NOT(ISNUMBER(C22)),NOT(ISNUMBER(Lists!$B$2))),"",YEAR(Lists!$B$2)-YEAR(C22)-IF(DATE(YEAR(Lists!$B$2),MONTH(C22),DAY(C22))&gt;Lists!$B$2,1,0))</f>
        <v/>
      </c>
      <c r="E22" s="23">
        <f>IF(NOT(ISNUMBER(D22)),"",IF(COUNTIF(Lists!$E$2:$E$4,"&lt;="&amp;D22)=0,"Check the age",IF(D22&gt;Lists!$F$2,"Check the age",INDEX(Lists!$D$2:$D$4,COUNTIF(Lists!$E$2:$E$4,"&lt;="&amp;D22)))))</f>
        <v/>
      </c>
      <c r="F22" s="23">
        <f>IF(A22="","",Registrations!$AU$22)</f>
        <v/>
      </c>
      <c r="G22" s="24">
        <f>IF(A22="","",Registrations!$AV$22)</f>
        <v/>
      </c>
      <c r="H22" s="23">
        <f>IF(A22="","",Registrations!$BE$22)</f>
        <v/>
      </c>
      <c r="I22" s="23">
        <f>IF(A22="","",Registrations!$BF$22)</f>
        <v/>
      </c>
      <c r="J22" s="24">
        <f>IF(A22="","",Registrations!$AW$22)</f>
        <v/>
      </c>
      <c r="K22" s="24">
        <f>IF(A22="","",Registrations!$BG$22)</f>
        <v/>
      </c>
      <c r="L22" s="24">
        <f>IF(A22="","",IF(Registrations!$AX$22="Yes","Uploaded",IF(UPPER(TRIM(R22&amp;""))="Y","On paper","Missing")))</f>
        <v/>
      </c>
      <c r="M22" s="23">
        <f>IF(A22="","",IF(UPPER(TRIM(S22&amp;""))="Y","Paid in full",IF(Registrations!$BI$22&gt;0,IF(OR(NOT(ISNUMBER(Registrations!$BJ$22)),Registrations!$BI$22&gt;=Registrations!$BJ$22),"Paid in full","Deposit paid"),IF(Registrations!$BH$22&lt;&gt;"",Registrations!$BH$22,"No payment yet"))))</f>
        <v/>
      </c>
      <c r="N22" s="26">
        <f>IF(A22="","",Registrations!$BJ$22)</f>
        <v/>
      </c>
      <c r="O22" s="26">
        <f>IF(A22="","",Registrations!$BI$22)</f>
        <v/>
      </c>
      <c r="P22" s="26">
        <f>IF(A22="","",IF(OR(M22="Paid in full",NOT(ISNUMBER(Registrations!$BJ$22))),0,IF(M22="Deposit paid",MAX(0,Registrations!$BJ$22-Registrations!$BI$22),0)))</f>
        <v/>
      </c>
      <c r="Q22" s="18" t="n"/>
      <c r="R22" s="28" t="n"/>
      <c r="S22" s="28" t="n"/>
      <c r="T22" s="28" t="n"/>
      <c r="U22" s="18" t="n"/>
      <c r="V22" s="19">
        <f>IF(A22="",0,1)</f>
        <v/>
      </c>
      <c r="W22" s="19">
        <f>IF(A22="",0,1)</f>
        <v/>
      </c>
    </row>
    <row r="23">
      <c r="A23" s="23">
        <f>Registrations!$AS$23</f>
        <v/>
      </c>
      <c r="B23" s="24">
        <f>IF(A23="","","First camper")</f>
        <v/>
      </c>
      <c r="C23" s="25">
        <f>IF(A23="","",Registrations!$AT$23)</f>
        <v/>
      </c>
      <c r="D23" s="24">
        <f>IF(OR(A23="",NOT(ISNUMBER(C23)),NOT(ISNUMBER(Lists!$B$2))),"",YEAR(Lists!$B$2)-YEAR(C23)-IF(DATE(YEAR(Lists!$B$2),MONTH(C23),DAY(C23))&gt;Lists!$B$2,1,0))</f>
        <v/>
      </c>
      <c r="E23" s="23">
        <f>IF(NOT(ISNUMBER(D23)),"",IF(COUNTIF(Lists!$E$2:$E$4,"&lt;="&amp;D23)=0,"Check the age",IF(D23&gt;Lists!$F$2,"Check the age",INDEX(Lists!$D$2:$D$4,COUNTIF(Lists!$E$2:$E$4,"&lt;="&amp;D23)))))</f>
        <v/>
      </c>
      <c r="F23" s="23">
        <f>IF(A23="","",Registrations!$AU$23)</f>
        <v/>
      </c>
      <c r="G23" s="24">
        <f>IF(A23="","",Registrations!$AV$23)</f>
        <v/>
      </c>
      <c r="H23" s="23">
        <f>IF(A23="","",Registrations!$BE$23)</f>
        <v/>
      </c>
      <c r="I23" s="23">
        <f>IF(A23="","",Registrations!$BF$23)</f>
        <v/>
      </c>
      <c r="J23" s="24">
        <f>IF(A23="","",Registrations!$AW$23)</f>
        <v/>
      </c>
      <c r="K23" s="24">
        <f>IF(A23="","",Registrations!$BG$23)</f>
        <v/>
      </c>
      <c r="L23" s="24">
        <f>IF(A23="","",IF(Registrations!$AX$23="Yes","Uploaded",IF(UPPER(TRIM(R23&amp;""))="Y","On paper","Missing")))</f>
        <v/>
      </c>
      <c r="M23" s="23">
        <f>IF(A23="","",IF(UPPER(TRIM(S23&amp;""))="Y","Paid in full",IF(Registrations!$BI$23&gt;0,IF(OR(NOT(ISNUMBER(Registrations!$BJ$23)),Registrations!$BI$23&gt;=Registrations!$BJ$23),"Paid in full","Deposit paid"),IF(Registrations!$BH$23&lt;&gt;"",Registrations!$BH$23,"No payment yet"))))</f>
        <v/>
      </c>
      <c r="N23" s="26">
        <f>IF(A23="","",Registrations!$BJ$23)</f>
        <v/>
      </c>
      <c r="O23" s="26">
        <f>IF(A23="","",Registrations!$BI$23)</f>
        <v/>
      </c>
      <c r="P23" s="26">
        <f>IF(A23="","",IF(OR(M23="Paid in full",NOT(ISNUMBER(Registrations!$BJ$23))),0,IF(M23="Deposit paid",MAX(0,Registrations!$BJ$23-Registrations!$BI$23),0)))</f>
        <v/>
      </c>
      <c r="Q23" s="18" t="n"/>
      <c r="R23" s="28" t="n"/>
      <c r="S23" s="28" t="n"/>
      <c r="T23" s="28" t="n"/>
      <c r="U23" s="18" t="n"/>
      <c r="V23" s="19">
        <f>IF(A23="",0,1)</f>
        <v/>
      </c>
      <c r="W23" s="19">
        <f>IF(A23="",0,1)</f>
        <v/>
      </c>
    </row>
    <row r="24">
      <c r="A24" s="23">
        <f>Registrations!$AS$24</f>
        <v/>
      </c>
      <c r="B24" s="24">
        <f>IF(A24="","","First camper")</f>
        <v/>
      </c>
      <c r="C24" s="25">
        <f>IF(A24="","",Registrations!$AT$24)</f>
        <v/>
      </c>
      <c r="D24" s="24">
        <f>IF(OR(A24="",NOT(ISNUMBER(C24)),NOT(ISNUMBER(Lists!$B$2))),"",YEAR(Lists!$B$2)-YEAR(C24)-IF(DATE(YEAR(Lists!$B$2),MONTH(C24),DAY(C24))&gt;Lists!$B$2,1,0))</f>
        <v/>
      </c>
      <c r="E24" s="23">
        <f>IF(NOT(ISNUMBER(D24)),"",IF(COUNTIF(Lists!$E$2:$E$4,"&lt;="&amp;D24)=0,"Check the age",IF(D24&gt;Lists!$F$2,"Check the age",INDEX(Lists!$D$2:$D$4,COUNTIF(Lists!$E$2:$E$4,"&lt;="&amp;D24)))))</f>
        <v/>
      </c>
      <c r="F24" s="23">
        <f>IF(A24="","",Registrations!$AU$24)</f>
        <v/>
      </c>
      <c r="G24" s="24">
        <f>IF(A24="","",Registrations!$AV$24)</f>
        <v/>
      </c>
      <c r="H24" s="23">
        <f>IF(A24="","",Registrations!$BE$24)</f>
        <v/>
      </c>
      <c r="I24" s="23">
        <f>IF(A24="","",Registrations!$BF$24)</f>
        <v/>
      </c>
      <c r="J24" s="24">
        <f>IF(A24="","",Registrations!$AW$24)</f>
        <v/>
      </c>
      <c r="K24" s="24">
        <f>IF(A24="","",Registrations!$BG$24)</f>
        <v/>
      </c>
      <c r="L24" s="24">
        <f>IF(A24="","",IF(Registrations!$AX$24="Yes","Uploaded",IF(UPPER(TRIM(R24&amp;""))="Y","On paper","Missing")))</f>
        <v/>
      </c>
      <c r="M24" s="23">
        <f>IF(A24="","",IF(UPPER(TRIM(S24&amp;""))="Y","Paid in full",IF(Registrations!$BI$24&gt;0,IF(OR(NOT(ISNUMBER(Registrations!$BJ$24)),Registrations!$BI$24&gt;=Registrations!$BJ$24),"Paid in full","Deposit paid"),IF(Registrations!$BH$24&lt;&gt;"",Registrations!$BH$24,"No payment yet"))))</f>
        <v/>
      </c>
      <c r="N24" s="26">
        <f>IF(A24="","",Registrations!$BJ$24)</f>
        <v/>
      </c>
      <c r="O24" s="26">
        <f>IF(A24="","",Registrations!$BI$24)</f>
        <v/>
      </c>
      <c r="P24" s="26">
        <f>IF(A24="","",IF(OR(M24="Paid in full",NOT(ISNUMBER(Registrations!$BJ$24))),0,IF(M24="Deposit paid",MAX(0,Registrations!$BJ$24-Registrations!$BI$24),0)))</f>
        <v/>
      </c>
      <c r="Q24" s="18" t="n"/>
      <c r="R24" s="28" t="n"/>
      <c r="S24" s="28" t="n"/>
      <c r="T24" s="28" t="n"/>
      <c r="U24" s="18" t="n"/>
      <c r="V24" s="19">
        <f>IF(A24="",0,1)</f>
        <v/>
      </c>
      <c r="W24" s="19">
        <f>IF(A24="",0,1)</f>
        <v/>
      </c>
    </row>
    <row r="25">
      <c r="A25" s="23">
        <f>Registrations!$AS$25</f>
        <v/>
      </c>
      <c r="B25" s="24">
        <f>IF(A25="","","First camper")</f>
        <v/>
      </c>
      <c r="C25" s="25">
        <f>IF(A25="","",Registrations!$AT$25)</f>
        <v/>
      </c>
      <c r="D25" s="24">
        <f>IF(OR(A25="",NOT(ISNUMBER(C25)),NOT(ISNUMBER(Lists!$B$2))),"",YEAR(Lists!$B$2)-YEAR(C25)-IF(DATE(YEAR(Lists!$B$2),MONTH(C25),DAY(C25))&gt;Lists!$B$2,1,0))</f>
        <v/>
      </c>
      <c r="E25" s="23">
        <f>IF(NOT(ISNUMBER(D25)),"",IF(COUNTIF(Lists!$E$2:$E$4,"&lt;="&amp;D25)=0,"Check the age",IF(D25&gt;Lists!$F$2,"Check the age",INDEX(Lists!$D$2:$D$4,COUNTIF(Lists!$E$2:$E$4,"&lt;="&amp;D25)))))</f>
        <v/>
      </c>
      <c r="F25" s="23">
        <f>IF(A25="","",Registrations!$AU$25)</f>
        <v/>
      </c>
      <c r="G25" s="24">
        <f>IF(A25="","",Registrations!$AV$25)</f>
        <v/>
      </c>
      <c r="H25" s="23">
        <f>IF(A25="","",Registrations!$BE$25)</f>
        <v/>
      </c>
      <c r="I25" s="23">
        <f>IF(A25="","",Registrations!$BF$25)</f>
        <v/>
      </c>
      <c r="J25" s="24">
        <f>IF(A25="","",Registrations!$AW$25)</f>
        <v/>
      </c>
      <c r="K25" s="24">
        <f>IF(A25="","",Registrations!$BG$25)</f>
        <v/>
      </c>
      <c r="L25" s="24">
        <f>IF(A25="","",IF(Registrations!$AX$25="Yes","Uploaded",IF(UPPER(TRIM(R25&amp;""))="Y","On paper","Missing")))</f>
        <v/>
      </c>
      <c r="M25" s="23">
        <f>IF(A25="","",IF(UPPER(TRIM(S25&amp;""))="Y","Paid in full",IF(Registrations!$BI$25&gt;0,IF(OR(NOT(ISNUMBER(Registrations!$BJ$25)),Registrations!$BI$25&gt;=Registrations!$BJ$25),"Paid in full","Deposit paid"),IF(Registrations!$BH$25&lt;&gt;"",Registrations!$BH$25,"No payment yet"))))</f>
        <v/>
      </c>
      <c r="N25" s="26">
        <f>IF(A25="","",Registrations!$BJ$25)</f>
        <v/>
      </c>
      <c r="O25" s="26">
        <f>IF(A25="","",Registrations!$BI$25)</f>
        <v/>
      </c>
      <c r="P25" s="26">
        <f>IF(A25="","",IF(OR(M25="Paid in full",NOT(ISNUMBER(Registrations!$BJ$25))),0,IF(M25="Deposit paid",MAX(0,Registrations!$BJ$25-Registrations!$BI$25),0)))</f>
        <v/>
      </c>
      <c r="Q25" s="18" t="n"/>
      <c r="R25" s="28" t="n"/>
      <c r="S25" s="28" t="n"/>
      <c r="T25" s="28" t="n"/>
      <c r="U25" s="18" t="n"/>
      <c r="V25" s="19">
        <f>IF(A25="",0,1)</f>
        <v/>
      </c>
      <c r="W25" s="19">
        <f>IF(A25="",0,1)</f>
        <v/>
      </c>
    </row>
    <row r="26">
      <c r="A26" s="23">
        <f>Registrations!$AS$26</f>
        <v/>
      </c>
      <c r="B26" s="24">
        <f>IF(A26="","","First camper")</f>
        <v/>
      </c>
      <c r="C26" s="25">
        <f>IF(A26="","",Registrations!$AT$26)</f>
        <v/>
      </c>
      <c r="D26" s="24">
        <f>IF(OR(A26="",NOT(ISNUMBER(C26)),NOT(ISNUMBER(Lists!$B$2))),"",YEAR(Lists!$B$2)-YEAR(C26)-IF(DATE(YEAR(Lists!$B$2),MONTH(C26),DAY(C26))&gt;Lists!$B$2,1,0))</f>
        <v/>
      </c>
      <c r="E26" s="23">
        <f>IF(NOT(ISNUMBER(D26)),"",IF(COUNTIF(Lists!$E$2:$E$4,"&lt;="&amp;D26)=0,"Check the age",IF(D26&gt;Lists!$F$2,"Check the age",INDEX(Lists!$D$2:$D$4,COUNTIF(Lists!$E$2:$E$4,"&lt;="&amp;D26)))))</f>
        <v/>
      </c>
      <c r="F26" s="23">
        <f>IF(A26="","",Registrations!$AU$26)</f>
        <v/>
      </c>
      <c r="G26" s="24">
        <f>IF(A26="","",Registrations!$AV$26)</f>
        <v/>
      </c>
      <c r="H26" s="23">
        <f>IF(A26="","",Registrations!$BE$26)</f>
        <v/>
      </c>
      <c r="I26" s="23">
        <f>IF(A26="","",Registrations!$BF$26)</f>
        <v/>
      </c>
      <c r="J26" s="24">
        <f>IF(A26="","",Registrations!$AW$26)</f>
        <v/>
      </c>
      <c r="K26" s="24">
        <f>IF(A26="","",Registrations!$BG$26)</f>
        <v/>
      </c>
      <c r="L26" s="24">
        <f>IF(A26="","",IF(Registrations!$AX$26="Yes","Uploaded",IF(UPPER(TRIM(R26&amp;""))="Y","On paper","Missing")))</f>
        <v/>
      </c>
      <c r="M26" s="23">
        <f>IF(A26="","",IF(UPPER(TRIM(S26&amp;""))="Y","Paid in full",IF(Registrations!$BI$26&gt;0,IF(OR(NOT(ISNUMBER(Registrations!$BJ$26)),Registrations!$BI$26&gt;=Registrations!$BJ$26),"Paid in full","Deposit paid"),IF(Registrations!$BH$26&lt;&gt;"",Registrations!$BH$26,"No payment yet"))))</f>
        <v/>
      </c>
      <c r="N26" s="26">
        <f>IF(A26="","",Registrations!$BJ$26)</f>
        <v/>
      </c>
      <c r="O26" s="26">
        <f>IF(A26="","",Registrations!$BI$26)</f>
        <v/>
      </c>
      <c r="P26" s="26">
        <f>IF(A26="","",IF(OR(M26="Paid in full",NOT(ISNUMBER(Registrations!$BJ$26))),0,IF(M26="Deposit paid",MAX(0,Registrations!$BJ$26-Registrations!$BI$26),0)))</f>
        <v/>
      </c>
      <c r="Q26" s="18" t="n"/>
      <c r="R26" s="28" t="n"/>
      <c r="S26" s="28" t="n"/>
      <c r="T26" s="28" t="n"/>
      <c r="U26" s="18" t="n"/>
      <c r="V26" s="19">
        <f>IF(A26="",0,1)</f>
        <v/>
      </c>
      <c r="W26" s="19">
        <f>IF(A26="",0,1)</f>
        <v/>
      </c>
    </row>
    <row r="27">
      <c r="A27" s="23">
        <f>Registrations!$AS$27</f>
        <v/>
      </c>
      <c r="B27" s="24">
        <f>IF(A27="","","First camper")</f>
        <v/>
      </c>
      <c r="C27" s="25">
        <f>IF(A27="","",Registrations!$AT$27)</f>
        <v/>
      </c>
      <c r="D27" s="24">
        <f>IF(OR(A27="",NOT(ISNUMBER(C27)),NOT(ISNUMBER(Lists!$B$2))),"",YEAR(Lists!$B$2)-YEAR(C27)-IF(DATE(YEAR(Lists!$B$2),MONTH(C27),DAY(C27))&gt;Lists!$B$2,1,0))</f>
        <v/>
      </c>
      <c r="E27" s="23">
        <f>IF(NOT(ISNUMBER(D27)),"",IF(COUNTIF(Lists!$E$2:$E$4,"&lt;="&amp;D27)=0,"Check the age",IF(D27&gt;Lists!$F$2,"Check the age",INDEX(Lists!$D$2:$D$4,COUNTIF(Lists!$E$2:$E$4,"&lt;="&amp;D27)))))</f>
        <v/>
      </c>
      <c r="F27" s="23">
        <f>IF(A27="","",Registrations!$AU$27)</f>
        <v/>
      </c>
      <c r="G27" s="24">
        <f>IF(A27="","",Registrations!$AV$27)</f>
        <v/>
      </c>
      <c r="H27" s="23">
        <f>IF(A27="","",Registrations!$BE$27)</f>
        <v/>
      </c>
      <c r="I27" s="23">
        <f>IF(A27="","",Registrations!$BF$27)</f>
        <v/>
      </c>
      <c r="J27" s="24">
        <f>IF(A27="","",Registrations!$AW$27)</f>
        <v/>
      </c>
      <c r="K27" s="24">
        <f>IF(A27="","",Registrations!$BG$27)</f>
        <v/>
      </c>
      <c r="L27" s="24">
        <f>IF(A27="","",IF(Registrations!$AX$27="Yes","Uploaded",IF(UPPER(TRIM(R27&amp;""))="Y","On paper","Missing")))</f>
        <v/>
      </c>
      <c r="M27" s="23">
        <f>IF(A27="","",IF(UPPER(TRIM(S27&amp;""))="Y","Paid in full",IF(Registrations!$BI$27&gt;0,IF(OR(NOT(ISNUMBER(Registrations!$BJ$27)),Registrations!$BI$27&gt;=Registrations!$BJ$27),"Paid in full","Deposit paid"),IF(Registrations!$BH$27&lt;&gt;"",Registrations!$BH$27,"No payment yet"))))</f>
        <v/>
      </c>
      <c r="N27" s="26">
        <f>IF(A27="","",Registrations!$BJ$27)</f>
        <v/>
      </c>
      <c r="O27" s="26">
        <f>IF(A27="","",Registrations!$BI$27)</f>
        <v/>
      </c>
      <c r="P27" s="26">
        <f>IF(A27="","",IF(OR(M27="Paid in full",NOT(ISNUMBER(Registrations!$BJ$27))),0,IF(M27="Deposit paid",MAX(0,Registrations!$BJ$27-Registrations!$BI$27),0)))</f>
        <v/>
      </c>
      <c r="Q27" s="18" t="n"/>
      <c r="R27" s="28" t="n"/>
      <c r="S27" s="28" t="n"/>
      <c r="T27" s="28" t="n"/>
      <c r="U27" s="18" t="n"/>
      <c r="V27" s="19">
        <f>IF(A27="",0,1)</f>
        <v/>
      </c>
      <c r="W27" s="19">
        <f>IF(A27="",0,1)</f>
        <v/>
      </c>
    </row>
    <row r="28">
      <c r="A28" s="23">
        <f>Registrations!$AS$28</f>
        <v/>
      </c>
      <c r="B28" s="24">
        <f>IF(A28="","","First camper")</f>
        <v/>
      </c>
      <c r="C28" s="25">
        <f>IF(A28="","",Registrations!$AT$28)</f>
        <v/>
      </c>
      <c r="D28" s="24">
        <f>IF(OR(A28="",NOT(ISNUMBER(C28)),NOT(ISNUMBER(Lists!$B$2))),"",YEAR(Lists!$B$2)-YEAR(C28)-IF(DATE(YEAR(Lists!$B$2),MONTH(C28),DAY(C28))&gt;Lists!$B$2,1,0))</f>
        <v/>
      </c>
      <c r="E28" s="23">
        <f>IF(NOT(ISNUMBER(D28)),"",IF(COUNTIF(Lists!$E$2:$E$4,"&lt;="&amp;D28)=0,"Check the age",IF(D28&gt;Lists!$F$2,"Check the age",INDEX(Lists!$D$2:$D$4,COUNTIF(Lists!$E$2:$E$4,"&lt;="&amp;D28)))))</f>
        <v/>
      </c>
      <c r="F28" s="23">
        <f>IF(A28="","",Registrations!$AU$28)</f>
        <v/>
      </c>
      <c r="G28" s="24">
        <f>IF(A28="","",Registrations!$AV$28)</f>
        <v/>
      </c>
      <c r="H28" s="23">
        <f>IF(A28="","",Registrations!$BE$28)</f>
        <v/>
      </c>
      <c r="I28" s="23">
        <f>IF(A28="","",Registrations!$BF$28)</f>
        <v/>
      </c>
      <c r="J28" s="24">
        <f>IF(A28="","",Registrations!$AW$28)</f>
        <v/>
      </c>
      <c r="K28" s="24">
        <f>IF(A28="","",Registrations!$BG$28)</f>
        <v/>
      </c>
      <c r="L28" s="24">
        <f>IF(A28="","",IF(Registrations!$AX$28="Yes","Uploaded",IF(UPPER(TRIM(R28&amp;""))="Y","On paper","Missing")))</f>
        <v/>
      </c>
      <c r="M28" s="23">
        <f>IF(A28="","",IF(UPPER(TRIM(S28&amp;""))="Y","Paid in full",IF(Registrations!$BI$28&gt;0,IF(OR(NOT(ISNUMBER(Registrations!$BJ$28)),Registrations!$BI$28&gt;=Registrations!$BJ$28),"Paid in full","Deposit paid"),IF(Registrations!$BH$28&lt;&gt;"",Registrations!$BH$28,"No payment yet"))))</f>
        <v/>
      </c>
      <c r="N28" s="26">
        <f>IF(A28="","",Registrations!$BJ$28)</f>
        <v/>
      </c>
      <c r="O28" s="26">
        <f>IF(A28="","",Registrations!$BI$28)</f>
        <v/>
      </c>
      <c r="P28" s="26">
        <f>IF(A28="","",IF(OR(M28="Paid in full",NOT(ISNUMBER(Registrations!$BJ$28))),0,IF(M28="Deposit paid",MAX(0,Registrations!$BJ$28-Registrations!$BI$28),0)))</f>
        <v/>
      </c>
      <c r="Q28" s="18" t="n"/>
      <c r="R28" s="28" t="n"/>
      <c r="S28" s="28" t="n"/>
      <c r="T28" s="28" t="n"/>
      <c r="U28" s="18" t="n"/>
      <c r="V28" s="19">
        <f>IF(A28="",0,1)</f>
        <v/>
      </c>
      <c r="W28" s="19">
        <f>IF(A28="",0,1)</f>
        <v/>
      </c>
    </row>
    <row r="29">
      <c r="A29" s="23">
        <f>Registrations!$AS$29</f>
        <v/>
      </c>
      <c r="B29" s="24">
        <f>IF(A29="","","First camper")</f>
        <v/>
      </c>
      <c r="C29" s="25">
        <f>IF(A29="","",Registrations!$AT$29)</f>
        <v/>
      </c>
      <c r="D29" s="24">
        <f>IF(OR(A29="",NOT(ISNUMBER(C29)),NOT(ISNUMBER(Lists!$B$2))),"",YEAR(Lists!$B$2)-YEAR(C29)-IF(DATE(YEAR(Lists!$B$2),MONTH(C29),DAY(C29))&gt;Lists!$B$2,1,0))</f>
        <v/>
      </c>
      <c r="E29" s="23">
        <f>IF(NOT(ISNUMBER(D29)),"",IF(COUNTIF(Lists!$E$2:$E$4,"&lt;="&amp;D29)=0,"Check the age",IF(D29&gt;Lists!$F$2,"Check the age",INDEX(Lists!$D$2:$D$4,COUNTIF(Lists!$E$2:$E$4,"&lt;="&amp;D29)))))</f>
        <v/>
      </c>
      <c r="F29" s="23">
        <f>IF(A29="","",Registrations!$AU$29)</f>
        <v/>
      </c>
      <c r="G29" s="24">
        <f>IF(A29="","",Registrations!$AV$29)</f>
        <v/>
      </c>
      <c r="H29" s="23">
        <f>IF(A29="","",Registrations!$BE$29)</f>
        <v/>
      </c>
      <c r="I29" s="23">
        <f>IF(A29="","",Registrations!$BF$29)</f>
        <v/>
      </c>
      <c r="J29" s="24">
        <f>IF(A29="","",Registrations!$AW$29)</f>
        <v/>
      </c>
      <c r="K29" s="24">
        <f>IF(A29="","",Registrations!$BG$29)</f>
        <v/>
      </c>
      <c r="L29" s="24">
        <f>IF(A29="","",IF(Registrations!$AX$29="Yes","Uploaded",IF(UPPER(TRIM(R29&amp;""))="Y","On paper","Missing")))</f>
        <v/>
      </c>
      <c r="M29" s="23">
        <f>IF(A29="","",IF(UPPER(TRIM(S29&amp;""))="Y","Paid in full",IF(Registrations!$BI$29&gt;0,IF(OR(NOT(ISNUMBER(Registrations!$BJ$29)),Registrations!$BI$29&gt;=Registrations!$BJ$29),"Paid in full","Deposit paid"),IF(Registrations!$BH$29&lt;&gt;"",Registrations!$BH$29,"No payment yet"))))</f>
        <v/>
      </c>
      <c r="N29" s="26">
        <f>IF(A29="","",Registrations!$BJ$29)</f>
        <v/>
      </c>
      <c r="O29" s="26">
        <f>IF(A29="","",Registrations!$BI$29)</f>
        <v/>
      </c>
      <c r="P29" s="26">
        <f>IF(A29="","",IF(OR(M29="Paid in full",NOT(ISNUMBER(Registrations!$BJ$29))),0,IF(M29="Deposit paid",MAX(0,Registrations!$BJ$29-Registrations!$BI$29),0)))</f>
        <v/>
      </c>
      <c r="Q29" s="18" t="n"/>
      <c r="R29" s="28" t="n"/>
      <c r="S29" s="28" t="n"/>
      <c r="T29" s="28" t="n"/>
      <c r="U29" s="18" t="n"/>
      <c r="V29" s="19">
        <f>IF(A29="",0,1)</f>
        <v/>
      </c>
      <c r="W29" s="19">
        <f>IF(A29="",0,1)</f>
        <v/>
      </c>
    </row>
    <row r="30">
      <c r="A30" s="23">
        <f>Registrations!$AS$30</f>
        <v/>
      </c>
      <c r="B30" s="24">
        <f>IF(A30="","","First camper")</f>
        <v/>
      </c>
      <c r="C30" s="25">
        <f>IF(A30="","",Registrations!$AT$30)</f>
        <v/>
      </c>
      <c r="D30" s="24">
        <f>IF(OR(A30="",NOT(ISNUMBER(C30)),NOT(ISNUMBER(Lists!$B$2))),"",YEAR(Lists!$B$2)-YEAR(C30)-IF(DATE(YEAR(Lists!$B$2),MONTH(C30),DAY(C30))&gt;Lists!$B$2,1,0))</f>
        <v/>
      </c>
      <c r="E30" s="23">
        <f>IF(NOT(ISNUMBER(D30)),"",IF(COUNTIF(Lists!$E$2:$E$4,"&lt;="&amp;D30)=0,"Check the age",IF(D30&gt;Lists!$F$2,"Check the age",INDEX(Lists!$D$2:$D$4,COUNTIF(Lists!$E$2:$E$4,"&lt;="&amp;D30)))))</f>
        <v/>
      </c>
      <c r="F30" s="23">
        <f>IF(A30="","",Registrations!$AU$30)</f>
        <v/>
      </c>
      <c r="G30" s="24">
        <f>IF(A30="","",Registrations!$AV$30)</f>
        <v/>
      </c>
      <c r="H30" s="23">
        <f>IF(A30="","",Registrations!$BE$30)</f>
        <v/>
      </c>
      <c r="I30" s="23">
        <f>IF(A30="","",Registrations!$BF$30)</f>
        <v/>
      </c>
      <c r="J30" s="24">
        <f>IF(A30="","",Registrations!$AW$30)</f>
        <v/>
      </c>
      <c r="K30" s="24">
        <f>IF(A30="","",Registrations!$BG$30)</f>
        <v/>
      </c>
      <c r="L30" s="24">
        <f>IF(A30="","",IF(Registrations!$AX$30="Yes","Uploaded",IF(UPPER(TRIM(R30&amp;""))="Y","On paper","Missing")))</f>
        <v/>
      </c>
      <c r="M30" s="23">
        <f>IF(A30="","",IF(UPPER(TRIM(S30&amp;""))="Y","Paid in full",IF(Registrations!$BI$30&gt;0,IF(OR(NOT(ISNUMBER(Registrations!$BJ$30)),Registrations!$BI$30&gt;=Registrations!$BJ$30),"Paid in full","Deposit paid"),IF(Registrations!$BH$30&lt;&gt;"",Registrations!$BH$30,"No payment yet"))))</f>
        <v/>
      </c>
      <c r="N30" s="26">
        <f>IF(A30="","",Registrations!$BJ$30)</f>
        <v/>
      </c>
      <c r="O30" s="26">
        <f>IF(A30="","",Registrations!$BI$30)</f>
        <v/>
      </c>
      <c r="P30" s="26">
        <f>IF(A30="","",IF(OR(M30="Paid in full",NOT(ISNUMBER(Registrations!$BJ$30))),0,IF(M30="Deposit paid",MAX(0,Registrations!$BJ$30-Registrations!$BI$30),0)))</f>
        <v/>
      </c>
      <c r="Q30" s="18" t="n"/>
      <c r="R30" s="28" t="n"/>
      <c r="S30" s="28" t="n"/>
      <c r="T30" s="28" t="n"/>
      <c r="U30" s="18" t="n"/>
      <c r="V30" s="19">
        <f>IF(A30="",0,1)</f>
        <v/>
      </c>
      <c r="W30" s="19">
        <f>IF(A30="",0,1)</f>
        <v/>
      </c>
    </row>
    <row r="31">
      <c r="A31" s="23">
        <f>Registrations!$AS$31</f>
        <v/>
      </c>
      <c r="B31" s="24">
        <f>IF(A31="","","First camper")</f>
        <v/>
      </c>
      <c r="C31" s="25">
        <f>IF(A31="","",Registrations!$AT$31)</f>
        <v/>
      </c>
      <c r="D31" s="24">
        <f>IF(OR(A31="",NOT(ISNUMBER(C31)),NOT(ISNUMBER(Lists!$B$2))),"",YEAR(Lists!$B$2)-YEAR(C31)-IF(DATE(YEAR(Lists!$B$2),MONTH(C31),DAY(C31))&gt;Lists!$B$2,1,0))</f>
        <v/>
      </c>
      <c r="E31" s="23">
        <f>IF(NOT(ISNUMBER(D31)),"",IF(COUNTIF(Lists!$E$2:$E$4,"&lt;="&amp;D31)=0,"Check the age",IF(D31&gt;Lists!$F$2,"Check the age",INDEX(Lists!$D$2:$D$4,COUNTIF(Lists!$E$2:$E$4,"&lt;="&amp;D31)))))</f>
        <v/>
      </c>
      <c r="F31" s="23">
        <f>IF(A31="","",Registrations!$AU$31)</f>
        <v/>
      </c>
      <c r="G31" s="24">
        <f>IF(A31="","",Registrations!$AV$31)</f>
        <v/>
      </c>
      <c r="H31" s="23">
        <f>IF(A31="","",Registrations!$BE$31)</f>
        <v/>
      </c>
      <c r="I31" s="23">
        <f>IF(A31="","",Registrations!$BF$31)</f>
        <v/>
      </c>
      <c r="J31" s="24">
        <f>IF(A31="","",Registrations!$AW$31)</f>
        <v/>
      </c>
      <c r="K31" s="24">
        <f>IF(A31="","",Registrations!$BG$31)</f>
        <v/>
      </c>
      <c r="L31" s="24">
        <f>IF(A31="","",IF(Registrations!$AX$31="Yes","Uploaded",IF(UPPER(TRIM(R31&amp;""))="Y","On paper","Missing")))</f>
        <v/>
      </c>
      <c r="M31" s="23">
        <f>IF(A31="","",IF(UPPER(TRIM(S31&amp;""))="Y","Paid in full",IF(Registrations!$BI$31&gt;0,IF(OR(NOT(ISNUMBER(Registrations!$BJ$31)),Registrations!$BI$31&gt;=Registrations!$BJ$31),"Paid in full","Deposit paid"),IF(Registrations!$BH$31&lt;&gt;"",Registrations!$BH$31,"No payment yet"))))</f>
        <v/>
      </c>
      <c r="N31" s="26">
        <f>IF(A31="","",Registrations!$BJ$31)</f>
        <v/>
      </c>
      <c r="O31" s="26">
        <f>IF(A31="","",Registrations!$BI$31)</f>
        <v/>
      </c>
      <c r="P31" s="26">
        <f>IF(A31="","",IF(OR(M31="Paid in full",NOT(ISNUMBER(Registrations!$BJ$31))),0,IF(M31="Deposit paid",MAX(0,Registrations!$BJ$31-Registrations!$BI$31),0)))</f>
        <v/>
      </c>
      <c r="Q31" s="18" t="n"/>
      <c r="R31" s="28" t="n"/>
      <c r="S31" s="28" t="n"/>
      <c r="T31" s="28" t="n"/>
      <c r="U31" s="18" t="n"/>
      <c r="V31" s="19">
        <f>IF(A31="",0,1)</f>
        <v/>
      </c>
      <c r="W31" s="19">
        <f>IF(A31="",0,1)</f>
        <v/>
      </c>
    </row>
    <row r="32">
      <c r="A32" s="23">
        <f>Registrations!$AS$32</f>
        <v/>
      </c>
      <c r="B32" s="24">
        <f>IF(A32="","","First camper")</f>
        <v/>
      </c>
      <c r="C32" s="25">
        <f>IF(A32="","",Registrations!$AT$32)</f>
        <v/>
      </c>
      <c r="D32" s="24">
        <f>IF(OR(A32="",NOT(ISNUMBER(C32)),NOT(ISNUMBER(Lists!$B$2))),"",YEAR(Lists!$B$2)-YEAR(C32)-IF(DATE(YEAR(Lists!$B$2),MONTH(C32),DAY(C32))&gt;Lists!$B$2,1,0))</f>
        <v/>
      </c>
      <c r="E32" s="23">
        <f>IF(NOT(ISNUMBER(D32)),"",IF(COUNTIF(Lists!$E$2:$E$4,"&lt;="&amp;D32)=0,"Check the age",IF(D32&gt;Lists!$F$2,"Check the age",INDEX(Lists!$D$2:$D$4,COUNTIF(Lists!$E$2:$E$4,"&lt;="&amp;D32)))))</f>
        <v/>
      </c>
      <c r="F32" s="23">
        <f>IF(A32="","",Registrations!$AU$32)</f>
        <v/>
      </c>
      <c r="G32" s="24">
        <f>IF(A32="","",Registrations!$AV$32)</f>
        <v/>
      </c>
      <c r="H32" s="23">
        <f>IF(A32="","",Registrations!$BE$32)</f>
        <v/>
      </c>
      <c r="I32" s="23">
        <f>IF(A32="","",Registrations!$BF$32)</f>
        <v/>
      </c>
      <c r="J32" s="24">
        <f>IF(A32="","",Registrations!$AW$32)</f>
        <v/>
      </c>
      <c r="K32" s="24">
        <f>IF(A32="","",Registrations!$BG$32)</f>
        <v/>
      </c>
      <c r="L32" s="24">
        <f>IF(A32="","",IF(Registrations!$AX$32="Yes","Uploaded",IF(UPPER(TRIM(R32&amp;""))="Y","On paper","Missing")))</f>
        <v/>
      </c>
      <c r="M32" s="23">
        <f>IF(A32="","",IF(UPPER(TRIM(S32&amp;""))="Y","Paid in full",IF(Registrations!$BI$32&gt;0,IF(OR(NOT(ISNUMBER(Registrations!$BJ$32)),Registrations!$BI$32&gt;=Registrations!$BJ$32),"Paid in full","Deposit paid"),IF(Registrations!$BH$32&lt;&gt;"",Registrations!$BH$32,"No payment yet"))))</f>
        <v/>
      </c>
      <c r="N32" s="26">
        <f>IF(A32="","",Registrations!$BJ$32)</f>
        <v/>
      </c>
      <c r="O32" s="26">
        <f>IF(A32="","",Registrations!$BI$32)</f>
        <v/>
      </c>
      <c r="P32" s="26">
        <f>IF(A32="","",IF(OR(M32="Paid in full",NOT(ISNUMBER(Registrations!$BJ$32))),0,IF(M32="Deposit paid",MAX(0,Registrations!$BJ$32-Registrations!$BI$32),0)))</f>
        <v/>
      </c>
      <c r="Q32" s="18" t="n"/>
      <c r="R32" s="28" t="n"/>
      <c r="S32" s="28" t="n"/>
      <c r="T32" s="28" t="n"/>
      <c r="U32" s="18" t="n"/>
      <c r="V32" s="19">
        <f>IF(A32="",0,1)</f>
        <v/>
      </c>
      <c r="W32" s="19">
        <f>IF(A32="",0,1)</f>
        <v/>
      </c>
    </row>
    <row r="33">
      <c r="A33" s="23">
        <f>Registrations!$AS$33</f>
        <v/>
      </c>
      <c r="B33" s="24">
        <f>IF(A33="","","First camper")</f>
        <v/>
      </c>
      <c r="C33" s="25">
        <f>IF(A33="","",Registrations!$AT$33)</f>
        <v/>
      </c>
      <c r="D33" s="24">
        <f>IF(OR(A33="",NOT(ISNUMBER(C33)),NOT(ISNUMBER(Lists!$B$2))),"",YEAR(Lists!$B$2)-YEAR(C33)-IF(DATE(YEAR(Lists!$B$2),MONTH(C33),DAY(C33))&gt;Lists!$B$2,1,0))</f>
        <v/>
      </c>
      <c r="E33" s="23">
        <f>IF(NOT(ISNUMBER(D33)),"",IF(COUNTIF(Lists!$E$2:$E$4,"&lt;="&amp;D33)=0,"Check the age",IF(D33&gt;Lists!$F$2,"Check the age",INDEX(Lists!$D$2:$D$4,COUNTIF(Lists!$E$2:$E$4,"&lt;="&amp;D33)))))</f>
        <v/>
      </c>
      <c r="F33" s="23">
        <f>IF(A33="","",Registrations!$AU$33)</f>
        <v/>
      </c>
      <c r="G33" s="24">
        <f>IF(A33="","",Registrations!$AV$33)</f>
        <v/>
      </c>
      <c r="H33" s="23">
        <f>IF(A33="","",Registrations!$BE$33)</f>
        <v/>
      </c>
      <c r="I33" s="23">
        <f>IF(A33="","",Registrations!$BF$33)</f>
        <v/>
      </c>
      <c r="J33" s="24">
        <f>IF(A33="","",Registrations!$AW$33)</f>
        <v/>
      </c>
      <c r="K33" s="24">
        <f>IF(A33="","",Registrations!$BG$33)</f>
        <v/>
      </c>
      <c r="L33" s="24">
        <f>IF(A33="","",IF(Registrations!$AX$33="Yes","Uploaded",IF(UPPER(TRIM(R33&amp;""))="Y","On paper","Missing")))</f>
        <v/>
      </c>
      <c r="M33" s="23">
        <f>IF(A33="","",IF(UPPER(TRIM(S33&amp;""))="Y","Paid in full",IF(Registrations!$BI$33&gt;0,IF(OR(NOT(ISNUMBER(Registrations!$BJ$33)),Registrations!$BI$33&gt;=Registrations!$BJ$33),"Paid in full","Deposit paid"),IF(Registrations!$BH$33&lt;&gt;"",Registrations!$BH$33,"No payment yet"))))</f>
        <v/>
      </c>
      <c r="N33" s="26">
        <f>IF(A33="","",Registrations!$BJ$33)</f>
        <v/>
      </c>
      <c r="O33" s="26">
        <f>IF(A33="","",Registrations!$BI$33)</f>
        <v/>
      </c>
      <c r="P33" s="26">
        <f>IF(A33="","",IF(OR(M33="Paid in full",NOT(ISNUMBER(Registrations!$BJ$33))),0,IF(M33="Deposit paid",MAX(0,Registrations!$BJ$33-Registrations!$BI$33),0)))</f>
        <v/>
      </c>
      <c r="Q33" s="18" t="n"/>
      <c r="R33" s="28" t="n"/>
      <c r="S33" s="28" t="n"/>
      <c r="T33" s="28" t="n"/>
      <c r="U33" s="18" t="n"/>
      <c r="V33" s="19">
        <f>IF(A33="",0,1)</f>
        <v/>
      </c>
      <c r="W33" s="19">
        <f>IF(A33="",0,1)</f>
        <v/>
      </c>
    </row>
    <row r="34">
      <c r="A34" s="23">
        <f>Registrations!$AS$34</f>
        <v/>
      </c>
      <c r="B34" s="24">
        <f>IF(A34="","","First camper")</f>
        <v/>
      </c>
      <c r="C34" s="25">
        <f>IF(A34="","",Registrations!$AT$34)</f>
        <v/>
      </c>
      <c r="D34" s="24">
        <f>IF(OR(A34="",NOT(ISNUMBER(C34)),NOT(ISNUMBER(Lists!$B$2))),"",YEAR(Lists!$B$2)-YEAR(C34)-IF(DATE(YEAR(Lists!$B$2),MONTH(C34),DAY(C34))&gt;Lists!$B$2,1,0))</f>
        <v/>
      </c>
      <c r="E34" s="23">
        <f>IF(NOT(ISNUMBER(D34)),"",IF(COUNTIF(Lists!$E$2:$E$4,"&lt;="&amp;D34)=0,"Check the age",IF(D34&gt;Lists!$F$2,"Check the age",INDEX(Lists!$D$2:$D$4,COUNTIF(Lists!$E$2:$E$4,"&lt;="&amp;D34)))))</f>
        <v/>
      </c>
      <c r="F34" s="23">
        <f>IF(A34="","",Registrations!$AU$34)</f>
        <v/>
      </c>
      <c r="G34" s="24">
        <f>IF(A34="","",Registrations!$AV$34)</f>
        <v/>
      </c>
      <c r="H34" s="23">
        <f>IF(A34="","",Registrations!$BE$34)</f>
        <v/>
      </c>
      <c r="I34" s="23">
        <f>IF(A34="","",Registrations!$BF$34)</f>
        <v/>
      </c>
      <c r="J34" s="24">
        <f>IF(A34="","",Registrations!$AW$34)</f>
        <v/>
      </c>
      <c r="K34" s="24">
        <f>IF(A34="","",Registrations!$BG$34)</f>
        <v/>
      </c>
      <c r="L34" s="24">
        <f>IF(A34="","",IF(Registrations!$AX$34="Yes","Uploaded",IF(UPPER(TRIM(R34&amp;""))="Y","On paper","Missing")))</f>
        <v/>
      </c>
      <c r="M34" s="23">
        <f>IF(A34="","",IF(UPPER(TRIM(S34&amp;""))="Y","Paid in full",IF(Registrations!$BI$34&gt;0,IF(OR(NOT(ISNUMBER(Registrations!$BJ$34)),Registrations!$BI$34&gt;=Registrations!$BJ$34),"Paid in full","Deposit paid"),IF(Registrations!$BH$34&lt;&gt;"",Registrations!$BH$34,"No payment yet"))))</f>
        <v/>
      </c>
      <c r="N34" s="26">
        <f>IF(A34="","",Registrations!$BJ$34)</f>
        <v/>
      </c>
      <c r="O34" s="26">
        <f>IF(A34="","",Registrations!$BI$34)</f>
        <v/>
      </c>
      <c r="P34" s="26">
        <f>IF(A34="","",IF(OR(M34="Paid in full",NOT(ISNUMBER(Registrations!$BJ$34))),0,IF(M34="Deposit paid",MAX(0,Registrations!$BJ$34-Registrations!$BI$34),0)))</f>
        <v/>
      </c>
      <c r="Q34" s="18" t="n"/>
      <c r="R34" s="28" t="n"/>
      <c r="S34" s="28" t="n"/>
      <c r="T34" s="28" t="n"/>
      <c r="U34" s="18" t="n"/>
      <c r="V34" s="19">
        <f>IF(A34="",0,1)</f>
        <v/>
      </c>
      <c r="W34" s="19">
        <f>IF(A34="",0,1)</f>
        <v/>
      </c>
    </row>
    <row r="35">
      <c r="A35" s="23">
        <f>Registrations!$AS$35</f>
        <v/>
      </c>
      <c r="B35" s="24">
        <f>IF(A35="","","First camper")</f>
        <v/>
      </c>
      <c r="C35" s="25">
        <f>IF(A35="","",Registrations!$AT$35)</f>
        <v/>
      </c>
      <c r="D35" s="24">
        <f>IF(OR(A35="",NOT(ISNUMBER(C35)),NOT(ISNUMBER(Lists!$B$2))),"",YEAR(Lists!$B$2)-YEAR(C35)-IF(DATE(YEAR(Lists!$B$2),MONTH(C35),DAY(C35))&gt;Lists!$B$2,1,0))</f>
        <v/>
      </c>
      <c r="E35" s="23">
        <f>IF(NOT(ISNUMBER(D35)),"",IF(COUNTIF(Lists!$E$2:$E$4,"&lt;="&amp;D35)=0,"Check the age",IF(D35&gt;Lists!$F$2,"Check the age",INDEX(Lists!$D$2:$D$4,COUNTIF(Lists!$E$2:$E$4,"&lt;="&amp;D35)))))</f>
        <v/>
      </c>
      <c r="F35" s="23">
        <f>IF(A35="","",Registrations!$AU$35)</f>
        <v/>
      </c>
      <c r="G35" s="24">
        <f>IF(A35="","",Registrations!$AV$35)</f>
        <v/>
      </c>
      <c r="H35" s="23">
        <f>IF(A35="","",Registrations!$BE$35)</f>
        <v/>
      </c>
      <c r="I35" s="23">
        <f>IF(A35="","",Registrations!$BF$35)</f>
        <v/>
      </c>
      <c r="J35" s="24">
        <f>IF(A35="","",Registrations!$AW$35)</f>
        <v/>
      </c>
      <c r="K35" s="24">
        <f>IF(A35="","",Registrations!$BG$35)</f>
        <v/>
      </c>
      <c r="L35" s="24">
        <f>IF(A35="","",IF(Registrations!$AX$35="Yes","Uploaded",IF(UPPER(TRIM(R35&amp;""))="Y","On paper","Missing")))</f>
        <v/>
      </c>
      <c r="M35" s="23">
        <f>IF(A35="","",IF(UPPER(TRIM(S35&amp;""))="Y","Paid in full",IF(Registrations!$BI$35&gt;0,IF(OR(NOT(ISNUMBER(Registrations!$BJ$35)),Registrations!$BI$35&gt;=Registrations!$BJ$35),"Paid in full","Deposit paid"),IF(Registrations!$BH$35&lt;&gt;"",Registrations!$BH$35,"No payment yet"))))</f>
        <v/>
      </c>
      <c r="N35" s="26">
        <f>IF(A35="","",Registrations!$BJ$35)</f>
        <v/>
      </c>
      <c r="O35" s="26">
        <f>IF(A35="","",Registrations!$BI$35)</f>
        <v/>
      </c>
      <c r="P35" s="26">
        <f>IF(A35="","",IF(OR(M35="Paid in full",NOT(ISNUMBER(Registrations!$BJ$35))),0,IF(M35="Deposit paid",MAX(0,Registrations!$BJ$35-Registrations!$BI$35),0)))</f>
        <v/>
      </c>
      <c r="Q35" s="18" t="n"/>
      <c r="R35" s="28" t="n"/>
      <c r="S35" s="28" t="n"/>
      <c r="T35" s="28" t="n"/>
      <c r="U35" s="18" t="n"/>
      <c r="V35" s="19">
        <f>IF(A35="",0,1)</f>
        <v/>
      </c>
      <c r="W35" s="19">
        <f>IF(A35="",0,1)</f>
        <v/>
      </c>
    </row>
    <row r="36">
      <c r="A36" s="23">
        <f>Registrations!$AS$36</f>
        <v/>
      </c>
      <c r="B36" s="24">
        <f>IF(A36="","","First camper")</f>
        <v/>
      </c>
      <c r="C36" s="25">
        <f>IF(A36="","",Registrations!$AT$36)</f>
        <v/>
      </c>
      <c r="D36" s="24">
        <f>IF(OR(A36="",NOT(ISNUMBER(C36)),NOT(ISNUMBER(Lists!$B$2))),"",YEAR(Lists!$B$2)-YEAR(C36)-IF(DATE(YEAR(Lists!$B$2),MONTH(C36),DAY(C36))&gt;Lists!$B$2,1,0))</f>
        <v/>
      </c>
      <c r="E36" s="23">
        <f>IF(NOT(ISNUMBER(D36)),"",IF(COUNTIF(Lists!$E$2:$E$4,"&lt;="&amp;D36)=0,"Check the age",IF(D36&gt;Lists!$F$2,"Check the age",INDEX(Lists!$D$2:$D$4,COUNTIF(Lists!$E$2:$E$4,"&lt;="&amp;D36)))))</f>
        <v/>
      </c>
      <c r="F36" s="23">
        <f>IF(A36="","",Registrations!$AU$36)</f>
        <v/>
      </c>
      <c r="G36" s="24">
        <f>IF(A36="","",Registrations!$AV$36)</f>
        <v/>
      </c>
      <c r="H36" s="23">
        <f>IF(A36="","",Registrations!$BE$36)</f>
        <v/>
      </c>
      <c r="I36" s="23">
        <f>IF(A36="","",Registrations!$BF$36)</f>
        <v/>
      </c>
      <c r="J36" s="24">
        <f>IF(A36="","",Registrations!$AW$36)</f>
        <v/>
      </c>
      <c r="K36" s="24">
        <f>IF(A36="","",Registrations!$BG$36)</f>
        <v/>
      </c>
      <c r="L36" s="24">
        <f>IF(A36="","",IF(Registrations!$AX$36="Yes","Uploaded",IF(UPPER(TRIM(R36&amp;""))="Y","On paper","Missing")))</f>
        <v/>
      </c>
      <c r="M36" s="23">
        <f>IF(A36="","",IF(UPPER(TRIM(S36&amp;""))="Y","Paid in full",IF(Registrations!$BI$36&gt;0,IF(OR(NOT(ISNUMBER(Registrations!$BJ$36)),Registrations!$BI$36&gt;=Registrations!$BJ$36),"Paid in full","Deposit paid"),IF(Registrations!$BH$36&lt;&gt;"",Registrations!$BH$36,"No payment yet"))))</f>
        <v/>
      </c>
      <c r="N36" s="26">
        <f>IF(A36="","",Registrations!$BJ$36)</f>
        <v/>
      </c>
      <c r="O36" s="26">
        <f>IF(A36="","",Registrations!$BI$36)</f>
        <v/>
      </c>
      <c r="P36" s="26">
        <f>IF(A36="","",IF(OR(M36="Paid in full",NOT(ISNUMBER(Registrations!$BJ$36))),0,IF(M36="Deposit paid",MAX(0,Registrations!$BJ$36-Registrations!$BI$36),0)))</f>
        <v/>
      </c>
      <c r="Q36" s="18" t="n"/>
      <c r="R36" s="28" t="n"/>
      <c r="S36" s="28" t="n"/>
      <c r="T36" s="28" t="n"/>
      <c r="U36" s="18" t="n"/>
      <c r="V36" s="19">
        <f>IF(A36="",0,1)</f>
        <v/>
      </c>
      <c r="W36" s="19">
        <f>IF(A36="",0,1)</f>
        <v/>
      </c>
    </row>
    <row r="37">
      <c r="A37" s="23">
        <f>Registrations!$AS$37</f>
        <v/>
      </c>
      <c r="B37" s="24">
        <f>IF(A37="","","First camper")</f>
        <v/>
      </c>
      <c r="C37" s="25">
        <f>IF(A37="","",Registrations!$AT$37)</f>
        <v/>
      </c>
      <c r="D37" s="24">
        <f>IF(OR(A37="",NOT(ISNUMBER(C37)),NOT(ISNUMBER(Lists!$B$2))),"",YEAR(Lists!$B$2)-YEAR(C37)-IF(DATE(YEAR(Lists!$B$2),MONTH(C37),DAY(C37))&gt;Lists!$B$2,1,0))</f>
        <v/>
      </c>
      <c r="E37" s="23">
        <f>IF(NOT(ISNUMBER(D37)),"",IF(COUNTIF(Lists!$E$2:$E$4,"&lt;="&amp;D37)=0,"Check the age",IF(D37&gt;Lists!$F$2,"Check the age",INDEX(Lists!$D$2:$D$4,COUNTIF(Lists!$E$2:$E$4,"&lt;="&amp;D37)))))</f>
        <v/>
      </c>
      <c r="F37" s="23">
        <f>IF(A37="","",Registrations!$AU$37)</f>
        <v/>
      </c>
      <c r="G37" s="24">
        <f>IF(A37="","",Registrations!$AV$37)</f>
        <v/>
      </c>
      <c r="H37" s="23">
        <f>IF(A37="","",Registrations!$BE$37)</f>
        <v/>
      </c>
      <c r="I37" s="23">
        <f>IF(A37="","",Registrations!$BF$37)</f>
        <v/>
      </c>
      <c r="J37" s="24">
        <f>IF(A37="","",Registrations!$AW$37)</f>
        <v/>
      </c>
      <c r="K37" s="24">
        <f>IF(A37="","",Registrations!$BG$37)</f>
        <v/>
      </c>
      <c r="L37" s="24">
        <f>IF(A37="","",IF(Registrations!$AX$37="Yes","Uploaded",IF(UPPER(TRIM(R37&amp;""))="Y","On paper","Missing")))</f>
        <v/>
      </c>
      <c r="M37" s="23">
        <f>IF(A37="","",IF(UPPER(TRIM(S37&amp;""))="Y","Paid in full",IF(Registrations!$BI$37&gt;0,IF(OR(NOT(ISNUMBER(Registrations!$BJ$37)),Registrations!$BI$37&gt;=Registrations!$BJ$37),"Paid in full","Deposit paid"),IF(Registrations!$BH$37&lt;&gt;"",Registrations!$BH$37,"No payment yet"))))</f>
        <v/>
      </c>
      <c r="N37" s="26">
        <f>IF(A37="","",Registrations!$BJ$37)</f>
        <v/>
      </c>
      <c r="O37" s="26">
        <f>IF(A37="","",Registrations!$BI$37)</f>
        <v/>
      </c>
      <c r="P37" s="26">
        <f>IF(A37="","",IF(OR(M37="Paid in full",NOT(ISNUMBER(Registrations!$BJ$37))),0,IF(M37="Deposit paid",MAX(0,Registrations!$BJ$37-Registrations!$BI$37),0)))</f>
        <v/>
      </c>
      <c r="Q37" s="18" t="n"/>
      <c r="R37" s="28" t="n"/>
      <c r="S37" s="28" t="n"/>
      <c r="T37" s="28" t="n"/>
      <c r="U37" s="18" t="n"/>
      <c r="V37" s="19">
        <f>IF(A37="",0,1)</f>
        <v/>
      </c>
      <c r="W37" s="19">
        <f>IF(A37="",0,1)</f>
        <v/>
      </c>
    </row>
    <row r="38">
      <c r="A38" s="23">
        <f>Registrations!$AS$38</f>
        <v/>
      </c>
      <c r="B38" s="24">
        <f>IF(A38="","","First camper")</f>
        <v/>
      </c>
      <c r="C38" s="25">
        <f>IF(A38="","",Registrations!$AT$38)</f>
        <v/>
      </c>
      <c r="D38" s="24">
        <f>IF(OR(A38="",NOT(ISNUMBER(C38)),NOT(ISNUMBER(Lists!$B$2))),"",YEAR(Lists!$B$2)-YEAR(C38)-IF(DATE(YEAR(Lists!$B$2),MONTH(C38),DAY(C38))&gt;Lists!$B$2,1,0))</f>
        <v/>
      </c>
      <c r="E38" s="23">
        <f>IF(NOT(ISNUMBER(D38)),"",IF(COUNTIF(Lists!$E$2:$E$4,"&lt;="&amp;D38)=0,"Check the age",IF(D38&gt;Lists!$F$2,"Check the age",INDEX(Lists!$D$2:$D$4,COUNTIF(Lists!$E$2:$E$4,"&lt;="&amp;D38)))))</f>
        <v/>
      </c>
      <c r="F38" s="23">
        <f>IF(A38="","",Registrations!$AU$38)</f>
        <v/>
      </c>
      <c r="G38" s="24">
        <f>IF(A38="","",Registrations!$AV$38)</f>
        <v/>
      </c>
      <c r="H38" s="23">
        <f>IF(A38="","",Registrations!$BE$38)</f>
        <v/>
      </c>
      <c r="I38" s="23">
        <f>IF(A38="","",Registrations!$BF$38)</f>
        <v/>
      </c>
      <c r="J38" s="24">
        <f>IF(A38="","",Registrations!$AW$38)</f>
        <v/>
      </c>
      <c r="K38" s="24">
        <f>IF(A38="","",Registrations!$BG$38)</f>
        <v/>
      </c>
      <c r="L38" s="24">
        <f>IF(A38="","",IF(Registrations!$AX$38="Yes","Uploaded",IF(UPPER(TRIM(R38&amp;""))="Y","On paper","Missing")))</f>
        <v/>
      </c>
      <c r="M38" s="23">
        <f>IF(A38="","",IF(UPPER(TRIM(S38&amp;""))="Y","Paid in full",IF(Registrations!$BI$38&gt;0,IF(OR(NOT(ISNUMBER(Registrations!$BJ$38)),Registrations!$BI$38&gt;=Registrations!$BJ$38),"Paid in full","Deposit paid"),IF(Registrations!$BH$38&lt;&gt;"",Registrations!$BH$38,"No payment yet"))))</f>
        <v/>
      </c>
      <c r="N38" s="26">
        <f>IF(A38="","",Registrations!$BJ$38)</f>
        <v/>
      </c>
      <c r="O38" s="26">
        <f>IF(A38="","",Registrations!$BI$38)</f>
        <v/>
      </c>
      <c r="P38" s="26">
        <f>IF(A38="","",IF(OR(M38="Paid in full",NOT(ISNUMBER(Registrations!$BJ$38))),0,IF(M38="Deposit paid",MAX(0,Registrations!$BJ$38-Registrations!$BI$38),0)))</f>
        <v/>
      </c>
      <c r="Q38" s="18" t="n"/>
      <c r="R38" s="28" t="n"/>
      <c r="S38" s="28" t="n"/>
      <c r="T38" s="28" t="n"/>
      <c r="U38" s="18" t="n"/>
      <c r="V38" s="19">
        <f>IF(A38="",0,1)</f>
        <v/>
      </c>
      <c r="W38" s="19">
        <f>IF(A38="",0,1)</f>
        <v/>
      </c>
    </row>
    <row r="39">
      <c r="A39" s="23">
        <f>Registrations!$AS$39</f>
        <v/>
      </c>
      <c r="B39" s="24">
        <f>IF(A39="","","First camper")</f>
        <v/>
      </c>
      <c r="C39" s="25">
        <f>IF(A39="","",Registrations!$AT$39)</f>
        <v/>
      </c>
      <c r="D39" s="24">
        <f>IF(OR(A39="",NOT(ISNUMBER(C39)),NOT(ISNUMBER(Lists!$B$2))),"",YEAR(Lists!$B$2)-YEAR(C39)-IF(DATE(YEAR(Lists!$B$2),MONTH(C39),DAY(C39))&gt;Lists!$B$2,1,0))</f>
        <v/>
      </c>
      <c r="E39" s="23">
        <f>IF(NOT(ISNUMBER(D39)),"",IF(COUNTIF(Lists!$E$2:$E$4,"&lt;="&amp;D39)=0,"Check the age",IF(D39&gt;Lists!$F$2,"Check the age",INDEX(Lists!$D$2:$D$4,COUNTIF(Lists!$E$2:$E$4,"&lt;="&amp;D39)))))</f>
        <v/>
      </c>
      <c r="F39" s="23">
        <f>IF(A39="","",Registrations!$AU$39)</f>
        <v/>
      </c>
      <c r="G39" s="24">
        <f>IF(A39="","",Registrations!$AV$39)</f>
        <v/>
      </c>
      <c r="H39" s="23">
        <f>IF(A39="","",Registrations!$BE$39)</f>
        <v/>
      </c>
      <c r="I39" s="23">
        <f>IF(A39="","",Registrations!$BF$39)</f>
        <v/>
      </c>
      <c r="J39" s="24">
        <f>IF(A39="","",Registrations!$AW$39)</f>
        <v/>
      </c>
      <c r="K39" s="24">
        <f>IF(A39="","",Registrations!$BG$39)</f>
        <v/>
      </c>
      <c r="L39" s="24">
        <f>IF(A39="","",IF(Registrations!$AX$39="Yes","Uploaded",IF(UPPER(TRIM(R39&amp;""))="Y","On paper","Missing")))</f>
        <v/>
      </c>
      <c r="M39" s="23">
        <f>IF(A39="","",IF(UPPER(TRIM(S39&amp;""))="Y","Paid in full",IF(Registrations!$BI$39&gt;0,IF(OR(NOT(ISNUMBER(Registrations!$BJ$39)),Registrations!$BI$39&gt;=Registrations!$BJ$39),"Paid in full","Deposit paid"),IF(Registrations!$BH$39&lt;&gt;"",Registrations!$BH$39,"No payment yet"))))</f>
        <v/>
      </c>
      <c r="N39" s="26">
        <f>IF(A39="","",Registrations!$BJ$39)</f>
        <v/>
      </c>
      <c r="O39" s="26">
        <f>IF(A39="","",Registrations!$BI$39)</f>
        <v/>
      </c>
      <c r="P39" s="26">
        <f>IF(A39="","",IF(OR(M39="Paid in full",NOT(ISNUMBER(Registrations!$BJ$39))),0,IF(M39="Deposit paid",MAX(0,Registrations!$BJ$39-Registrations!$BI$39),0)))</f>
        <v/>
      </c>
      <c r="Q39" s="18" t="n"/>
      <c r="R39" s="28" t="n"/>
      <c r="S39" s="28" t="n"/>
      <c r="T39" s="28" t="n"/>
      <c r="U39" s="18" t="n"/>
      <c r="V39" s="19">
        <f>IF(A39="",0,1)</f>
        <v/>
      </c>
      <c r="W39" s="19">
        <f>IF(A39="",0,1)</f>
        <v/>
      </c>
    </row>
    <row r="40">
      <c r="A40" s="23">
        <f>Registrations!$AS$40</f>
        <v/>
      </c>
      <c r="B40" s="24">
        <f>IF(A40="","","First camper")</f>
        <v/>
      </c>
      <c r="C40" s="25">
        <f>IF(A40="","",Registrations!$AT$40)</f>
        <v/>
      </c>
      <c r="D40" s="24">
        <f>IF(OR(A40="",NOT(ISNUMBER(C40)),NOT(ISNUMBER(Lists!$B$2))),"",YEAR(Lists!$B$2)-YEAR(C40)-IF(DATE(YEAR(Lists!$B$2),MONTH(C40),DAY(C40))&gt;Lists!$B$2,1,0))</f>
        <v/>
      </c>
      <c r="E40" s="23">
        <f>IF(NOT(ISNUMBER(D40)),"",IF(COUNTIF(Lists!$E$2:$E$4,"&lt;="&amp;D40)=0,"Check the age",IF(D40&gt;Lists!$F$2,"Check the age",INDEX(Lists!$D$2:$D$4,COUNTIF(Lists!$E$2:$E$4,"&lt;="&amp;D40)))))</f>
        <v/>
      </c>
      <c r="F40" s="23">
        <f>IF(A40="","",Registrations!$AU$40)</f>
        <v/>
      </c>
      <c r="G40" s="24">
        <f>IF(A40="","",Registrations!$AV$40)</f>
        <v/>
      </c>
      <c r="H40" s="23">
        <f>IF(A40="","",Registrations!$BE$40)</f>
        <v/>
      </c>
      <c r="I40" s="23">
        <f>IF(A40="","",Registrations!$BF$40)</f>
        <v/>
      </c>
      <c r="J40" s="24">
        <f>IF(A40="","",Registrations!$AW$40)</f>
        <v/>
      </c>
      <c r="K40" s="24">
        <f>IF(A40="","",Registrations!$BG$40)</f>
        <v/>
      </c>
      <c r="L40" s="24">
        <f>IF(A40="","",IF(Registrations!$AX$40="Yes","Uploaded",IF(UPPER(TRIM(R40&amp;""))="Y","On paper","Missing")))</f>
        <v/>
      </c>
      <c r="M40" s="23">
        <f>IF(A40="","",IF(UPPER(TRIM(S40&amp;""))="Y","Paid in full",IF(Registrations!$BI$40&gt;0,IF(OR(NOT(ISNUMBER(Registrations!$BJ$40)),Registrations!$BI$40&gt;=Registrations!$BJ$40),"Paid in full","Deposit paid"),IF(Registrations!$BH$40&lt;&gt;"",Registrations!$BH$40,"No payment yet"))))</f>
        <v/>
      </c>
      <c r="N40" s="26">
        <f>IF(A40="","",Registrations!$BJ$40)</f>
        <v/>
      </c>
      <c r="O40" s="26">
        <f>IF(A40="","",Registrations!$BI$40)</f>
        <v/>
      </c>
      <c r="P40" s="26">
        <f>IF(A40="","",IF(OR(M40="Paid in full",NOT(ISNUMBER(Registrations!$BJ$40))),0,IF(M40="Deposit paid",MAX(0,Registrations!$BJ$40-Registrations!$BI$40),0)))</f>
        <v/>
      </c>
      <c r="Q40" s="18" t="n"/>
      <c r="R40" s="28" t="n"/>
      <c r="S40" s="28" t="n"/>
      <c r="T40" s="28" t="n"/>
      <c r="U40" s="18" t="n"/>
      <c r="V40" s="19">
        <f>IF(A40="",0,1)</f>
        <v/>
      </c>
      <c r="W40" s="19">
        <f>IF(A40="",0,1)</f>
        <v/>
      </c>
    </row>
    <row r="41">
      <c r="A41" s="23">
        <f>Registrations!$AS$41</f>
        <v/>
      </c>
      <c r="B41" s="24">
        <f>IF(A41="","","First camper")</f>
        <v/>
      </c>
      <c r="C41" s="25">
        <f>IF(A41="","",Registrations!$AT$41)</f>
        <v/>
      </c>
      <c r="D41" s="24">
        <f>IF(OR(A41="",NOT(ISNUMBER(C41)),NOT(ISNUMBER(Lists!$B$2))),"",YEAR(Lists!$B$2)-YEAR(C41)-IF(DATE(YEAR(Lists!$B$2),MONTH(C41),DAY(C41))&gt;Lists!$B$2,1,0))</f>
        <v/>
      </c>
      <c r="E41" s="23">
        <f>IF(NOT(ISNUMBER(D41)),"",IF(COUNTIF(Lists!$E$2:$E$4,"&lt;="&amp;D41)=0,"Check the age",IF(D41&gt;Lists!$F$2,"Check the age",INDEX(Lists!$D$2:$D$4,COUNTIF(Lists!$E$2:$E$4,"&lt;="&amp;D41)))))</f>
        <v/>
      </c>
      <c r="F41" s="23">
        <f>IF(A41="","",Registrations!$AU$41)</f>
        <v/>
      </c>
      <c r="G41" s="24">
        <f>IF(A41="","",Registrations!$AV$41)</f>
        <v/>
      </c>
      <c r="H41" s="23">
        <f>IF(A41="","",Registrations!$BE$41)</f>
        <v/>
      </c>
      <c r="I41" s="23">
        <f>IF(A41="","",Registrations!$BF$41)</f>
        <v/>
      </c>
      <c r="J41" s="24">
        <f>IF(A41="","",Registrations!$AW$41)</f>
        <v/>
      </c>
      <c r="K41" s="24">
        <f>IF(A41="","",Registrations!$BG$41)</f>
        <v/>
      </c>
      <c r="L41" s="24">
        <f>IF(A41="","",IF(Registrations!$AX$41="Yes","Uploaded",IF(UPPER(TRIM(R41&amp;""))="Y","On paper","Missing")))</f>
        <v/>
      </c>
      <c r="M41" s="23">
        <f>IF(A41="","",IF(UPPER(TRIM(S41&amp;""))="Y","Paid in full",IF(Registrations!$BI$41&gt;0,IF(OR(NOT(ISNUMBER(Registrations!$BJ$41)),Registrations!$BI$41&gt;=Registrations!$BJ$41),"Paid in full","Deposit paid"),IF(Registrations!$BH$41&lt;&gt;"",Registrations!$BH$41,"No payment yet"))))</f>
        <v/>
      </c>
      <c r="N41" s="26">
        <f>IF(A41="","",Registrations!$BJ$41)</f>
        <v/>
      </c>
      <c r="O41" s="26">
        <f>IF(A41="","",Registrations!$BI$41)</f>
        <v/>
      </c>
      <c r="P41" s="26">
        <f>IF(A41="","",IF(OR(M41="Paid in full",NOT(ISNUMBER(Registrations!$BJ$41))),0,IF(M41="Deposit paid",MAX(0,Registrations!$BJ$41-Registrations!$BI$41),0)))</f>
        <v/>
      </c>
      <c r="Q41" s="18" t="n"/>
      <c r="R41" s="28" t="n"/>
      <c r="S41" s="28" t="n"/>
      <c r="T41" s="28" t="n"/>
      <c r="U41" s="18" t="n"/>
      <c r="V41" s="19">
        <f>IF(A41="",0,1)</f>
        <v/>
      </c>
      <c r="W41" s="19">
        <f>IF(A41="",0,1)</f>
        <v/>
      </c>
    </row>
    <row r="42">
      <c r="A42" s="23">
        <f>Registrations!$AS$42</f>
        <v/>
      </c>
      <c r="B42" s="24">
        <f>IF(A42="","","First camper")</f>
        <v/>
      </c>
      <c r="C42" s="25">
        <f>IF(A42="","",Registrations!$AT$42)</f>
        <v/>
      </c>
      <c r="D42" s="24">
        <f>IF(OR(A42="",NOT(ISNUMBER(C42)),NOT(ISNUMBER(Lists!$B$2))),"",YEAR(Lists!$B$2)-YEAR(C42)-IF(DATE(YEAR(Lists!$B$2),MONTH(C42),DAY(C42))&gt;Lists!$B$2,1,0))</f>
        <v/>
      </c>
      <c r="E42" s="23">
        <f>IF(NOT(ISNUMBER(D42)),"",IF(COUNTIF(Lists!$E$2:$E$4,"&lt;="&amp;D42)=0,"Check the age",IF(D42&gt;Lists!$F$2,"Check the age",INDEX(Lists!$D$2:$D$4,COUNTIF(Lists!$E$2:$E$4,"&lt;="&amp;D42)))))</f>
        <v/>
      </c>
      <c r="F42" s="23">
        <f>IF(A42="","",Registrations!$AU$42)</f>
        <v/>
      </c>
      <c r="G42" s="24">
        <f>IF(A42="","",Registrations!$AV$42)</f>
        <v/>
      </c>
      <c r="H42" s="23">
        <f>IF(A42="","",Registrations!$BE$42)</f>
        <v/>
      </c>
      <c r="I42" s="23">
        <f>IF(A42="","",Registrations!$BF$42)</f>
        <v/>
      </c>
      <c r="J42" s="24">
        <f>IF(A42="","",Registrations!$AW$42)</f>
        <v/>
      </c>
      <c r="K42" s="24">
        <f>IF(A42="","",Registrations!$BG$42)</f>
        <v/>
      </c>
      <c r="L42" s="24">
        <f>IF(A42="","",IF(Registrations!$AX$42="Yes","Uploaded",IF(UPPER(TRIM(R42&amp;""))="Y","On paper","Missing")))</f>
        <v/>
      </c>
      <c r="M42" s="23">
        <f>IF(A42="","",IF(UPPER(TRIM(S42&amp;""))="Y","Paid in full",IF(Registrations!$BI$42&gt;0,IF(OR(NOT(ISNUMBER(Registrations!$BJ$42)),Registrations!$BI$42&gt;=Registrations!$BJ$42),"Paid in full","Deposit paid"),IF(Registrations!$BH$42&lt;&gt;"",Registrations!$BH$42,"No payment yet"))))</f>
        <v/>
      </c>
      <c r="N42" s="26">
        <f>IF(A42="","",Registrations!$BJ$42)</f>
        <v/>
      </c>
      <c r="O42" s="26">
        <f>IF(A42="","",Registrations!$BI$42)</f>
        <v/>
      </c>
      <c r="P42" s="26">
        <f>IF(A42="","",IF(OR(M42="Paid in full",NOT(ISNUMBER(Registrations!$BJ$42))),0,IF(M42="Deposit paid",MAX(0,Registrations!$BJ$42-Registrations!$BI$42),0)))</f>
        <v/>
      </c>
      <c r="Q42" s="18" t="n"/>
      <c r="R42" s="28" t="n"/>
      <c r="S42" s="28" t="n"/>
      <c r="T42" s="28" t="n"/>
      <c r="U42" s="18" t="n"/>
      <c r="V42" s="19">
        <f>IF(A42="",0,1)</f>
        <v/>
      </c>
      <c r="W42" s="19">
        <f>IF(A42="",0,1)</f>
        <v/>
      </c>
    </row>
    <row r="43">
      <c r="A43" s="23">
        <f>Registrations!$AS$43</f>
        <v/>
      </c>
      <c r="B43" s="24">
        <f>IF(A43="","","First camper")</f>
        <v/>
      </c>
      <c r="C43" s="25">
        <f>IF(A43="","",Registrations!$AT$43)</f>
        <v/>
      </c>
      <c r="D43" s="24">
        <f>IF(OR(A43="",NOT(ISNUMBER(C43)),NOT(ISNUMBER(Lists!$B$2))),"",YEAR(Lists!$B$2)-YEAR(C43)-IF(DATE(YEAR(Lists!$B$2),MONTH(C43),DAY(C43))&gt;Lists!$B$2,1,0))</f>
        <v/>
      </c>
      <c r="E43" s="23">
        <f>IF(NOT(ISNUMBER(D43)),"",IF(COUNTIF(Lists!$E$2:$E$4,"&lt;="&amp;D43)=0,"Check the age",IF(D43&gt;Lists!$F$2,"Check the age",INDEX(Lists!$D$2:$D$4,COUNTIF(Lists!$E$2:$E$4,"&lt;="&amp;D43)))))</f>
        <v/>
      </c>
      <c r="F43" s="23">
        <f>IF(A43="","",Registrations!$AU$43)</f>
        <v/>
      </c>
      <c r="G43" s="24">
        <f>IF(A43="","",Registrations!$AV$43)</f>
        <v/>
      </c>
      <c r="H43" s="23">
        <f>IF(A43="","",Registrations!$BE$43)</f>
        <v/>
      </c>
      <c r="I43" s="23">
        <f>IF(A43="","",Registrations!$BF$43)</f>
        <v/>
      </c>
      <c r="J43" s="24">
        <f>IF(A43="","",Registrations!$AW$43)</f>
        <v/>
      </c>
      <c r="K43" s="24">
        <f>IF(A43="","",Registrations!$BG$43)</f>
        <v/>
      </c>
      <c r="L43" s="24">
        <f>IF(A43="","",IF(Registrations!$AX$43="Yes","Uploaded",IF(UPPER(TRIM(R43&amp;""))="Y","On paper","Missing")))</f>
        <v/>
      </c>
      <c r="M43" s="23">
        <f>IF(A43="","",IF(UPPER(TRIM(S43&amp;""))="Y","Paid in full",IF(Registrations!$BI$43&gt;0,IF(OR(NOT(ISNUMBER(Registrations!$BJ$43)),Registrations!$BI$43&gt;=Registrations!$BJ$43),"Paid in full","Deposit paid"),IF(Registrations!$BH$43&lt;&gt;"",Registrations!$BH$43,"No payment yet"))))</f>
        <v/>
      </c>
      <c r="N43" s="26">
        <f>IF(A43="","",Registrations!$BJ$43)</f>
        <v/>
      </c>
      <c r="O43" s="26">
        <f>IF(A43="","",Registrations!$BI$43)</f>
        <v/>
      </c>
      <c r="P43" s="26">
        <f>IF(A43="","",IF(OR(M43="Paid in full",NOT(ISNUMBER(Registrations!$BJ$43))),0,IF(M43="Deposit paid",MAX(0,Registrations!$BJ$43-Registrations!$BI$43),0)))</f>
        <v/>
      </c>
      <c r="Q43" s="18" t="n"/>
      <c r="R43" s="28" t="n"/>
      <c r="S43" s="28" t="n"/>
      <c r="T43" s="28" t="n"/>
      <c r="U43" s="18" t="n"/>
      <c r="V43" s="19">
        <f>IF(A43="",0,1)</f>
        <v/>
      </c>
      <c r="W43" s="19">
        <f>IF(A43="",0,1)</f>
        <v/>
      </c>
    </row>
    <row r="44">
      <c r="A44" s="23">
        <f>Registrations!$AS$44</f>
        <v/>
      </c>
      <c r="B44" s="24">
        <f>IF(A44="","","First camper")</f>
        <v/>
      </c>
      <c r="C44" s="25">
        <f>IF(A44="","",Registrations!$AT$44)</f>
        <v/>
      </c>
      <c r="D44" s="24">
        <f>IF(OR(A44="",NOT(ISNUMBER(C44)),NOT(ISNUMBER(Lists!$B$2))),"",YEAR(Lists!$B$2)-YEAR(C44)-IF(DATE(YEAR(Lists!$B$2),MONTH(C44),DAY(C44))&gt;Lists!$B$2,1,0))</f>
        <v/>
      </c>
      <c r="E44" s="23">
        <f>IF(NOT(ISNUMBER(D44)),"",IF(COUNTIF(Lists!$E$2:$E$4,"&lt;="&amp;D44)=0,"Check the age",IF(D44&gt;Lists!$F$2,"Check the age",INDEX(Lists!$D$2:$D$4,COUNTIF(Lists!$E$2:$E$4,"&lt;="&amp;D44)))))</f>
        <v/>
      </c>
      <c r="F44" s="23">
        <f>IF(A44="","",Registrations!$AU$44)</f>
        <v/>
      </c>
      <c r="G44" s="24">
        <f>IF(A44="","",Registrations!$AV$44)</f>
        <v/>
      </c>
      <c r="H44" s="23">
        <f>IF(A44="","",Registrations!$BE$44)</f>
        <v/>
      </c>
      <c r="I44" s="23">
        <f>IF(A44="","",Registrations!$BF$44)</f>
        <v/>
      </c>
      <c r="J44" s="24">
        <f>IF(A44="","",Registrations!$AW$44)</f>
        <v/>
      </c>
      <c r="K44" s="24">
        <f>IF(A44="","",Registrations!$BG$44)</f>
        <v/>
      </c>
      <c r="L44" s="24">
        <f>IF(A44="","",IF(Registrations!$AX$44="Yes","Uploaded",IF(UPPER(TRIM(R44&amp;""))="Y","On paper","Missing")))</f>
        <v/>
      </c>
      <c r="M44" s="23">
        <f>IF(A44="","",IF(UPPER(TRIM(S44&amp;""))="Y","Paid in full",IF(Registrations!$BI$44&gt;0,IF(OR(NOT(ISNUMBER(Registrations!$BJ$44)),Registrations!$BI$44&gt;=Registrations!$BJ$44),"Paid in full","Deposit paid"),IF(Registrations!$BH$44&lt;&gt;"",Registrations!$BH$44,"No payment yet"))))</f>
        <v/>
      </c>
      <c r="N44" s="26">
        <f>IF(A44="","",Registrations!$BJ$44)</f>
        <v/>
      </c>
      <c r="O44" s="26">
        <f>IF(A44="","",Registrations!$BI$44)</f>
        <v/>
      </c>
      <c r="P44" s="26">
        <f>IF(A44="","",IF(OR(M44="Paid in full",NOT(ISNUMBER(Registrations!$BJ$44))),0,IF(M44="Deposit paid",MAX(0,Registrations!$BJ$44-Registrations!$BI$44),0)))</f>
        <v/>
      </c>
      <c r="Q44" s="18" t="n"/>
      <c r="R44" s="28" t="n"/>
      <c r="S44" s="28" t="n"/>
      <c r="T44" s="28" t="n"/>
      <c r="U44" s="18" t="n"/>
      <c r="V44" s="19">
        <f>IF(A44="",0,1)</f>
        <v/>
      </c>
      <c r="W44" s="19">
        <f>IF(A44="",0,1)</f>
        <v/>
      </c>
    </row>
    <row r="45">
      <c r="A45" s="23">
        <f>Registrations!$AS$45</f>
        <v/>
      </c>
      <c r="B45" s="24">
        <f>IF(A45="","","First camper")</f>
        <v/>
      </c>
      <c r="C45" s="25">
        <f>IF(A45="","",Registrations!$AT$45)</f>
        <v/>
      </c>
      <c r="D45" s="24">
        <f>IF(OR(A45="",NOT(ISNUMBER(C45)),NOT(ISNUMBER(Lists!$B$2))),"",YEAR(Lists!$B$2)-YEAR(C45)-IF(DATE(YEAR(Lists!$B$2),MONTH(C45),DAY(C45))&gt;Lists!$B$2,1,0))</f>
        <v/>
      </c>
      <c r="E45" s="23">
        <f>IF(NOT(ISNUMBER(D45)),"",IF(COUNTIF(Lists!$E$2:$E$4,"&lt;="&amp;D45)=0,"Check the age",IF(D45&gt;Lists!$F$2,"Check the age",INDEX(Lists!$D$2:$D$4,COUNTIF(Lists!$E$2:$E$4,"&lt;="&amp;D45)))))</f>
        <v/>
      </c>
      <c r="F45" s="23">
        <f>IF(A45="","",Registrations!$AU$45)</f>
        <v/>
      </c>
      <c r="G45" s="24">
        <f>IF(A45="","",Registrations!$AV$45)</f>
        <v/>
      </c>
      <c r="H45" s="23">
        <f>IF(A45="","",Registrations!$BE$45)</f>
        <v/>
      </c>
      <c r="I45" s="23">
        <f>IF(A45="","",Registrations!$BF$45)</f>
        <v/>
      </c>
      <c r="J45" s="24">
        <f>IF(A45="","",Registrations!$AW$45)</f>
        <v/>
      </c>
      <c r="K45" s="24">
        <f>IF(A45="","",Registrations!$BG$45)</f>
        <v/>
      </c>
      <c r="L45" s="24">
        <f>IF(A45="","",IF(Registrations!$AX$45="Yes","Uploaded",IF(UPPER(TRIM(R45&amp;""))="Y","On paper","Missing")))</f>
        <v/>
      </c>
      <c r="M45" s="23">
        <f>IF(A45="","",IF(UPPER(TRIM(S45&amp;""))="Y","Paid in full",IF(Registrations!$BI$45&gt;0,IF(OR(NOT(ISNUMBER(Registrations!$BJ$45)),Registrations!$BI$45&gt;=Registrations!$BJ$45),"Paid in full","Deposit paid"),IF(Registrations!$BH$45&lt;&gt;"",Registrations!$BH$45,"No payment yet"))))</f>
        <v/>
      </c>
      <c r="N45" s="26">
        <f>IF(A45="","",Registrations!$BJ$45)</f>
        <v/>
      </c>
      <c r="O45" s="26">
        <f>IF(A45="","",Registrations!$BI$45)</f>
        <v/>
      </c>
      <c r="P45" s="26">
        <f>IF(A45="","",IF(OR(M45="Paid in full",NOT(ISNUMBER(Registrations!$BJ$45))),0,IF(M45="Deposit paid",MAX(0,Registrations!$BJ$45-Registrations!$BI$45),0)))</f>
        <v/>
      </c>
      <c r="Q45" s="18" t="n"/>
      <c r="R45" s="28" t="n"/>
      <c r="S45" s="28" t="n"/>
      <c r="T45" s="28" t="n"/>
      <c r="U45" s="18" t="n"/>
      <c r="V45" s="19">
        <f>IF(A45="",0,1)</f>
        <v/>
      </c>
      <c r="W45" s="19">
        <f>IF(A45="",0,1)</f>
        <v/>
      </c>
    </row>
    <row r="46">
      <c r="A46" s="23">
        <f>Registrations!$AS$46</f>
        <v/>
      </c>
      <c r="B46" s="24">
        <f>IF(A46="","","First camper")</f>
        <v/>
      </c>
      <c r="C46" s="25">
        <f>IF(A46="","",Registrations!$AT$46)</f>
        <v/>
      </c>
      <c r="D46" s="24">
        <f>IF(OR(A46="",NOT(ISNUMBER(C46)),NOT(ISNUMBER(Lists!$B$2))),"",YEAR(Lists!$B$2)-YEAR(C46)-IF(DATE(YEAR(Lists!$B$2),MONTH(C46),DAY(C46))&gt;Lists!$B$2,1,0))</f>
        <v/>
      </c>
      <c r="E46" s="23">
        <f>IF(NOT(ISNUMBER(D46)),"",IF(COUNTIF(Lists!$E$2:$E$4,"&lt;="&amp;D46)=0,"Check the age",IF(D46&gt;Lists!$F$2,"Check the age",INDEX(Lists!$D$2:$D$4,COUNTIF(Lists!$E$2:$E$4,"&lt;="&amp;D46)))))</f>
        <v/>
      </c>
      <c r="F46" s="23">
        <f>IF(A46="","",Registrations!$AU$46)</f>
        <v/>
      </c>
      <c r="G46" s="24">
        <f>IF(A46="","",Registrations!$AV$46)</f>
        <v/>
      </c>
      <c r="H46" s="23">
        <f>IF(A46="","",Registrations!$BE$46)</f>
        <v/>
      </c>
      <c r="I46" s="23">
        <f>IF(A46="","",Registrations!$BF$46)</f>
        <v/>
      </c>
      <c r="J46" s="24">
        <f>IF(A46="","",Registrations!$AW$46)</f>
        <v/>
      </c>
      <c r="K46" s="24">
        <f>IF(A46="","",Registrations!$BG$46)</f>
        <v/>
      </c>
      <c r="L46" s="24">
        <f>IF(A46="","",IF(Registrations!$AX$46="Yes","Uploaded",IF(UPPER(TRIM(R46&amp;""))="Y","On paper","Missing")))</f>
        <v/>
      </c>
      <c r="M46" s="23">
        <f>IF(A46="","",IF(UPPER(TRIM(S46&amp;""))="Y","Paid in full",IF(Registrations!$BI$46&gt;0,IF(OR(NOT(ISNUMBER(Registrations!$BJ$46)),Registrations!$BI$46&gt;=Registrations!$BJ$46),"Paid in full","Deposit paid"),IF(Registrations!$BH$46&lt;&gt;"",Registrations!$BH$46,"No payment yet"))))</f>
        <v/>
      </c>
      <c r="N46" s="26">
        <f>IF(A46="","",Registrations!$BJ$46)</f>
        <v/>
      </c>
      <c r="O46" s="26">
        <f>IF(A46="","",Registrations!$BI$46)</f>
        <v/>
      </c>
      <c r="P46" s="26">
        <f>IF(A46="","",IF(OR(M46="Paid in full",NOT(ISNUMBER(Registrations!$BJ$46))),0,IF(M46="Deposit paid",MAX(0,Registrations!$BJ$46-Registrations!$BI$46),0)))</f>
        <v/>
      </c>
      <c r="Q46" s="18" t="n"/>
      <c r="R46" s="28" t="n"/>
      <c r="S46" s="28" t="n"/>
      <c r="T46" s="28" t="n"/>
      <c r="U46" s="18" t="n"/>
      <c r="V46" s="19">
        <f>IF(A46="",0,1)</f>
        <v/>
      </c>
      <c r="W46" s="19">
        <f>IF(A46="",0,1)</f>
        <v/>
      </c>
    </row>
    <row r="47">
      <c r="A47" s="23">
        <f>Registrations!$AS$47</f>
        <v/>
      </c>
      <c r="B47" s="24">
        <f>IF(A47="","","First camper")</f>
        <v/>
      </c>
      <c r="C47" s="25">
        <f>IF(A47="","",Registrations!$AT$47)</f>
        <v/>
      </c>
      <c r="D47" s="24">
        <f>IF(OR(A47="",NOT(ISNUMBER(C47)),NOT(ISNUMBER(Lists!$B$2))),"",YEAR(Lists!$B$2)-YEAR(C47)-IF(DATE(YEAR(Lists!$B$2),MONTH(C47),DAY(C47))&gt;Lists!$B$2,1,0))</f>
        <v/>
      </c>
      <c r="E47" s="23">
        <f>IF(NOT(ISNUMBER(D47)),"",IF(COUNTIF(Lists!$E$2:$E$4,"&lt;="&amp;D47)=0,"Check the age",IF(D47&gt;Lists!$F$2,"Check the age",INDEX(Lists!$D$2:$D$4,COUNTIF(Lists!$E$2:$E$4,"&lt;="&amp;D47)))))</f>
        <v/>
      </c>
      <c r="F47" s="23">
        <f>IF(A47="","",Registrations!$AU$47)</f>
        <v/>
      </c>
      <c r="G47" s="24">
        <f>IF(A47="","",Registrations!$AV$47)</f>
        <v/>
      </c>
      <c r="H47" s="23">
        <f>IF(A47="","",Registrations!$BE$47)</f>
        <v/>
      </c>
      <c r="I47" s="23">
        <f>IF(A47="","",Registrations!$BF$47)</f>
        <v/>
      </c>
      <c r="J47" s="24">
        <f>IF(A47="","",Registrations!$AW$47)</f>
        <v/>
      </c>
      <c r="K47" s="24">
        <f>IF(A47="","",Registrations!$BG$47)</f>
        <v/>
      </c>
      <c r="L47" s="24">
        <f>IF(A47="","",IF(Registrations!$AX$47="Yes","Uploaded",IF(UPPER(TRIM(R47&amp;""))="Y","On paper","Missing")))</f>
        <v/>
      </c>
      <c r="M47" s="23">
        <f>IF(A47="","",IF(UPPER(TRIM(S47&amp;""))="Y","Paid in full",IF(Registrations!$BI$47&gt;0,IF(OR(NOT(ISNUMBER(Registrations!$BJ$47)),Registrations!$BI$47&gt;=Registrations!$BJ$47),"Paid in full","Deposit paid"),IF(Registrations!$BH$47&lt;&gt;"",Registrations!$BH$47,"No payment yet"))))</f>
        <v/>
      </c>
      <c r="N47" s="26">
        <f>IF(A47="","",Registrations!$BJ$47)</f>
        <v/>
      </c>
      <c r="O47" s="26">
        <f>IF(A47="","",Registrations!$BI$47)</f>
        <v/>
      </c>
      <c r="P47" s="26">
        <f>IF(A47="","",IF(OR(M47="Paid in full",NOT(ISNUMBER(Registrations!$BJ$47))),0,IF(M47="Deposit paid",MAX(0,Registrations!$BJ$47-Registrations!$BI$47),0)))</f>
        <v/>
      </c>
      <c r="Q47" s="18" t="n"/>
      <c r="R47" s="28" t="n"/>
      <c r="S47" s="28" t="n"/>
      <c r="T47" s="28" t="n"/>
      <c r="U47" s="18" t="n"/>
      <c r="V47" s="19">
        <f>IF(A47="",0,1)</f>
        <v/>
      </c>
      <c r="W47" s="19">
        <f>IF(A47="",0,1)</f>
        <v/>
      </c>
    </row>
    <row r="48">
      <c r="A48" s="23">
        <f>Registrations!$AS$48</f>
        <v/>
      </c>
      <c r="B48" s="24">
        <f>IF(A48="","","First camper")</f>
        <v/>
      </c>
      <c r="C48" s="25">
        <f>IF(A48="","",Registrations!$AT$48)</f>
        <v/>
      </c>
      <c r="D48" s="24">
        <f>IF(OR(A48="",NOT(ISNUMBER(C48)),NOT(ISNUMBER(Lists!$B$2))),"",YEAR(Lists!$B$2)-YEAR(C48)-IF(DATE(YEAR(Lists!$B$2),MONTH(C48),DAY(C48))&gt;Lists!$B$2,1,0))</f>
        <v/>
      </c>
      <c r="E48" s="23">
        <f>IF(NOT(ISNUMBER(D48)),"",IF(COUNTIF(Lists!$E$2:$E$4,"&lt;="&amp;D48)=0,"Check the age",IF(D48&gt;Lists!$F$2,"Check the age",INDEX(Lists!$D$2:$D$4,COUNTIF(Lists!$E$2:$E$4,"&lt;="&amp;D48)))))</f>
        <v/>
      </c>
      <c r="F48" s="23">
        <f>IF(A48="","",Registrations!$AU$48)</f>
        <v/>
      </c>
      <c r="G48" s="24">
        <f>IF(A48="","",Registrations!$AV$48)</f>
        <v/>
      </c>
      <c r="H48" s="23">
        <f>IF(A48="","",Registrations!$BE$48)</f>
        <v/>
      </c>
      <c r="I48" s="23">
        <f>IF(A48="","",Registrations!$BF$48)</f>
        <v/>
      </c>
      <c r="J48" s="24">
        <f>IF(A48="","",Registrations!$AW$48)</f>
        <v/>
      </c>
      <c r="K48" s="24">
        <f>IF(A48="","",Registrations!$BG$48)</f>
        <v/>
      </c>
      <c r="L48" s="24">
        <f>IF(A48="","",IF(Registrations!$AX$48="Yes","Uploaded",IF(UPPER(TRIM(R48&amp;""))="Y","On paper","Missing")))</f>
        <v/>
      </c>
      <c r="M48" s="23">
        <f>IF(A48="","",IF(UPPER(TRIM(S48&amp;""))="Y","Paid in full",IF(Registrations!$BI$48&gt;0,IF(OR(NOT(ISNUMBER(Registrations!$BJ$48)),Registrations!$BI$48&gt;=Registrations!$BJ$48),"Paid in full","Deposit paid"),IF(Registrations!$BH$48&lt;&gt;"",Registrations!$BH$48,"No payment yet"))))</f>
        <v/>
      </c>
      <c r="N48" s="26">
        <f>IF(A48="","",Registrations!$BJ$48)</f>
        <v/>
      </c>
      <c r="O48" s="26">
        <f>IF(A48="","",Registrations!$BI$48)</f>
        <v/>
      </c>
      <c r="P48" s="26">
        <f>IF(A48="","",IF(OR(M48="Paid in full",NOT(ISNUMBER(Registrations!$BJ$48))),0,IF(M48="Deposit paid",MAX(0,Registrations!$BJ$48-Registrations!$BI$48),0)))</f>
        <v/>
      </c>
      <c r="Q48" s="18" t="n"/>
      <c r="R48" s="28" t="n"/>
      <c r="S48" s="28" t="n"/>
      <c r="T48" s="28" t="n"/>
      <c r="U48" s="18" t="n"/>
      <c r="V48" s="19">
        <f>IF(A48="",0,1)</f>
        <v/>
      </c>
      <c r="W48" s="19">
        <f>IF(A48="",0,1)</f>
        <v/>
      </c>
    </row>
    <row r="49">
      <c r="A49" s="23">
        <f>Registrations!$AS$49</f>
        <v/>
      </c>
      <c r="B49" s="24">
        <f>IF(A49="","","First camper")</f>
        <v/>
      </c>
      <c r="C49" s="25">
        <f>IF(A49="","",Registrations!$AT$49)</f>
        <v/>
      </c>
      <c r="D49" s="24">
        <f>IF(OR(A49="",NOT(ISNUMBER(C49)),NOT(ISNUMBER(Lists!$B$2))),"",YEAR(Lists!$B$2)-YEAR(C49)-IF(DATE(YEAR(Lists!$B$2),MONTH(C49),DAY(C49))&gt;Lists!$B$2,1,0))</f>
        <v/>
      </c>
      <c r="E49" s="23">
        <f>IF(NOT(ISNUMBER(D49)),"",IF(COUNTIF(Lists!$E$2:$E$4,"&lt;="&amp;D49)=0,"Check the age",IF(D49&gt;Lists!$F$2,"Check the age",INDEX(Lists!$D$2:$D$4,COUNTIF(Lists!$E$2:$E$4,"&lt;="&amp;D49)))))</f>
        <v/>
      </c>
      <c r="F49" s="23">
        <f>IF(A49="","",Registrations!$AU$49)</f>
        <v/>
      </c>
      <c r="G49" s="24">
        <f>IF(A49="","",Registrations!$AV$49)</f>
        <v/>
      </c>
      <c r="H49" s="23">
        <f>IF(A49="","",Registrations!$BE$49)</f>
        <v/>
      </c>
      <c r="I49" s="23">
        <f>IF(A49="","",Registrations!$BF$49)</f>
        <v/>
      </c>
      <c r="J49" s="24">
        <f>IF(A49="","",Registrations!$AW$49)</f>
        <v/>
      </c>
      <c r="K49" s="24">
        <f>IF(A49="","",Registrations!$BG$49)</f>
        <v/>
      </c>
      <c r="L49" s="24">
        <f>IF(A49="","",IF(Registrations!$AX$49="Yes","Uploaded",IF(UPPER(TRIM(R49&amp;""))="Y","On paper","Missing")))</f>
        <v/>
      </c>
      <c r="M49" s="23">
        <f>IF(A49="","",IF(UPPER(TRIM(S49&amp;""))="Y","Paid in full",IF(Registrations!$BI$49&gt;0,IF(OR(NOT(ISNUMBER(Registrations!$BJ$49)),Registrations!$BI$49&gt;=Registrations!$BJ$49),"Paid in full","Deposit paid"),IF(Registrations!$BH$49&lt;&gt;"",Registrations!$BH$49,"No payment yet"))))</f>
        <v/>
      </c>
      <c r="N49" s="26">
        <f>IF(A49="","",Registrations!$BJ$49)</f>
        <v/>
      </c>
      <c r="O49" s="26">
        <f>IF(A49="","",Registrations!$BI$49)</f>
        <v/>
      </c>
      <c r="P49" s="26">
        <f>IF(A49="","",IF(OR(M49="Paid in full",NOT(ISNUMBER(Registrations!$BJ$49))),0,IF(M49="Deposit paid",MAX(0,Registrations!$BJ$49-Registrations!$BI$49),0)))</f>
        <v/>
      </c>
      <c r="Q49" s="18" t="n"/>
      <c r="R49" s="28" t="n"/>
      <c r="S49" s="28" t="n"/>
      <c r="T49" s="28" t="n"/>
      <c r="U49" s="18" t="n"/>
      <c r="V49" s="19">
        <f>IF(A49="",0,1)</f>
        <v/>
      </c>
      <c r="W49" s="19">
        <f>IF(A49="",0,1)</f>
        <v/>
      </c>
    </row>
    <row r="50">
      <c r="A50" s="23">
        <f>Registrations!$AS$50</f>
        <v/>
      </c>
      <c r="B50" s="24">
        <f>IF(A50="","","First camper")</f>
        <v/>
      </c>
      <c r="C50" s="25">
        <f>IF(A50="","",Registrations!$AT$50)</f>
        <v/>
      </c>
      <c r="D50" s="24">
        <f>IF(OR(A50="",NOT(ISNUMBER(C50)),NOT(ISNUMBER(Lists!$B$2))),"",YEAR(Lists!$B$2)-YEAR(C50)-IF(DATE(YEAR(Lists!$B$2),MONTH(C50),DAY(C50))&gt;Lists!$B$2,1,0))</f>
        <v/>
      </c>
      <c r="E50" s="23">
        <f>IF(NOT(ISNUMBER(D50)),"",IF(COUNTIF(Lists!$E$2:$E$4,"&lt;="&amp;D50)=0,"Check the age",IF(D50&gt;Lists!$F$2,"Check the age",INDEX(Lists!$D$2:$D$4,COUNTIF(Lists!$E$2:$E$4,"&lt;="&amp;D50)))))</f>
        <v/>
      </c>
      <c r="F50" s="23">
        <f>IF(A50="","",Registrations!$AU$50)</f>
        <v/>
      </c>
      <c r="G50" s="24">
        <f>IF(A50="","",Registrations!$AV$50)</f>
        <v/>
      </c>
      <c r="H50" s="23">
        <f>IF(A50="","",Registrations!$BE$50)</f>
        <v/>
      </c>
      <c r="I50" s="23">
        <f>IF(A50="","",Registrations!$BF$50)</f>
        <v/>
      </c>
      <c r="J50" s="24">
        <f>IF(A50="","",Registrations!$AW$50)</f>
        <v/>
      </c>
      <c r="K50" s="24">
        <f>IF(A50="","",Registrations!$BG$50)</f>
        <v/>
      </c>
      <c r="L50" s="24">
        <f>IF(A50="","",IF(Registrations!$AX$50="Yes","Uploaded",IF(UPPER(TRIM(R50&amp;""))="Y","On paper","Missing")))</f>
        <v/>
      </c>
      <c r="M50" s="23">
        <f>IF(A50="","",IF(UPPER(TRIM(S50&amp;""))="Y","Paid in full",IF(Registrations!$BI$50&gt;0,IF(OR(NOT(ISNUMBER(Registrations!$BJ$50)),Registrations!$BI$50&gt;=Registrations!$BJ$50),"Paid in full","Deposit paid"),IF(Registrations!$BH$50&lt;&gt;"",Registrations!$BH$50,"No payment yet"))))</f>
        <v/>
      </c>
      <c r="N50" s="26">
        <f>IF(A50="","",Registrations!$BJ$50)</f>
        <v/>
      </c>
      <c r="O50" s="26">
        <f>IF(A50="","",Registrations!$BI$50)</f>
        <v/>
      </c>
      <c r="P50" s="26">
        <f>IF(A50="","",IF(OR(M50="Paid in full",NOT(ISNUMBER(Registrations!$BJ$50))),0,IF(M50="Deposit paid",MAX(0,Registrations!$BJ$50-Registrations!$BI$50),0)))</f>
        <v/>
      </c>
      <c r="Q50" s="18" t="n"/>
      <c r="R50" s="28" t="n"/>
      <c r="S50" s="28" t="n"/>
      <c r="T50" s="28" t="n"/>
      <c r="U50" s="18" t="n"/>
      <c r="V50" s="19">
        <f>IF(A50="",0,1)</f>
        <v/>
      </c>
      <c r="W50" s="19">
        <f>IF(A50="",0,1)</f>
        <v/>
      </c>
    </row>
    <row r="51">
      <c r="A51" s="23">
        <f>Registrations!$AS$51</f>
        <v/>
      </c>
      <c r="B51" s="24">
        <f>IF(A51="","","First camper")</f>
        <v/>
      </c>
      <c r="C51" s="25">
        <f>IF(A51="","",Registrations!$AT$51)</f>
        <v/>
      </c>
      <c r="D51" s="24">
        <f>IF(OR(A51="",NOT(ISNUMBER(C51)),NOT(ISNUMBER(Lists!$B$2))),"",YEAR(Lists!$B$2)-YEAR(C51)-IF(DATE(YEAR(Lists!$B$2),MONTH(C51),DAY(C51))&gt;Lists!$B$2,1,0))</f>
        <v/>
      </c>
      <c r="E51" s="23">
        <f>IF(NOT(ISNUMBER(D51)),"",IF(COUNTIF(Lists!$E$2:$E$4,"&lt;="&amp;D51)=0,"Check the age",IF(D51&gt;Lists!$F$2,"Check the age",INDEX(Lists!$D$2:$D$4,COUNTIF(Lists!$E$2:$E$4,"&lt;="&amp;D51)))))</f>
        <v/>
      </c>
      <c r="F51" s="23">
        <f>IF(A51="","",Registrations!$AU$51)</f>
        <v/>
      </c>
      <c r="G51" s="24">
        <f>IF(A51="","",Registrations!$AV$51)</f>
        <v/>
      </c>
      <c r="H51" s="23">
        <f>IF(A51="","",Registrations!$BE$51)</f>
        <v/>
      </c>
      <c r="I51" s="23">
        <f>IF(A51="","",Registrations!$BF$51)</f>
        <v/>
      </c>
      <c r="J51" s="24">
        <f>IF(A51="","",Registrations!$AW$51)</f>
        <v/>
      </c>
      <c r="K51" s="24">
        <f>IF(A51="","",Registrations!$BG$51)</f>
        <v/>
      </c>
      <c r="L51" s="24">
        <f>IF(A51="","",IF(Registrations!$AX$51="Yes","Uploaded",IF(UPPER(TRIM(R51&amp;""))="Y","On paper","Missing")))</f>
        <v/>
      </c>
      <c r="M51" s="23">
        <f>IF(A51="","",IF(UPPER(TRIM(S51&amp;""))="Y","Paid in full",IF(Registrations!$BI$51&gt;0,IF(OR(NOT(ISNUMBER(Registrations!$BJ$51)),Registrations!$BI$51&gt;=Registrations!$BJ$51),"Paid in full","Deposit paid"),IF(Registrations!$BH$51&lt;&gt;"",Registrations!$BH$51,"No payment yet"))))</f>
        <v/>
      </c>
      <c r="N51" s="26">
        <f>IF(A51="","",Registrations!$BJ$51)</f>
        <v/>
      </c>
      <c r="O51" s="26">
        <f>IF(A51="","",Registrations!$BI$51)</f>
        <v/>
      </c>
      <c r="P51" s="26">
        <f>IF(A51="","",IF(OR(M51="Paid in full",NOT(ISNUMBER(Registrations!$BJ$51))),0,IF(M51="Deposit paid",MAX(0,Registrations!$BJ$51-Registrations!$BI$51),0)))</f>
        <v/>
      </c>
      <c r="Q51" s="18" t="n"/>
      <c r="R51" s="28" t="n"/>
      <c r="S51" s="28" t="n"/>
      <c r="T51" s="28" t="n"/>
      <c r="U51" s="18" t="n"/>
      <c r="V51" s="19">
        <f>IF(A51="",0,1)</f>
        <v/>
      </c>
      <c r="W51" s="19">
        <f>IF(A51="",0,1)</f>
        <v/>
      </c>
    </row>
    <row r="52">
      <c r="A52" s="23">
        <f>Registrations!$AS$52</f>
        <v/>
      </c>
      <c r="B52" s="24">
        <f>IF(A52="","","First camper")</f>
        <v/>
      </c>
      <c r="C52" s="25">
        <f>IF(A52="","",Registrations!$AT$52)</f>
        <v/>
      </c>
      <c r="D52" s="24">
        <f>IF(OR(A52="",NOT(ISNUMBER(C52)),NOT(ISNUMBER(Lists!$B$2))),"",YEAR(Lists!$B$2)-YEAR(C52)-IF(DATE(YEAR(Lists!$B$2),MONTH(C52),DAY(C52))&gt;Lists!$B$2,1,0))</f>
        <v/>
      </c>
      <c r="E52" s="23">
        <f>IF(NOT(ISNUMBER(D52)),"",IF(COUNTIF(Lists!$E$2:$E$4,"&lt;="&amp;D52)=0,"Check the age",IF(D52&gt;Lists!$F$2,"Check the age",INDEX(Lists!$D$2:$D$4,COUNTIF(Lists!$E$2:$E$4,"&lt;="&amp;D52)))))</f>
        <v/>
      </c>
      <c r="F52" s="23">
        <f>IF(A52="","",Registrations!$AU$52)</f>
        <v/>
      </c>
      <c r="G52" s="24">
        <f>IF(A52="","",Registrations!$AV$52)</f>
        <v/>
      </c>
      <c r="H52" s="23">
        <f>IF(A52="","",Registrations!$BE$52)</f>
        <v/>
      </c>
      <c r="I52" s="23">
        <f>IF(A52="","",Registrations!$BF$52)</f>
        <v/>
      </c>
      <c r="J52" s="24">
        <f>IF(A52="","",Registrations!$AW$52)</f>
        <v/>
      </c>
      <c r="K52" s="24">
        <f>IF(A52="","",Registrations!$BG$52)</f>
        <v/>
      </c>
      <c r="L52" s="24">
        <f>IF(A52="","",IF(Registrations!$AX$52="Yes","Uploaded",IF(UPPER(TRIM(R52&amp;""))="Y","On paper","Missing")))</f>
        <v/>
      </c>
      <c r="M52" s="23">
        <f>IF(A52="","",IF(UPPER(TRIM(S52&amp;""))="Y","Paid in full",IF(Registrations!$BI$52&gt;0,IF(OR(NOT(ISNUMBER(Registrations!$BJ$52)),Registrations!$BI$52&gt;=Registrations!$BJ$52),"Paid in full","Deposit paid"),IF(Registrations!$BH$52&lt;&gt;"",Registrations!$BH$52,"No payment yet"))))</f>
        <v/>
      </c>
      <c r="N52" s="26">
        <f>IF(A52="","",Registrations!$BJ$52)</f>
        <v/>
      </c>
      <c r="O52" s="26">
        <f>IF(A52="","",Registrations!$BI$52)</f>
        <v/>
      </c>
      <c r="P52" s="26">
        <f>IF(A52="","",IF(OR(M52="Paid in full",NOT(ISNUMBER(Registrations!$BJ$52))),0,IF(M52="Deposit paid",MAX(0,Registrations!$BJ$52-Registrations!$BI$52),0)))</f>
        <v/>
      </c>
      <c r="Q52" s="18" t="n"/>
      <c r="R52" s="28" t="n"/>
      <c r="S52" s="28" t="n"/>
      <c r="T52" s="28" t="n"/>
      <c r="U52" s="18" t="n"/>
      <c r="V52" s="19">
        <f>IF(A52="",0,1)</f>
        <v/>
      </c>
      <c r="W52" s="19">
        <f>IF(A52="",0,1)</f>
        <v/>
      </c>
    </row>
    <row r="53">
      <c r="A53" s="23">
        <f>Registrations!$AS$53</f>
        <v/>
      </c>
      <c r="B53" s="24">
        <f>IF(A53="","","First camper")</f>
        <v/>
      </c>
      <c r="C53" s="25">
        <f>IF(A53="","",Registrations!$AT$53)</f>
        <v/>
      </c>
      <c r="D53" s="24">
        <f>IF(OR(A53="",NOT(ISNUMBER(C53)),NOT(ISNUMBER(Lists!$B$2))),"",YEAR(Lists!$B$2)-YEAR(C53)-IF(DATE(YEAR(Lists!$B$2),MONTH(C53),DAY(C53))&gt;Lists!$B$2,1,0))</f>
        <v/>
      </c>
      <c r="E53" s="23">
        <f>IF(NOT(ISNUMBER(D53)),"",IF(COUNTIF(Lists!$E$2:$E$4,"&lt;="&amp;D53)=0,"Check the age",IF(D53&gt;Lists!$F$2,"Check the age",INDEX(Lists!$D$2:$D$4,COUNTIF(Lists!$E$2:$E$4,"&lt;="&amp;D53)))))</f>
        <v/>
      </c>
      <c r="F53" s="23">
        <f>IF(A53="","",Registrations!$AU$53)</f>
        <v/>
      </c>
      <c r="G53" s="24">
        <f>IF(A53="","",Registrations!$AV$53)</f>
        <v/>
      </c>
      <c r="H53" s="23">
        <f>IF(A53="","",Registrations!$BE$53)</f>
        <v/>
      </c>
      <c r="I53" s="23">
        <f>IF(A53="","",Registrations!$BF$53)</f>
        <v/>
      </c>
      <c r="J53" s="24">
        <f>IF(A53="","",Registrations!$AW$53)</f>
        <v/>
      </c>
      <c r="K53" s="24">
        <f>IF(A53="","",Registrations!$BG$53)</f>
        <v/>
      </c>
      <c r="L53" s="24">
        <f>IF(A53="","",IF(Registrations!$AX$53="Yes","Uploaded",IF(UPPER(TRIM(R53&amp;""))="Y","On paper","Missing")))</f>
        <v/>
      </c>
      <c r="M53" s="23">
        <f>IF(A53="","",IF(UPPER(TRIM(S53&amp;""))="Y","Paid in full",IF(Registrations!$BI$53&gt;0,IF(OR(NOT(ISNUMBER(Registrations!$BJ$53)),Registrations!$BI$53&gt;=Registrations!$BJ$53),"Paid in full","Deposit paid"),IF(Registrations!$BH$53&lt;&gt;"",Registrations!$BH$53,"No payment yet"))))</f>
        <v/>
      </c>
      <c r="N53" s="26">
        <f>IF(A53="","",Registrations!$BJ$53)</f>
        <v/>
      </c>
      <c r="O53" s="26">
        <f>IF(A53="","",Registrations!$BI$53)</f>
        <v/>
      </c>
      <c r="P53" s="26">
        <f>IF(A53="","",IF(OR(M53="Paid in full",NOT(ISNUMBER(Registrations!$BJ$53))),0,IF(M53="Deposit paid",MAX(0,Registrations!$BJ$53-Registrations!$BI$53),0)))</f>
        <v/>
      </c>
      <c r="Q53" s="18" t="n"/>
      <c r="R53" s="28" t="n"/>
      <c r="S53" s="28" t="n"/>
      <c r="T53" s="28" t="n"/>
      <c r="U53" s="18" t="n"/>
      <c r="V53" s="19">
        <f>IF(A53="",0,1)</f>
        <v/>
      </c>
      <c r="W53" s="19">
        <f>IF(A53="",0,1)</f>
        <v/>
      </c>
    </row>
    <row r="54">
      <c r="A54" s="23">
        <f>Registrations!$AS$54</f>
        <v/>
      </c>
      <c r="B54" s="24">
        <f>IF(A54="","","First camper")</f>
        <v/>
      </c>
      <c r="C54" s="25">
        <f>IF(A54="","",Registrations!$AT$54)</f>
        <v/>
      </c>
      <c r="D54" s="24">
        <f>IF(OR(A54="",NOT(ISNUMBER(C54)),NOT(ISNUMBER(Lists!$B$2))),"",YEAR(Lists!$B$2)-YEAR(C54)-IF(DATE(YEAR(Lists!$B$2),MONTH(C54),DAY(C54))&gt;Lists!$B$2,1,0))</f>
        <v/>
      </c>
      <c r="E54" s="23">
        <f>IF(NOT(ISNUMBER(D54)),"",IF(COUNTIF(Lists!$E$2:$E$4,"&lt;="&amp;D54)=0,"Check the age",IF(D54&gt;Lists!$F$2,"Check the age",INDEX(Lists!$D$2:$D$4,COUNTIF(Lists!$E$2:$E$4,"&lt;="&amp;D54)))))</f>
        <v/>
      </c>
      <c r="F54" s="23">
        <f>IF(A54="","",Registrations!$AU$54)</f>
        <v/>
      </c>
      <c r="G54" s="24">
        <f>IF(A54="","",Registrations!$AV$54)</f>
        <v/>
      </c>
      <c r="H54" s="23">
        <f>IF(A54="","",Registrations!$BE$54)</f>
        <v/>
      </c>
      <c r="I54" s="23">
        <f>IF(A54="","",Registrations!$BF$54)</f>
        <v/>
      </c>
      <c r="J54" s="24">
        <f>IF(A54="","",Registrations!$AW$54)</f>
        <v/>
      </c>
      <c r="K54" s="24">
        <f>IF(A54="","",Registrations!$BG$54)</f>
        <v/>
      </c>
      <c r="L54" s="24">
        <f>IF(A54="","",IF(Registrations!$AX$54="Yes","Uploaded",IF(UPPER(TRIM(R54&amp;""))="Y","On paper","Missing")))</f>
        <v/>
      </c>
      <c r="M54" s="23">
        <f>IF(A54="","",IF(UPPER(TRIM(S54&amp;""))="Y","Paid in full",IF(Registrations!$BI$54&gt;0,IF(OR(NOT(ISNUMBER(Registrations!$BJ$54)),Registrations!$BI$54&gt;=Registrations!$BJ$54),"Paid in full","Deposit paid"),IF(Registrations!$BH$54&lt;&gt;"",Registrations!$BH$54,"No payment yet"))))</f>
        <v/>
      </c>
      <c r="N54" s="26">
        <f>IF(A54="","",Registrations!$BJ$54)</f>
        <v/>
      </c>
      <c r="O54" s="26">
        <f>IF(A54="","",Registrations!$BI$54)</f>
        <v/>
      </c>
      <c r="P54" s="26">
        <f>IF(A54="","",IF(OR(M54="Paid in full",NOT(ISNUMBER(Registrations!$BJ$54))),0,IF(M54="Deposit paid",MAX(0,Registrations!$BJ$54-Registrations!$BI$54),0)))</f>
        <v/>
      </c>
      <c r="Q54" s="18" t="n"/>
      <c r="R54" s="28" t="n"/>
      <c r="S54" s="28" t="n"/>
      <c r="T54" s="28" t="n"/>
      <c r="U54" s="18" t="n"/>
      <c r="V54" s="19">
        <f>IF(A54="",0,1)</f>
        <v/>
      </c>
      <c r="W54" s="19">
        <f>IF(A54="",0,1)</f>
        <v/>
      </c>
    </row>
    <row r="55">
      <c r="A55" s="23">
        <f>Registrations!$AS$55</f>
        <v/>
      </c>
      <c r="B55" s="24">
        <f>IF(A55="","","First camper")</f>
        <v/>
      </c>
      <c r="C55" s="25">
        <f>IF(A55="","",Registrations!$AT$55)</f>
        <v/>
      </c>
      <c r="D55" s="24">
        <f>IF(OR(A55="",NOT(ISNUMBER(C55)),NOT(ISNUMBER(Lists!$B$2))),"",YEAR(Lists!$B$2)-YEAR(C55)-IF(DATE(YEAR(Lists!$B$2),MONTH(C55),DAY(C55))&gt;Lists!$B$2,1,0))</f>
        <v/>
      </c>
      <c r="E55" s="23">
        <f>IF(NOT(ISNUMBER(D55)),"",IF(COUNTIF(Lists!$E$2:$E$4,"&lt;="&amp;D55)=0,"Check the age",IF(D55&gt;Lists!$F$2,"Check the age",INDEX(Lists!$D$2:$D$4,COUNTIF(Lists!$E$2:$E$4,"&lt;="&amp;D55)))))</f>
        <v/>
      </c>
      <c r="F55" s="23">
        <f>IF(A55="","",Registrations!$AU$55)</f>
        <v/>
      </c>
      <c r="G55" s="24">
        <f>IF(A55="","",Registrations!$AV$55)</f>
        <v/>
      </c>
      <c r="H55" s="23">
        <f>IF(A55="","",Registrations!$BE$55)</f>
        <v/>
      </c>
      <c r="I55" s="23">
        <f>IF(A55="","",Registrations!$BF$55)</f>
        <v/>
      </c>
      <c r="J55" s="24">
        <f>IF(A55="","",Registrations!$AW$55)</f>
        <v/>
      </c>
      <c r="K55" s="24">
        <f>IF(A55="","",Registrations!$BG$55)</f>
        <v/>
      </c>
      <c r="L55" s="24">
        <f>IF(A55="","",IF(Registrations!$AX$55="Yes","Uploaded",IF(UPPER(TRIM(R55&amp;""))="Y","On paper","Missing")))</f>
        <v/>
      </c>
      <c r="M55" s="23">
        <f>IF(A55="","",IF(UPPER(TRIM(S55&amp;""))="Y","Paid in full",IF(Registrations!$BI$55&gt;0,IF(OR(NOT(ISNUMBER(Registrations!$BJ$55)),Registrations!$BI$55&gt;=Registrations!$BJ$55),"Paid in full","Deposit paid"),IF(Registrations!$BH$55&lt;&gt;"",Registrations!$BH$55,"No payment yet"))))</f>
        <v/>
      </c>
      <c r="N55" s="26">
        <f>IF(A55="","",Registrations!$BJ$55)</f>
        <v/>
      </c>
      <c r="O55" s="26">
        <f>IF(A55="","",Registrations!$BI$55)</f>
        <v/>
      </c>
      <c r="P55" s="26">
        <f>IF(A55="","",IF(OR(M55="Paid in full",NOT(ISNUMBER(Registrations!$BJ$55))),0,IF(M55="Deposit paid",MAX(0,Registrations!$BJ$55-Registrations!$BI$55),0)))</f>
        <v/>
      </c>
      <c r="Q55" s="18" t="n"/>
      <c r="R55" s="28" t="n"/>
      <c r="S55" s="28" t="n"/>
      <c r="T55" s="28" t="n"/>
      <c r="U55" s="18" t="n"/>
      <c r="V55" s="19">
        <f>IF(A55="",0,1)</f>
        <v/>
      </c>
      <c r="W55" s="19">
        <f>IF(A55="",0,1)</f>
        <v/>
      </c>
    </row>
    <row r="56">
      <c r="A56" s="23">
        <f>Registrations!$AS$56</f>
        <v/>
      </c>
      <c r="B56" s="24">
        <f>IF(A56="","","First camper")</f>
        <v/>
      </c>
      <c r="C56" s="25">
        <f>IF(A56="","",Registrations!$AT$56)</f>
        <v/>
      </c>
      <c r="D56" s="24">
        <f>IF(OR(A56="",NOT(ISNUMBER(C56)),NOT(ISNUMBER(Lists!$B$2))),"",YEAR(Lists!$B$2)-YEAR(C56)-IF(DATE(YEAR(Lists!$B$2),MONTH(C56),DAY(C56))&gt;Lists!$B$2,1,0))</f>
        <v/>
      </c>
      <c r="E56" s="23">
        <f>IF(NOT(ISNUMBER(D56)),"",IF(COUNTIF(Lists!$E$2:$E$4,"&lt;="&amp;D56)=0,"Check the age",IF(D56&gt;Lists!$F$2,"Check the age",INDEX(Lists!$D$2:$D$4,COUNTIF(Lists!$E$2:$E$4,"&lt;="&amp;D56)))))</f>
        <v/>
      </c>
      <c r="F56" s="23">
        <f>IF(A56="","",Registrations!$AU$56)</f>
        <v/>
      </c>
      <c r="G56" s="24">
        <f>IF(A56="","",Registrations!$AV$56)</f>
        <v/>
      </c>
      <c r="H56" s="23">
        <f>IF(A56="","",Registrations!$BE$56)</f>
        <v/>
      </c>
      <c r="I56" s="23">
        <f>IF(A56="","",Registrations!$BF$56)</f>
        <v/>
      </c>
      <c r="J56" s="24">
        <f>IF(A56="","",Registrations!$AW$56)</f>
        <v/>
      </c>
      <c r="K56" s="24">
        <f>IF(A56="","",Registrations!$BG$56)</f>
        <v/>
      </c>
      <c r="L56" s="24">
        <f>IF(A56="","",IF(Registrations!$AX$56="Yes","Uploaded",IF(UPPER(TRIM(R56&amp;""))="Y","On paper","Missing")))</f>
        <v/>
      </c>
      <c r="M56" s="23">
        <f>IF(A56="","",IF(UPPER(TRIM(S56&amp;""))="Y","Paid in full",IF(Registrations!$BI$56&gt;0,IF(OR(NOT(ISNUMBER(Registrations!$BJ$56)),Registrations!$BI$56&gt;=Registrations!$BJ$56),"Paid in full","Deposit paid"),IF(Registrations!$BH$56&lt;&gt;"",Registrations!$BH$56,"No payment yet"))))</f>
        <v/>
      </c>
      <c r="N56" s="26">
        <f>IF(A56="","",Registrations!$BJ$56)</f>
        <v/>
      </c>
      <c r="O56" s="26">
        <f>IF(A56="","",Registrations!$BI$56)</f>
        <v/>
      </c>
      <c r="P56" s="26">
        <f>IF(A56="","",IF(OR(M56="Paid in full",NOT(ISNUMBER(Registrations!$BJ$56))),0,IF(M56="Deposit paid",MAX(0,Registrations!$BJ$56-Registrations!$BI$56),0)))</f>
        <v/>
      </c>
      <c r="Q56" s="18" t="n"/>
      <c r="R56" s="28" t="n"/>
      <c r="S56" s="28" t="n"/>
      <c r="T56" s="28" t="n"/>
      <c r="U56" s="18" t="n"/>
      <c r="V56" s="19">
        <f>IF(A56="",0,1)</f>
        <v/>
      </c>
      <c r="W56" s="19">
        <f>IF(A56="",0,1)</f>
        <v/>
      </c>
    </row>
    <row r="57">
      <c r="A57" s="23">
        <f>Registrations!$AS$57</f>
        <v/>
      </c>
      <c r="B57" s="24">
        <f>IF(A57="","","First camper")</f>
        <v/>
      </c>
      <c r="C57" s="25">
        <f>IF(A57="","",Registrations!$AT$57)</f>
        <v/>
      </c>
      <c r="D57" s="24">
        <f>IF(OR(A57="",NOT(ISNUMBER(C57)),NOT(ISNUMBER(Lists!$B$2))),"",YEAR(Lists!$B$2)-YEAR(C57)-IF(DATE(YEAR(Lists!$B$2),MONTH(C57),DAY(C57))&gt;Lists!$B$2,1,0))</f>
        <v/>
      </c>
      <c r="E57" s="23">
        <f>IF(NOT(ISNUMBER(D57)),"",IF(COUNTIF(Lists!$E$2:$E$4,"&lt;="&amp;D57)=0,"Check the age",IF(D57&gt;Lists!$F$2,"Check the age",INDEX(Lists!$D$2:$D$4,COUNTIF(Lists!$E$2:$E$4,"&lt;="&amp;D57)))))</f>
        <v/>
      </c>
      <c r="F57" s="23">
        <f>IF(A57="","",Registrations!$AU$57)</f>
        <v/>
      </c>
      <c r="G57" s="24">
        <f>IF(A57="","",Registrations!$AV$57)</f>
        <v/>
      </c>
      <c r="H57" s="23">
        <f>IF(A57="","",Registrations!$BE$57)</f>
        <v/>
      </c>
      <c r="I57" s="23">
        <f>IF(A57="","",Registrations!$BF$57)</f>
        <v/>
      </c>
      <c r="J57" s="24">
        <f>IF(A57="","",Registrations!$AW$57)</f>
        <v/>
      </c>
      <c r="K57" s="24">
        <f>IF(A57="","",Registrations!$BG$57)</f>
        <v/>
      </c>
      <c r="L57" s="24">
        <f>IF(A57="","",IF(Registrations!$AX$57="Yes","Uploaded",IF(UPPER(TRIM(R57&amp;""))="Y","On paper","Missing")))</f>
        <v/>
      </c>
      <c r="M57" s="23">
        <f>IF(A57="","",IF(UPPER(TRIM(S57&amp;""))="Y","Paid in full",IF(Registrations!$BI$57&gt;0,IF(OR(NOT(ISNUMBER(Registrations!$BJ$57)),Registrations!$BI$57&gt;=Registrations!$BJ$57),"Paid in full","Deposit paid"),IF(Registrations!$BH$57&lt;&gt;"",Registrations!$BH$57,"No payment yet"))))</f>
        <v/>
      </c>
      <c r="N57" s="26">
        <f>IF(A57="","",Registrations!$BJ$57)</f>
        <v/>
      </c>
      <c r="O57" s="26">
        <f>IF(A57="","",Registrations!$BI$57)</f>
        <v/>
      </c>
      <c r="P57" s="26">
        <f>IF(A57="","",IF(OR(M57="Paid in full",NOT(ISNUMBER(Registrations!$BJ$57))),0,IF(M57="Deposit paid",MAX(0,Registrations!$BJ$57-Registrations!$BI$57),0)))</f>
        <v/>
      </c>
      <c r="Q57" s="18" t="n"/>
      <c r="R57" s="28" t="n"/>
      <c r="S57" s="28" t="n"/>
      <c r="T57" s="28" t="n"/>
      <c r="U57" s="18" t="n"/>
      <c r="V57" s="19">
        <f>IF(A57="",0,1)</f>
        <v/>
      </c>
      <c r="W57" s="19">
        <f>IF(A57="",0,1)</f>
        <v/>
      </c>
    </row>
    <row r="58">
      <c r="A58" s="23">
        <f>Registrations!$AS$58</f>
        <v/>
      </c>
      <c r="B58" s="24">
        <f>IF(A58="","","First camper")</f>
        <v/>
      </c>
      <c r="C58" s="25">
        <f>IF(A58="","",Registrations!$AT$58)</f>
        <v/>
      </c>
      <c r="D58" s="24">
        <f>IF(OR(A58="",NOT(ISNUMBER(C58)),NOT(ISNUMBER(Lists!$B$2))),"",YEAR(Lists!$B$2)-YEAR(C58)-IF(DATE(YEAR(Lists!$B$2),MONTH(C58),DAY(C58))&gt;Lists!$B$2,1,0))</f>
        <v/>
      </c>
      <c r="E58" s="23">
        <f>IF(NOT(ISNUMBER(D58)),"",IF(COUNTIF(Lists!$E$2:$E$4,"&lt;="&amp;D58)=0,"Check the age",IF(D58&gt;Lists!$F$2,"Check the age",INDEX(Lists!$D$2:$D$4,COUNTIF(Lists!$E$2:$E$4,"&lt;="&amp;D58)))))</f>
        <v/>
      </c>
      <c r="F58" s="23">
        <f>IF(A58="","",Registrations!$AU$58)</f>
        <v/>
      </c>
      <c r="G58" s="24">
        <f>IF(A58="","",Registrations!$AV$58)</f>
        <v/>
      </c>
      <c r="H58" s="23">
        <f>IF(A58="","",Registrations!$BE$58)</f>
        <v/>
      </c>
      <c r="I58" s="23">
        <f>IF(A58="","",Registrations!$BF$58)</f>
        <v/>
      </c>
      <c r="J58" s="24">
        <f>IF(A58="","",Registrations!$AW$58)</f>
        <v/>
      </c>
      <c r="K58" s="24">
        <f>IF(A58="","",Registrations!$BG$58)</f>
        <v/>
      </c>
      <c r="L58" s="24">
        <f>IF(A58="","",IF(Registrations!$AX$58="Yes","Uploaded",IF(UPPER(TRIM(R58&amp;""))="Y","On paper","Missing")))</f>
        <v/>
      </c>
      <c r="M58" s="23">
        <f>IF(A58="","",IF(UPPER(TRIM(S58&amp;""))="Y","Paid in full",IF(Registrations!$BI$58&gt;0,IF(OR(NOT(ISNUMBER(Registrations!$BJ$58)),Registrations!$BI$58&gt;=Registrations!$BJ$58),"Paid in full","Deposit paid"),IF(Registrations!$BH$58&lt;&gt;"",Registrations!$BH$58,"No payment yet"))))</f>
        <v/>
      </c>
      <c r="N58" s="26">
        <f>IF(A58="","",Registrations!$BJ$58)</f>
        <v/>
      </c>
      <c r="O58" s="26">
        <f>IF(A58="","",Registrations!$BI$58)</f>
        <v/>
      </c>
      <c r="P58" s="26">
        <f>IF(A58="","",IF(OR(M58="Paid in full",NOT(ISNUMBER(Registrations!$BJ$58))),0,IF(M58="Deposit paid",MAX(0,Registrations!$BJ$58-Registrations!$BI$58),0)))</f>
        <v/>
      </c>
      <c r="Q58" s="18" t="n"/>
      <c r="R58" s="28" t="n"/>
      <c r="S58" s="28" t="n"/>
      <c r="T58" s="28" t="n"/>
      <c r="U58" s="18" t="n"/>
      <c r="V58" s="19">
        <f>IF(A58="",0,1)</f>
        <v/>
      </c>
      <c r="W58" s="19">
        <f>IF(A58="",0,1)</f>
        <v/>
      </c>
    </row>
    <row r="59">
      <c r="A59" s="23">
        <f>Registrations!$AS$59</f>
        <v/>
      </c>
      <c r="B59" s="24">
        <f>IF(A59="","","First camper")</f>
        <v/>
      </c>
      <c r="C59" s="25">
        <f>IF(A59="","",Registrations!$AT$59)</f>
        <v/>
      </c>
      <c r="D59" s="24">
        <f>IF(OR(A59="",NOT(ISNUMBER(C59)),NOT(ISNUMBER(Lists!$B$2))),"",YEAR(Lists!$B$2)-YEAR(C59)-IF(DATE(YEAR(Lists!$B$2),MONTH(C59),DAY(C59))&gt;Lists!$B$2,1,0))</f>
        <v/>
      </c>
      <c r="E59" s="23">
        <f>IF(NOT(ISNUMBER(D59)),"",IF(COUNTIF(Lists!$E$2:$E$4,"&lt;="&amp;D59)=0,"Check the age",IF(D59&gt;Lists!$F$2,"Check the age",INDEX(Lists!$D$2:$D$4,COUNTIF(Lists!$E$2:$E$4,"&lt;="&amp;D59)))))</f>
        <v/>
      </c>
      <c r="F59" s="23">
        <f>IF(A59="","",Registrations!$AU$59)</f>
        <v/>
      </c>
      <c r="G59" s="24">
        <f>IF(A59="","",Registrations!$AV$59)</f>
        <v/>
      </c>
      <c r="H59" s="23">
        <f>IF(A59="","",Registrations!$BE$59)</f>
        <v/>
      </c>
      <c r="I59" s="23">
        <f>IF(A59="","",Registrations!$BF$59)</f>
        <v/>
      </c>
      <c r="J59" s="24">
        <f>IF(A59="","",Registrations!$AW$59)</f>
        <v/>
      </c>
      <c r="K59" s="24">
        <f>IF(A59="","",Registrations!$BG$59)</f>
        <v/>
      </c>
      <c r="L59" s="24">
        <f>IF(A59="","",IF(Registrations!$AX$59="Yes","Uploaded",IF(UPPER(TRIM(R59&amp;""))="Y","On paper","Missing")))</f>
        <v/>
      </c>
      <c r="M59" s="23">
        <f>IF(A59="","",IF(UPPER(TRIM(S59&amp;""))="Y","Paid in full",IF(Registrations!$BI$59&gt;0,IF(OR(NOT(ISNUMBER(Registrations!$BJ$59)),Registrations!$BI$59&gt;=Registrations!$BJ$59),"Paid in full","Deposit paid"),IF(Registrations!$BH$59&lt;&gt;"",Registrations!$BH$59,"No payment yet"))))</f>
        <v/>
      </c>
      <c r="N59" s="26">
        <f>IF(A59="","",Registrations!$BJ$59)</f>
        <v/>
      </c>
      <c r="O59" s="26">
        <f>IF(A59="","",Registrations!$BI$59)</f>
        <v/>
      </c>
      <c r="P59" s="26">
        <f>IF(A59="","",IF(OR(M59="Paid in full",NOT(ISNUMBER(Registrations!$BJ$59))),0,IF(M59="Deposit paid",MAX(0,Registrations!$BJ$59-Registrations!$BI$59),0)))</f>
        <v/>
      </c>
      <c r="Q59" s="18" t="n"/>
      <c r="R59" s="28" t="n"/>
      <c r="S59" s="28" t="n"/>
      <c r="T59" s="28" t="n"/>
      <c r="U59" s="18" t="n"/>
      <c r="V59" s="19">
        <f>IF(A59="",0,1)</f>
        <v/>
      </c>
      <c r="W59" s="19">
        <f>IF(A59="",0,1)</f>
        <v/>
      </c>
    </row>
    <row r="60">
      <c r="A60" s="23">
        <f>Registrations!$AS$60</f>
        <v/>
      </c>
      <c r="B60" s="24">
        <f>IF(A60="","","First camper")</f>
        <v/>
      </c>
      <c r="C60" s="25">
        <f>IF(A60="","",Registrations!$AT$60)</f>
        <v/>
      </c>
      <c r="D60" s="24">
        <f>IF(OR(A60="",NOT(ISNUMBER(C60)),NOT(ISNUMBER(Lists!$B$2))),"",YEAR(Lists!$B$2)-YEAR(C60)-IF(DATE(YEAR(Lists!$B$2),MONTH(C60),DAY(C60))&gt;Lists!$B$2,1,0))</f>
        <v/>
      </c>
      <c r="E60" s="23">
        <f>IF(NOT(ISNUMBER(D60)),"",IF(COUNTIF(Lists!$E$2:$E$4,"&lt;="&amp;D60)=0,"Check the age",IF(D60&gt;Lists!$F$2,"Check the age",INDEX(Lists!$D$2:$D$4,COUNTIF(Lists!$E$2:$E$4,"&lt;="&amp;D60)))))</f>
        <v/>
      </c>
      <c r="F60" s="23">
        <f>IF(A60="","",Registrations!$AU$60)</f>
        <v/>
      </c>
      <c r="G60" s="24">
        <f>IF(A60="","",Registrations!$AV$60)</f>
        <v/>
      </c>
      <c r="H60" s="23">
        <f>IF(A60="","",Registrations!$BE$60)</f>
        <v/>
      </c>
      <c r="I60" s="23">
        <f>IF(A60="","",Registrations!$BF$60)</f>
        <v/>
      </c>
      <c r="J60" s="24">
        <f>IF(A60="","",Registrations!$AW$60)</f>
        <v/>
      </c>
      <c r="K60" s="24">
        <f>IF(A60="","",Registrations!$BG$60)</f>
        <v/>
      </c>
      <c r="L60" s="24">
        <f>IF(A60="","",IF(Registrations!$AX$60="Yes","Uploaded",IF(UPPER(TRIM(R60&amp;""))="Y","On paper","Missing")))</f>
        <v/>
      </c>
      <c r="M60" s="23">
        <f>IF(A60="","",IF(UPPER(TRIM(S60&amp;""))="Y","Paid in full",IF(Registrations!$BI$60&gt;0,IF(OR(NOT(ISNUMBER(Registrations!$BJ$60)),Registrations!$BI$60&gt;=Registrations!$BJ$60),"Paid in full","Deposit paid"),IF(Registrations!$BH$60&lt;&gt;"",Registrations!$BH$60,"No payment yet"))))</f>
        <v/>
      </c>
      <c r="N60" s="26">
        <f>IF(A60="","",Registrations!$BJ$60)</f>
        <v/>
      </c>
      <c r="O60" s="26">
        <f>IF(A60="","",Registrations!$BI$60)</f>
        <v/>
      </c>
      <c r="P60" s="26">
        <f>IF(A60="","",IF(OR(M60="Paid in full",NOT(ISNUMBER(Registrations!$BJ$60))),0,IF(M60="Deposit paid",MAX(0,Registrations!$BJ$60-Registrations!$BI$60),0)))</f>
        <v/>
      </c>
      <c r="Q60" s="18" t="n"/>
      <c r="R60" s="28" t="n"/>
      <c r="S60" s="28" t="n"/>
      <c r="T60" s="28" t="n"/>
      <c r="U60" s="18" t="n"/>
      <c r="V60" s="19">
        <f>IF(A60="",0,1)</f>
        <v/>
      </c>
      <c r="W60" s="19">
        <f>IF(A60="",0,1)</f>
        <v/>
      </c>
    </row>
    <row r="61">
      <c r="A61" s="23">
        <f>Registrations!$AS$61</f>
        <v/>
      </c>
      <c r="B61" s="24">
        <f>IF(A61="","","First camper")</f>
        <v/>
      </c>
      <c r="C61" s="25">
        <f>IF(A61="","",Registrations!$AT$61)</f>
        <v/>
      </c>
      <c r="D61" s="24">
        <f>IF(OR(A61="",NOT(ISNUMBER(C61)),NOT(ISNUMBER(Lists!$B$2))),"",YEAR(Lists!$B$2)-YEAR(C61)-IF(DATE(YEAR(Lists!$B$2),MONTH(C61),DAY(C61))&gt;Lists!$B$2,1,0))</f>
        <v/>
      </c>
      <c r="E61" s="23">
        <f>IF(NOT(ISNUMBER(D61)),"",IF(COUNTIF(Lists!$E$2:$E$4,"&lt;="&amp;D61)=0,"Check the age",IF(D61&gt;Lists!$F$2,"Check the age",INDEX(Lists!$D$2:$D$4,COUNTIF(Lists!$E$2:$E$4,"&lt;="&amp;D61)))))</f>
        <v/>
      </c>
      <c r="F61" s="23">
        <f>IF(A61="","",Registrations!$AU$61)</f>
        <v/>
      </c>
      <c r="G61" s="24">
        <f>IF(A61="","",Registrations!$AV$61)</f>
        <v/>
      </c>
      <c r="H61" s="23">
        <f>IF(A61="","",Registrations!$BE$61)</f>
        <v/>
      </c>
      <c r="I61" s="23">
        <f>IF(A61="","",Registrations!$BF$61)</f>
        <v/>
      </c>
      <c r="J61" s="24">
        <f>IF(A61="","",Registrations!$AW$61)</f>
        <v/>
      </c>
      <c r="K61" s="24">
        <f>IF(A61="","",Registrations!$BG$61)</f>
        <v/>
      </c>
      <c r="L61" s="24">
        <f>IF(A61="","",IF(Registrations!$AX$61="Yes","Uploaded",IF(UPPER(TRIM(R61&amp;""))="Y","On paper","Missing")))</f>
        <v/>
      </c>
      <c r="M61" s="23">
        <f>IF(A61="","",IF(UPPER(TRIM(S61&amp;""))="Y","Paid in full",IF(Registrations!$BI$61&gt;0,IF(OR(NOT(ISNUMBER(Registrations!$BJ$61)),Registrations!$BI$61&gt;=Registrations!$BJ$61),"Paid in full","Deposit paid"),IF(Registrations!$BH$61&lt;&gt;"",Registrations!$BH$61,"No payment yet"))))</f>
        <v/>
      </c>
      <c r="N61" s="26">
        <f>IF(A61="","",Registrations!$BJ$61)</f>
        <v/>
      </c>
      <c r="O61" s="26">
        <f>IF(A61="","",Registrations!$BI$61)</f>
        <v/>
      </c>
      <c r="P61" s="26">
        <f>IF(A61="","",IF(OR(M61="Paid in full",NOT(ISNUMBER(Registrations!$BJ$61))),0,IF(M61="Deposit paid",MAX(0,Registrations!$BJ$61-Registrations!$BI$61),0)))</f>
        <v/>
      </c>
      <c r="Q61" s="18" t="n"/>
      <c r="R61" s="28" t="n"/>
      <c r="S61" s="28" t="n"/>
      <c r="T61" s="28" t="n"/>
      <c r="U61" s="18" t="n"/>
      <c r="V61" s="19">
        <f>IF(A61="",0,1)</f>
        <v/>
      </c>
      <c r="W61" s="19">
        <f>IF(A61="",0,1)</f>
        <v/>
      </c>
    </row>
    <row r="62">
      <c r="A62" s="23">
        <f>Registrations!$AS$62</f>
        <v/>
      </c>
      <c r="B62" s="24">
        <f>IF(A62="","","First camper")</f>
        <v/>
      </c>
      <c r="C62" s="25">
        <f>IF(A62="","",Registrations!$AT$62)</f>
        <v/>
      </c>
      <c r="D62" s="24">
        <f>IF(OR(A62="",NOT(ISNUMBER(C62)),NOT(ISNUMBER(Lists!$B$2))),"",YEAR(Lists!$B$2)-YEAR(C62)-IF(DATE(YEAR(Lists!$B$2),MONTH(C62),DAY(C62))&gt;Lists!$B$2,1,0))</f>
        <v/>
      </c>
      <c r="E62" s="23">
        <f>IF(NOT(ISNUMBER(D62)),"",IF(COUNTIF(Lists!$E$2:$E$4,"&lt;="&amp;D62)=0,"Check the age",IF(D62&gt;Lists!$F$2,"Check the age",INDEX(Lists!$D$2:$D$4,COUNTIF(Lists!$E$2:$E$4,"&lt;="&amp;D62)))))</f>
        <v/>
      </c>
      <c r="F62" s="23">
        <f>IF(A62="","",Registrations!$AU$62)</f>
        <v/>
      </c>
      <c r="G62" s="24">
        <f>IF(A62="","",Registrations!$AV$62)</f>
        <v/>
      </c>
      <c r="H62" s="23">
        <f>IF(A62="","",Registrations!$BE$62)</f>
        <v/>
      </c>
      <c r="I62" s="23">
        <f>IF(A62="","",Registrations!$BF$62)</f>
        <v/>
      </c>
      <c r="J62" s="24">
        <f>IF(A62="","",Registrations!$AW$62)</f>
        <v/>
      </c>
      <c r="K62" s="24">
        <f>IF(A62="","",Registrations!$BG$62)</f>
        <v/>
      </c>
      <c r="L62" s="24">
        <f>IF(A62="","",IF(Registrations!$AX$62="Yes","Uploaded",IF(UPPER(TRIM(R62&amp;""))="Y","On paper","Missing")))</f>
        <v/>
      </c>
      <c r="M62" s="23">
        <f>IF(A62="","",IF(UPPER(TRIM(S62&amp;""))="Y","Paid in full",IF(Registrations!$BI$62&gt;0,IF(OR(NOT(ISNUMBER(Registrations!$BJ$62)),Registrations!$BI$62&gt;=Registrations!$BJ$62),"Paid in full","Deposit paid"),IF(Registrations!$BH$62&lt;&gt;"",Registrations!$BH$62,"No payment yet"))))</f>
        <v/>
      </c>
      <c r="N62" s="26">
        <f>IF(A62="","",Registrations!$BJ$62)</f>
        <v/>
      </c>
      <c r="O62" s="26">
        <f>IF(A62="","",Registrations!$BI$62)</f>
        <v/>
      </c>
      <c r="P62" s="26">
        <f>IF(A62="","",IF(OR(M62="Paid in full",NOT(ISNUMBER(Registrations!$BJ$62))),0,IF(M62="Deposit paid",MAX(0,Registrations!$BJ$62-Registrations!$BI$62),0)))</f>
        <v/>
      </c>
      <c r="Q62" s="18" t="n"/>
      <c r="R62" s="28" t="n"/>
      <c r="S62" s="28" t="n"/>
      <c r="T62" s="28" t="n"/>
      <c r="U62" s="18" t="n"/>
      <c r="V62" s="19">
        <f>IF(A62="",0,1)</f>
        <v/>
      </c>
      <c r="W62" s="19">
        <f>IF(A62="",0,1)</f>
        <v/>
      </c>
    </row>
    <row r="63">
      <c r="A63" s="23">
        <f>Registrations!$AS$63</f>
        <v/>
      </c>
      <c r="B63" s="24">
        <f>IF(A63="","","First camper")</f>
        <v/>
      </c>
      <c r="C63" s="25">
        <f>IF(A63="","",Registrations!$AT$63)</f>
        <v/>
      </c>
      <c r="D63" s="24">
        <f>IF(OR(A63="",NOT(ISNUMBER(C63)),NOT(ISNUMBER(Lists!$B$2))),"",YEAR(Lists!$B$2)-YEAR(C63)-IF(DATE(YEAR(Lists!$B$2),MONTH(C63),DAY(C63))&gt;Lists!$B$2,1,0))</f>
        <v/>
      </c>
      <c r="E63" s="23">
        <f>IF(NOT(ISNUMBER(D63)),"",IF(COUNTIF(Lists!$E$2:$E$4,"&lt;="&amp;D63)=0,"Check the age",IF(D63&gt;Lists!$F$2,"Check the age",INDEX(Lists!$D$2:$D$4,COUNTIF(Lists!$E$2:$E$4,"&lt;="&amp;D63)))))</f>
        <v/>
      </c>
      <c r="F63" s="23">
        <f>IF(A63="","",Registrations!$AU$63)</f>
        <v/>
      </c>
      <c r="G63" s="24">
        <f>IF(A63="","",Registrations!$AV$63)</f>
        <v/>
      </c>
      <c r="H63" s="23">
        <f>IF(A63="","",Registrations!$BE$63)</f>
        <v/>
      </c>
      <c r="I63" s="23">
        <f>IF(A63="","",Registrations!$BF$63)</f>
        <v/>
      </c>
      <c r="J63" s="24">
        <f>IF(A63="","",Registrations!$AW$63)</f>
        <v/>
      </c>
      <c r="K63" s="24">
        <f>IF(A63="","",Registrations!$BG$63)</f>
        <v/>
      </c>
      <c r="L63" s="24">
        <f>IF(A63="","",IF(Registrations!$AX$63="Yes","Uploaded",IF(UPPER(TRIM(R63&amp;""))="Y","On paper","Missing")))</f>
        <v/>
      </c>
      <c r="M63" s="23">
        <f>IF(A63="","",IF(UPPER(TRIM(S63&amp;""))="Y","Paid in full",IF(Registrations!$BI$63&gt;0,IF(OR(NOT(ISNUMBER(Registrations!$BJ$63)),Registrations!$BI$63&gt;=Registrations!$BJ$63),"Paid in full","Deposit paid"),IF(Registrations!$BH$63&lt;&gt;"",Registrations!$BH$63,"No payment yet"))))</f>
        <v/>
      </c>
      <c r="N63" s="26">
        <f>IF(A63="","",Registrations!$BJ$63)</f>
        <v/>
      </c>
      <c r="O63" s="26">
        <f>IF(A63="","",Registrations!$BI$63)</f>
        <v/>
      </c>
      <c r="P63" s="26">
        <f>IF(A63="","",IF(OR(M63="Paid in full",NOT(ISNUMBER(Registrations!$BJ$63))),0,IF(M63="Deposit paid",MAX(0,Registrations!$BJ$63-Registrations!$BI$63),0)))</f>
        <v/>
      </c>
      <c r="Q63" s="18" t="n"/>
      <c r="R63" s="28" t="n"/>
      <c r="S63" s="28" t="n"/>
      <c r="T63" s="28" t="n"/>
      <c r="U63" s="18" t="n"/>
      <c r="V63" s="19">
        <f>IF(A63="",0,1)</f>
        <v/>
      </c>
      <c r="W63" s="19">
        <f>IF(A63="",0,1)</f>
        <v/>
      </c>
    </row>
    <row r="64">
      <c r="A64" s="23">
        <f>Registrations!$AS$64</f>
        <v/>
      </c>
      <c r="B64" s="24">
        <f>IF(A64="","","First camper")</f>
        <v/>
      </c>
      <c r="C64" s="25">
        <f>IF(A64="","",Registrations!$AT$64)</f>
        <v/>
      </c>
      <c r="D64" s="24">
        <f>IF(OR(A64="",NOT(ISNUMBER(C64)),NOT(ISNUMBER(Lists!$B$2))),"",YEAR(Lists!$B$2)-YEAR(C64)-IF(DATE(YEAR(Lists!$B$2),MONTH(C64),DAY(C64))&gt;Lists!$B$2,1,0))</f>
        <v/>
      </c>
      <c r="E64" s="23">
        <f>IF(NOT(ISNUMBER(D64)),"",IF(COUNTIF(Lists!$E$2:$E$4,"&lt;="&amp;D64)=0,"Check the age",IF(D64&gt;Lists!$F$2,"Check the age",INDEX(Lists!$D$2:$D$4,COUNTIF(Lists!$E$2:$E$4,"&lt;="&amp;D64)))))</f>
        <v/>
      </c>
      <c r="F64" s="23">
        <f>IF(A64="","",Registrations!$AU$64)</f>
        <v/>
      </c>
      <c r="G64" s="24">
        <f>IF(A64="","",Registrations!$AV$64)</f>
        <v/>
      </c>
      <c r="H64" s="23">
        <f>IF(A64="","",Registrations!$BE$64)</f>
        <v/>
      </c>
      <c r="I64" s="23">
        <f>IF(A64="","",Registrations!$BF$64)</f>
        <v/>
      </c>
      <c r="J64" s="24">
        <f>IF(A64="","",Registrations!$AW$64)</f>
        <v/>
      </c>
      <c r="K64" s="24">
        <f>IF(A64="","",Registrations!$BG$64)</f>
        <v/>
      </c>
      <c r="L64" s="24">
        <f>IF(A64="","",IF(Registrations!$AX$64="Yes","Uploaded",IF(UPPER(TRIM(R64&amp;""))="Y","On paper","Missing")))</f>
        <v/>
      </c>
      <c r="M64" s="23">
        <f>IF(A64="","",IF(UPPER(TRIM(S64&amp;""))="Y","Paid in full",IF(Registrations!$BI$64&gt;0,IF(OR(NOT(ISNUMBER(Registrations!$BJ$64)),Registrations!$BI$64&gt;=Registrations!$BJ$64),"Paid in full","Deposit paid"),IF(Registrations!$BH$64&lt;&gt;"",Registrations!$BH$64,"No payment yet"))))</f>
        <v/>
      </c>
      <c r="N64" s="26">
        <f>IF(A64="","",Registrations!$BJ$64)</f>
        <v/>
      </c>
      <c r="O64" s="26">
        <f>IF(A64="","",Registrations!$BI$64)</f>
        <v/>
      </c>
      <c r="P64" s="26">
        <f>IF(A64="","",IF(OR(M64="Paid in full",NOT(ISNUMBER(Registrations!$BJ$64))),0,IF(M64="Deposit paid",MAX(0,Registrations!$BJ$64-Registrations!$BI$64),0)))</f>
        <v/>
      </c>
      <c r="Q64" s="18" t="n"/>
      <c r="R64" s="28" t="n"/>
      <c r="S64" s="28" t="n"/>
      <c r="T64" s="28" t="n"/>
      <c r="U64" s="18" t="n"/>
      <c r="V64" s="19">
        <f>IF(A64="",0,1)</f>
        <v/>
      </c>
      <c r="W64" s="19">
        <f>IF(A64="",0,1)</f>
        <v/>
      </c>
    </row>
    <row r="65">
      <c r="A65" s="23">
        <f>Registrations!$AS$65</f>
        <v/>
      </c>
      <c r="B65" s="24">
        <f>IF(A65="","","First camper")</f>
        <v/>
      </c>
      <c r="C65" s="25">
        <f>IF(A65="","",Registrations!$AT$65)</f>
        <v/>
      </c>
      <c r="D65" s="24">
        <f>IF(OR(A65="",NOT(ISNUMBER(C65)),NOT(ISNUMBER(Lists!$B$2))),"",YEAR(Lists!$B$2)-YEAR(C65)-IF(DATE(YEAR(Lists!$B$2),MONTH(C65),DAY(C65))&gt;Lists!$B$2,1,0))</f>
        <v/>
      </c>
      <c r="E65" s="23">
        <f>IF(NOT(ISNUMBER(D65)),"",IF(COUNTIF(Lists!$E$2:$E$4,"&lt;="&amp;D65)=0,"Check the age",IF(D65&gt;Lists!$F$2,"Check the age",INDEX(Lists!$D$2:$D$4,COUNTIF(Lists!$E$2:$E$4,"&lt;="&amp;D65)))))</f>
        <v/>
      </c>
      <c r="F65" s="23">
        <f>IF(A65="","",Registrations!$AU$65)</f>
        <v/>
      </c>
      <c r="G65" s="24">
        <f>IF(A65="","",Registrations!$AV$65)</f>
        <v/>
      </c>
      <c r="H65" s="23">
        <f>IF(A65="","",Registrations!$BE$65)</f>
        <v/>
      </c>
      <c r="I65" s="23">
        <f>IF(A65="","",Registrations!$BF$65)</f>
        <v/>
      </c>
      <c r="J65" s="24">
        <f>IF(A65="","",Registrations!$AW$65)</f>
        <v/>
      </c>
      <c r="K65" s="24">
        <f>IF(A65="","",Registrations!$BG$65)</f>
        <v/>
      </c>
      <c r="L65" s="24">
        <f>IF(A65="","",IF(Registrations!$AX$65="Yes","Uploaded",IF(UPPER(TRIM(R65&amp;""))="Y","On paper","Missing")))</f>
        <v/>
      </c>
      <c r="M65" s="23">
        <f>IF(A65="","",IF(UPPER(TRIM(S65&amp;""))="Y","Paid in full",IF(Registrations!$BI$65&gt;0,IF(OR(NOT(ISNUMBER(Registrations!$BJ$65)),Registrations!$BI$65&gt;=Registrations!$BJ$65),"Paid in full","Deposit paid"),IF(Registrations!$BH$65&lt;&gt;"",Registrations!$BH$65,"No payment yet"))))</f>
        <v/>
      </c>
      <c r="N65" s="26">
        <f>IF(A65="","",Registrations!$BJ$65)</f>
        <v/>
      </c>
      <c r="O65" s="26">
        <f>IF(A65="","",Registrations!$BI$65)</f>
        <v/>
      </c>
      <c r="P65" s="26">
        <f>IF(A65="","",IF(OR(M65="Paid in full",NOT(ISNUMBER(Registrations!$BJ$65))),0,IF(M65="Deposit paid",MAX(0,Registrations!$BJ$65-Registrations!$BI$65),0)))</f>
        <v/>
      </c>
      <c r="Q65" s="18" t="n"/>
      <c r="R65" s="28" t="n"/>
      <c r="S65" s="28" t="n"/>
      <c r="T65" s="28" t="n"/>
      <c r="U65" s="18" t="n"/>
      <c r="V65" s="19">
        <f>IF(A65="",0,1)</f>
        <v/>
      </c>
      <c r="W65" s="19">
        <f>IF(A65="",0,1)</f>
        <v/>
      </c>
    </row>
    <row r="66">
      <c r="A66" s="23">
        <f>Registrations!$AS$66</f>
        <v/>
      </c>
      <c r="B66" s="24">
        <f>IF(A66="","","First camper")</f>
        <v/>
      </c>
      <c r="C66" s="25">
        <f>IF(A66="","",Registrations!$AT$66)</f>
        <v/>
      </c>
      <c r="D66" s="24">
        <f>IF(OR(A66="",NOT(ISNUMBER(C66)),NOT(ISNUMBER(Lists!$B$2))),"",YEAR(Lists!$B$2)-YEAR(C66)-IF(DATE(YEAR(Lists!$B$2),MONTH(C66),DAY(C66))&gt;Lists!$B$2,1,0))</f>
        <v/>
      </c>
      <c r="E66" s="23">
        <f>IF(NOT(ISNUMBER(D66)),"",IF(COUNTIF(Lists!$E$2:$E$4,"&lt;="&amp;D66)=0,"Check the age",IF(D66&gt;Lists!$F$2,"Check the age",INDEX(Lists!$D$2:$D$4,COUNTIF(Lists!$E$2:$E$4,"&lt;="&amp;D66)))))</f>
        <v/>
      </c>
      <c r="F66" s="23">
        <f>IF(A66="","",Registrations!$AU$66)</f>
        <v/>
      </c>
      <c r="G66" s="24">
        <f>IF(A66="","",Registrations!$AV$66)</f>
        <v/>
      </c>
      <c r="H66" s="23">
        <f>IF(A66="","",Registrations!$BE$66)</f>
        <v/>
      </c>
      <c r="I66" s="23">
        <f>IF(A66="","",Registrations!$BF$66)</f>
        <v/>
      </c>
      <c r="J66" s="24">
        <f>IF(A66="","",Registrations!$AW$66)</f>
        <v/>
      </c>
      <c r="K66" s="24">
        <f>IF(A66="","",Registrations!$BG$66)</f>
        <v/>
      </c>
      <c r="L66" s="24">
        <f>IF(A66="","",IF(Registrations!$AX$66="Yes","Uploaded",IF(UPPER(TRIM(R66&amp;""))="Y","On paper","Missing")))</f>
        <v/>
      </c>
      <c r="M66" s="23">
        <f>IF(A66="","",IF(UPPER(TRIM(S66&amp;""))="Y","Paid in full",IF(Registrations!$BI$66&gt;0,IF(OR(NOT(ISNUMBER(Registrations!$BJ$66)),Registrations!$BI$66&gt;=Registrations!$BJ$66),"Paid in full","Deposit paid"),IF(Registrations!$BH$66&lt;&gt;"",Registrations!$BH$66,"No payment yet"))))</f>
        <v/>
      </c>
      <c r="N66" s="26">
        <f>IF(A66="","",Registrations!$BJ$66)</f>
        <v/>
      </c>
      <c r="O66" s="26">
        <f>IF(A66="","",Registrations!$BI$66)</f>
        <v/>
      </c>
      <c r="P66" s="26">
        <f>IF(A66="","",IF(OR(M66="Paid in full",NOT(ISNUMBER(Registrations!$BJ$66))),0,IF(M66="Deposit paid",MAX(0,Registrations!$BJ$66-Registrations!$BI$66),0)))</f>
        <v/>
      </c>
      <c r="Q66" s="18" t="n"/>
      <c r="R66" s="28" t="n"/>
      <c r="S66" s="28" t="n"/>
      <c r="T66" s="28" t="n"/>
      <c r="U66" s="18" t="n"/>
      <c r="V66" s="19">
        <f>IF(A66="",0,1)</f>
        <v/>
      </c>
      <c r="W66" s="19">
        <f>IF(A66="",0,1)</f>
        <v/>
      </c>
    </row>
    <row r="67">
      <c r="A67" s="23">
        <f>Registrations!$AS$67</f>
        <v/>
      </c>
      <c r="B67" s="24">
        <f>IF(A67="","","First camper")</f>
        <v/>
      </c>
      <c r="C67" s="25">
        <f>IF(A67="","",Registrations!$AT$67)</f>
        <v/>
      </c>
      <c r="D67" s="24">
        <f>IF(OR(A67="",NOT(ISNUMBER(C67)),NOT(ISNUMBER(Lists!$B$2))),"",YEAR(Lists!$B$2)-YEAR(C67)-IF(DATE(YEAR(Lists!$B$2),MONTH(C67),DAY(C67))&gt;Lists!$B$2,1,0))</f>
        <v/>
      </c>
      <c r="E67" s="23">
        <f>IF(NOT(ISNUMBER(D67)),"",IF(COUNTIF(Lists!$E$2:$E$4,"&lt;="&amp;D67)=0,"Check the age",IF(D67&gt;Lists!$F$2,"Check the age",INDEX(Lists!$D$2:$D$4,COUNTIF(Lists!$E$2:$E$4,"&lt;="&amp;D67)))))</f>
        <v/>
      </c>
      <c r="F67" s="23">
        <f>IF(A67="","",Registrations!$AU$67)</f>
        <v/>
      </c>
      <c r="G67" s="24">
        <f>IF(A67="","",Registrations!$AV$67)</f>
        <v/>
      </c>
      <c r="H67" s="23">
        <f>IF(A67="","",Registrations!$BE$67)</f>
        <v/>
      </c>
      <c r="I67" s="23">
        <f>IF(A67="","",Registrations!$BF$67)</f>
        <v/>
      </c>
      <c r="J67" s="24">
        <f>IF(A67="","",Registrations!$AW$67)</f>
        <v/>
      </c>
      <c r="K67" s="24">
        <f>IF(A67="","",Registrations!$BG$67)</f>
        <v/>
      </c>
      <c r="L67" s="24">
        <f>IF(A67="","",IF(Registrations!$AX$67="Yes","Uploaded",IF(UPPER(TRIM(R67&amp;""))="Y","On paper","Missing")))</f>
        <v/>
      </c>
      <c r="M67" s="23">
        <f>IF(A67="","",IF(UPPER(TRIM(S67&amp;""))="Y","Paid in full",IF(Registrations!$BI$67&gt;0,IF(OR(NOT(ISNUMBER(Registrations!$BJ$67)),Registrations!$BI$67&gt;=Registrations!$BJ$67),"Paid in full","Deposit paid"),IF(Registrations!$BH$67&lt;&gt;"",Registrations!$BH$67,"No payment yet"))))</f>
        <v/>
      </c>
      <c r="N67" s="26">
        <f>IF(A67="","",Registrations!$BJ$67)</f>
        <v/>
      </c>
      <c r="O67" s="26">
        <f>IF(A67="","",Registrations!$BI$67)</f>
        <v/>
      </c>
      <c r="P67" s="26">
        <f>IF(A67="","",IF(OR(M67="Paid in full",NOT(ISNUMBER(Registrations!$BJ$67))),0,IF(M67="Deposit paid",MAX(0,Registrations!$BJ$67-Registrations!$BI$67),0)))</f>
        <v/>
      </c>
      <c r="Q67" s="18" t="n"/>
      <c r="R67" s="28" t="n"/>
      <c r="S67" s="28" t="n"/>
      <c r="T67" s="28" t="n"/>
      <c r="U67" s="18" t="n"/>
      <c r="V67" s="19">
        <f>IF(A67="",0,1)</f>
        <v/>
      </c>
      <c r="W67" s="19">
        <f>IF(A67="",0,1)</f>
        <v/>
      </c>
    </row>
    <row r="68">
      <c r="A68" s="23">
        <f>Registrations!$AS$68</f>
        <v/>
      </c>
      <c r="B68" s="24">
        <f>IF(A68="","","First camper")</f>
        <v/>
      </c>
      <c r="C68" s="25">
        <f>IF(A68="","",Registrations!$AT$68)</f>
        <v/>
      </c>
      <c r="D68" s="24">
        <f>IF(OR(A68="",NOT(ISNUMBER(C68)),NOT(ISNUMBER(Lists!$B$2))),"",YEAR(Lists!$B$2)-YEAR(C68)-IF(DATE(YEAR(Lists!$B$2),MONTH(C68),DAY(C68))&gt;Lists!$B$2,1,0))</f>
        <v/>
      </c>
      <c r="E68" s="23">
        <f>IF(NOT(ISNUMBER(D68)),"",IF(COUNTIF(Lists!$E$2:$E$4,"&lt;="&amp;D68)=0,"Check the age",IF(D68&gt;Lists!$F$2,"Check the age",INDEX(Lists!$D$2:$D$4,COUNTIF(Lists!$E$2:$E$4,"&lt;="&amp;D68)))))</f>
        <v/>
      </c>
      <c r="F68" s="23">
        <f>IF(A68="","",Registrations!$AU$68)</f>
        <v/>
      </c>
      <c r="G68" s="24">
        <f>IF(A68="","",Registrations!$AV$68)</f>
        <v/>
      </c>
      <c r="H68" s="23">
        <f>IF(A68="","",Registrations!$BE$68)</f>
        <v/>
      </c>
      <c r="I68" s="23">
        <f>IF(A68="","",Registrations!$BF$68)</f>
        <v/>
      </c>
      <c r="J68" s="24">
        <f>IF(A68="","",Registrations!$AW$68)</f>
        <v/>
      </c>
      <c r="K68" s="24">
        <f>IF(A68="","",Registrations!$BG$68)</f>
        <v/>
      </c>
      <c r="L68" s="24">
        <f>IF(A68="","",IF(Registrations!$AX$68="Yes","Uploaded",IF(UPPER(TRIM(R68&amp;""))="Y","On paper","Missing")))</f>
        <v/>
      </c>
      <c r="M68" s="23">
        <f>IF(A68="","",IF(UPPER(TRIM(S68&amp;""))="Y","Paid in full",IF(Registrations!$BI$68&gt;0,IF(OR(NOT(ISNUMBER(Registrations!$BJ$68)),Registrations!$BI$68&gt;=Registrations!$BJ$68),"Paid in full","Deposit paid"),IF(Registrations!$BH$68&lt;&gt;"",Registrations!$BH$68,"No payment yet"))))</f>
        <v/>
      </c>
      <c r="N68" s="26">
        <f>IF(A68="","",Registrations!$BJ$68)</f>
        <v/>
      </c>
      <c r="O68" s="26">
        <f>IF(A68="","",Registrations!$BI$68)</f>
        <v/>
      </c>
      <c r="P68" s="26">
        <f>IF(A68="","",IF(OR(M68="Paid in full",NOT(ISNUMBER(Registrations!$BJ$68))),0,IF(M68="Deposit paid",MAX(0,Registrations!$BJ$68-Registrations!$BI$68),0)))</f>
        <v/>
      </c>
      <c r="Q68" s="18" t="n"/>
      <c r="R68" s="28" t="n"/>
      <c r="S68" s="28" t="n"/>
      <c r="T68" s="28" t="n"/>
      <c r="U68" s="18" t="n"/>
      <c r="V68" s="19">
        <f>IF(A68="",0,1)</f>
        <v/>
      </c>
      <c r="W68" s="19">
        <f>IF(A68="",0,1)</f>
        <v/>
      </c>
    </row>
    <row r="69">
      <c r="A69" s="23">
        <f>Registrations!$AS$69</f>
        <v/>
      </c>
      <c r="B69" s="24">
        <f>IF(A69="","","First camper")</f>
        <v/>
      </c>
      <c r="C69" s="25">
        <f>IF(A69="","",Registrations!$AT$69)</f>
        <v/>
      </c>
      <c r="D69" s="24">
        <f>IF(OR(A69="",NOT(ISNUMBER(C69)),NOT(ISNUMBER(Lists!$B$2))),"",YEAR(Lists!$B$2)-YEAR(C69)-IF(DATE(YEAR(Lists!$B$2),MONTH(C69),DAY(C69))&gt;Lists!$B$2,1,0))</f>
        <v/>
      </c>
      <c r="E69" s="23">
        <f>IF(NOT(ISNUMBER(D69)),"",IF(COUNTIF(Lists!$E$2:$E$4,"&lt;="&amp;D69)=0,"Check the age",IF(D69&gt;Lists!$F$2,"Check the age",INDEX(Lists!$D$2:$D$4,COUNTIF(Lists!$E$2:$E$4,"&lt;="&amp;D69)))))</f>
        <v/>
      </c>
      <c r="F69" s="23">
        <f>IF(A69="","",Registrations!$AU$69)</f>
        <v/>
      </c>
      <c r="G69" s="24">
        <f>IF(A69="","",Registrations!$AV$69)</f>
        <v/>
      </c>
      <c r="H69" s="23">
        <f>IF(A69="","",Registrations!$BE$69)</f>
        <v/>
      </c>
      <c r="I69" s="23">
        <f>IF(A69="","",Registrations!$BF$69)</f>
        <v/>
      </c>
      <c r="J69" s="24">
        <f>IF(A69="","",Registrations!$AW$69)</f>
        <v/>
      </c>
      <c r="K69" s="24">
        <f>IF(A69="","",Registrations!$BG$69)</f>
        <v/>
      </c>
      <c r="L69" s="24">
        <f>IF(A69="","",IF(Registrations!$AX$69="Yes","Uploaded",IF(UPPER(TRIM(R69&amp;""))="Y","On paper","Missing")))</f>
        <v/>
      </c>
      <c r="M69" s="23">
        <f>IF(A69="","",IF(UPPER(TRIM(S69&amp;""))="Y","Paid in full",IF(Registrations!$BI$69&gt;0,IF(OR(NOT(ISNUMBER(Registrations!$BJ$69)),Registrations!$BI$69&gt;=Registrations!$BJ$69),"Paid in full","Deposit paid"),IF(Registrations!$BH$69&lt;&gt;"",Registrations!$BH$69,"No payment yet"))))</f>
        <v/>
      </c>
      <c r="N69" s="26">
        <f>IF(A69="","",Registrations!$BJ$69)</f>
        <v/>
      </c>
      <c r="O69" s="26">
        <f>IF(A69="","",Registrations!$BI$69)</f>
        <v/>
      </c>
      <c r="P69" s="26">
        <f>IF(A69="","",IF(OR(M69="Paid in full",NOT(ISNUMBER(Registrations!$BJ$69))),0,IF(M69="Deposit paid",MAX(0,Registrations!$BJ$69-Registrations!$BI$69),0)))</f>
        <v/>
      </c>
      <c r="Q69" s="18" t="n"/>
      <c r="R69" s="28" t="n"/>
      <c r="S69" s="28" t="n"/>
      <c r="T69" s="28" t="n"/>
      <c r="U69" s="18" t="n"/>
      <c r="V69" s="19">
        <f>IF(A69="",0,1)</f>
        <v/>
      </c>
      <c r="W69" s="19">
        <f>IF(A69="",0,1)</f>
        <v/>
      </c>
    </row>
    <row r="70">
      <c r="A70" s="23">
        <f>Registrations!$AS$70</f>
        <v/>
      </c>
      <c r="B70" s="24">
        <f>IF(A70="","","First camper")</f>
        <v/>
      </c>
      <c r="C70" s="25">
        <f>IF(A70="","",Registrations!$AT$70)</f>
        <v/>
      </c>
      <c r="D70" s="24">
        <f>IF(OR(A70="",NOT(ISNUMBER(C70)),NOT(ISNUMBER(Lists!$B$2))),"",YEAR(Lists!$B$2)-YEAR(C70)-IF(DATE(YEAR(Lists!$B$2),MONTH(C70),DAY(C70))&gt;Lists!$B$2,1,0))</f>
        <v/>
      </c>
      <c r="E70" s="23">
        <f>IF(NOT(ISNUMBER(D70)),"",IF(COUNTIF(Lists!$E$2:$E$4,"&lt;="&amp;D70)=0,"Check the age",IF(D70&gt;Lists!$F$2,"Check the age",INDEX(Lists!$D$2:$D$4,COUNTIF(Lists!$E$2:$E$4,"&lt;="&amp;D70)))))</f>
        <v/>
      </c>
      <c r="F70" s="23">
        <f>IF(A70="","",Registrations!$AU$70)</f>
        <v/>
      </c>
      <c r="G70" s="24">
        <f>IF(A70="","",Registrations!$AV$70)</f>
        <v/>
      </c>
      <c r="H70" s="23">
        <f>IF(A70="","",Registrations!$BE$70)</f>
        <v/>
      </c>
      <c r="I70" s="23">
        <f>IF(A70="","",Registrations!$BF$70)</f>
        <v/>
      </c>
      <c r="J70" s="24">
        <f>IF(A70="","",Registrations!$AW$70)</f>
        <v/>
      </c>
      <c r="K70" s="24">
        <f>IF(A70="","",Registrations!$BG$70)</f>
        <v/>
      </c>
      <c r="L70" s="24">
        <f>IF(A70="","",IF(Registrations!$AX$70="Yes","Uploaded",IF(UPPER(TRIM(R70&amp;""))="Y","On paper","Missing")))</f>
        <v/>
      </c>
      <c r="M70" s="23">
        <f>IF(A70="","",IF(UPPER(TRIM(S70&amp;""))="Y","Paid in full",IF(Registrations!$BI$70&gt;0,IF(OR(NOT(ISNUMBER(Registrations!$BJ$70)),Registrations!$BI$70&gt;=Registrations!$BJ$70),"Paid in full","Deposit paid"),IF(Registrations!$BH$70&lt;&gt;"",Registrations!$BH$70,"No payment yet"))))</f>
        <v/>
      </c>
      <c r="N70" s="26">
        <f>IF(A70="","",Registrations!$BJ$70)</f>
        <v/>
      </c>
      <c r="O70" s="26">
        <f>IF(A70="","",Registrations!$BI$70)</f>
        <v/>
      </c>
      <c r="P70" s="26">
        <f>IF(A70="","",IF(OR(M70="Paid in full",NOT(ISNUMBER(Registrations!$BJ$70))),0,IF(M70="Deposit paid",MAX(0,Registrations!$BJ$70-Registrations!$BI$70),0)))</f>
        <v/>
      </c>
      <c r="Q70" s="18" t="n"/>
      <c r="R70" s="28" t="n"/>
      <c r="S70" s="28" t="n"/>
      <c r="T70" s="28" t="n"/>
      <c r="U70" s="18" t="n"/>
      <c r="V70" s="19">
        <f>IF(A70="",0,1)</f>
        <v/>
      </c>
      <c r="W70" s="19">
        <f>IF(A70="",0,1)</f>
        <v/>
      </c>
    </row>
    <row r="71">
      <c r="A71" s="23">
        <f>Registrations!$AS$71</f>
        <v/>
      </c>
      <c r="B71" s="24">
        <f>IF(A71="","","First camper")</f>
        <v/>
      </c>
      <c r="C71" s="25">
        <f>IF(A71="","",Registrations!$AT$71)</f>
        <v/>
      </c>
      <c r="D71" s="24">
        <f>IF(OR(A71="",NOT(ISNUMBER(C71)),NOT(ISNUMBER(Lists!$B$2))),"",YEAR(Lists!$B$2)-YEAR(C71)-IF(DATE(YEAR(Lists!$B$2),MONTH(C71),DAY(C71))&gt;Lists!$B$2,1,0))</f>
        <v/>
      </c>
      <c r="E71" s="23">
        <f>IF(NOT(ISNUMBER(D71)),"",IF(COUNTIF(Lists!$E$2:$E$4,"&lt;="&amp;D71)=0,"Check the age",IF(D71&gt;Lists!$F$2,"Check the age",INDEX(Lists!$D$2:$D$4,COUNTIF(Lists!$E$2:$E$4,"&lt;="&amp;D71)))))</f>
        <v/>
      </c>
      <c r="F71" s="23">
        <f>IF(A71="","",Registrations!$AU$71)</f>
        <v/>
      </c>
      <c r="G71" s="24">
        <f>IF(A71="","",Registrations!$AV$71)</f>
        <v/>
      </c>
      <c r="H71" s="23">
        <f>IF(A71="","",Registrations!$BE$71)</f>
        <v/>
      </c>
      <c r="I71" s="23">
        <f>IF(A71="","",Registrations!$BF$71)</f>
        <v/>
      </c>
      <c r="J71" s="24">
        <f>IF(A71="","",Registrations!$AW$71)</f>
        <v/>
      </c>
      <c r="K71" s="24">
        <f>IF(A71="","",Registrations!$BG$71)</f>
        <v/>
      </c>
      <c r="L71" s="24">
        <f>IF(A71="","",IF(Registrations!$AX$71="Yes","Uploaded",IF(UPPER(TRIM(R71&amp;""))="Y","On paper","Missing")))</f>
        <v/>
      </c>
      <c r="M71" s="23">
        <f>IF(A71="","",IF(UPPER(TRIM(S71&amp;""))="Y","Paid in full",IF(Registrations!$BI$71&gt;0,IF(OR(NOT(ISNUMBER(Registrations!$BJ$71)),Registrations!$BI$71&gt;=Registrations!$BJ$71),"Paid in full","Deposit paid"),IF(Registrations!$BH$71&lt;&gt;"",Registrations!$BH$71,"No payment yet"))))</f>
        <v/>
      </c>
      <c r="N71" s="26">
        <f>IF(A71="","",Registrations!$BJ$71)</f>
        <v/>
      </c>
      <c r="O71" s="26">
        <f>IF(A71="","",Registrations!$BI$71)</f>
        <v/>
      </c>
      <c r="P71" s="26">
        <f>IF(A71="","",IF(OR(M71="Paid in full",NOT(ISNUMBER(Registrations!$BJ$71))),0,IF(M71="Deposit paid",MAX(0,Registrations!$BJ$71-Registrations!$BI$71),0)))</f>
        <v/>
      </c>
      <c r="Q71" s="18" t="n"/>
      <c r="R71" s="28" t="n"/>
      <c r="S71" s="28" t="n"/>
      <c r="T71" s="28" t="n"/>
      <c r="U71" s="18" t="n"/>
      <c r="V71" s="19">
        <f>IF(A71="",0,1)</f>
        <v/>
      </c>
      <c r="W71" s="19">
        <f>IF(A71="",0,1)</f>
        <v/>
      </c>
    </row>
    <row r="72">
      <c r="A72" s="23">
        <f>Registrations!$AS$72</f>
        <v/>
      </c>
      <c r="B72" s="24">
        <f>IF(A72="","","First camper")</f>
        <v/>
      </c>
      <c r="C72" s="25">
        <f>IF(A72="","",Registrations!$AT$72)</f>
        <v/>
      </c>
      <c r="D72" s="24">
        <f>IF(OR(A72="",NOT(ISNUMBER(C72)),NOT(ISNUMBER(Lists!$B$2))),"",YEAR(Lists!$B$2)-YEAR(C72)-IF(DATE(YEAR(Lists!$B$2),MONTH(C72),DAY(C72))&gt;Lists!$B$2,1,0))</f>
        <v/>
      </c>
      <c r="E72" s="23">
        <f>IF(NOT(ISNUMBER(D72)),"",IF(COUNTIF(Lists!$E$2:$E$4,"&lt;="&amp;D72)=0,"Check the age",IF(D72&gt;Lists!$F$2,"Check the age",INDEX(Lists!$D$2:$D$4,COUNTIF(Lists!$E$2:$E$4,"&lt;="&amp;D72)))))</f>
        <v/>
      </c>
      <c r="F72" s="23">
        <f>IF(A72="","",Registrations!$AU$72)</f>
        <v/>
      </c>
      <c r="G72" s="24">
        <f>IF(A72="","",Registrations!$AV$72)</f>
        <v/>
      </c>
      <c r="H72" s="23">
        <f>IF(A72="","",Registrations!$BE$72)</f>
        <v/>
      </c>
      <c r="I72" s="23">
        <f>IF(A72="","",Registrations!$BF$72)</f>
        <v/>
      </c>
      <c r="J72" s="24">
        <f>IF(A72="","",Registrations!$AW$72)</f>
        <v/>
      </c>
      <c r="K72" s="24">
        <f>IF(A72="","",Registrations!$BG$72)</f>
        <v/>
      </c>
      <c r="L72" s="24">
        <f>IF(A72="","",IF(Registrations!$AX$72="Yes","Uploaded",IF(UPPER(TRIM(R72&amp;""))="Y","On paper","Missing")))</f>
        <v/>
      </c>
      <c r="M72" s="23">
        <f>IF(A72="","",IF(UPPER(TRIM(S72&amp;""))="Y","Paid in full",IF(Registrations!$BI$72&gt;0,IF(OR(NOT(ISNUMBER(Registrations!$BJ$72)),Registrations!$BI$72&gt;=Registrations!$BJ$72),"Paid in full","Deposit paid"),IF(Registrations!$BH$72&lt;&gt;"",Registrations!$BH$72,"No payment yet"))))</f>
        <v/>
      </c>
      <c r="N72" s="26">
        <f>IF(A72="","",Registrations!$BJ$72)</f>
        <v/>
      </c>
      <c r="O72" s="26">
        <f>IF(A72="","",Registrations!$BI$72)</f>
        <v/>
      </c>
      <c r="P72" s="26">
        <f>IF(A72="","",IF(OR(M72="Paid in full",NOT(ISNUMBER(Registrations!$BJ$72))),0,IF(M72="Deposit paid",MAX(0,Registrations!$BJ$72-Registrations!$BI$72),0)))</f>
        <v/>
      </c>
      <c r="Q72" s="18" t="n"/>
      <c r="R72" s="28" t="n"/>
      <c r="S72" s="28" t="n"/>
      <c r="T72" s="28" t="n"/>
      <c r="U72" s="18" t="n"/>
      <c r="V72" s="19">
        <f>IF(A72="",0,1)</f>
        <v/>
      </c>
      <c r="W72" s="19">
        <f>IF(A72="",0,1)</f>
        <v/>
      </c>
    </row>
    <row r="73">
      <c r="A73" s="23">
        <f>Registrations!$AS$73</f>
        <v/>
      </c>
      <c r="B73" s="24">
        <f>IF(A73="","","First camper")</f>
        <v/>
      </c>
      <c r="C73" s="25">
        <f>IF(A73="","",Registrations!$AT$73)</f>
        <v/>
      </c>
      <c r="D73" s="24">
        <f>IF(OR(A73="",NOT(ISNUMBER(C73)),NOT(ISNUMBER(Lists!$B$2))),"",YEAR(Lists!$B$2)-YEAR(C73)-IF(DATE(YEAR(Lists!$B$2),MONTH(C73),DAY(C73))&gt;Lists!$B$2,1,0))</f>
        <v/>
      </c>
      <c r="E73" s="23">
        <f>IF(NOT(ISNUMBER(D73)),"",IF(COUNTIF(Lists!$E$2:$E$4,"&lt;="&amp;D73)=0,"Check the age",IF(D73&gt;Lists!$F$2,"Check the age",INDEX(Lists!$D$2:$D$4,COUNTIF(Lists!$E$2:$E$4,"&lt;="&amp;D73)))))</f>
        <v/>
      </c>
      <c r="F73" s="23">
        <f>IF(A73="","",Registrations!$AU$73)</f>
        <v/>
      </c>
      <c r="G73" s="24">
        <f>IF(A73="","",Registrations!$AV$73)</f>
        <v/>
      </c>
      <c r="H73" s="23">
        <f>IF(A73="","",Registrations!$BE$73)</f>
        <v/>
      </c>
      <c r="I73" s="23">
        <f>IF(A73="","",Registrations!$BF$73)</f>
        <v/>
      </c>
      <c r="J73" s="24">
        <f>IF(A73="","",Registrations!$AW$73)</f>
        <v/>
      </c>
      <c r="K73" s="24">
        <f>IF(A73="","",Registrations!$BG$73)</f>
        <v/>
      </c>
      <c r="L73" s="24">
        <f>IF(A73="","",IF(Registrations!$AX$73="Yes","Uploaded",IF(UPPER(TRIM(R73&amp;""))="Y","On paper","Missing")))</f>
        <v/>
      </c>
      <c r="M73" s="23">
        <f>IF(A73="","",IF(UPPER(TRIM(S73&amp;""))="Y","Paid in full",IF(Registrations!$BI$73&gt;0,IF(OR(NOT(ISNUMBER(Registrations!$BJ$73)),Registrations!$BI$73&gt;=Registrations!$BJ$73),"Paid in full","Deposit paid"),IF(Registrations!$BH$73&lt;&gt;"",Registrations!$BH$73,"No payment yet"))))</f>
        <v/>
      </c>
      <c r="N73" s="26">
        <f>IF(A73="","",Registrations!$BJ$73)</f>
        <v/>
      </c>
      <c r="O73" s="26">
        <f>IF(A73="","",Registrations!$BI$73)</f>
        <v/>
      </c>
      <c r="P73" s="26">
        <f>IF(A73="","",IF(OR(M73="Paid in full",NOT(ISNUMBER(Registrations!$BJ$73))),0,IF(M73="Deposit paid",MAX(0,Registrations!$BJ$73-Registrations!$BI$73),0)))</f>
        <v/>
      </c>
      <c r="Q73" s="18" t="n"/>
      <c r="R73" s="28" t="n"/>
      <c r="S73" s="28" t="n"/>
      <c r="T73" s="28" t="n"/>
      <c r="U73" s="18" t="n"/>
      <c r="V73" s="19">
        <f>IF(A73="",0,1)</f>
        <v/>
      </c>
      <c r="W73" s="19">
        <f>IF(A73="",0,1)</f>
        <v/>
      </c>
    </row>
    <row r="74">
      <c r="A74" s="23">
        <f>Registrations!$AS$74</f>
        <v/>
      </c>
      <c r="B74" s="24">
        <f>IF(A74="","","First camper")</f>
        <v/>
      </c>
      <c r="C74" s="25">
        <f>IF(A74="","",Registrations!$AT$74)</f>
        <v/>
      </c>
      <c r="D74" s="24">
        <f>IF(OR(A74="",NOT(ISNUMBER(C74)),NOT(ISNUMBER(Lists!$B$2))),"",YEAR(Lists!$B$2)-YEAR(C74)-IF(DATE(YEAR(Lists!$B$2),MONTH(C74),DAY(C74))&gt;Lists!$B$2,1,0))</f>
        <v/>
      </c>
      <c r="E74" s="23">
        <f>IF(NOT(ISNUMBER(D74)),"",IF(COUNTIF(Lists!$E$2:$E$4,"&lt;="&amp;D74)=0,"Check the age",IF(D74&gt;Lists!$F$2,"Check the age",INDEX(Lists!$D$2:$D$4,COUNTIF(Lists!$E$2:$E$4,"&lt;="&amp;D74)))))</f>
        <v/>
      </c>
      <c r="F74" s="23">
        <f>IF(A74="","",Registrations!$AU$74)</f>
        <v/>
      </c>
      <c r="G74" s="24">
        <f>IF(A74="","",Registrations!$AV$74)</f>
        <v/>
      </c>
      <c r="H74" s="23">
        <f>IF(A74="","",Registrations!$BE$74)</f>
        <v/>
      </c>
      <c r="I74" s="23">
        <f>IF(A74="","",Registrations!$BF$74)</f>
        <v/>
      </c>
      <c r="J74" s="24">
        <f>IF(A74="","",Registrations!$AW$74)</f>
        <v/>
      </c>
      <c r="K74" s="24">
        <f>IF(A74="","",Registrations!$BG$74)</f>
        <v/>
      </c>
      <c r="L74" s="24">
        <f>IF(A74="","",IF(Registrations!$AX$74="Yes","Uploaded",IF(UPPER(TRIM(R74&amp;""))="Y","On paper","Missing")))</f>
        <v/>
      </c>
      <c r="M74" s="23">
        <f>IF(A74="","",IF(UPPER(TRIM(S74&amp;""))="Y","Paid in full",IF(Registrations!$BI$74&gt;0,IF(OR(NOT(ISNUMBER(Registrations!$BJ$74)),Registrations!$BI$74&gt;=Registrations!$BJ$74),"Paid in full","Deposit paid"),IF(Registrations!$BH$74&lt;&gt;"",Registrations!$BH$74,"No payment yet"))))</f>
        <v/>
      </c>
      <c r="N74" s="26">
        <f>IF(A74="","",Registrations!$BJ$74)</f>
        <v/>
      </c>
      <c r="O74" s="26">
        <f>IF(A74="","",Registrations!$BI$74)</f>
        <v/>
      </c>
      <c r="P74" s="26">
        <f>IF(A74="","",IF(OR(M74="Paid in full",NOT(ISNUMBER(Registrations!$BJ$74))),0,IF(M74="Deposit paid",MAX(0,Registrations!$BJ$74-Registrations!$BI$74),0)))</f>
        <v/>
      </c>
      <c r="Q74" s="18" t="n"/>
      <c r="R74" s="28" t="n"/>
      <c r="S74" s="28" t="n"/>
      <c r="T74" s="28" t="n"/>
      <c r="U74" s="18" t="n"/>
      <c r="V74" s="19">
        <f>IF(A74="",0,1)</f>
        <v/>
      </c>
      <c r="W74" s="19">
        <f>IF(A74="",0,1)</f>
        <v/>
      </c>
    </row>
    <row r="75">
      <c r="A75" s="23">
        <f>Registrations!$AS$75</f>
        <v/>
      </c>
      <c r="B75" s="24">
        <f>IF(A75="","","First camper")</f>
        <v/>
      </c>
      <c r="C75" s="25">
        <f>IF(A75="","",Registrations!$AT$75)</f>
        <v/>
      </c>
      <c r="D75" s="24">
        <f>IF(OR(A75="",NOT(ISNUMBER(C75)),NOT(ISNUMBER(Lists!$B$2))),"",YEAR(Lists!$B$2)-YEAR(C75)-IF(DATE(YEAR(Lists!$B$2),MONTH(C75),DAY(C75))&gt;Lists!$B$2,1,0))</f>
        <v/>
      </c>
      <c r="E75" s="23">
        <f>IF(NOT(ISNUMBER(D75)),"",IF(COUNTIF(Lists!$E$2:$E$4,"&lt;="&amp;D75)=0,"Check the age",IF(D75&gt;Lists!$F$2,"Check the age",INDEX(Lists!$D$2:$D$4,COUNTIF(Lists!$E$2:$E$4,"&lt;="&amp;D75)))))</f>
        <v/>
      </c>
      <c r="F75" s="23">
        <f>IF(A75="","",Registrations!$AU$75)</f>
        <v/>
      </c>
      <c r="G75" s="24">
        <f>IF(A75="","",Registrations!$AV$75)</f>
        <v/>
      </c>
      <c r="H75" s="23">
        <f>IF(A75="","",Registrations!$BE$75)</f>
        <v/>
      </c>
      <c r="I75" s="23">
        <f>IF(A75="","",Registrations!$BF$75)</f>
        <v/>
      </c>
      <c r="J75" s="24">
        <f>IF(A75="","",Registrations!$AW$75)</f>
        <v/>
      </c>
      <c r="K75" s="24">
        <f>IF(A75="","",Registrations!$BG$75)</f>
        <v/>
      </c>
      <c r="L75" s="24">
        <f>IF(A75="","",IF(Registrations!$AX$75="Yes","Uploaded",IF(UPPER(TRIM(R75&amp;""))="Y","On paper","Missing")))</f>
        <v/>
      </c>
      <c r="M75" s="23">
        <f>IF(A75="","",IF(UPPER(TRIM(S75&amp;""))="Y","Paid in full",IF(Registrations!$BI$75&gt;0,IF(OR(NOT(ISNUMBER(Registrations!$BJ$75)),Registrations!$BI$75&gt;=Registrations!$BJ$75),"Paid in full","Deposit paid"),IF(Registrations!$BH$75&lt;&gt;"",Registrations!$BH$75,"No payment yet"))))</f>
        <v/>
      </c>
      <c r="N75" s="26">
        <f>IF(A75="","",Registrations!$BJ$75)</f>
        <v/>
      </c>
      <c r="O75" s="26">
        <f>IF(A75="","",Registrations!$BI$75)</f>
        <v/>
      </c>
      <c r="P75" s="26">
        <f>IF(A75="","",IF(OR(M75="Paid in full",NOT(ISNUMBER(Registrations!$BJ$75))),0,IF(M75="Deposit paid",MAX(0,Registrations!$BJ$75-Registrations!$BI$75),0)))</f>
        <v/>
      </c>
      <c r="Q75" s="18" t="n"/>
      <c r="R75" s="28" t="n"/>
      <c r="S75" s="28" t="n"/>
      <c r="T75" s="28" t="n"/>
      <c r="U75" s="18" t="n"/>
      <c r="V75" s="19">
        <f>IF(A75="",0,1)</f>
        <v/>
      </c>
      <c r="W75" s="19">
        <f>IF(A75="",0,1)</f>
        <v/>
      </c>
    </row>
    <row r="76">
      <c r="A76" s="23">
        <f>Registrations!$AS$76</f>
        <v/>
      </c>
      <c r="B76" s="24">
        <f>IF(A76="","","First camper")</f>
        <v/>
      </c>
      <c r="C76" s="25">
        <f>IF(A76="","",Registrations!$AT$76)</f>
        <v/>
      </c>
      <c r="D76" s="24">
        <f>IF(OR(A76="",NOT(ISNUMBER(C76)),NOT(ISNUMBER(Lists!$B$2))),"",YEAR(Lists!$B$2)-YEAR(C76)-IF(DATE(YEAR(Lists!$B$2),MONTH(C76),DAY(C76))&gt;Lists!$B$2,1,0))</f>
        <v/>
      </c>
      <c r="E76" s="23">
        <f>IF(NOT(ISNUMBER(D76)),"",IF(COUNTIF(Lists!$E$2:$E$4,"&lt;="&amp;D76)=0,"Check the age",IF(D76&gt;Lists!$F$2,"Check the age",INDEX(Lists!$D$2:$D$4,COUNTIF(Lists!$E$2:$E$4,"&lt;="&amp;D76)))))</f>
        <v/>
      </c>
      <c r="F76" s="23">
        <f>IF(A76="","",Registrations!$AU$76)</f>
        <v/>
      </c>
      <c r="G76" s="24">
        <f>IF(A76="","",Registrations!$AV$76)</f>
        <v/>
      </c>
      <c r="H76" s="23">
        <f>IF(A76="","",Registrations!$BE$76)</f>
        <v/>
      </c>
      <c r="I76" s="23">
        <f>IF(A76="","",Registrations!$BF$76)</f>
        <v/>
      </c>
      <c r="J76" s="24">
        <f>IF(A76="","",Registrations!$AW$76)</f>
        <v/>
      </c>
      <c r="K76" s="24">
        <f>IF(A76="","",Registrations!$BG$76)</f>
        <v/>
      </c>
      <c r="L76" s="24">
        <f>IF(A76="","",IF(Registrations!$AX$76="Yes","Uploaded",IF(UPPER(TRIM(R76&amp;""))="Y","On paper","Missing")))</f>
        <v/>
      </c>
      <c r="M76" s="23">
        <f>IF(A76="","",IF(UPPER(TRIM(S76&amp;""))="Y","Paid in full",IF(Registrations!$BI$76&gt;0,IF(OR(NOT(ISNUMBER(Registrations!$BJ$76)),Registrations!$BI$76&gt;=Registrations!$BJ$76),"Paid in full","Deposit paid"),IF(Registrations!$BH$76&lt;&gt;"",Registrations!$BH$76,"No payment yet"))))</f>
        <v/>
      </c>
      <c r="N76" s="26">
        <f>IF(A76="","",Registrations!$BJ$76)</f>
        <v/>
      </c>
      <c r="O76" s="26">
        <f>IF(A76="","",Registrations!$BI$76)</f>
        <v/>
      </c>
      <c r="P76" s="26">
        <f>IF(A76="","",IF(OR(M76="Paid in full",NOT(ISNUMBER(Registrations!$BJ$76))),0,IF(M76="Deposit paid",MAX(0,Registrations!$BJ$76-Registrations!$BI$76),0)))</f>
        <v/>
      </c>
      <c r="Q76" s="18" t="n"/>
      <c r="R76" s="28" t="n"/>
      <c r="S76" s="28" t="n"/>
      <c r="T76" s="28" t="n"/>
      <c r="U76" s="18" t="n"/>
      <c r="V76" s="19">
        <f>IF(A76="",0,1)</f>
        <v/>
      </c>
      <c r="W76" s="19">
        <f>IF(A76="",0,1)</f>
        <v/>
      </c>
    </row>
    <row r="77">
      <c r="A77" s="23">
        <f>Registrations!$AS$77</f>
        <v/>
      </c>
      <c r="B77" s="24">
        <f>IF(A77="","","First camper")</f>
        <v/>
      </c>
      <c r="C77" s="25">
        <f>IF(A77="","",Registrations!$AT$77)</f>
        <v/>
      </c>
      <c r="D77" s="24">
        <f>IF(OR(A77="",NOT(ISNUMBER(C77)),NOT(ISNUMBER(Lists!$B$2))),"",YEAR(Lists!$B$2)-YEAR(C77)-IF(DATE(YEAR(Lists!$B$2),MONTH(C77),DAY(C77))&gt;Lists!$B$2,1,0))</f>
        <v/>
      </c>
      <c r="E77" s="23">
        <f>IF(NOT(ISNUMBER(D77)),"",IF(COUNTIF(Lists!$E$2:$E$4,"&lt;="&amp;D77)=0,"Check the age",IF(D77&gt;Lists!$F$2,"Check the age",INDEX(Lists!$D$2:$D$4,COUNTIF(Lists!$E$2:$E$4,"&lt;="&amp;D77)))))</f>
        <v/>
      </c>
      <c r="F77" s="23">
        <f>IF(A77="","",Registrations!$AU$77)</f>
        <v/>
      </c>
      <c r="G77" s="24">
        <f>IF(A77="","",Registrations!$AV$77)</f>
        <v/>
      </c>
      <c r="H77" s="23">
        <f>IF(A77="","",Registrations!$BE$77)</f>
        <v/>
      </c>
      <c r="I77" s="23">
        <f>IF(A77="","",Registrations!$BF$77)</f>
        <v/>
      </c>
      <c r="J77" s="24">
        <f>IF(A77="","",Registrations!$AW$77)</f>
        <v/>
      </c>
      <c r="K77" s="24">
        <f>IF(A77="","",Registrations!$BG$77)</f>
        <v/>
      </c>
      <c r="L77" s="24">
        <f>IF(A77="","",IF(Registrations!$AX$77="Yes","Uploaded",IF(UPPER(TRIM(R77&amp;""))="Y","On paper","Missing")))</f>
        <v/>
      </c>
      <c r="M77" s="23">
        <f>IF(A77="","",IF(UPPER(TRIM(S77&amp;""))="Y","Paid in full",IF(Registrations!$BI$77&gt;0,IF(OR(NOT(ISNUMBER(Registrations!$BJ$77)),Registrations!$BI$77&gt;=Registrations!$BJ$77),"Paid in full","Deposit paid"),IF(Registrations!$BH$77&lt;&gt;"",Registrations!$BH$77,"No payment yet"))))</f>
        <v/>
      </c>
      <c r="N77" s="26">
        <f>IF(A77="","",Registrations!$BJ$77)</f>
        <v/>
      </c>
      <c r="O77" s="26">
        <f>IF(A77="","",Registrations!$BI$77)</f>
        <v/>
      </c>
      <c r="P77" s="26">
        <f>IF(A77="","",IF(OR(M77="Paid in full",NOT(ISNUMBER(Registrations!$BJ$77))),0,IF(M77="Deposit paid",MAX(0,Registrations!$BJ$77-Registrations!$BI$77),0)))</f>
        <v/>
      </c>
      <c r="Q77" s="18" t="n"/>
      <c r="R77" s="28" t="n"/>
      <c r="S77" s="28" t="n"/>
      <c r="T77" s="28" t="n"/>
      <c r="U77" s="18" t="n"/>
      <c r="V77" s="19">
        <f>IF(A77="",0,1)</f>
        <v/>
      </c>
      <c r="W77" s="19">
        <f>IF(A77="",0,1)</f>
        <v/>
      </c>
    </row>
    <row r="78">
      <c r="A78" s="23">
        <f>Registrations!$AS$78</f>
        <v/>
      </c>
      <c r="B78" s="24">
        <f>IF(A78="","","First camper")</f>
        <v/>
      </c>
      <c r="C78" s="25">
        <f>IF(A78="","",Registrations!$AT$78)</f>
        <v/>
      </c>
      <c r="D78" s="24">
        <f>IF(OR(A78="",NOT(ISNUMBER(C78)),NOT(ISNUMBER(Lists!$B$2))),"",YEAR(Lists!$B$2)-YEAR(C78)-IF(DATE(YEAR(Lists!$B$2),MONTH(C78),DAY(C78))&gt;Lists!$B$2,1,0))</f>
        <v/>
      </c>
      <c r="E78" s="23">
        <f>IF(NOT(ISNUMBER(D78)),"",IF(COUNTIF(Lists!$E$2:$E$4,"&lt;="&amp;D78)=0,"Check the age",IF(D78&gt;Lists!$F$2,"Check the age",INDEX(Lists!$D$2:$D$4,COUNTIF(Lists!$E$2:$E$4,"&lt;="&amp;D78)))))</f>
        <v/>
      </c>
      <c r="F78" s="23">
        <f>IF(A78="","",Registrations!$AU$78)</f>
        <v/>
      </c>
      <c r="G78" s="24">
        <f>IF(A78="","",Registrations!$AV$78)</f>
        <v/>
      </c>
      <c r="H78" s="23">
        <f>IF(A78="","",Registrations!$BE$78)</f>
        <v/>
      </c>
      <c r="I78" s="23">
        <f>IF(A78="","",Registrations!$BF$78)</f>
        <v/>
      </c>
      <c r="J78" s="24">
        <f>IF(A78="","",Registrations!$AW$78)</f>
        <v/>
      </c>
      <c r="K78" s="24">
        <f>IF(A78="","",Registrations!$BG$78)</f>
        <v/>
      </c>
      <c r="L78" s="24">
        <f>IF(A78="","",IF(Registrations!$AX$78="Yes","Uploaded",IF(UPPER(TRIM(R78&amp;""))="Y","On paper","Missing")))</f>
        <v/>
      </c>
      <c r="M78" s="23">
        <f>IF(A78="","",IF(UPPER(TRIM(S78&amp;""))="Y","Paid in full",IF(Registrations!$BI$78&gt;0,IF(OR(NOT(ISNUMBER(Registrations!$BJ$78)),Registrations!$BI$78&gt;=Registrations!$BJ$78),"Paid in full","Deposit paid"),IF(Registrations!$BH$78&lt;&gt;"",Registrations!$BH$78,"No payment yet"))))</f>
        <v/>
      </c>
      <c r="N78" s="26">
        <f>IF(A78="","",Registrations!$BJ$78)</f>
        <v/>
      </c>
      <c r="O78" s="26">
        <f>IF(A78="","",Registrations!$BI$78)</f>
        <v/>
      </c>
      <c r="P78" s="26">
        <f>IF(A78="","",IF(OR(M78="Paid in full",NOT(ISNUMBER(Registrations!$BJ$78))),0,IF(M78="Deposit paid",MAX(0,Registrations!$BJ$78-Registrations!$BI$78),0)))</f>
        <v/>
      </c>
      <c r="Q78" s="18" t="n"/>
      <c r="R78" s="28" t="n"/>
      <c r="S78" s="28" t="n"/>
      <c r="T78" s="28" t="n"/>
      <c r="U78" s="18" t="n"/>
      <c r="V78" s="19">
        <f>IF(A78="",0,1)</f>
        <v/>
      </c>
      <c r="W78" s="19">
        <f>IF(A78="",0,1)</f>
        <v/>
      </c>
    </row>
    <row r="79">
      <c r="A79" s="23">
        <f>Registrations!$AS$79</f>
        <v/>
      </c>
      <c r="B79" s="24">
        <f>IF(A79="","","First camper")</f>
        <v/>
      </c>
      <c r="C79" s="25">
        <f>IF(A79="","",Registrations!$AT$79)</f>
        <v/>
      </c>
      <c r="D79" s="24">
        <f>IF(OR(A79="",NOT(ISNUMBER(C79)),NOT(ISNUMBER(Lists!$B$2))),"",YEAR(Lists!$B$2)-YEAR(C79)-IF(DATE(YEAR(Lists!$B$2),MONTH(C79),DAY(C79))&gt;Lists!$B$2,1,0))</f>
        <v/>
      </c>
      <c r="E79" s="23">
        <f>IF(NOT(ISNUMBER(D79)),"",IF(COUNTIF(Lists!$E$2:$E$4,"&lt;="&amp;D79)=0,"Check the age",IF(D79&gt;Lists!$F$2,"Check the age",INDEX(Lists!$D$2:$D$4,COUNTIF(Lists!$E$2:$E$4,"&lt;="&amp;D79)))))</f>
        <v/>
      </c>
      <c r="F79" s="23">
        <f>IF(A79="","",Registrations!$AU$79)</f>
        <v/>
      </c>
      <c r="G79" s="24">
        <f>IF(A79="","",Registrations!$AV$79)</f>
        <v/>
      </c>
      <c r="H79" s="23">
        <f>IF(A79="","",Registrations!$BE$79)</f>
        <v/>
      </c>
      <c r="I79" s="23">
        <f>IF(A79="","",Registrations!$BF$79)</f>
        <v/>
      </c>
      <c r="J79" s="24">
        <f>IF(A79="","",Registrations!$AW$79)</f>
        <v/>
      </c>
      <c r="K79" s="24">
        <f>IF(A79="","",Registrations!$BG$79)</f>
        <v/>
      </c>
      <c r="L79" s="24">
        <f>IF(A79="","",IF(Registrations!$AX$79="Yes","Uploaded",IF(UPPER(TRIM(R79&amp;""))="Y","On paper","Missing")))</f>
        <v/>
      </c>
      <c r="M79" s="23">
        <f>IF(A79="","",IF(UPPER(TRIM(S79&amp;""))="Y","Paid in full",IF(Registrations!$BI$79&gt;0,IF(OR(NOT(ISNUMBER(Registrations!$BJ$79)),Registrations!$BI$79&gt;=Registrations!$BJ$79),"Paid in full","Deposit paid"),IF(Registrations!$BH$79&lt;&gt;"",Registrations!$BH$79,"No payment yet"))))</f>
        <v/>
      </c>
      <c r="N79" s="26">
        <f>IF(A79="","",Registrations!$BJ$79)</f>
        <v/>
      </c>
      <c r="O79" s="26">
        <f>IF(A79="","",Registrations!$BI$79)</f>
        <v/>
      </c>
      <c r="P79" s="26">
        <f>IF(A79="","",IF(OR(M79="Paid in full",NOT(ISNUMBER(Registrations!$BJ$79))),0,IF(M79="Deposit paid",MAX(0,Registrations!$BJ$79-Registrations!$BI$79),0)))</f>
        <v/>
      </c>
      <c r="Q79" s="18" t="n"/>
      <c r="R79" s="28" t="n"/>
      <c r="S79" s="28" t="n"/>
      <c r="T79" s="28" t="n"/>
      <c r="U79" s="18" t="n"/>
      <c r="V79" s="19">
        <f>IF(A79="",0,1)</f>
        <v/>
      </c>
      <c r="W79" s="19">
        <f>IF(A79="",0,1)</f>
        <v/>
      </c>
    </row>
    <row r="80">
      <c r="A80" s="23">
        <f>Registrations!$AS$80</f>
        <v/>
      </c>
      <c r="B80" s="24">
        <f>IF(A80="","","First camper")</f>
        <v/>
      </c>
      <c r="C80" s="25">
        <f>IF(A80="","",Registrations!$AT$80)</f>
        <v/>
      </c>
      <c r="D80" s="24">
        <f>IF(OR(A80="",NOT(ISNUMBER(C80)),NOT(ISNUMBER(Lists!$B$2))),"",YEAR(Lists!$B$2)-YEAR(C80)-IF(DATE(YEAR(Lists!$B$2),MONTH(C80),DAY(C80))&gt;Lists!$B$2,1,0))</f>
        <v/>
      </c>
      <c r="E80" s="23">
        <f>IF(NOT(ISNUMBER(D80)),"",IF(COUNTIF(Lists!$E$2:$E$4,"&lt;="&amp;D80)=0,"Check the age",IF(D80&gt;Lists!$F$2,"Check the age",INDEX(Lists!$D$2:$D$4,COUNTIF(Lists!$E$2:$E$4,"&lt;="&amp;D80)))))</f>
        <v/>
      </c>
      <c r="F80" s="23">
        <f>IF(A80="","",Registrations!$AU$80)</f>
        <v/>
      </c>
      <c r="G80" s="24">
        <f>IF(A80="","",Registrations!$AV$80)</f>
        <v/>
      </c>
      <c r="H80" s="23">
        <f>IF(A80="","",Registrations!$BE$80)</f>
        <v/>
      </c>
      <c r="I80" s="23">
        <f>IF(A80="","",Registrations!$BF$80)</f>
        <v/>
      </c>
      <c r="J80" s="24">
        <f>IF(A80="","",Registrations!$AW$80)</f>
        <v/>
      </c>
      <c r="K80" s="24">
        <f>IF(A80="","",Registrations!$BG$80)</f>
        <v/>
      </c>
      <c r="L80" s="24">
        <f>IF(A80="","",IF(Registrations!$AX$80="Yes","Uploaded",IF(UPPER(TRIM(R80&amp;""))="Y","On paper","Missing")))</f>
        <v/>
      </c>
      <c r="M80" s="23">
        <f>IF(A80="","",IF(UPPER(TRIM(S80&amp;""))="Y","Paid in full",IF(Registrations!$BI$80&gt;0,IF(OR(NOT(ISNUMBER(Registrations!$BJ$80)),Registrations!$BI$80&gt;=Registrations!$BJ$80),"Paid in full","Deposit paid"),IF(Registrations!$BH$80&lt;&gt;"",Registrations!$BH$80,"No payment yet"))))</f>
        <v/>
      </c>
      <c r="N80" s="26">
        <f>IF(A80="","",Registrations!$BJ$80)</f>
        <v/>
      </c>
      <c r="O80" s="26">
        <f>IF(A80="","",Registrations!$BI$80)</f>
        <v/>
      </c>
      <c r="P80" s="26">
        <f>IF(A80="","",IF(OR(M80="Paid in full",NOT(ISNUMBER(Registrations!$BJ$80))),0,IF(M80="Deposit paid",MAX(0,Registrations!$BJ$80-Registrations!$BI$80),0)))</f>
        <v/>
      </c>
      <c r="Q80" s="18" t="n"/>
      <c r="R80" s="28" t="n"/>
      <c r="S80" s="28" t="n"/>
      <c r="T80" s="28" t="n"/>
      <c r="U80" s="18" t="n"/>
      <c r="V80" s="19">
        <f>IF(A80="",0,1)</f>
        <v/>
      </c>
      <c r="W80" s="19">
        <f>IF(A80="",0,1)</f>
        <v/>
      </c>
    </row>
    <row r="81">
      <c r="A81" s="23">
        <f>Registrations!$AS$81</f>
        <v/>
      </c>
      <c r="B81" s="24">
        <f>IF(A81="","","First camper")</f>
        <v/>
      </c>
      <c r="C81" s="25">
        <f>IF(A81="","",Registrations!$AT$81)</f>
        <v/>
      </c>
      <c r="D81" s="24">
        <f>IF(OR(A81="",NOT(ISNUMBER(C81)),NOT(ISNUMBER(Lists!$B$2))),"",YEAR(Lists!$B$2)-YEAR(C81)-IF(DATE(YEAR(Lists!$B$2),MONTH(C81),DAY(C81))&gt;Lists!$B$2,1,0))</f>
        <v/>
      </c>
      <c r="E81" s="23">
        <f>IF(NOT(ISNUMBER(D81)),"",IF(COUNTIF(Lists!$E$2:$E$4,"&lt;="&amp;D81)=0,"Check the age",IF(D81&gt;Lists!$F$2,"Check the age",INDEX(Lists!$D$2:$D$4,COUNTIF(Lists!$E$2:$E$4,"&lt;="&amp;D81)))))</f>
        <v/>
      </c>
      <c r="F81" s="23">
        <f>IF(A81="","",Registrations!$AU$81)</f>
        <v/>
      </c>
      <c r="G81" s="24">
        <f>IF(A81="","",Registrations!$AV$81)</f>
        <v/>
      </c>
      <c r="H81" s="23">
        <f>IF(A81="","",Registrations!$BE$81)</f>
        <v/>
      </c>
      <c r="I81" s="23">
        <f>IF(A81="","",Registrations!$BF$81)</f>
        <v/>
      </c>
      <c r="J81" s="24">
        <f>IF(A81="","",Registrations!$AW$81)</f>
        <v/>
      </c>
      <c r="K81" s="24">
        <f>IF(A81="","",Registrations!$BG$81)</f>
        <v/>
      </c>
      <c r="L81" s="24">
        <f>IF(A81="","",IF(Registrations!$AX$81="Yes","Uploaded",IF(UPPER(TRIM(R81&amp;""))="Y","On paper","Missing")))</f>
        <v/>
      </c>
      <c r="M81" s="23">
        <f>IF(A81="","",IF(UPPER(TRIM(S81&amp;""))="Y","Paid in full",IF(Registrations!$BI$81&gt;0,IF(OR(NOT(ISNUMBER(Registrations!$BJ$81)),Registrations!$BI$81&gt;=Registrations!$BJ$81),"Paid in full","Deposit paid"),IF(Registrations!$BH$81&lt;&gt;"",Registrations!$BH$81,"No payment yet"))))</f>
        <v/>
      </c>
      <c r="N81" s="26">
        <f>IF(A81="","",Registrations!$BJ$81)</f>
        <v/>
      </c>
      <c r="O81" s="26">
        <f>IF(A81="","",Registrations!$BI$81)</f>
        <v/>
      </c>
      <c r="P81" s="26">
        <f>IF(A81="","",IF(OR(M81="Paid in full",NOT(ISNUMBER(Registrations!$BJ$81))),0,IF(M81="Deposit paid",MAX(0,Registrations!$BJ$81-Registrations!$BI$81),0)))</f>
        <v/>
      </c>
      <c r="Q81" s="18" t="n"/>
      <c r="R81" s="28" t="n"/>
      <c r="S81" s="28" t="n"/>
      <c r="T81" s="28" t="n"/>
      <c r="U81" s="18" t="n"/>
      <c r="V81" s="19">
        <f>IF(A81="",0,1)</f>
        <v/>
      </c>
      <c r="W81" s="19">
        <f>IF(A81="",0,1)</f>
        <v/>
      </c>
    </row>
    <row r="82">
      <c r="A82" s="23">
        <f>Registrations!$AS$82</f>
        <v/>
      </c>
      <c r="B82" s="24">
        <f>IF(A82="","","First camper")</f>
        <v/>
      </c>
      <c r="C82" s="25">
        <f>IF(A82="","",Registrations!$AT$82)</f>
        <v/>
      </c>
      <c r="D82" s="24">
        <f>IF(OR(A82="",NOT(ISNUMBER(C82)),NOT(ISNUMBER(Lists!$B$2))),"",YEAR(Lists!$B$2)-YEAR(C82)-IF(DATE(YEAR(Lists!$B$2),MONTH(C82),DAY(C82))&gt;Lists!$B$2,1,0))</f>
        <v/>
      </c>
      <c r="E82" s="23">
        <f>IF(NOT(ISNUMBER(D82)),"",IF(COUNTIF(Lists!$E$2:$E$4,"&lt;="&amp;D82)=0,"Check the age",IF(D82&gt;Lists!$F$2,"Check the age",INDEX(Lists!$D$2:$D$4,COUNTIF(Lists!$E$2:$E$4,"&lt;="&amp;D82)))))</f>
        <v/>
      </c>
      <c r="F82" s="23">
        <f>IF(A82="","",Registrations!$AU$82)</f>
        <v/>
      </c>
      <c r="G82" s="24">
        <f>IF(A82="","",Registrations!$AV$82)</f>
        <v/>
      </c>
      <c r="H82" s="23">
        <f>IF(A82="","",Registrations!$BE$82)</f>
        <v/>
      </c>
      <c r="I82" s="23">
        <f>IF(A82="","",Registrations!$BF$82)</f>
        <v/>
      </c>
      <c r="J82" s="24">
        <f>IF(A82="","",Registrations!$AW$82)</f>
        <v/>
      </c>
      <c r="K82" s="24">
        <f>IF(A82="","",Registrations!$BG$82)</f>
        <v/>
      </c>
      <c r="L82" s="24">
        <f>IF(A82="","",IF(Registrations!$AX$82="Yes","Uploaded",IF(UPPER(TRIM(R82&amp;""))="Y","On paper","Missing")))</f>
        <v/>
      </c>
      <c r="M82" s="23">
        <f>IF(A82="","",IF(UPPER(TRIM(S82&amp;""))="Y","Paid in full",IF(Registrations!$BI$82&gt;0,IF(OR(NOT(ISNUMBER(Registrations!$BJ$82)),Registrations!$BI$82&gt;=Registrations!$BJ$82),"Paid in full","Deposit paid"),IF(Registrations!$BH$82&lt;&gt;"",Registrations!$BH$82,"No payment yet"))))</f>
        <v/>
      </c>
      <c r="N82" s="26">
        <f>IF(A82="","",Registrations!$BJ$82)</f>
        <v/>
      </c>
      <c r="O82" s="26">
        <f>IF(A82="","",Registrations!$BI$82)</f>
        <v/>
      </c>
      <c r="P82" s="26">
        <f>IF(A82="","",IF(OR(M82="Paid in full",NOT(ISNUMBER(Registrations!$BJ$82))),0,IF(M82="Deposit paid",MAX(0,Registrations!$BJ$82-Registrations!$BI$82),0)))</f>
        <v/>
      </c>
      <c r="Q82" s="18" t="n"/>
      <c r="R82" s="28" t="n"/>
      <c r="S82" s="28" t="n"/>
      <c r="T82" s="28" t="n"/>
      <c r="U82" s="18" t="n"/>
      <c r="V82" s="19">
        <f>IF(A82="",0,1)</f>
        <v/>
      </c>
      <c r="W82" s="19">
        <f>IF(A82="",0,1)</f>
        <v/>
      </c>
    </row>
    <row r="83">
      <c r="A83" s="23">
        <f>Registrations!$AS$83</f>
        <v/>
      </c>
      <c r="B83" s="24">
        <f>IF(A83="","","First camper")</f>
        <v/>
      </c>
      <c r="C83" s="25">
        <f>IF(A83="","",Registrations!$AT$83)</f>
        <v/>
      </c>
      <c r="D83" s="24">
        <f>IF(OR(A83="",NOT(ISNUMBER(C83)),NOT(ISNUMBER(Lists!$B$2))),"",YEAR(Lists!$B$2)-YEAR(C83)-IF(DATE(YEAR(Lists!$B$2),MONTH(C83),DAY(C83))&gt;Lists!$B$2,1,0))</f>
        <v/>
      </c>
      <c r="E83" s="23">
        <f>IF(NOT(ISNUMBER(D83)),"",IF(COUNTIF(Lists!$E$2:$E$4,"&lt;="&amp;D83)=0,"Check the age",IF(D83&gt;Lists!$F$2,"Check the age",INDEX(Lists!$D$2:$D$4,COUNTIF(Lists!$E$2:$E$4,"&lt;="&amp;D83)))))</f>
        <v/>
      </c>
      <c r="F83" s="23">
        <f>IF(A83="","",Registrations!$AU$83)</f>
        <v/>
      </c>
      <c r="G83" s="24">
        <f>IF(A83="","",Registrations!$AV$83)</f>
        <v/>
      </c>
      <c r="H83" s="23">
        <f>IF(A83="","",Registrations!$BE$83)</f>
        <v/>
      </c>
      <c r="I83" s="23">
        <f>IF(A83="","",Registrations!$BF$83)</f>
        <v/>
      </c>
      <c r="J83" s="24">
        <f>IF(A83="","",Registrations!$AW$83)</f>
        <v/>
      </c>
      <c r="K83" s="24">
        <f>IF(A83="","",Registrations!$BG$83)</f>
        <v/>
      </c>
      <c r="L83" s="24">
        <f>IF(A83="","",IF(Registrations!$AX$83="Yes","Uploaded",IF(UPPER(TRIM(R83&amp;""))="Y","On paper","Missing")))</f>
        <v/>
      </c>
      <c r="M83" s="23">
        <f>IF(A83="","",IF(UPPER(TRIM(S83&amp;""))="Y","Paid in full",IF(Registrations!$BI$83&gt;0,IF(OR(NOT(ISNUMBER(Registrations!$BJ$83)),Registrations!$BI$83&gt;=Registrations!$BJ$83),"Paid in full","Deposit paid"),IF(Registrations!$BH$83&lt;&gt;"",Registrations!$BH$83,"No payment yet"))))</f>
        <v/>
      </c>
      <c r="N83" s="26">
        <f>IF(A83="","",Registrations!$BJ$83)</f>
        <v/>
      </c>
      <c r="O83" s="26">
        <f>IF(A83="","",Registrations!$BI$83)</f>
        <v/>
      </c>
      <c r="P83" s="26">
        <f>IF(A83="","",IF(OR(M83="Paid in full",NOT(ISNUMBER(Registrations!$BJ$83))),0,IF(M83="Deposit paid",MAX(0,Registrations!$BJ$83-Registrations!$BI$83),0)))</f>
        <v/>
      </c>
      <c r="Q83" s="18" t="n"/>
      <c r="R83" s="28" t="n"/>
      <c r="S83" s="28" t="n"/>
      <c r="T83" s="28" t="n"/>
      <c r="U83" s="18" t="n"/>
      <c r="V83" s="19">
        <f>IF(A83="",0,1)</f>
        <v/>
      </c>
      <c r="W83" s="19">
        <f>IF(A83="",0,1)</f>
        <v/>
      </c>
    </row>
    <row r="84">
      <c r="A84" s="23">
        <f>Registrations!$AS$84</f>
        <v/>
      </c>
      <c r="B84" s="24">
        <f>IF(A84="","","First camper")</f>
        <v/>
      </c>
      <c r="C84" s="25">
        <f>IF(A84="","",Registrations!$AT$84)</f>
        <v/>
      </c>
      <c r="D84" s="24">
        <f>IF(OR(A84="",NOT(ISNUMBER(C84)),NOT(ISNUMBER(Lists!$B$2))),"",YEAR(Lists!$B$2)-YEAR(C84)-IF(DATE(YEAR(Lists!$B$2),MONTH(C84),DAY(C84))&gt;Lists!$B$2,1,0))</f>
        <v/>
      </c>
      <c r="E84" s="23">
        <f>IF(NOT(ISNUMBER(D84)),"",IF(COUNTIF(Lists!$E$2:$E$4,"&lt;="&amp;D84)=0,"Check the age",IF(D84&gt;Lists!$F$2,"Check the age",INDEX(Lists!$D$2:$D$4,COUNTIF(Lists!$E$2:$E$4,"&lt;="&amp;D84)))))</f>
        <v/>
      </c>
      <c r="F84" s="23">
        <f>IF(A84="","",Registrations!$AU$84)</f>
        <v/>
      </c>
      <c r="G84" s="24">
        <f>IF(A84="","",Registrations!$AV$84)</f>
        <v/>
      </c>
      <c r="H84" s="23">
        <f>IF(A84="","",Registrations!$BE$84)</f>
        <v/>
      </c>
      <c r="I84" s="23">
        <f>IF(A84="","",Registrations!$BF$84)</f>
        <v/>
      </c>
      <c r="J84" s="24">
        <f>IF(A84="","",Registrations!$AW$84)</f>
        <v/>
      </c>
      <c r="K84" s="24">
        <f>IF(A84="","",Registrations!$BG$84)</f>
        <v/>
      </c>
      <c r="L84" s="24">
        <f>IF(A84="","",IF(Registrations!$AX$84="Yes","Uploaded",IF(UPPER(TRIM(R84&amp;""))="Y","On paper","Missing")))</f>
        <v/>
      </c>
      <c r="M84" s="23">
        <f>IF(A84="","",IF(UPPER(TRIM(S84&amp;""))="Y","Paid in full",IF(Registrations!$BI$84&gt;0,IF(OR(NOT(ISNUMBER(Registrations!$BJ$84)),Registrations!$BI$84&gt;=Registrations!$BJ$84),"Paid in full","Deposit paid"),IF(Registrations!$BH$84&lt;&gt;"",Registrations!$BH$84,"No payment yet"))))</f>
        <v/>
      </c>
      <c r="N84" s="26">
        <f>IF(A84="","",Registrations!$BJ$84)</f>
        <v/>
      </c>
      <c r="O84" s="26">
        <f>IF(A84="","",Registrations!$BI$84)</f>
        <v/>
      </c>
      <c r="P84" s="26">
        <f>IF(A84="","",IF(OR(M84="Paid in full",NOT(ISNUMBER(Registrations!$BJ$84))),0,IF(M84="Deposit paid",MAX(0,Registrations!$BJ$84-Registrations!$BI$84),0)))</f>
        <v/>
      </c>
      <c r="Q84" s="18" t="n"/>
      <c r="R84" s="28" t="n"/>
      <c r="S84" s="28" t="n"/>
      <c r="T84" s="28" t="n"/>
      <c r="U84" s="18" t="n"/>
      <c r="V84" s="19">
        <f>IF(A84="",0,1)</f>
        <v/>
      </c>
      <c r="W84" s="19">
        <f>IF(A84="",0,1)</f>
        <v/>
      </c>
    </row>
    <row r="85">
      <c r="A85" s="23">
        <f>Registrations!$AS$85</f>
        <v/>
      </c>
      <c r="B85" s="24">
        <f>IF(A85="","","First camper")</f>
        <v/>
      </c>
      <c r="C85" s="25">
        <f>IF(A85="","",Registrations!$AT$85)</f>
        <v/>
      </c>
      <c r="D85" s="24">
        <f>IF(OR(A85="",NOT(ISNUMBER(C85)),NOT(ISNUMBER(Lists!$B$2))),"",YEAR(Lists!$B$2)-YEAR(C85)-IF(DATE(YEAR(Lists!$B$2),MONTH(C85),DAY(C85))&gt;Lists!$B$2,1,0))</f>
        <v/>
      </c>
      <c r="E85" s="23">
        <f>IF(NOT(ISNUMBER(D85)),"",IF(COUNTIF(Lists!$E$2:$E$4,"&lt;="&amp;D85)=0,"Check the age",IF(D85&gt;Lists!$F$2,"Check the age",INDEX(Lists!$D$2:$D$4,COUNTIF(Lists!$E$2:$E$4,"&lt;="&amp;D85)))))</f>
        <v/>
      </c>
      <c r="F85" s="23">
        <f>IF(A85="","",Registrations!$AU$85)</f>
        <v/>
      </c>
      <c r="G85" s="24">
        <f>IF(A85="","",Registrations!$AV$85)</f>
        <v/>
      </c>
      <c r="H85" s="23">
        <f>IF(A85="","",Registrations!$BE$85)</f>
        <v/>
      </c>
      <c r="I85" s="23">
        <f>IF(A85="","",Registrations!$BF$85)</f>
        <v/>
      </c>
      <c r="J85" s="24">
        <f>IF(A85="","",Registrations!$AW$85)</f>
        <v/>
      </c>
      <c r="K85" s="24">
        <f>IF(A85="","",Registrations!$BG$85)</f>
        <v/>
      </c>
      <c r="L85" s="24">
        <f>IF(A85="","",IF(Registrations!$AX$85="Yes","Uploaded",IF(UPPER(TRIM(R85&amp;""))="Y","On paper","Missing")))</f>
        <v/>
      </c>
      <c r="M85" s="23">
        <f>IF(A85="","",IF(UPPER(TRIM(S85&amp;""))="Y","Paid in full",IF(Registrations!$BI$85&gt;0,IF(OR(NOT(ISNUMBER(Registrations!$BJ$85)),Registrations!$BI$85&gt;=Registrations!$BJ$85),"Paid in full","Deposit paid"),IF(Registrations!$BH$85&lt;&gt;"",Registrations!$BH$85,"No payment yet"))))</f>
        <v/>
      </c>
      <c r="N85" s="26">
        <f>IF(A85="","",Registrations!$BJ$85)</f>
        <v/>
      </c>
      <c r="O85" s="26">
        <f>IF(A85="","",Registrations!$BI$85)</f>
        <v/>
      </c>
      <c r="P85" s="26">
        <f>IF(A85="","",IF(OR(M85="Paid in full",NOT(ISNUMBER(Registrations!$BJ$85))),0,IF(M85="Deposit paid",MAX(0,Registrations!$BJ$85-Registrations!$BI$85),0)))</f>
        <v/>
      </c>
      <c r="Q85" s="18" t="n"/>
      <c r="R85" s="28" t="n"/>
      <c r="S85" s="28" t="n"/>
      <c r="T85" s="28" t="n"/>
      <c r="U85" s="18" t="n"/>
      <c r="V85" s="19">
        <f>IF(A85="",0,1)</f>
        <v/>
      </c>
      <c r="W85" s="19">
        <f>IF(A85="",0,1)</f>
        <v/>
      </c>
    </row>
    <row r="86">
      <c r="A86" s="23">
        <f>Registrations!$AS$86</f>
        <v/>
      </c>
      <c r="B86" s="24">
        <f>IF(A86="","","First camper")</f>
        <v/>
      </c>
      <c r="C86" s="25">
        <f>IF(A86="","",Registrations!$AT$86)</f>
        <v/>
      </c>
      <c r="D86" s="24">
        <f>IF(OR(A86="",NOT(ISNUMBER(C86)),NOT(ISNUMBER(Lists!$B$2))),"",YEAR(Lists!$B$2)-YEAR(C86)-IF(DATE(YEAR(Lists!$B$2),MONTH(C86),DAY(C86))&gt;Lists!$B$2,1,0))</f>
        <v/>
      </c>
      <c r="E86" s="23">
        <f>IF(NOT(ISNUMBER(D86)),"",IF(COUNTIF(Lists!$E$2:$E$4,"&lt;="&amp;D86)=0,"Check the age",IF(D86&gt;Lists!$F$2,"Check the age",INDEX(Lists!$D$2:$D$4,COUNTIF(Lists!$E$2:$E$4,"&lt;="&amp;D86)))))</f>
        <v/>
      </c>
      <c r="F86" s="23">
        <f>IF(A86="","",Registrations!$AU$86)</f>
        <v/>
      </c>
      <c r="G86" s="24">
        <f>IF(A86="","",Registrations!$AV$86)</f>
        <v/>
      </c>
      <c r="H86" s="23">
        <f>IF(A86="","",Registrations!$BE$86)</f>
        <v/>
      </c>
      <c r="I86" s="23">
        <f>IF(A86="","",Registrations!$BF$86)</f>
        <v/>
      </c>
      <c r="J86" s="24">
        <f>IF(A86="","",Registrations!$AW$86)</f>
        <v/>
      </c>
      <c r="K86" s="24">
        <f>IF(A86="","",Registrations!$BG$86)</f>
        <v/>
      </c>
      <c r="L86" s="24">
        <f>IF(A86="","",IF(Registrations!$AX$86="Yes","Uploaded",IF(UPPER(TRIM(R86&amp;""))="Y","On paper","Missing")))</f>
        <v/>
      </c>
      <c r="M86" s="23">
        <f>IF(A86="","",IF(UPPER(TRIM(S86&amp;""))="Y","Paid in full",IF(Registrations!$BI$86&gt;0,IF(OR(NOT(ISNUMBER(Registrations!$BJ$86)),Registrations!$BI$86&gt;=Registrations!$BJ$86),"Paid in full","Deposit paid"),IF(Registrations!$BH$86&lt;&gt;"",Registrations!$BH$86,"No payment yet"))))</f>
        <v/>
      </c>
      <c r="N86" s="26">
        <f>IF(A86="","",Registrations!$BJ$86)</f>
        <v/>
      </c>
      <c r="O86" s="26">
        <f>IF(A86="","",Registrations!$BI$86)</f>
        <v/>
      </c>
      <c r="P86" s="26">
        <f>IF(A86="","",IF(OR(M86="Paid in full",NOT(ISNUMBER(Registrations!$BJ$86))),0,IF(M86="Deposit paid",MAX(0,Registrations!$BJ$86-Registrations!$BI$86),0)))</f>
        <v/>
      </c>
      <c r="Q86" s="18" t="n"/>
      <c r="R86" s="28" t="n"/>
      <c r="S86" s="28" t="n"/>
      <c r="T86" s="28" t="n"/>
      <c r="U86" s="18" t="n"/>
      <c r="V86" s="19">
        <f>IF(A86="",0,1)</f>
        <v/>
      </c>
      <c r="W86" s="19">
        <f>IF(A86="",0,1)</f>
        <v/>
      </c>
    </row>
    <row r="87">
      <c r="A87" s="23">
        <f>Registrations!$AS$87</f>
        <v/>
      </c>
      <c r="B87" s="24">
        <f>IF(A87="","","First camper")</f>
        <v/>
      </c>
      <c r="C87" s="25">
        <f>IF(A87="","",Registrations!$AT$87)</f>
        <v/>
      </c>
      <c r="D87" s="24">
        <f>IF(OR(A87="",NOT(ISNUMBER(C87)),NOT(ISNUMBER(Lists!$B$2))),"",YEAR(Lists!$B$2)-YEAR(C87)-IF(DATE(YEAR(Lists!$B$2),MONTH(C87),DAY(C87))&gt;Lists!$B$2,1,0))</f>
        <v/>
      </c>
      <c r="E87" s="23">
        <f>IF(NOT(ISNUMBER(D87)),"",IF(COUNTIF(Lists!$E$2:$E$4,"&lt;="&amp;D87)=0,"Check the age",IF(D87&gt;Lists!$F$2,"Check the age",INDEX(Lists!$D$2:$D$4,COUNTIF(Lists!$E$2:$E$4,"&lt;="&amp;D87)))))</f>
        <v/>
      </c>
      <c r="F87" s="23">
        <f>IF(A87="","",Registrations!$AU$87)</f>
        <v/>
      </c>
      <c r="G87" s="24">
        <f>IF(A87="","",Registrations!$AV$87)</f>
        <v/>
      </c>
      <c r="H87" s="23">
        <f>IF(A87="","",Registrations!$BE$87)</f>
        <v/>
      </c>
      <c r="I87" s="23">
        <f>IF(A87="","",Registrations!$BF$87)</f>
        <v/>
      </c>
      <c r="J87" s="24">
        <f>IF(A87="","",Registrations!$AW$87)</f>
        <v/>
      </c>
      <c r="K87" s="24">
        <f>IF(A87="","",Registrations!$BG$87)</f>
        <v/>
      </c>
      <c r="L87" s="24">
        <f>IF(A87="","",IF(Registrations!$AX$87="Yes","Uploaded",IF(UPPER(TRIM(R87&amp;""))="Y","On paper","Missing")))</f>
        <v/>
      </c>
      <c r="M87" s="23">
        <f>IF(A87="","",IF(UPPER(TRIM(S87&amp;""))="Y","Paid in full",IF(Registrations!$BI$87&gt;0,IF(OR(NOT(ISNUMBER(Registrations!$BJ$87)),Registrations!$BI$87&gt;=Registrations!$BJ$87),"Paid in full","Deposit paid"),IF(Registrations!$BH$87&lt;&gt;"",Registrations!$BH$87,"No payment yet"))))</f>
        <v/>
      </c>
      <c r="N87" s="26">
        <f>IF(A87="","",Registrations!$BJ$87)</f>
        <v/>
      </c>
      <c r="O87" s="26">
        <f>IF(A87="","",Registrations!$BI$87)</f>
        <v/>
      </c>
      <c r="P87" s="26">
        <f>IF(A87="","",IF(OR(M87="Paid in full",NOT(ISNUMBER(Registrations!$BJ$87))),0,IF(M87="Deposit paid",MAX(0,Registrations!$BJ$87-Registrations!$BI$87),0)))</f>
        <v/>
      </c>
      <c r="Q87" s="18" t="n"/>
      <c r="R87" s="28" t="n"/>
      <c r="S87" s="28" t="n"/>
      <c r="T87" s="28" t="n"/>
      <c r="U87" s="18" t="n"/>
      <c r="V87" s="19">
        <f>IF(A87="",0,1)</f>
        <v/>
      </c>
      <c r="W87" s="19">
        <f>IF(A87="",0,1)</f>
        <v/>
      </c>
    </row>
    <row r="88">
      <c r="A88" s="23">
        <f>Registrations!$AS$88</f>
        <v/>
      </c>
      <c r="B88" s="24">
        <f>IF(A88="","","First camper")</f>
        <v/>
      </c>
      <c r="C88" s="25">
        <f>IF(A88="","",Registrations!$AT$88)</f>
        <v/>
      </c>
      <c r="D88" s="24">
        <f>IF(OR(A88="",NOT(ISNUMBER(C88)),NOT(ISNUMBER(Lists!$B$2))),"",YEAR(Lists!$B$2)-YEAR(C88)-IF(DATE(YEAR(Lists!$B$2),MONTH(C88),DAY(C88))&gt;Lists!$B$2,1,0))</f>
        <v/>
      </c>
      <c r="E88" s="23">
        <f>IF(NOT(ISNUMBER(D88)),"",IF(COUNTIF(Lists!$E$2:$E$4,"&lt;="&amp;D88)=0,"Check the age",IF(D88&gt;Lists!$F$2,"Check the age",INDEX(Lists!$D$2:$D$4,COUNTIF(Lists!$E$2:$E$4,"&lt;="&amp;D88)))))</f>
        <v/>
      </c>
      <c r="F88" s="23">
        <f>IF(A88="","",Registrations!$AU$88)</f>
        <v/>
      </c>
      <c r="G88" s="24">
        <f>IF(A88="","",Registrations!$AV$88)</f>
        <v/>
      </c>
      <c r="H88" s="23">
        <f>IF(A88="","",Registrations!$BE$88)</f>
        <v/>
      </c>
      <c r="I88" s="23">
        <f>IF(A88="","",Registrations!$BF$88)</f>
        <v/>
      </c>
      <c r="J88" s="24">
        <f>IF(A88="","",Registrations!$AW$88)</f>
        <v/>
      </c>
      <c r="K88" s="24">
        <f>IF(A88="","",Registrations!$BG$88)</f>
        <v/>
      </c>
      <c r="L88" s="24">
        <f>IF(A88="","",IF(Registrations!$AX$88="Yes","Uploaded",IF(UPPER(TRIM(R88&amp;""))="Y","On paper","Missing")))</f>
        <v/>
      </c>
      <c r="M88" s="23">
        <f>IF(A88="","",IF(UPPER(TRIM(S88&amp;""))="Y","Paid in full",IF(Registrations!$BI$88&gt;0,IF(OR(NOT(ISNUMBER(Registrations!$BJ$88)),Registrations!$BI$88&gt;=Registrations!$BJ$88),"Paid in full","Deposit paid"),IF(Registrations!$BH$88&lt;&gt;"",Registrations!$BH$88,"No payment yet"))))</f>
        <v/>
      </c>
      <c r="N88" s="26">
        <f>IF(A88="","",Registrations!$BJ$88)</f>
        <v/>
      </c>
      <c r="O88" s="26">
        <f>IF(A88="","",Registrations!$BI$88)</f>
        <v/>
      </c>
      <c r="P88" s="26">
        <f>IF(A88="","",IF(OR(M88="Paid in full",NOT(ISNUMBER(Registrations!$BJ$88))),0,IF(M88="Deposit paid",MAX(0,Registrations!$BJ$88-Registrations!$BI$88),0)))</f>
        <v/>
      </c>
      <c r="Q88" s="18" t="n"/>
      <c r="R88" s="28" t="n"/>
      <c r="S88" s="28" t="n"/>
      <c r="T88" s="28" t="n"/>
      <c r="U88" s="18" t="n"/>
      <c r="V88" s="19">
        <f>IF(A88="",0,1)</f>
        <v/>
      </c>
      <c r="W88" s="19">
        <f>IF(A88="",0,1)</f>
        <v/>
      </c>
    </row>
    <row r="89">
      <c r="A89" s="23">
        <f>Registrations!$AS$89</f>
        <v/>
      </c>
      <c r="B89" s="24">
        <f>IF(A89="","","First camper")</f>
        <v/>
      </c>
      <c r="C89" s="25">
        <f>IF(A89="","",Registrations!$AT$89)</f>
        <v/>
      </c>
      <c r="D89" s="24">
        <f>IF(OR(A89="",NOT(ISNUMBER(C89)),NOT(ISNUMBER(Lists!$B$2))),"",YEAR(Lists!$B$2)-YEAR(C89)-IF(DATE(YEAR(Lists!$B$2),MONTH(C89),DAY(C89))&gt;Lists!$B$2,1,0))</f>
        <v/>
      </c>
      <c r="E89" s="23">
        <f>IF(NOT(ISNUMBER(D89)),"",IF(COUNTIF(Lists!$E$2:$E$4,"&lt;="&amp;D89)=0,"Check the age",IF(D89&gt;Lists!$F$2,"Check the age",INDEX(Lists!$D$2:$D$4,COUNTIF(Lists!$E$2:$E$4,"&lt;="&amp;D89)))))</f>
        <v/>
      </c>
      <c r="F89" s="23">
        <f>IF(A89="","",Registrations!$AU$89)</f>
        <v/>
      </c>
      <c r="G89" s="24">
        <f>IF(A89="","",Registrations!$AV$89)</f>
        <v/>
      </c>
      <c r="H89" s="23">
        <f>IF(A89="","",Registrations!$BE$89)</f>
        <v/>
      </c>
      <c r="I89" s="23">
        <f>IF(A89="","",Registrations!$BF$89)</f>
        <v/>
      </c>
      <c r="J89" s="24">
        <f>IF(A89="","",Registrations!$AW$89)</f>
        <v/>
      </c>
      <c r="K89" s="24">
        <f>IF(A89="","",Registrations!$BG$89)</f>
        <v/>
      </c>
      <c r="L89" s="24">
        <f>IF(A89="","",IF(Registrations!$AX$89="Yes","Uploaded",IF(UPPER(TRIM(R89&amp;""))="Y","On paper","Missing")))</f>
        <v/>
      </c>
      <c r="M89" s="23">
        <f>IF(A89="","",IF(UPPER(TRIM(S89&amp;""))="Y","Paid in full",IF(Registrations!$BI$89&gt;0,IF(OR(NOT(ISNUMBER(Registrations!$BJ$89)),Registrations!$BI$89&gt;=Registrations!$BJ$89),"Paid in full","Deposit paid"),IF(Registrations!$BH$89&lt;&gt;"",Registrations!$BH$89,"No payment yet"))))</f>
        <v/>
      </c>
      <c r="N89" s="26">
        <f>IF(A89="","",Registrations!$BJ$89)</f>
        <v/>
      </c>
      <c r="O89" s="26">
        <f>IF(A89="","",Registrations!$BI$89)</f>
        <v/>
      </c>
      <c r="P89" s="26">
        <f>IF(A89="","",IF(OR(M89="Paid in full",NOT(ISNUMBER(Registrations!$BJ$89))),0,IF(M89="Deposit paid",MAX(0,Registrations!$BJ$89-Registrations!$BI$89),0)))</f>
        <v/>
      </c>
      <c r="Q89" s="18" t="n"/>
      <c r="R89" s="28" t="n"/>
      <c r="S89" s="28" t="n"/>
      <c r="T89" s="28" t="n"/>
      <c r="U89" s="18" t="n"/>
      <c r="V89" s="19">
        <f>IF(A89="",0,1)</f>
        <v/>
      </c>
      <c r="W89" s="19">
        <f>IF(A89="",0,1)</f>
        <v/>
      </c>
    </row>
    <row r="90">
      <c r="A90" s="23">
        <f>Registrations!$AS$90</f>
        <v/>
      </c>
      <c r="B90" s="24">
        <f>IF(A90="","","First camper")</f>
        <v/>
      </c>
      <c r="C90" s="25">
        <f>IF(A90="","",Registrations!$AT$90)</f>
        <v/>
      </c>
      <c r="D90" s="24">
        <f>IF(OR(A90="",NOT(ISNUMBER(C90)),NOT(ISNUMBER(Lists!$B$2))),"",YEAR(Lists!$B$2)-YEAR(C90)-IF(DATE(YEAR(Lists!$B$2),MONTH(C90),DAY(C90))&gt;Lists!$B$2,1,0))</f>
        <v/>
      </c>
      <c r="E90" s="23">
        <f>IF(NOT(ISNUMBER(D90)),"",IF(COUNTIF(Lists!$E$2:$E$4,"&lt;="&amp;D90)=0,"Check the age",IF(D90&gt;Lists!$F$2,"Check the age",INDEX(Lists!$D$2:$D$4,COUNTIF(Lists!$E$2:$E$4,"&lt;="&amp;D90)))))</f>
        <v/>
      </c>
      <c r="F90" s="23">
        <f>IF(A90="","",Registrations!$AU$90)</f>
        <v/>
      </c>
      <c r="G90" s="24">
        <f>IF(A90="","",Registrations!$AV$90)</f>
        <v/>
      </c>
      <c r="H90" s="23">
        <f>IF(A90="","",Registrations!$BE$90)</f>
        <v/>
      </c>
      <c r="I90" s="23">
        <f>IF(A90="","",Registrations!$BF$90)</f>
        <v/>
      </c>
      <c r="J90" s="24">
        <f>IF(A90="","",Registrations!$AW$90)</f>
        <v/>
      </c>
      <c r="K90" s="24">
        <f>IF(A90="","",Registrations!$BG$90)</f>
        <v/>
      </c>
      <c r="L90" s="24">
        <f>IF(A90="","",IF(Registrations!$AX$90="Yes","Uploaded",IF(UPPER(TRIM(R90&amp;""))="Y","On paper","Missing")))</f>
        <v/>
      </c>
      <c r="M90" s="23">
        <f>IF(A90="","",IF(UPPER(TRIM(S90&amp;""))="Y","Paid in full",IF(Registrations!$BI$90&gt;0,IF(OR(NOT(ISNUMBER(Registrations!$BJ$90)),Registrations!$BI$90&gt;=Registrations!$BJ$90),"Paid in full","Deposit paid"),IF(Registrations!$BH$90&lt;&gt;"",Registrations!$BH$90,"No payment yet"))))</f>
        <v/>
      </c>
      <c r="N90" s="26">
        <f>IF(A90="","",Registrations!$BJ$90)</f>
        <v/>
      </c>
      <c r="O90" s="26">
        <f>IF(A90="","",Registrations!$BI$90)</f>
        <v/>
      </c>
      <c r="P90" s="26">
        <f>IF(A90="","",IF(OR(M90="Paid in full",NOT(ISNUMBER(Registrations!$BJ$90))),0,IF(M90="Deposit paid",MAX(0,Registrations!$BJ$90-Registrations!$BI$90),0)))</f>
        <v/>
      </c>
      <c r="Q90" s="18" t="n"/>
      <c r="R90" s="28" t="n"/>
      <c r="S90" s="28" t="n"/>
      <c r="T90" s="28" t="n"/>
      <c r="U90" s="18" t="n"/>
      <c r="V90" s="19">
        <f>IF(A90="",0,1)</f>
        <v/>
      </c>
      <c r="W90" s="19">
        <f>IF(A90="",0,1)</f>
        <v/>
      </c>
    </row>
    <row r="91">
      <c r="A91" s="23">
        <f>Registrations!$AS$91</f>
        <v/>
      </c>
      <c r="B91" s="24">
        <f>IF(A91="","","First camper")</f>
        <v/>
      </c>
      <c r="C91" s="25">
        <f>IF(A91="","",Registrations!$AT$91)</f>
        <v/>
      </c>
      <c r="D91" s="24">
        <f>IF(OR(A91="",NOT(ISNUMBER(C91)),NOT(ISNUMBER(Lists!$B$2))),"",YEAR(Lists!$B$2)-YEAR(C91)-IF(DATE(YEAR(Lists!$B$2),MONTH(C91),DAY(C91))&gt;Lists!$B$2,1,0))</f>
        <v/>
      </c>
      <c r="E91" s="23">
        <f>IF(NOT(ISNUMBER(D91)),"",IF(COUNTIF(Lists!$E$2:$E$4,"&lt;="&amp;D91)=0,"Check the age",IF(D91&gt;Lists!$F$2,"Check the age",INDEX(Lists!$D$2:$D$4,COUNTIF(Lists!$E$2:$E$4,"&lt;="&amp;D91)))))</f>
        <v/>
      </c>
      <c r="F91" s="23">
        <f>IF(A91="","",Registrations!$AU$91)</f>
        <v/>
      </c>
      <c r="G91" s="24">
        <f>IF(A91="","",Registrations!$AV$91)</f>
        <v/>
      </c>
      <c r="H91" s="23">
        <f>IF(A91="","",Registrations!$BE$91)</f>
        <v/>
      </c>
      <c r="I91" s="23">
        <f>IF(A91="","",Registrations!$BF$91)</f>
        <v/>
      </c>
      <c r="J91" s="24">
        <f>IF(A91="","",Registrations!$AW$91)</f>
        <v/>
      </c>
      <c r="K91" s="24">
        <f>IF(A91="","",Registrations!$BG$91)</f>
        <v/>
      </c>
      <c r="L91" s="24">
        <f>IF(A91="","",IF(Registrations!$AX$91="Yes","Uploaded",IF(UPPER(TRIM(R91&amp;""))="Y","On paper","Missing")))</f>
        <v/>
      </c>
      <c r="M91" s="23">
        <f>IF(A91="","",IF(UPPER(TRIM(S91&amp;""))="Y","Paid in full",IF(Registrations!$BI$91&gt;0,IF(OR(NOT(ISNUMBER(Registrations!$BJ$91)),Registrations!$BI$91&gt;=Registrations!$BJ$91),"Paid in full","Deposit paid"),IF(Registrations!$BH$91&lt;&gt;"",Registrations!$BH$91,"No payment yet"))))</f>
        <v/>
      </c>
      <c r="N91" s="26">
        <f>IF(A91="","",Registrations!$BJ$91)</f>
        <v/>
      </c>
      <c r="O91" s="26">
        <f>IF(A91="","",Registrations!$BI$91)</f>
        <v/>
      </c>
      <c r="P91" s="26">
        <f>IF(A91="","",IF(OR(M91="Paid in full",NOT(ISNUMBER(Registrations!$BJ$91))),0,IF(M91="Deposit paid",MAX(0,Registrations!$BJ$91-Registrations!$BI$91),0)))</f>
        <v/>
      </c>
      <c r="Q91" s="18" t="n"/>
      <c r="R91" s="28" t="n"/>
      <c r="S91" s="28" t="n"/>
      <c r="T91" s="28" t="n"/>
      <c r="U91" s="18" t="n"/>
      <c r="V91" s="19">
        <f>IF(A91="",0,1)</f>
        <v/>
      </c>
      <c r="W91" s="19">
        <f>IF(A91="",0,1)</f>
        <v/>
      </c>
    </row>
    <row r="92">
      <c r="A92" s="23">
        <f>Registrations!$AS$92</f>
        <v/>
      </c>
      <c r="B92" s="24">
        <f>IF(A92="","","First camper")</f>
        <v/>
      </c>
      <c r="C92" s="25">
        <f>IF(A92="","",Registrations!$AT$92)</f>
        <v/>
      </c>
      <c r="D92" s="24">
        <f>IF(OR(A92="",NOT(ISNUMBER(C92)),NOT(ISNUMBER(Lists!$B$2))),"",YEAR(Lists!$B$2)-YEAR(C92)-IF(DATE(YEAR(Lists!$B$2),MONTH(C92),DAY(C92))&gt;Lists!$B$2,1,0))</f>
        <v/>
      </c>
      <c r="E92" s="23">
        <f>IF(NOT(ISNUMBER(D92)),"",IF(COUNTIF(Lists!$E$2:$E$4,"&lt;="&amp;D92)=0,"Check the age",IF(D92&gt;Lists!$F$2,"Check the age",INDEX(Lists!$D$2:$D$4,COUNTIF(Lists!$E$2:$E$4,"&lt;="&amp;D92)))))</f>
        <v/>
      </c>
      <c r="F92" s="23">
        <f>IF(A92="","",Registrations!$AU$92)</f>
        <v/>
      </c>
      <c r="G92" s="24">
        <f>IF(A92="","",Registrations!$AV$92)</f>
        <v/>
      </c>
      <c r="H92" s="23">
        <f>IF(A92="","",Registrations!$BE$92)</f>
        <v/>
      </c>
      <c r="I92" s="23">
        <f>IF(A92="","",Registrations!$BF$92)</f>
        <v/>
      </c>
      <c r="J92" s="24">
        <f>IF(A92="","",Registrations!$AW$92)</f>
        <v/>
      </c>
      <c r="K92" s="24">
        <f>IF(A92="","",Registrations!$BG$92)</f>
        <v/>
      </c>
      <c r="L92" s="24">
        <f>IF(A92="","",IF(Registrations!$AX$92="Yes","Uploaded",IF(UPPER(TRIM(R92&amp;""))="Y","On paper","Missing")))</f>
        <v/>
      </c>
      <c r="M92" s="23">
        <f>IF(A92="","",IF(UPPER(TRIM(S92&amp;""))="Y","Paid in full",IF(Registrations!$BI$92&gt;0,IF(OR(NOT(ISNUMBER(Registrations!$BJ$92)),Registrations!$BI$92&gt;=Registrations!$BJ$92),"Paid in full","Deposit paid"),IF(Registrations!$BH$92&lt;&gt;"",Registrations!$BH$92,"No payment yet"))))</f>
        <v/>
      </c>
      <c r="N92" s="26">
        <f>IF(A92="","",Registrations!$BJ$92)</f>
        <v/>
      </c>
      <c r="O92" s="26">
        <f>IF(A92="","",Registrations!$BI$92)</f>
        <v/>
      </c>
      <c r="P92" s="26">
        <f>IF(A92="","",IF(OR(M92="Paid in full",NOT(ISNUMBER(Registrations!$BJ$92))),0,IF(M92="Deposit paid",MAX(0,Registrations!$BJ$92-Registrations!$BI$92),0)))</f>
        <v/>
      </c>
      <c r="Q92" s="18" t="n"/>
      <c r="R92" s="28" t="n"/>
      <c r="S92" s="28" t="n"/>
      <c r="T92" s="28" t="n"/>
      <c r="U92" s="18" t="n"/>
      <c r="V92" s="19">
        <f>IF(A92="",0,1)</f>
        <v/>
      </c>
      <c r="W92" s="19">
        <f>IF(A92="",0,1)</f>
        <v/>
      </c>
    </row>
    <row r="93">
      <c r="A93" s="23">
        <f>Registrations!$AS$93</f>
        <v/>
      </c>
      <c r="B93" s="24">
        <f>IF(A93="","","First camper")</f>
        <v/>
      </c>
      <c r="C93" s="25">
        <f>IF(A93="","",Registrations!$AT$93)</f>
        <v/>
      </c>
      <c r="D93" s="24">
        <f>IF(OR(A93="",NOT(ISNUMBER(C93)),NOT(ISNUMBER(Lists!$B$2))),"",YEAR(Lists!$B$2)-YEAR(C93)-IF(DATE(YEAR(Lists!$B$2),MONTH(C93),DAY(C93))&gt;Lists!$B$2,1,0))</f>
        <v/>
      </c>
      <c r="E93" s="23">
        <f>IF(NOT(ISNUMBER(D93)),"",IF(COUNTIF(Lists!$E$2:$E$4,"&lt;="&amp;D93)=0,"Check the age",IF(D93&gt;Lists!$F$2,"Check the age",INDEX(Lists!$D$2:$D$4,COUNTIF(Lists!$E$2:$E$4,"&lt;="&amp;D93)))))</f>
        <v/>
      </c>
      <c r="F93" s="23">
        <f>IF(A93="","",Registrations!$AU$93)</f>
        <v/>
      </c>
      <c r="G93" s="24">
        <f>IF(A93="","",Registrations!$AV$93)</f>
        <v/>
      </c>
      <c r="H93" s="23">
        <f>IF(A93="","",Registrations!$BE$93)</f>
        <v/>
      </c>
      <c r="I93" s="23">
        <f>IF(A93="","",Registrations!$BF$93)</f>
        <v/>
      </c>
      <c r="J93" s="24">
        <f>IF(A93="","",Registrations!$AW$93)</f>
        <v/>
      </c>
      <c r="K93" s="24">
        <f>IF(A93="","",Registrations!$BG$93)</f>
        <v/>
      </c>
      <c r="L93" s="24">
        <f>IF(A93="","",IF(Registrations!$AX$93="Yes","Uploaded",IF(UPPER(TRIM(R93&amp;""))="Y","On paper","Missing")))</f>
        <v/>
      </c>
      <c r="M93" s="23">
        <f>IF(A93="","",IF(UPPER(TRIM(S93&amp;""))="Y","Paid in full",IF(Registrations!$BI$93&gt;0,IF(OR(NOT(ISNUMBER(Registrations!$BJ$93)),Registrations!$BI$93&gt;=Registrations!$BJ$93),"Paid in full","Deposit paid"),IF(Registrations!$BH$93&lt;&gt;"",Registrations!$BH$93,"No payment yet"))))</f>
        <v/>
      </c>
      <c r="N93" s="26">
        <f>IF(A93="","",Registrations!$BJ$93)</f>
        <v/>
      </c>
      <c r="O93" s="26">
        <f>IF(A93="","",Registrations!$BI$93)</f>
        <v/>
      </c>
      <c r="P93" s="26">
        <f>IF(A93="","",IF(OR(M93="Paid in full",NOT(ISNUMBER(Registrations!$BJ$93))),0,IF(M93="Deposit paid",MAX(0,Registrations!$BJ$93-Registrations!$BI$93),0)))</f>
        <v/>
      </c>
      <c r="Q93" s="18" t="n"/>
      <c r="R93" s="28" t="n"/>
      <c r="S93" s="28" t="n"/>
      <c r="T93" s="28" t="n"/>
      <c r="U93" s="18" t="n"/>
      <c r="V93" s="19">
        <f>IF(A93="",0,1)</f>
        <v/>
      </c>
      <c r="W93" s="19">
        <f>IF(A93="",0,1)</f>
        <v/>
      </c>
    </row>
    <row r="94">
      <c r="A94" s="23">
        <f>Registrations!$AS$94</f>
        <v/>
      </c>
      <c r="B94" s="24">
        <f>IF(A94="","","First camper")</f>
        <v/>
      </c>
      <c r="C94" s="25">
        <f>IF(A94="","",Registrations!$AT$94)</f>
        <v/>
      </c>
      <c r="D94" s="24">
        <f>IF(OR(A94="",NOT(ISNUMBER(C94)),NOT(ISNUMBER(Lists!$B$2))),"",YEAR(Lists!$B$2)-YEAR(C94)-IF(DATE(YEAR(Lists!$B$2),MONTH(C94),DAY(C94))&gt;Lists!$B$2,1,0))</f>
        <v/>
      </c>
      <c r="E94" s="23">
        <f>IF(NOT(ISNUMBER(D94)),"",IF(COUNTIF(Lists!$E$2:$E$4,"&lt;="&amp;D94)=0,"Check the age",IF(D94&gt;Lists!$F$2,"Check the age",INDEX(Lists!$D$2:$D$4,COUNTIF(Lists!$E$2:$E$4,"&lt;="&amp;D94)))))</f>
        <v/>
      </c>
      <c r="F94" s="23">
        <f>IF(A94="","",Registrations!$AU$94)</f>
        <v/>
      </c>
      <c r="G94" s="24">
        <f>IF(A94="","",Registrations!$AV$94)</f>
        <v/>
      </c>
      <c r="H94" s="23">
        <f>IF(A94="","",Registrations!$BE$94)</f>
        <v/>
      </c>
      <c r="I94" s="23">
        <f>IF(A94="","",Registrations!$BF$94)</f>
        <v/>
      </c>
      <c r="J94" s="24">
        <f>IF(A94="","",Registrations!$AW$94)</f>
        <v/>
      </c>
      <c r="K94" s="24">
        <f>IF(A94="","",Registrations!$BG$94)</f>
        <v/>
      </c>
      <c r="L94" s="24">
        <f>IF(A94="","",IF(Registrations!$AX$94="Yes","Uploaded",IF(UPPER(TRIM(R94&amp;""))="Y","On paper","Missing")))</f>
        <v/>
      </c>
      <c r="M94" s="23">
        <f>IF(A94="","",IF(UPPER(TRIM(S94&amp;""))="Y","Paid in full",IF(Registrations!$BI$94&gt;0,IF(OR(NOT(ISNUMBER(Registrations!$BJ$94)),Registrations!$BI$94&gt;=Registrations!$BJ$94),"Paid in full","Deposit paid"),IF(Registrations!$BH$94&lt;&gt;"",Registrations!$BH$94,"No payment yet"))))</f>
        <v/>
      </c>
      <c r="N94" s="26">
        <f>IF(A94="","",Registrations!$BJ$94)</f>
        <v/>
      </c>
      <c r="O94" s="26">
        <f>IF(A94="","",Registrations!$BI$94)</f>
        <v/>
      </c>
      <c r="P94" s="26">
        <f>IF(A94="","",IF(OR(M94="Paid in full",NOT(ISNUMBER(Registrations!$BJ$94))),0,IF(M94="Deposit paid",MAX(0,Registrations!$BJ$94-Registrations!$BI$94),0)))</f>
        <v/>
      </c>
      <c r="Q94" s="18" t="n"/>
      <c r="R94" s="28" t="n"/>
      <c r="S94" s="28" t="n"/>
      <c r="T94" s="28" t="n"/>
      <c r="U94" s="18" t="n"/>
      <c r="V94" s="19">
        <f>IF(A94="",0,1)</f>
        <v/>
      </c>
      <c r="W94" s="19">
        <f>IF(A94="",0,1)</f>
        <v/>
      </c>
    </row>
    <row r="95">
      <c r="A95" s="23">
        <f>Registrations!$AS$95</f>
        <v/>
      </c>
      <c r="B95" s="24">
        <f>IF(A95="","","First camper")</f>
        <v/>
      </c>
      <c r="C95" s="25">
        <f>IF(A95="","",Registrations!$AT$95)</f>
        <v/>
      </c>
      <c r="D95" s="24">
        <f>IF(OR(A95="",NOT(ISNUMBER(C95)),NOT(ISNUMBER(Lists!$B$2))),"",YEAR(Lists!$B$2)-YEAR(C95)-IF(DATE(YEAR(Lists!$B$2),MONTH(C95),DAY(C95))&gt;Lists!$B$2,1,0))</f>
        <v/>
      </c>
      <c r="E95" s="23">
        <f>IF(NOT(ISNUMBER(D95)),"",IF(COUNTIF(Lists!$E$2:$E$4,"&lt;="&amp;D95)=0,"Check the age",IF(D95&gt;Lists!$F$2,"Check the age",INDEX(Lists!$D$2:$D$4,COUNTIF(Lists!$E$2:$E$4,"&lt;="&amp;D95)))))</f>
        <v/>
      </c>
      <c r="F95" s="23">
        <f>IF(A95="","",Registrations!$AU$95)</f>
        <v/>
      </c>
      <c r="G95" s="24">
        <f>IF(A95="","",Registrations!$AV$95)</f>
        <v/>
      </c>
      <c r="H95" s="23">
        <f>IF(A95="","",Registrations!$BE$95)</f>
        <v/>
      </c>
      <c r="I95" s="23">
        <f>IF(A95="","",Registrations!$BF$95)</f>
        <v/>
      </c>
      <c r="J95" s="24">
        <f>IF(A95="","",Registrations!$AW$95)</f>
        <v/>
      </c>
      <c r="K95" s="24">
        <f>IF(A95="","",Registrations!$BG$95)</f>
        <v/>
      </c>
      <c r="L95" s="24">
        <f>IF(A95="","",IF(Registrations!$AX$95="Yes","Uploaded",IF(UPPER(TRIM(R95&amp;""))="Y","On paper","Missing")))</f>
        <v/>
      </c>
      <c r="M95" s="23">
        <f>IF(A95="","",IF(UPPER(TRIM(S95&amp;""))="Y","Paid in full",IF(Registrations!$BI$95&gt;0,IF(OR(NOT(ISNUMBER(Registrations!$BJ$95)),Registrations!$BI$95&gt;=Registrations!$BJ$95),"Paid in full","Deposit paid"),IF(Registrations!$BH$95&lt;&gt;"",Registrations!$BH$95,"No payment yet"))))</f>
        <v/>
      </c>
      <c r="N95" s="26">
        <f>IF(A95="","",Registrations!$BJ$95)</f>
        <v/>
      </c>
      <c r="O95" s="26">
        <f>IF(A95="","",Registrations!$BI$95)</f>
        <v/>
      </c>
      <c r="P95" s="26">
        <f>IF(A95="","",IF(OR(M95="Paid in full",NOT(ISNUMBER(Registrations!$BJ$95))),0,IF(M95="Deposit paid",MAX(0,Registrations!$BJ$95-Registrations!$BI$95),0)))</f>
        <v/>
      </c>
      <c r="Q95" s="18" t="n"/>
      <c r="R95" s="28" t="n"/>
      <c r="S95" s="28" t="n"/>
      <c r="T95" s="28" t="n"/>
      <c r="U95" s="18" t="n"/>
      <c r="V95" s="19">
        <f>IF(A95="",0,1)</f>
        <v/>
      </c>
      <c r="W95" s="19">
        <f>IF(A95="",0,1)</f>
        <v/>
      </c>
    </row>
    <row r="96">
      <c r="A96" s="23">
        <f>Registrations!$AS$96</f>
        <v/>
      </c>
      <c r="B96" s="24">
        <f>IF(A96="","","First camper")</f>
        <v/>
      </c>
      <c r="C96" s="25">
        <f>IF(A96="","",Registrations!$AT$96)</f>
        <v/>
      </c>
      <c r="D96" s="24">
        <f>IF(OR(A96="",NOT(ISNUMBER(C96)),NOT(ISNUMBER(Lists!$B$2))),"",YEAR(Lists!$B$2)-YEAR(C96)-IF(DATE(YEAR(Lists!$B$2),MONTH(C96),DAY(C96))&gt;Lists!$B$2,1,0))</f>
        <v/>
      </c>
      <c r="E96" s="23">
        <f>IF(NOT(ISNUMBER(D96)),"",IF(COUNTIF(Lists!$E$2:$E$4,"&lt;="&amp;D96)=0,"Check the age",IF(D96&gt;Lists!$F$2,"Check the age",INDEX(Lists!$D$2:$D$4,COUNTIF(Lists!$E$2:$E$4,"&lt;="&amp;D96)))))</f>
        <v/>
      </c>
      <c r="F96" s="23">
        <f>IF(A96="","",Registrations!$AU$96)</f>
        <v/>
      </c>
      <c r="G96" s="24">
        <f>IF(A96="","",Registrations!$AV$96)</f>
        <v/>
      </c>
      <c r="H96" s="23">
        <f>IF(A96="","",Registrations!$BE$96)</f>
        <v/>
      </c>
      <c r="I96" s="23">
        <f>IF(A96="","",Registrations!$BF$96)</f>
        <v/>
      </c>
      <c r="J96" s="24">
        <f>IF(A96="","",Registrations!$AW$96)</f>
        <v/>
      </c>
      <c r="K96" s="24">
        <f>IF(A96="","",Registrations!$BG$96)</f>
        <v/>
      </c>
      <c r="L96" s="24">
        <f>IF(A96="","",IF(Registrations!$AX$96="Yes","Uploaded",IF(UPPER(TRIM(R96&amp;""))="Y","On paper","Missing")))</f>
        <v/>
      </c>
      <c r="M96" s="23">
        <f>IF(A96="","",IF(UPPER(TRIM(S96&amp;""))="Y","Paid in full",IF(Registrations!$BI$96&gt;0,IF(OR(NOT(ISNUMBER(Registrations!$BJ$96)),Registrations!$BI$96&gt;=Registrations!$BJ$96),"Paid in full","Deposit paid"),IF(Registrations!$BH$96&lt;&gt;"",Registrations!$BH$96,"No payment yet"))))</f>
        <v/>
      </c>
      <c r="N96" s="26">
        <f>IF(A96="","",Registrations!$BJ$96)</f>
        <v/>
      </c>
      <c r="O96" s="26">
        <f>IF(A96="","",Registrations!$BI$96)</f>
        <v/>
      </c>
      <c r="P96" s="26">
        <f>IF(A96="","",IF(OR(M96="Paid in full",NOT(ISNUMBER(Registrations!$BJ$96))),0,IF(M96="Deposit paid",MAX(0,Registrations!$BJ$96-Registrations!$BI$96),0)))</f>
        <v/>
      </c>
      <c r="Q96" s="18" t="n"/>
      <c r="R96" s="28" t="n"/>
      <c r="S96" s="28" t="n"/>
      <c r="T96" s="28" t="n"/>
      <c r="U96" s="18" t="n"/>
      <c r="V96" s="19">
        <f>IF(A96="",0,1)</f>
        <v/>
      </c>
      <c r="W96" s="19">
        <f>IF(A96="",0,1)</f>
        <v/>
      </c>
    </row>
    <row r="97">
      <c r="A97" s="23">
        <f>Registrations!$AS$97</f>
        <v/>
      </c>
      <c r="B97" s="24">
        <f>IF(A97="","","First camper")</f>
        <v/>
      </c>
      <c r="C97" s="25">
        <f>IF(A97="","",Registrations!$AT$97)</f>
        <v/>
      </c>
      <c r="D97" s="24">
        <f>IF(OR(A97="",NOT(ISNUMBER(C97)),NOT(ISNUMBER(Lists!$B$2))),"",YEAR(Lists!$B$2)-YEAR(C97)-IF(DATE(YEAR(Lists!$B$2),MONTH(C97),DAY(C97))&gt;Lists!$B$2,1,0))</f>
        <v/>
      </c>
      <c r="E97" s="23">
        <f>IF(NOT(ISNUMBER(D97)),"",IF(COUNTIF(Lists!$E$2:$E$4,"&lt;="&amp;D97)=0,"Check the age",IF(D97&gt;Lists!$F$2,"Check the age",INDEX(Lists!$D$2:$D$4,COUNTIF(Lists!$E$2:$E$4,"&lt;="&amp;D97)))))</f>
        <v/>
      </c>
      <c r="F97" s="23">
        <f>IF(A97="","",Registrations!$AU$97)</f>
        <v/>
      </c>
      <c r="G97" s="24">
        <f>IF(A97="","",Registrations!$AV$97)</f>
        <v/>
      </c>
      <c r="H97" s="23">
        <f>IF(A97="","",Registrations!$BE$97)</f>
        <v/>
      </c>
      <c r="I97" s="23">
        <f>IF(A97="","",Registrations!$BF$97)</f>
        <v/>
      </c>
      <c r="J97" s="24">
        <f>IF(A97="","",Registrations!$AW$97)</f>
        <v/>
      </c>
      <c r="K97" s="24">
        <f>IF(A97="","",Registrations!$BG$97)</f>
        <v/>
      </c>
      <c r="L97" s="24">
        <f>IF(A97="","",IF(Registrations!$AX$97="Yes","Uploaded",IF(UPPER(TRIM(R97&amp;""))="Y","On paper","Missing")))</f>
        <v/>
      </c>
      <c r="M97" s="23">
        <f>IF(A97="","",IF(UPPER(TRIM(S97&amp;""))="Y","Paid in full",IF(Registrations!$BI$97&gt;0,IF(OR(NOT(ISNUMBER(Registrations!$BJ$97)),Registrations!$BI$97&gt;=Registrations!$BJ$97),"Paid in full","Deposit paid"),IF(Registrations!$BH$97&lt;&gt;"",Registrations!$BH$97,"No payment yet"))))</f>
        <v/>
      </c>
      <c r="N97" s="26">
        <f>IF(A97="","",Registrations!$BJ$97)</f>
        <v/>
      </c>
      <c r="O97" s="26">
        <f>IF(A97="","",Registrations!$BI$97)</f>
        <v/>
      </c>
      <c r="P97" s="26">
        <f>IF(A97="","",IF(OR(M97="Paid in full",NOT(ISNUMBER(Registrations!$BJ$97))),0,IF(M97="Deposit paid",MAX(0,Registrations!$BJ$97-Registrations!$BI$97),0)))</f>
        <v/>
      </c>
      <c r="Q97" s="18" t="n"/>
      <c r="R97" s="28" t="n"/>
      <c r="S97" s="28" t="n"/>
      <c r="T97" s="28" t="n"/>
      <c r="U97" s="18" t="n"/>
      <c r="V97" s="19">
        <f>IF(A97="",0,1)</f>
        <v/>
      </c>
      <c r="W97" s="19">
        <f>IF(A97="",0,1)</f>
        <v/>
      </c>
    </row>
    <row r="98">
      <c r="A98" s="23">
        <f>Registrations!$AS$98</f>
        <v/>
      </c>
      <c r="B98" s="24">
        <f>IF(A98="","","First camper")</f>
        <v/>
      </c>
      <c r="C98" s="25">
        <f>IF(A98="","",Registrations!$AT$98)</f>
        <v/>
      </c>
      <c r="D98" s="24">
        <f>IF(OR(A98="",NOT(ISNUMBER(C98)),NOT(ISNUMBER(Lists!$B$2))),"",YEAR(Lists!$B$2)-YEAR(C98)-IF(DATE(YEAR(Lists!$B$2),MONTH(C98),DAY(C98))&gt;Lists!$B$2,1,0))</f>
        <v/>
      </c>
      <c r="E98" s="23">
        <f>IF(NOT(ISNUMBER(D98)),"",IF(COUNTIF(Lists!$E$2:$E$4,"&lt;="&amp;D98)=0,"Check the age",IF(D98&gt;Lists!$F$2,"Check the age",INDEX(Lists!$D$2:$D$4,COUNTIF(Lists!$E$2:$E$4,"&lt;="&amp;D98)))))</f>
        <v/>
      </c>
      <c r="F98" s="23">
        <f>IF(A98="","",Registrations!$AU$98)</f>
        <v/>
      </c>
      <c r="G98" s="24">
        <f>IF(A98="","",Registrations!$AV$98)</f>
        <v/>
      </c>
      <c r="H98" s="23">
        <f>IF(A98="","",Registrations!$BE$98)</f>
        <v/>
      </c>
      <c r="I98" s="23">
        <f>IF(A98="","",Registrations!$BF$98)</f>
        <v/>
      </c>
      <c r="J98" s="24">
        <f>IF(A98="","",Registrations!$AW$98)</f>
        <v/>
      </c>
      <c r="K98" s="24">
        <f>IF(A98="","",Registrations!$BG$98)</f>
        <v/>
      </c>
      <c r="L98" s="24">
        <f>IF(A98="","",IF(Registrations!$AX$98="Yes","Uploaded",IF(UPPER(TRIM(R98&amp;""))="Y","On paper","Missing")))</f>
        <v/>
      </c>
      <c r="M98" s="23">
        <f>IF(A98="","",IF(UPPER(TRIM(S98&amp;""))="Y","Paid in full",IF(Registrations!$BI$98&gt;0,IF(OR(NOT(ISNUMBER(Registrations!$BJ$98)),Registrations!$BI$98&gt;=Registrations!$BJ$98),"Paid in full","Deposit paid"),IF(Registrations!$BH$98&lt;&gt;"",Registrations!$BH$98,"No payment yet"))))</f>
        <v/>
      </c>
      <c r="N98" s="26">
        <f>IF(A98="","",Registrations!$BJ$98)</f>
        <v/>
      </c>
      <c r="O98" s="26">
        <f>IF(A98="","",Registrations!$BI$98)</f>
        <v/>
      </c>
      <c r="P98" s="26">
        <f>IF(A98="","",IF(OR(M98="Paid in full",NOT(ISNUMBER(Registrations!$BJ$98))),0,IF(M98="Deposit paid",MAX(0,Registrations!$BJ$98-Registrations!$BI$98),0)))</f>
        <v/>
      </c>
      <c r="Q98" s="18" t="n"/>
      <c r="R98" s="28" t="n"/>
      <c r="S98" s="28" t="n"/>
      <c r="T98" s="28" t="n"/>
      <c r="U98" s="18" t="n"/>
      <c r="V98" s="19">
        <f>IF(A98="",0,1)</f>
        <v/>
      </c>
      <c r="W98" s="19">
        <f>IF(A98="",0,1)</f>
        <v/>
      </c>
    </row>
    <row r="99">
      <c r="A99" s="23">
        <f>Registrations!$AS$99</f>
        <v/>
      </c>
      <c r="B99" s="24">
        <f>IF(A99="","","First camper")</f>
        <v/>
      </c>
      <c r="C99" s="25">
        <f>IF(A99="","",Registrations!$AT$99)</f>
        <v/>
      </c>
      <c r="D99" s="24">
        <f>IF(OR(A99="",NOT(ISNUMBER(C99)),NOT(ISNUMBER(Lists!$B$2))),"",YEAR(Lists!$B$2)-YEAR(C99)-IF(DATE(YEAR(Lists!$B$2),MONTH(C99),DAY(C99))&gt;Lists!$B$2,1,0))</f>
        <v/>
      </c>
      <c r="E99" s="23">
        <f>IF(NOT(ISNUMBER(D99)),"",IF(COUNTIF(Lists!$E$2:$E$4,"&lt;="&amp;D99)=0,"Check the age",IF(D99&gt;Lists!$F$2,"Check the age",INDEX(Lists!$D$2:$D$4,COUNTIF(Lists!$E$2:$E$4,"&lt;="&amp;D99)))))</f>
        <v/>
      </c>
      <c r="F99" s="23">
        <f>IF(A99="","",Registrations!$AU$99)</f>
        <v/>
      </c>
      <c r="G99" s="24">
        <f>IF(A99="","",Registrations!$AV$99)</f>
        <v/>
      </c>
      <c r="H99" s="23">
        <f>IF(A99="","",Registrations!$BE$99)</f>
        <v/>
      </c>
      <c r="I99" s="23">
        <f>IF(A99="","",Registrations!$BF$99)</f>
        <v/>
      </c>
      <c r="J99" s="24">
        <f>IF(A99="","",Registrations!$AW$99)</f>
        <v/>
      </c>
      <c r="K99" s="24">
        <f>IF(A99="","",Registrations!$BG$99)</f>
        <v/>
      </c>
      <c r="L99" s="24">
        <f>IF(A99="","",IF(Registrations!$AX$99="Yes","Uploaded",IF(UPPER(TRIM(R99&amp;""))="Y","On paper","Missing")))</f>
        <v/>
      </c>
      <c r="M99" s="23">
        <f>IF(A99="","",IF(UPPER(TRIM(S99&amp;""))="Y","Paid in full",IF(Registrations!$BI$99&gt;0,IF(OR(NOT(ISNUMBER(Registrations!$BJ$99)),Registrations!$BI$99&gt;=Registrations!$BJ$99),"Paid in full","Deposit paid"),IF(Registrations!$BH$99&lt;&gt;"",Registrations!$BH$99,"No payment yet"))))</f>
        <v/>
      </c>
      <c r="N99" s="26">
        <f>IF(A99="","",Registrations!$BJ$99)</f>
        <v/>
      </c>
      <c r="O99" s="26">
        <f>IF(A99="","",Registrations!$BI$99)</f>
        <v/>
      </c>
      <c r="P99" s="26">
        <f>IF(A99="","",IF(OR(M99="Paid in full",NOT(ISNUMBER(Registrations!$BJ$99))),0,IF(M99="Deposit paid",MAX(0,Registrations!$BJ$99-Registrations!$BI$99),0)))</f>
        <v/>
      </c>
      <c r="Q99" s="18" t="n"/>
      <c r="R99" s="28" t="n"/>
      <c r="S99" s="28" t="n"/>
      <c r="T99" s="28" t="n"/>
      <c r="U99" s="18" t="n"/>
      <c r="V99" s="19">
        <f>IF(A99="",0,1)</f>
        <v/>
      </c>
      <c r="W99" s="19">
        <f>IF(A99="",0,1)</f>
        <v/>
      </c>
    </row>
    <row r="100">
      <c r="A100" s="23">
        <f>Registrations!$AS$100</f>
        <v/>
      </c>
      <c r="B100" s="24">
        <f>IF(A100="","","First camper")</f>
        <v/>
      </c>
      <c r="C100" s="25">
        <f>IF(A100="","",Registrations!$AT$100)</f>
        <v/>
      </c>
      <c r="D100" s="24">
        <f>IF(OR(A100="",NOT(ISNUMBER(C100)),NOT(ISNUMBER(Lists!$B$2))),"",YEAR(Lists!$B$2)-YEAR(C100)-IF(DATE(YEAR(Lists!$B$2),MONTH(C100),DAY(C100))&gt;Lists!$B$2,1,0))</f>
        <v/>
      </c>
      <c r="E100" s="23">
        <f>IF(NOT(ISNUMBER(D100)),"",IF(COUNTIF(Lists!$E$2:$E$4,"&lt;="&amp;D100)=0,"Check the age",IF(D100&gt;Lists!$F$2,"Check the age",INDEX(Lists!$D$2:$D$4,COUNTIF(Lists!$E$2:$E$4,"&lt;="&amp;D100)))))</f>
        <v/>
      </c>
      <c r="F100" s="23">
        <f>IF(A100="","",Registrations!$AU$100)</f>
        <v/>
      </c>
      <c r="G100" s="24">
        <f>IF(A100="","",Registrations!$AV$100)</f>
        <v/>
      </c>
      <c r="H100" s="23">
        <f>IF(A100="","",Registrations!$BE$100)</f>
        <v/>
      </c>
      <c r="I100" s="23">
        <f>IF(A100="","",Registrations!$BF$100)</f>
        <v/>
      </c>
      <c r="J100" s="24">
        <f>IF(A100="","",Registrations!$AW$100)</f>
        <v/>
      </c>
      <c r="K100" s="24">
        <f>IF(A100="","",Registrations!$BG$100)</f>
        <v/>
      </c>
      <c r="L100" s="24">
        <f>IF(A100="","",IF(Registrations!$AX$100="Yes","Uploaded",IF(UPPER(TRIM(R100&amp;""))="Y","On paper","Missing")))</f>
        <v/>
      </c>
      <c r="M100" s="23">
        <f>IF(A100="","",IF(UPPER(TRIM(S100&amp;""))="Y","Paid in full",IF(Registrations!$BI$100&gt;0,IF(OR(NOT(ISNUMBER(Registrations!$BJ$100)),Registrations!$BI$100&gt;=Registrations!$BJ$100),"Paid in full","Deposit paid"),IF(Registrations!$BH$100&lt;&gt;"",Registrations!$BH$100,"No payment yet"))))</f>
        <v/>
      </c>
      <c r="N100" s="26">
        <f>IF(A100="","",Registrations!$BJ$100)</f>
        <v/>
      </c>
      <c r="O100" s="26">
        <f>IF(A100="","",Registrations!$BI$100)</f>
        <v/>
      </c>
      <c r="P100" s="26">
        <f>IF(A100="","",IF(OR(M100="Paid in full",NOT(ISNUMBER(Registrations!$BJ$100))),0,IF(M100="Deposit paid",MAX(0,Registrations!$BJ$100-Registrations!$BI$100),0)))</f>
        <v/>
      </c>
      <c r="Q100" s="18" t="n"/>
      <c r="R100" s="28" t="n"/>
      <c r="S100" s="28" t="n"/>
      <c r="T100" s="28" t="n"/>
      <c r="U100" s="18" t="n"/>
      <c r="V100" s="19">
        <f>IF(A100="",0,1)</f>
        <v/>
      </c>
      <c r="W100" s="19">
        <f>IF(A100="",0,1)</f>
        <v/>
      </c>
    </row>
    <row r="101">
      <c r="A101" s="23">
        <f>Registrations!$AS$101</f>
        <v/>
      </c>
      <c r="B101" s="24">
        <f>IF(A101="","","First camper")</f>
        <v/>
      </c>
      <c r="C101" s="25">
        <f>IF(A101="","",Registrations!$AT$101)</f>
        <v/>
      </c>
      <c r="D101" s="24">
        <f>IF(OR(A101="",NOT(ISNUMBER(C101)),NOT(ISNUMBER(Lists!$B$2))),"",YEAR(Lists!$B$2)-YEAR(C101)-IF(DATE(YEAR(Lists!$B$2),MONTH(C101),DAY(C101))&gt;Lists!$B$2,1,0))</f>
        <v/>
      </c>
      <c r="E101" s="23">
        <f>IF(NOT(ISNUMBER(D101)),"",IF(COUNTIF(Lists!$E$2:$E$4,"&lt;="&amp;D101)=0,"Check the age",IF(D101&gt;Lists!$F$2,"Check the age",INDEX(Lists!$D$2:$D$4,COUNTIF(Lists!$E$2:$E$4,"&lt;="&amp;D101)))))</f>
        <v/>
      </c>
      <c r="F101" s="23">
        <f>IF(A101="","",Registrations!$AU$101)</f>
        <v/>
      </c>
      <c r="G101" s="24">
        <f>IF(A101="","",Registrations!$AV$101)</f>
        <v/>
      </c>
      <c r="H101" s="23">
        <f>IF(A101="","",Registrations!$BE$101)</f>
        <v/>
      </c>
      <c r="I101" s="23">
        <f>IF(A101="","",Registrations!$BF$101)</f>
        <v/>
      </c>
      <c r="J101" s="24">
        <f>IF(A101="","",Registrations!$AW$101)</f>
        <v/>
      </c>
      <c r="K101" s="24">
        <f>IF(A101="","",Registrations!$BG$101)</f>
        <v/>
      </c>
      <c r="L101" s="24">
        <f>IF(A101="","",IF(Registrations!$AX$101="Yes","Uploaded",IF(UPPER(TRIM(R101&amp;""))="Y","On paper","Missing")))</f>
        <v/>
      </c>
      <c r="M101" s="23">
        <f>IF(A101="","",IF(UPPER(TRIM(S101&amp;""))="Y","Paid in full",IF(Registrations!$BI$101&gt;0,IF(OR(NOT(ISNUMBER(Registrations!$BJ$101)),Registrations!$BI$101&gt;=Registrations!$BJ$101),"Paid in full","Deposit paid"),IF(Registrations!$BH$101&lt;&gt;"",Registrations!$BH$101,"No payment yet"))))</f>
        <v/>
      </c>
      <c r="N101" s="26">
        <f>IF(A101="","",Registrations!$BJ$101)</f>
        <v/>
      </c>
      <c r="O101" s="26">
        <f>IF(A101="","",Registrations!$BI$101)</f>
        <v/>
      </c>
      <c r="P101" s="26">
        <f>IF(A101="","",IF(OR(M101="Paid in full",NOT(ISNUMBER(Registrations!$BJ$101))),0,IF(M101="Deposit paid",MAX(0,Registrations!$BJ$101-Registrations!$BI$101),0)))</f>
        <v/>
      </c>
      <c r="Q101" s="18" t="n"/>
      <c r="R101" s="28" t="n"/>
      <c r="S101" s="28" t="n"/>
      <c r="T101" s="28" t="n"/>
      <c r="U101" s="18" t="n"/>
      <c r="V101" s="19">
        <f>IF(A101="",0,1)</f>
        <v/>
      </c>
      <c r="W101" s="19">
        <f>IF(A101="",0,1)</f>
        <v/>
      </c>
    </row>
    <row r="102">
      <c r="A102" s="23">
        <f>Registrations!$AS$102</f>
        <v/>
      </c>
      <c r="B102" s="24">
        <f>IF(A102="","","First camper")</f>
        <v/>
      </c>
      <c r="C102" s="25">
        <f>IF(A102="","",Registrations!$AT$102)</f>
        <v/>
      </c>
      <c r="D102" s="24">
        <f>IF(OR(A102="",NOT(ISNUMBER(C102)),NOT(ISNUMBER(Lists!$B$2))),"",YEAR(Lists!$B$2)-YEAR(C102)-IF(DATE(YEAR(Lists!$B$2),MONTH(C102),DAY(C102))&gt;Lists!$B$2,1,0))</f>
        <v/>
      </c>
      <c r="E102" s="23">
        <f>IF(NOT(ISNUMBER(D102)),"",IF(COUNTIF(Lists!$E$2:$E$4,"&lt;="&amp;D102)=0,"Check the age",IF(D102&gt;Lists!$F$2,"Check the age",INDEX(Lists!$D$2:$D$4,COUNTIF(Lists!$E$2:$E$4,"&lt;="&amp;D102)))))</f>
        <v/>
      </c>
      <c r="F102" s="23">
        <f>IF(A102="","",Registrations!$AU$102)</f>
        <v/>
      </c>
      <c r="G102" s="24">
        <f>IF(A102="","",Registrations!$AV$102)</f>
        <v/>
      </c>
      <c r="H102" s="23">
        <f>IF(A102="","",Registrations!$BE$102)</f>
        <v/>
      </c>
      <c r="I102" s="23">
        <f>IF(A102="","",Registrations!$BF$102)</f>
        <v/>
      </c>
      <c r="J102" s="24">
        <f>IF(A102="","",Registrations!$AW$102)</f>
        <v/>
      </c>
      <c r="K102" s="24">
        <f>IF(A102="","",Registrations!$BG$102)</f>
        <v/>
      </c>
      <c r="L102" s="24">
        <f>IF(A102="","",IF(Registrations!$AX$102="Yes","Uploaded",IF(UPPER(TRIM(R102&amp;""))="Y","On paper","Missing")))</f>
        <v/>
      </c>
      <c r="M102" s="23">
        <f>IF(A102="","",IF(UPPER(TRIM(S102&amp;""))="Y","Paid in full",IF(Registrations!$BI$102&gt;0,IF(OR(NOT(ISNUMBER(Registrations!$BJ$102)),Registrations!$BI$102&gt;=Registrations!$BJ$102),"Paid in full","Deposit paid"),IF(Registrations!$BH$102&lt;&gt;"",Registrations!$BH$102,"No payment yet"))))</f>
        <v/>
      </c>
      <c r="N102" s="26">
        <f>IF(A102="","",Registrations!$BJ$102)</f>
        <v/>
      </c>
      <c r="O102" s="26">
        <f>IF(A102="","",Registrations!$BI$102)</f>
        <v/>
      </c>
      <c r="P102" s="26">
        <f>IF(A102="","",IF(OR(M102="Paid in full",NOT(ISNUMBER(Registrations!$BJ$102))),0,IF(M102="Deposit paid",MAX(0,Registrations!$BJ$102-Registrations!$BI$102),0)))</f>
        <v/>
      </c>
      <c r="Q102" s="18" t="n"/>
      <c r="R102" s="28" t="n"/>
      <c r="S102" s="28" t="n"/>
      <c r="T102" s="28" t="n"/>
      <c r="U102" s="18" t="n"/>
      <c r="V102" s="19">
        <f>IF(A102="",0,1)</f>
        <v/>
      </c>
      <c r="W102" s="19">
        <f>IF(A102="",0,1)</f>
        <v/>
      </c>
    </row>
    <row r="103">
      <c r="A103" s="23">
        <f>Registrations!$AS$103</f>
        <v/>
      </c>
      <c r="B103" s="24">
        <f>IF(A103="","","First camper")</f>
        <v/>
      </c>
      <c r="C103" s="25">
        <f>IF(A103="","",Registrations!$AT$103)</f>
        <v/>
      </c>
      <c r="D103" s="24">
        <f>IF(OR(A103="",NOT(ISNUMBER(C103)),NOT(ISNUMBER(Lists!$B$2))),"",YEAR(Lists!$B$2)-YEAR(C103)-IF(DATE(YEAR(Lists!$B$2),MONTH(C103),DAY(C103))&gt;Lists!$B$2,1,0))</f>
        <v/>
      </c>
      <c r="E103" s="23">
        <f>IF(NOT(ISNUMBER(D103)),"",IF(COUNTIF(Lists!$E$2:$E$4,"&lt;="&amp;D103)=0,"Check the age",IF(D103&gt;Lists!$F$2,"Check the age",INDEX(Lists!$D$2:$D$4,COUNTIF(Lists!$E$2:$E$4,"&lt;="&amp;D103)))))</f>
        <v/>
      </c>
      <c r="F103" s="23">
        <f>IF(A103="","",Registrations!$AU$103)</f>
        <v/>
      </c>
      <c r="G103" s="24">
        <f>IF(A103="","",Registrations!$AV$103)</f>
        <v/>
      </c>
      <c r="H103" s="23">
        <f>IF(A103="","",Registrations!$BE$103)</f>
        <v/>
      </c>
      <c r="I103" s="23">
        <f>IF(A103="","",Registrations!$BF$103)</f>
        <v/>
      </c>
      <c r="J103" s="24">
        <f>IF(A103="","",Registrations!$AW$103)</f>
        <v/>
      </c>
      <c r="K103" s="24">
        <f>IF(A103="","",Registrations!$BG$103)</f>
        <v/>
      </c>
      <c r="L103" s="24">
        <f>IF(A103="","",IF(Registrations!$AX$103="Yes","Uploaded",IF(UPPER(TRIM(R103&amp;""))="Y","On paper","Missing")))</f>
        <v/>
      </c>
      <c r="M103" s="23">
        <f>IF(A103="","",IF(UPPER(TRIM(S103&amp;""))="Y","Paid in full",IF(Registrations!$BI$103&gt;0,IF(OR(NOT(ISNUMBER(Registrations!$BJ$103)),Registrations!$BI$103&gt;=Registrations!$BJ$103),"Paid in full","Deposit paid"),IF(Registrations!$BH$103&lt;&gt;"",Registrations!$BH$103,"No payment yet"))))</f>
        <v/>
      </c>
      <c r="N103" s="26">
        <f>IF(A103="","",Registrations!$BJ$103)</f>
        <v/>
      </c>
      <c r="O103" s="26">
        <f>IF(A103="","",Registrations!$BI$103)</f>
        <v/>
      </c>
      <c r="P103" s="26">
        <f>IF(A103="","",IF(OR(M103="Paid in full",NOT(ISNUMBER(Registrations!$BJ$103))),0,IF(M103="Deposit paid",MAX(0,Registrations!$BJ$103-Registrations!$BI$103),0)))</f>
        <v/>
      </c>
      <c r="Q103" s="18" t="n"/>
      <c r="R103" s="28" t="n"/>
      <c r="S103" s="28" t="n"/>
      <c r="T103" s="28" t="n"/>
      <c r="U103" s="18" t="n"/>
      <c r="V103" s="19">
        <f>IF(A103="",0,1)</f>
        <v/>
      </c>
      <c r="W103" s="19">
        <f>IF(A103="",0,1)</f>
        <v/>
      </c>
    </row>
    <row r="104">
      <c r="A104" s="23">
        <f>Registrations!$AS$104</f>
        <v/>
      </c>
      <c r="B104" s="24">
        <f>IF(A104="","","First camper")</f>
        <v/>
      </c>
      <c r="C104" s="25">
        <f>IF(A104="","",Registrations!$AT$104)</f>
        <v/>
      </c>
      <c r="D104" s="24">
        <f>IF(OR(A104="",NOT(ISNUMBER(C104)),NOT(ISNUMBER(Lists!$B$2))),"",YEAR(Lists!$B$2)-YEAR(C104)-IF(DATE(YEAR(Lists!$B$2),MONTH(C104),DAY(C104))&gt;Lists!$B$2,1,0))</f>
        <v/>
      </c>
      <c r="E104" s="23">
        <f>IF(NOT(ISNUMBER(D104)),"",IF(COUNTIF(Lists!$E$2:$E$4,"&lt;="&amp;D104)=0,"Check the age",IF(D104&gt;Lists!$F$2,"Check the age",INDEX(Lists!$D$2:$D$4,COUNTIF(Lists!$E$2:$E$4,"&lt;="&amp;D104)))))</f>
        <v/>
      </c>
      <c r="F104" s="23">
        <f>IF(A104="","",Registrations!$AU$104)</f>
        <v/>
      </c>
      <c r="G104" s="24">
        <f>IF(A104="","",Registrations!$AV$104)</f>
        <v/>
      </c>
      <c r="H104" s="23">
        <f>IF(A104="","",Registrations!$BE$104)</f>
        <v/>
      </c>
      <c r="I104" s="23">
        <f>IF(A104="","",Registrations!$BF$104)</f>
        <v/>
      </c>
      <c r="J104" s="24">
        <f>IF(A104="","",Registrations!$AW$104)</f>
        <v/>
      </c>
      <c r="K104" s="24">
        <f>IF(A104="","",Registrations!$BG$104)</f>
        <v/>
      </c>
      <c r="L104" s="24">
        <f>IF(A104="","",IF(Registrations!$AX$104="Yes","Uploaded",IF(UPPER(TRIM(R104&amp;""))="Y","On paper","Missing")))</f>
        <v/>
      </c>
      <c r="M104" s="23">
        <f>IF(A104="","",IF(UPPER(TRIM(S104&amp;""))="Y","Paid in full",IF(Registrations!$BI$104&gt;0,IF(OR(NOT(ISNUMBER(Registrations!$BJ$104)),Registrations!$BI$104&gt;=Registrations!$BJ$104),"Paid in full","Deposit paid"),IF(Registrations!$BH$104&lt;&gt;"",Registrations!$BH$104,"No payment yet"))))</f>
        <v/>
      </c>
      <c r="N104" s="26">
        <f>IF(A104="","",Registrations!$BJ$104)</f>
        <v/>
      </c>
      <c r="O104" s="26">
        <f>IF(A104="","",Registrations!$BI$104)</f>
        <v/>
      </c>
      <c r="P104" s="26">
        <f>IF(A104="","",IF(OR(M104="Paid in full",NOT(ISNUMBER(Registrations!$BJ$104))),0,IF(M104="Deposit paid",MAX(0,Registrations!$BJ$104-Registrations!$BI$104),0)))</f>
        <v/>
      </c>
      <c r="Q104" s="18" t="n"/>
      <c r="R104" s="28" t="n"/>
      <c r="S104" s="28" t="n"/>
      <c r="T104" s="28" t="n"/>
      <c r="U104" s="18" t="n"/>
      <c r="V104" s="19">
        <f>IF(A104="",0,1)</f>
        <v/>
      </c>
      <c r="W104" s="19">
        <f>IF(A104="",0,1)</f>
        <v/>
      </c>
    </row>
    <row r="105">
      <c r="A105" s="23">
        <f>Registrations!$AS$105</f>
        <v/>
      </c>
      <c r="B105" s="24">
        <f>IF(A105="","","First camper")</f>
        <v/>
      </c>
      <c r="C105" s="25">
        <f>IF(A105="","",Registrations!$AT$105)</f>
        <v/>
      </c>
      <c r="D105" s="24">
        <f>IF(OR(A105="",NOT(ISNUMBER(C105)),NOT(ISNUMBER(Lists!$B$2))),"",YEAR(Lists!$B$2)-YEAR(C105)-IF(DATE(YEAR(Lists!$B$2),MONTH(C105),DAY(C105))&gt;Lists!$B$2,1,0))</f>
        <v/>
      </c>
      <c r="E105" s="23">
        <f>IF(NOT(ISNUMBER(D105)),"",IF(COUNTIF(Lists!$E$2:$E$4,"&lt;="&amp;D105)=0,"Check the age",IF(D105&gt;Lists!$F$2,"Check the age",INDEX(Lists!$D$2:$D$4,COUNTIF(Lists!$E$2:$E$4,"&lt;="&amp;D105)))))</f>
        <v/>
      </c>
      <c r="F105" s="23">
        <f>IF(A105="","",Registrations!$AU$105)</f>
        <v/>
      </c>
      <c r="G105" s="24">
        <f>IF(A105="","",Registrations!$AV$105)</f>
        <v/>
      </c>
      <c r="H105" s="23">
        <f>IF(A105="","",Registrations!$BE$105)</f>
        <v/>
      </c>
      <c r="I105" s="23">
        <f>IF(A105="","",Registrations!$BF$105)</f>
        <v/>
      </c>
      <c r="J105" s="24">
        <f>IF(A105="","",Registrations!$AW$105)</f>
        <v/>
      </c>
      <c r="K105" s="24">
        <f>IF(A105="","",Registrations!$BG$105)</f>
        <v/>
      </c>
      <c r="L105" s="24">
        <f>IF(A105="","",IF(Registrations!$AX$105="Yes","Uploaded",IF(UPPER(TRIM(R105&amp;""))="Y","On paper","Missing")))</f>
        <v/>
      </c>
      <c r="M105" s="23">
        <f>IF(A105="","",IF(UPPER(TRIM(S105&amp;""))="Y","Paid in full",IF(Registrations!$BI$105&gt;0,IF(OR(NOT(ISNUMBER(Registrations!$BJ$105)),Registrations!$BI$105&gt;=Registrations!$BJ$105),"Paid in full","Deposit paid"),IF(Registrations!$BH$105&lt;&gt;"",Registrations!$BH$105,"No payment yet"))))</f>
        <v/>
      </c>
      <c r="N105" s="26">
        <f>IF(A105="","",Registrations!$BJ$105)</f>
        <v/>
      </c>
      <c r="O105" s="26">
        <f>IF(A105="","",Registrations!$BI$105)</f>
        <v/>
      </c>
      <c r="P105" s="26">
        <f>IF(A105="","",IF(OR(M105="Paid in full",NOT(ISNUMBER(Registrations!$BJ$105))),0,IF(M105="Deposit paid",MAX(0,Registrations!$BJ$105-Registrations!$BI$105),0)))</f>
        <v/>
      </c>
      <c r="Q105" s="18" t="n"/>
      <c r="R105" s="28" t="n"/>
      <c r="S105" s="28" t="n"/>
      <c r="T105" s="28" t="n"/>
      <c r="U105" s="18" t="n"/>
      <c r="V105" s="19">
        <f>IF(A105="",0,1)</f>
        <v/>
      </c>
      <c r="W105" s="19">
        <f>IF(A105="",0,1)</f>
        <v/>
      </c>
    </row>
    <row r="106">
      <c r="A106" s="23">
        <f>Registrations!$AS$106</f>
        <v/>
      </c>
      <c r="B106" s="24">
        <f>IF(A106="","","First camper")</f>
        <v/>
      </c>
      <c r="C106" s="25">
        <f>IF(A106="","",Registrations!$AT$106)</f>
        <v/>
      </c>
      <c r="D106" s="24">
        <f>IF(OR(A106="",NOT(ISNUMBER(C106)),NOT(ISNUMBER(Lists!$B$2))),"",YEAR(Lists!$B$2)-YEAR(C106)-IF(DATE(YEAR(Lists!$B$2),MONTH(C106),DAY(C106))&gt;Lists!$B$2,1,0))</f>
        <v/>
      </c>
      <c r="E106" s="23">
        <f>IF(NOT(ISNUMBER(D106)),"",IF(COUNTIF(Lists!$E$2:$E$4,"&lt;="&amp;D106)=0,"Check the age",IF(D106&gt;Lists!$F$2,"Check the age",INDEX(Lists!$D$2:$D$4,COUNTIF(Lists!$E$2:$E$4,"&lt;="&amp;D106)))))</f>
        <v/>
      </c>
      <c r="F106" s="23">
        <f>IF(A106="","",Registrations!$AU$106)</f>
        <v/>
      </c>
      <c r="G106" s="24">
        <f>IF(A106="","",Registrations!$AV$106)</f>
        <v/>
      </c>
      <c r="H106" s="23">
        <f>IF(A106="","",Registrations!$BE$106)</f>
        <v/>
      </c>
      <c r="I106" s="23">
        <f>IF(A106="","",Registrations!$BF$106)</f>
        <v/>
      </c>
      <c r="J106" s="24">
        <f>IF(A106="","",Registrations!$AW$106)</f>
        <v/>
      </c>
      <c r="K106" s="24">
        <f>IF(A106="","",Registrations!$BG$106)</f>
        <v/>
      </c>
      <c r="L106" s="24">
        <f>IF(A106="","",IF(Registrations!$AX$106="Yes","Uploaded",IF(UPPER(TRIM(R106&amp;""))="Y","On paper","Missing")))</f>
        <v/>
      </c>
      <c r="M106" s="23">
        <f>IF(A106="","",IF(UPPER(TRIM(S106&amp;""))="Y","Paid in full",IF(Registrations!$BI$106&gt;0,IF(OR(NOT(ISNUMBER(Registrations!$BJ$106)),Registrations!$BI$106&gt;=Registrations!$BJ$106),"Paid in full","Deposit paid"),IF(Registrations!$BH$106&lt;&gt;"",Registrations!$BH$106,"No payment yet"))))</f>
        <v/>
      </c>
      <c r="N106" s="26">
        <f>IF(A106="","",Registrations!$BJ$106)</f>
        <v/>
      </c>
      <c r="O106" s="26">
        <f>IF(A106="","",Registrations!$BI$106)</f>
        <v/>
      </c>
      <c r="P106" s="26">
        <f>IF(A106="","",IF(OR(M106="Paid in full",NOT(ISNUMBER(Registrations!$BJ$106))),0,IF(M106="Deposit paid",MAX(0,Registrations!$BJ$106-Registrations!$BI$106),0)))</f>
        <v/>
      </c>
      <c r="Q106" s="18" t="n"/>
      <c r="R106" s="28" t="n"/>
      <c r="S106" s="28" t="n"/>
      <c r="T106" s="28" t="n"/>
      <c r="U106" s="18" t="n"/>
      <c r="V106" s="19">
        <f>IF(A106="",0,1)</f>
        <v/>
      </c>
      <c r="W106" s="19">
        <f>IF(A106="",0,1)</f>
        <v/>
      </c>
    </row>
    <row r="107">
      <c r="A107" s="23">
        <f>Registrations!$AS$107</f>
        <v/>
      </c>
      <c r="B107" s="24">
        <f>IF(A107="","","First camper")</f>
        <v/>
      </c>
      <c r="C107" s="25">
        <f>IF(A107="","",Registrations!$AT$107)</f>
        <v/>
      </c>
      <c r="D107" s="24">
        <f>IF(OR(A107="",NOT(ISNUMBER(C107)),NOT(ISNUMBER(Lists!$B$2))),"",YEAR(Lists!$B$2)-YEAR(C107)-IF(DATE(YEAR(Lists!$B$2),MONTH(C107),DAY(C107))&gt;Lists!$B$2,1,0))</f>
        <v/>
      </c>
      <c r="E107" s="23">
        <f>IF(NOT(ISNUMBER(D107)),"",IF(COUNTIF(Lists!$E$2:$E$4,"&lt;="&amp;D107)=0,"Check the age",IF(D107&gt;Lists!$F$2,"Check the age",INDEX(Lists!$D$2:$D$4,COUNTIF(Lists!$E$2:$E$4,"&lt;="&amp;D107)))))</f>
        <v/>
      </c>
      <c r="F107" s="23">
        <f>IF(A107="","",Registrations!$AU$107)</f>
        <v/>
      </c>
      <c r="G107" s="24">
        <f>IF(A107="","",Registrations!$AV$107)</f>
        <v/>
      </c>
      <c r="H107" s="23">
        <f>IF(A107="","",Registrations!$BE$107)</f>
        <v/>
      </c>
      <c r="I107" s="23">
        <f>IF(A107="","",Registrations!$BF$107)</f>
        <v/>
      </c>
      <c r="J107" s="24">
        <f>IF(A107="","",Registrations!$AW$107)</f>
        <v/>
      </c>
      <c r="K107" s="24">
        <f>IF(A107="","",Registrations!$BG$107)</f>
        <v/>
      </c>
      <c r="L107" s="24">
        <f>IF(A107="","",IF(Registrations!$AX$107="Yes","Uploaded",IF(UPPER(TRIM(R107&amp;""))="Y","On paper","Missing")))</f>
        <v/>
      </c>
      <c r="M107" s="23">
        <f>IF(A107="","",IF(UPPER(TRIM(S107&amp;""))="Y","Paid in full",IF(Registrations!$BI$107&gt;0,IF(OR(NOT(ISNUMBER(Registrations!$BJ$107)),Registrations!$BI$107&gt;=Registrations!$BJ$107),"Paid in full","Deposit paid"),IF(Registrations!$BH$107&lt;&gt;"",Registrations!$BH$107,"No payment yet"))))</f>
        <v/>
      </c>
      <c r="N107" s="26">
        <f>IF(A107="","",Registrations!$BJ$107)</f>
        <v/>
      </c>
      <c r="O107" s="26">
        <f>IF(A107="","",Registrations!$BI$107)</f>
        <v/>
      </c>
      <c r="P107" s="26">
        <f>IF(A107="","",IF(OR(M107="Paid in full",NOT(ISNUMBER(Registrations!$BJ$107))),0,IF(M107="Deposit paid",MAX(0,Registrations!$BJ$107-Registrations!$BI$107),0)))</f>
        <v/>
      </c>
      <c r="Q107" s="18" t="n"/>
      <c r="R107" s="28" t="n"/>
      <c r="S107" s="28" t="n"/>
      <c r="T107" s="28" t="n"/>
      <c r="U107" s="18" t="n"/>
      <c r="V107" s="19">
        <f>IF(A107="",0,1)</f>
        <v/>
      </c>
      <c r="W107" s="19">
        <f>IF(A107="",0,1)</f>
        <v/>
      </c>
    </row>
    <row r="108">
      <c r="A108" s="23">
        <f>Registrations!$AS$108</f>
        <v/>
      </c>
      <c r="B108" s="24">
        <f>IF(A108="","","First camper")</f>
        <v/>
      </c>
      <c r="C108" s="25">
        <f>IF(A108="","",Registrations!$AT$108)</f>
        <v/>
      </c>
      <c r="D108" s="24">
        <f>IF(OR(A108="",NOT(ISNUMBER(C108)),NOT(ISNUMBER(Lists!$B$2))),"",YEAR(Lists!$B$2)-YEAR(C108)-IF(DATE(YEAR(Lists!$B$2),MONTH(C108),DAY(C108))&gt;Lists!$B$2,1,0))</f>
        <v/>
      </c>
      <c r="E108" s="23">
        <f>IF(NOT(ISNUMBER(D108)),"",IF(COUNTIF(Lists!$E$2:$E$4,"&lt;="&amp;D108)=0,"Check the age",IF(D108&gt;Lists!$F$2,"Check the age",INDEX(Lists!$D$2:$D$4,COUNTIF(Lists!$E$2:$E$4,"&lt;="&amp;D108)))))</f>
        <v/>
      </c>
      <c r="F108" s="23">
        <f>IF(A108="","",Registrations!$AU$108)</f>
        <v/>
      </c>
      <c r="G108" s="24">
        <f>IF(A108="","",Registrations!$AV$108)</f>
        <v/>
      </c>
      <c r="H108" s="23">
        <f>IF(A108="","",Registrations!$BE$108)</f>
        <v/>
      </c>
      <c r="I108" s="23">
        <f>IF(A108="","",Registrations!$BF$108)</f>
        <v/>
      </c>
      <c r="J108" s="24">
        <f>IF(A108="","",Registrations!$AW$108)</f>
        <v/>
      </c>
      <c r="K108" s="24">
        <f>IF(A108="","",Registrations!$BG$108)</f>
        <v/>
      </c>
      <c r="L108" s="24">
        <f>IF(A108="","",IF(Registrations!$AX$108="Yes","Uploaded",IF(UPPER(TRIM(R108&amp;""))="Y","On paper","Missing")))</f>
        <v/>
      </c>
      <c r="M108" s="23">
        <f>IF(A108="","",IF(UPPER(TRIM(S108&amp;""))="Y","Paid in full",IF(Registrations!$BI$108&gt;0,IF(OR(NOT(ISNUMBER(Registrations!$BJ$108)),Registrations!$BI$108&gt;=Registrations!$BJ$108),"Paid in full","Deposit paid"),IF(Registrations!$BH$108&lt;&gt;"",Registrations!$BH$108,"No payment yet"))))</f>
        <v/>
      </c>
      <c r="N108" s="26">
        <f>IF(A108="","",Registrations!$BJ$108)</f>
        <v/>
      </c>
      <c r="O108" s="26">
        <f>IF(A108="","",Registrations!$BI$108)</f>
        <v/>
      </c>
      <c r="P108" s="26">
        <f>IF(A108="","",IF(OR(M108="Paid in full",NOT(ISNUMBER(Registrations!$BJ$108))),0,IF(M108="Deposit paid",MAX(0,Registrations!$BJ$108-Registrations!$BI$108),0)))</f>
        <v/>
      </c>
      <c r="Q108" s="18" t="n"/>
      <c r="R108" s="28" t="n"/>
      <c r="S108" s="28" t="n"/>
      <c r="T108" s="28" t="n"/>
      <c r="U108" s="18" t="n"/>
      <c r="V108" s="19">
        <f>IF(A108="",0,1)</f>
        <v/>
      </c>
      <c r="W108" s="19">
        <f>IF(A108="",0,1)</f>
        <v/>
      </c>
    </row>
    <row r="109">
      <c r="A109" s="23">
        <f>Registrations!$AS$109</f>
        <v/>
      </c>
      <c r="B109" s="24">
        <f>IF(A109="","","First camper")</f>
        <v/>
      </c>
      <c r="C109" s="25">
        <f>IF(A109="","",Registrations!$AT$109)</f>
        <v/>
      </c>
      <c r="D109" s="24">
        <f>IF(OR(A109="",NOT(ISNUMBER(C109)),NOT(ISNUMBER(Lists!$B$2))),"",YEAR(Lists!$B$2)-YEAR(C109)-IF(DATE(YEAR(Lists!$B$2),MONTH(C109),DAY(C109))&gt;Lists!$B$2,1,0))</f>
        <v/>
      </c>
      <c r="E109" s="23">
        <f>IF(NOT(ISNUMBER(D109)),"",IF(COUNTIF(Lists!$E$2:$E$4,"&lt;="&amp;D109)=0,"Check the age",IF(D109&gt;Lists!$F$2,"Check the age",INDEX(Lists!$D$2:$D$4,COUNTIF(Lists!$E$2:$E$4,"&lt;="&amp;D109)))))</f>
        <v/>
      </c>
      <c r="F109" s="23">
        <f>IF(A109="","",Registrations!$AU$109)</f>
        <v/>
      </c>
      <c r="G109" s="24">
        <f>IF(A109="","",Registrations!$AV$109)</f>
        <v/>
      </c>
      <c r="H109" s="23">
        <f>IF(A109="","",Registrations!$BE$109)</f>
        <v/>
      </c>
      <c r="I109" s="23">
        <f>IF(A109="","",Registrations!$BF$109)</f>
        <v/>
      </c>
      <c r="J109" s="24">
        <f>IF(A109="","",Registrations!$AW$109)</f>
        <v/>
      </c>
      <c r="K109" s="24">
        <f>IF(A109="","",Registrations!$BG$109)</f>
        <v/>
      </c>
      <c r="L109" s="24">
        <f>IF(A109="","",IF(Registrations!$AX$109="Yes","Uploaded",IF(UPPER(TRIM(R109&amp;""))="Y","On paper","Missing")))</f>
        <v/>
      </c>
      <c r="M109" s="23">
        <f>IF(A109="","",IF(UPPER(TRIM(S109&amp;""))="Y","Paid in full",IF(Registrations!$BI$109&gt;0,IF(OR(NOT(ISNUMBER(Registrations!$BJ$109)),Registrations!$BI$109&gt;=Registrations!$BJ$109),"Paid in full","Deposit paid"),IF(Registrations!$BH$109&lt;&gt;"",Registrations!$BH$109,"No payment yet"))))</f>
        <v/>
      </c>
      <c r="N109" s="26">
        <f>IF(A109="","",Registrations!$BJ$109)</f>
        <v/>
      </c>
      <c r="O109" s="26">
        <f>IF(A109="","",Registrations!$BI$109)</f>
        <v/>
      </c>
      <c r="P109" s="26">
        <f>IF(A109="","",IF(OR(M109="Paid in full",NOT(ISNUMBER(Registrations!$BJ$109))),0,IF(M109="Deposit paid",MAX(0,Registrations!$BJ$109-Registrations!$BI$109),0)))</f>
        <v/>
      </c>
      <c r="Q109" s="18" t="n"/>
      <c r="R109" s="28" t="n"/>
      <c r="S109" s="28" t="n"/>
      <c r="T109" s="28" t="n"/>
      <c r="U109" s="18" t="n"/>
      <c r="V109" s="19">
        <f>IF(A109="",0,1)</f>
        <v/>
      </c>
      <c r="W109" s="19">
        <f>IF(A109="",0,1)</f>
        <v/>
      </c>
    </row>
    <row r="110">
      <c r="A110" s="23">
        <f>Registrations!$AS$110</f>
        <v/>
      </c>
      <c r="B110" s="24">
        <f>IF(A110="","","First camper")</f>
        <v/>
      </c>
      <c r="C110" s="25">
        <f>IF(A110="","",Registrations!$AT$110)</f>
        <v/>
      </c>
      <c r="D110" s="24">
        <f>IF(OR(A110="",NOT(ISNUMBER(C110)),NOT(ISNUMBER(Lists!$B$2))),"",YEAR(Lists!$B$2)-YEAR(C110)-IF(DATE(YEAR(Lists!$B$2),MONTH(C110),DAY(C110))&gt;Lists!$B$2,1,0))</f>
        <v/>
      </c>
      <c r="E110" s="23">
        <f>IF(NOT(ISNUMBER(D110)),"",IF(COUNTIF(Lists!$E$2:$E$4,"&lt;="&amp;D110)=0,"Check the age",IF(D110&gt;Lists!$F$2,"Check the age",INDEX(Lists!$D$2:$D$4,COUNTIF(Lists!$E$2:$E$4,"&lt;="&amp;D110)))))</f>
        <v/>
      </c>
      <c r="F110" s="23">
        <f>IF(A110="","",Registrations!$AU$110)</f>
        <v/>
      </c>
      <c r="G110" s="24">
        <f>IF(A110="","",Registrations!$AV$110)</f>
        <v/>
      </c>
      <c r="H110" s="23">
        <f>IF(A110="","",Registrations!$BE$110)</f>
        <v/>
      </c>
      <c r="I110" s="23">
        <f>IF(A110="","",Registrations!$BF$110)</f>
        <v/>
      </c>
      <c r="J110" s="24">
        <f>IF(A110="","",Registrations!$AW$110)</f>
        <v/>
      </c>
      <c r="K110" s="24">
        <f>IF(A110="","",Registrations!$BG$110)</f>
        <v/>
      </c>
      <c r="L110" s="24">
        <f>IF(A110="","",IF(Registrations!$AX$110="Yes","Uploaded",IF(UPPER(TRIM(R110&amp;""))="Y","On paper","Missing")))</f>
        <v/>
      </c>
      <c r="M110" s="23">
        <f>IF(A110="","",IF(UPPER(TRIM(S110&amp;""))="Y","Paid in full",IF(Registrations!$BI$110&gt;0,IF(OR(NOT(ISNUMBER(Registrations!$BJ$110)),Registrations!$BI$110&gt;=Registrations!$BJ$110),"Paid in full","Deposit paid"),IF(Registrations!$BH$110&lt;&gt;"",Registrations!$BH$110,"No payment yet"))))</f>
        <v/>
      </c>
      <c r="N110" s="26">
        <f>IF(A110="","",Registrations!$BJ$110)</f>
        <v/>
      </c>
      <c r="O110" s="26">
        <f>IF(A110="","",Registrations!$BI$110)</f>
        <v/>
      </c>
      <c r="P110" s="26">
        <f>IF(A110="","",IF(OR(M110="Paid in full",NOT(ISNUMBER(Registrations!$BJ$110))),0,IF(M110="Deposit paid",MAX(0,Registrations!$BJ$110-Registrations!$BI$110),0)))</f>
        <v/>
      </c>
      <c r="Q110" s="18" t="n"/>
      <c r="R110" s="28" t="n"/>
      <c r="S110" s="28" t="n"/>
      <c r="T110" s="28" t="n"/>
      <c r="U110" s="18" t="n"/>
      <c r="V110" s="19">
        <f>IF(A110="",0,1)</f>
        <v/>
      </c>
      <c r="W110" s="19">
        <f>IF(A110="",0,1)</f>
        <v/>
      </c>
    </row>
    <row r="111">
      <c r="A111" s="23">
        <f>Registrations!$AS$111</f>
        <v/>
      </c>
      <c r="B111" s="24">
        <f>IF(A111="","","First camper")</f>
        <v/>
      </c>
      <c r="C111" s="25">
        <f>IF(A111="","",Registrations!$AT$111)</f>
        <v/>
      </c>
      <c r="D111" s="24">
        <f>IF(OR(A111="",NOT(ISNUMBER(C111)),NOT(ISNUMBER(Lists!$B$2))),"",YEAR(Lists!$B$2)-YEAR(C111)-IF(DATE(YEAR(Lists!$B$2),MONTH(C111),DAY(C111))&gt;Lists!$B$2,1,0))</f>
        <v/>
      </c>
      <c r="E111" s="23">
        <f>IF(NOT(ISNUMBER(D111)),"",IF(COUNTIF(Lists!$E$2:$E$4,"&lt;="&amp;D111)=0,"Check the age",IF(D111&gt;Lists!$F$2,"Check the age",INDEX(Lists!$D$2:$D$4,COUNTIF(Lists!$E$2:$E$4,"&lt;="&amp;D111)))))</f>
        <v/>
      </c>
      <c r="F111" s="23">
        <f>IF(A111="","",Registrations!$AU$111)</f>
        <v/>
      </c>
      <c r="G111" s="24">
        <f>IF(A111="","",Registrations!$AV$111)</f>
        <v/>
      </c>
      <c r="H111" s="23">
        <f>IF(A111="","",Registrations!$BE$111)</f>
        <v/>
      </c>
      <c r="I111" s="23">
        <f>IF(A111="","",Registrations!$BF$111)</f>
        <v/>
      </c>
      <c r="J111" s="24">
        <f>IF(A111="","",Registrations!$AW$111)</f>
        <v/>
      </c>
      <c r="K111" s="24">
        <f>IF(A111="","",Registrations!$BG$111)</f>
        <v/>
      </c>
      <c r="L111" s="24">
        <f>IF(A111="","",IF(Registrations!$AX$111="Yes","Uploaded",IF(UPPER(TRIM(R111&amp;""))="Y","On paper","Missing")))</f>
        <v/>
      </c>
      <c r="M111" s="23">
        <f>IF(A111="","",IF(UPPER(TRIM(S111&amp;""))="Y","Paid in full",IF(Registrations!$BI$111&gt;0,IF(OR(NOT(ISNUMBER(Registrations!$BJ$111)),Registrations!$BI$111&gt;=Registrations!$BJ$111),"Paid in full","Deposit paid"),IF(Registrations!$BH$111&lt;&gt;"",Registrations!$BH$111,"No payment yet"))))</f>
        <v/>
      </c>
      <c r="N111" s="26">
        <f>IF(A111="","",Registrations!$BJ$111)</f>
        <v/>
      </c>
      <c r="O111" s="26">
        <f>IF(A111="","",Registrations!$BI$111)</f>
        <v/>
      </c>
      <c r="P111" s="26">
        <f>IF(A111="","",IF(OR(M111="Paid in full",NOT(ISNUMBER(Registrations!$BJ$111))),0,IF(M111="Deposit paid",MAX(0,Registrations!$BJ$111-Registrations!$BI$111),0)))</f>
        <v/>
      </c>
      <c r="Q111" s="18" t="n"/>
      <c r="R111" s="28" t="n"/>
      <c r="S111" s="28" t="n"/>
      <c r="T111" s="28" t="n"/>
      <c r="U111" s="18" t="n"/>
      <c r="V111" s="19">
        <f>IF(A111="",0,1)</f>
        <v/>
      </c>
      <c r="W111" s="19">
        <f>IF(A111="",0,1)</f>
        <v/>
      </c>
    </row>
    <row r="112">
      <c r="A112" s="23">
        <f>Registrations!$AS$112</f>
        <v/>
      </c>
      <c r="B112" s="24">
        <f>IF(A112="","","First camper")</f>
        <v/>
      </c>
      <c r="C112" s="25">
        <f>IF(A112="","",Registrations!$AT$112)</f>
        <v/>
      </c>
      <c r="D112" s="24">
        <f>IF(OR(A112="",NOT(ISNUMBER(C112)),NOT(ISNUMBER(Lists!$B$2))),"",YEAR(Lists!$B$2)-YEAR(C112)-IF(DATE(YEAR(Lists!$B$2),MONTH(C112),DAY(C112))&gt;Lists!$B$2,1,0))</f>
        <v/>
      </c>
      <c r="E112" s="23">
        <f>IF(NOT(ISNUMBER(D112)),"",IF(COUNTIF(Lists!$E$2:$E$4,"&lt;="&amp;D112)=0,"Check the age",IF(D112&gt;Lists!$F$2,"Check the age",INDEX(Lists!$D$2:$D$4,COUNTIF(Lists!$E$2:$E$4,"&lt;="&amp;D112)))))</f>
        <v/>
      </c>
      <c r="F112" s="23">
        <f>IF(A112="","",Registrations!$AU$112)</f>
        <v/>
      </c>
      <c r="G112" s="24">
        <f>IF(A112="","",Registrations!$AV$112)</f>
        <v/>
      </c>
      <c r="H112" s="23">
        <f>IF(A112="","",Registrations!$BE$112)</f>
        <v/>
      </c>
      <c r="I112" s="23">
        <f>IF(A112="","",Registrations!$BF$112)</f>
        <v/>
      </c>
      <c r="J112" s="24">
        <f>IF(A112="","",Registrations!$AW$112)</f>
        <v/>
      </c>
      <c r="K112" s="24">
        <f>IF(A112="","",Registrations!$BG$112)</f>
        <v/>
      </c>
      <c r="L112" s="24">
        <f>IF(A112="","",IF(Registrations!$AX$112="Yes","Uploaded",IF(UPPER(TRIM(R112&amp;""))="Y","On paper","Missing")))</f>
        <v/>
      </c>
      <c r="M112" s="23">
        <f>IF(A112="","",IF(UPPER(TRIM(S112&amp;""))="Y","Paid in full",IF(Registrations!$BI$112&gt;0,IF(OR(NOT(ISNUMBER(Registrations!$BJ$112)),Registrations!$BI$112&gt;=Registrations!$BJ$112),"Paid in full","Deposit paid"),IF(Registrations!$BH$112&lt;&gt;"",Registrations!$BH$112,"No payment yet"))))</f>
        <v/>
      </c>
      <c r="N112" s="26">
        <f>IF(A112="","",Registrations!$BJ$112)</f>
        <v/>
      </c>
      <c r="O112" s="26">
        <f>IF(A112="","",Registrations!$BI$112)</f>
        <v/>
      </c>
      <c r="P112" s="26">
        <f>IF(A112="","",IF(OR(M112="Paid in full",NOT(ISNUMBER(Registrations!$BJ$112))),0,IF(M112="Deposit paid",MAX(0,Registrations!$BJ$112-Registrations!$BI$112),0)))</f>
        <v/>
      </c>
      <c r="Q112" s="18" t="n"/>
      <c r="R112" s="28" t="n"/>
      <c r="S112" s="28" t="n"/>
      <c r="T112" s="28" t="n"/>
      <c r="U112" s="18" t="n"/>
      <c r="V112" s="19">
        <f>IF(A112="",0,1)</f>
        <v/>
      </c>
      <c r="W112" s="19">
        <f>IF(A112="",0,1)</f>
        <v/>
      </c>
    </row>
    <row r="113">
      <c r="A113" s="23">
        <f>Registrations!$AS$113</f>
        <v/>
      </c>
      <c r="B113" s="24">
        <f>IF(A113="","","First camper")</f>
        <v/>
      </c>
      <c r="C113" s="25">
        <f>IF(A113="","",Registrations!$AT$113)</f>
        <v/>
      </c>
      <c r="D113" s="24">
        <f>IF(OR(A113="",NOT(ISNUMBER(C113)),NOT(ISNUMBER(Lists!$B$2))),"",YEAR(Lists!$B$2)-YEAR(C113)-IF(DATE(YEAR(Lists!$B$2),MONTH(C113),DAY(C113))&gt;Lists!$B$2,1,0))</f>
        <v/>
      </c>
      <c r="E113" s="23">
        <f>IF(NOT(ISNUMBER(D113)),"",IF(COUNTIF(Lists!$E$2:$E$4,"&lt;="&amp;D113)=0,"Check the age",IF(D113&gt;Lists!$F$2,"Check the age",INDEX(Lists!$D$2:$D$4,COUNTIF(Lists!$E$2:$E$4,"&lt;="&amp;D113)))))</f>
        <v/>
      </c>
      <c r="F113" s="23">
        <f>IF(A113="","",Registrations!$AU$113)</f>
        <v/>
      </c>
      <c r="G113" s="24">
        <f>IF(A113="","",Registrations!$AV$113)</f>
        <v/>
      </c>
      <c r="H113" s="23">
        <f>IF(A113="","",Registrations!$BE$113)</f>
        <v/>
      </c>
      <c r="I113" s="23">
        <f>IF(A113="","",Registrations!$BF$113)</f>
        <v/>
      </c>
      <c r="J113" s="24">
        <f>IF(A113="","",Registrations!$AW$113)</f>
        <v/>
      </c>
      <c r="K113" s="24">
        <f>IF(A113="","",Registrations!$BG$113)</f>
        <v/>
      </c>
      <c r="L113" s="24">
        <f>IF(A113="","",IF(Registrations!$AX$113="Yes","Uploaded",IF(UPPER(TRIM(R113&amp;""))="Y","On paper","Missing")))</f>
        <v/>
      </c>
      <c r="M113" s="23">
        <f>IF(A113="","",IF(UPPER(TRIM(S113&amp;""))="Y","Paid in full",IF(Registrations!$BI$113&gt;0,IF(OR(NOT(ISNUMBER(Registrations!$BJ$113)),Registrations!$BI$113&gt;=Registrations!$BJ$113),"Paid in full","Deposit paid"),IF(Registrations!$BH$113&lt;&gt;"",Registrations!$BH$113,"No payment yet"))))</f>
        <v/>
      </c>
      <c r="N113" s="26">
        <f>IF(A113="","",Registrations!$BJ$113)</f>
        <v/>
      </c>
      <c r="O113" s="26">
        <f>IF(A113="","",Registrations!$BI$113)</f>
        <v/>
      </c>
      <c r="P113" s="26">
        <f>IF(A113="","",IF(OR(M113="Paid in full",NOT(ISNUMBER(Registrations!$BJ$113))),0,IF(M113="Deposit paid",MAX(0,Registrations!$BJ$113-Registrations!$BI$113),0)))</f>
        <v/>
      </c>
      <c r="Q113" s="18" t="n"/>
      <c r="R113" s="28" t="n"/>
      <c r="S113" s="28" t="n"/>
      <c r="T113" s="28" t="n"/>
      <c r="U113" s="18" t="n"/>
      <c r="V113" s="19">
        <f>IF(A113="",0,1)</f>
        <v/>
      </c>
      <c r="W113" s="19">
        <f>IF(A113="",0,1)</f>
        <v/>
      </c>
    </row>
    <row r="114">
      <c r="A114" s="23">
        <f>Registrations!$AS$114</f>
        <v/>
      </c>
      <c r="B114" s="24">
        <f>IF(A114="","","First camper")</f>
        <v/>
      </c>
      <c r="C114" s="25">
        <f>IF(A114="","",Registrations!$AT$114)</f>
        <v/>
      </c>
      <c r="D114" s="24">
        <f>IF(OR(A114="",NOT(ISNUMBER(C114)),NOT(ISNUMBER(Lists!$B$2))),"",YEAR(Lists!$B$2)-YEAR(C114)-IF(DATE(YEAR(Lists!$B$2),MONTH(C114),DAY(C114))&gt;Lists!$B$2,1,0))</f>
        <v/>
      </c>
      <c r="E114" s="23">
        <f>IF(NOT(ISNUMBER(D114)),"",IF(COUNTIF(Lists!$E$2:$E$4,"&lt;="&amp;D114)=0,"Check the age",IF(D114&gt;Lists!$F$2,"Check the age",INDEX(Lists!$D$2:$D$4,COUNTIF(Lists!$E$2:$E$4,"&lt;="&amp;D114)))))</f>
        <v/>
      </c>
      <c r="F114" s="23">
        <f>IF(A114="","",Registrations!$AU$114)</f>
        <v/>
      </c>
      <c r="G114" s="24">
        <f>IF(A114="","",Registrations!$AV$114)</f>
        <v/>
      </c>
      <c r="H114" s="23">
        <f>IF(A114="","",Registrations!$BE$114)</f>
        <v/>
      </c>
      <c r="I114" s="23">
        <f>IF(A114="","",Registrations!$BF$114)</f>
        <v/>
      </c>
      <c r="J114" s="24">
        <f>IF(A114="","",Registrations!$AW$114)</f>
        <v/>
      </c>
      <c r="K114" s="24">
        <f>IF(A114="","",Registrations!$BG$114)</f>
        <v/>
      </c>
      <c r="L114" s="24">
        <f>IF(A114="","",IF(Registrations!$AX$114="Yes","Uploaded",IF(UPPER(TRIM(R114&amp;""))="Y","On paper","Missing")))</f>
        <v/>
      </c>
      <c r="M114" s="23">
        <f>IF(A114="","",IF(UPPER(TRIM(S114&amp;""))="Y","Paid in full",IF(Registrations!$BI$114&gt;0,IF(OR(NOT(ISNUMBER(Registrations!$BJ$114)),Registrations!$BI$114&gt;=Registrations!$BJ$114),"Paid in full","Deposit paid"),IF(Registrations!$BH$114&lt;&gt;"",Registrations!$BH$114,"No payment yet"))))</f>
        <v/>
      </c>
      <c r="N114" s="26">
        <f>IF(A114="","",Registrations!$BJ$114)</f>
        <v/>
      </c>
      <c r="O114" s="26">
        <f>IF(A114="","",Registrations!$BI$114)</f>
        <v/>
      </c>
      <c r="P114" s="26">
        <f>IF(A114="","",IF(OR(M114="Paid in full",NOT(ISNUMBER(Registrations!$BJ$114))),0,IF(M114="Deposit paid",MAX(0,Registrations!$BJ$114-Registrations!$BI$114),0)))</f>
        <v/>
      </c>
      <c r="Q114" s="18" t="n"/>
      <c r="R114" s="28" t="n"/>
      <c r="S114" s="28" t="n"/>
      <c r="T114" s="28" t="n"/>
      <c r="U114" s="18" t="n"/>
      <c r="V114" s="19">
        <f>IF(A114="",0,1)</f>
        <v/>
      </c>
      <c r="W114" s="19">
        <f>IF(A114="",0,1)</f>
        <v/>
      </c>
    </row>
    <row r="115">
      <c r="A115" s="23">
        <f>Registrations!$AS$115</f>
        <v/>
      </c>
      <c r="B115" s="24">
        <f>IF(A115="","","First camper")</f>
        <v/>
      </c>
      <c r="C115" s="25">
        <f>IF(A115="","",Registrations!$AT$115)</f>
        <v/>
      </c>
      <c r="D115" s="24">
        <f>IF(OR(A115="",NOT(ISNUMBER(C115)),NOT(ISNUMBER(Lists!$B$2))),"",YEAR(Lists!$B$2)-YEAR(C115)-IF(DATE(YEAR(Lists!$B$2),MONTH(C115),DAY(C115))&gt;Lists!$B$2,1,0))</f>
        <v/>
      </c>
      <c r="E115" s="23">
        <f>IF(NOT(ISNUMBER(D115)),"",IF(COUNTIF(Lists!$E$2:$E$4,"&lt;="&amp;D115)=0,"Check the age",IF(D115&gt;Lists!$F$2,"Check the age",INDEX(Lists!$D$2:$D$4,COUNTIF(Lists!$E$2:$E$4,"&lt;="&amp;D115)))))</f>
        <v/>
      </c>
      <c r="F115" s="23">
        <f>IF(A115="","",Registrations!$AU$115)</f>
        <v/>
      </c>
      <c r="G115" s="24">
        <f>IF(A115="","",Registrations!$AV$115)</f>
        <v/>
      </c>
      <c r="H115" s="23">
        <f>IF(A115="","",Registrations!$BE$115)</f>
        <v/>
      </c>
      <c r="I115" s="23">
        <f>IF(A115="","",Registrations!$BF$115)</f>
        <v/>
      </c>
      <c r="J115" s="24">
        <f>IF(A115="","",Registrations!$AW$115)</f>
        <v/>
      </c>
      <c r="K115" s="24">
        <f>IF(A115="","",Registrations!$BG$115)</f>
        <v/>
      </c>
      <c r="L115" s="24">
        <f>IF(A115="","",IF(Registrations!$AX$115="Yes","Uploaded",IF(UPPER(TRIM(R115&amp;""))="Y","On paper","Missing")))</f>
        <v/>
      </c>
      <c r="M115" s="23">
        <f>IF(A115="","",IF(UPPER(TRIM(S115&amp;""))="Y","Paid in full",IF(Registrations!$BI$115&gt;0,IF(OR(NOT(ISNUMBER(Registrations!$BJ$115)),Registrations!$BI$115&gt;=Registrations!$BJ$115),"Paid in full","Deposit paid"),IF(Registrations!$BH$115&lt;&gt;"",Registrations!$BH$115,"No payment yet"))))</f>
        <v/>
      </c>
      <c r="N115" s="26">
        <f>IF(A115="","",Registrations!$BJ$115)</f>
        <v/>
      </c>
      <c r="O115" s="26">
        <f>IF(A115="","",Registrations!$BI$115)</f>
        <v/>
      </c>
      <c r="P115" s="26">
        <f>IF(A115="","",IF(OR(M115="Paid in full",NOT(ISNUMBER(Registrations!$BJ$115))),0,IF(M115="Deposit paid",MAX(0,Registrations!$BJ$115-Registrations!$BI$115),0)))</f>
        <v/>
      </c>
      <c r="Q115" s="18" t="n"/>
      <c r="R115" s="28" t="n"/>
      <c r="S115" s="28" t="n"/>
      <c r="T115" s="28" t="n"/>
      <c r="U115" s="18" t="n"/>
      <c r="V115" s="19">
        <f>IF(A115="",0,1)</f>
        <v/>
      </c>
      <c r="W115" s="19">
        <f>IF(A115="",0,1)</f>
        <v/>
      </c>
    </row>
    <row r="116">
      <c r="A116" s="23">
        <f>Registrations!$AS$116</f>
        <v/>
      </c>
      <c r="B116" s="24">
        <f>IF(A116="","","First camper")</f>
        <v/>
      </c>
      <c r="C116" s="25">
        <f>IF(A116="","",Registrations!$AT$116)</f>
        <v/>
      </c>
      <c r="D116" s="24">
        <f>IF(OR(A116="",NOT(ISNUMBER(C116)),NOT(ISNUMBER(Lists!$B$2))),"",YEAR(Lists!$B$2)-YEAR(C116)-IF(DATE(YEAR(Lists!$B$2),MONTH(C116),DAY(C116))&gt;Lists!$B$2,1,0))</f>
        <v/>
      </c>
      <c r="E116" s="23">
        <f>IF(NOT(ISNUMBER(D116)),"",IF(COUNTIF(Lists!$E$2:$E$4,"&lt;="&amp;D116)=0,"Check the age",IF(D116&gt;Lists!$F$2,"Check the age",INDEX(Lists!$D$2:$D$4,COUNTIF(Lists!$E$2:$E$4,"&lt;="&amp;D116)))))</f>
        <v/>
      </c>
      <c r="F116" s="23">
        <f>IF(A116="","",Registrations!$AU$116)</f>
        <v/>
      </c>
      <c r="G116" s="24">
        <f>IF(A116="","",Registrations!$AV$116)</f>
        <v/>
      </c>
      <c r="H116" s="23">
        <f>IF(A116="","",Registrations!$BE$116)</f>
        <v/>
      </c>
      <c r="I116" s="23">
        <f>IF(A116="","",Registrations!$BF$116)</f>
        <v/>
      </c>
      <c r="J116" s="24">
        <f>IF(A116="","",Registrations!$AW$116)</f>
        <v/>
      </c>
      <c r="K116" s="24">
        <f>IF(A116="","",Registrations!$BG$116)</f>
        <v/>
      </c>
      <c r="L116" s="24">
        <f>IF(A116="","",IF(Registrations!$AX$116="Yes","Uploaded",IF(UPPER(TRIM(R116&amp;""))="Y","On paper","Missing")))</f>
        <v/>
      </c>
      <c r="M116" s="23">
        <f>IF(A116="","",IF(UPPER(TRIM(S116&amp;""))="Y","Paid in full",IF(Registrations!$BI$116&gt;0,IF(OR(NOT(ISNUMBER(Registrations!$BJ$116)),Registrations!$BI$116&gt;=Registrations!$BJ$116),"Paid in full","Deposit paid"),IF(Registrations!$BH$116&lt;&gt;"",Registrations!$BH$116,"No payment yet"))))</f>
        <v/>
      </c>
      <c r="N116" s="26">
        <f>IF(A116="","",Registrations!$BJ$116)</f>
        <v/>
      </c>
      <c r="O116" s="26">
        <f>IF(A116="","",Registrations!$BI$116)</f>
        <v/>
      </c>
      <c r="P116" s="26">
        <f>IF(A116="","",IF(OR(M116="Paid in full",NOT(ISNUMBER(Registrations!$BJ$116))),0,IF(M116="Deposit paid",MAX(0,Registrations!$BJ$116-Registrations!$BI$116),0)))</f>
        <v/>
      </c>
      <c r="Q116" s="18" t="n"/>
      <c r="R116" s="28" t="n"/>
      <c r="S116" s="28" t="n"/>
      <c r="T116" s="28" t="n"/>
      <c r="U116" s="18" t="n"/>
      <c r="V116" s="19">
        <f>IF(A116="",0,1)</f>
        <v/>
      </c>
      <c r="W116" s="19">
        <f>IF(A116="",0,1)</f>
        <v/>
      </c>
    </row>
    <row r="117">
      <c r="A117" s="23">
        <f>Registrations!$AS$117</f>
        <v/>
      </c>
      <c r="B117" s="24">
        <f>IF(A117="","","First camper")</f>
        <v/>
      </c>
      <c r="C117" s="25">
        <f>IF(A117="","",Registrations!$AT$117)</f>
        <v/>
      </c>
      <c r="D117" s="24">
        <f>IF(OR(A117="",NOT(ISNUMBER(C117)),NOT(ISNUMBER(Lists!$B$2))),"",YEAR(Lists!$B$2)-YEAR(C117)-IF(DATE(YEAR(Lists!$B$2),MONTH(C117),DAY(C117))&gt;Lists!$B$2,1,0))</f>
        <v/>
      </c>
      <c r="E117" s="23">
        <f>IF(NOT(ISNUMBER(D117)),"",IF(COUNTIF(Lists!$E$2:$E$4,"&lt;="&amp;D117)=0,"Check the age",IF(D117&gt;Lists!$F$2,"Check the age",INDEX(Lists!$D$2:$D$4,COUNTIF(Lists!$E$2:$E$4,"&lt;="&amp;D117)))))</f>
        <v/>
      </c>
      <c r="F117" s="23">
        <f>IF(A117="","",Registrations!$AU$117)</f>
        <v/>
      </c>
      <c r="G117" s="24">
        <f>IF(A117="","",Registrations!$AV$117)</f>
        <v/>
      </c>
      <c r="H117" s="23">
        <f>IF(A117="","",Registrations!$BE$117)</f>
        <v/>
      </c>
      <c r="I117" s="23">
        <f>IF(A117="","",Registrations!$BF$117)</f>
        <v/>
      </c>
      <c r="J117" s="24">
        <f>IF(A117="","",Registrations!$AW$117)</f>
        <v/>
      </c>
      <c r="K117" s="24">
        <f>IF(A117="","",Registrations!$BG$117)</f>
        <v/>
      </c>
      <c r="L117" s="24">
        <f>IF(A117="","",IF(Registrations!$AX$117="Yes","Uploaded",IF(UPPER(TRIM(R117&amp;""))="Y","On paper","Missing")))</f>
        <v/>
      </c>
      <c r="M117" s="23">
        <f>IF(A117="","",IF(UPPER(TRIM(S117&amp;""))="Y","Paid in full",IF(Registrations!$BI$117&gt;0,IF(OR(NOT(ISNUMBER(Registrations!$BJ$117)),Registrations!$BI$117&gt;=Registrations!$BJ$117),"Paid in full","Deposit paid"),IF(Registrations!$BH$117&lt;&gt;"",Registrations!$BH$117,"No payment yet"))))</f>
        <v/>
      </c>
      <c r="N117" s="26">
        <f>IF(A117="","",Registrations!$BJ$117)</f>
        <v/>
      </c>
      <c r="O117" s="26">
        <f>IF(A117="","",Registrations!$BI$117)</f>
        <v/>
      </c>
      <c r="P117" s="26">
        <f>IF(A117="","",IF(OR(M117="Paid in full",NOT(ISNUMBER(Registrations!$BJ$117))),0,IF(M117="Deposit paid",MAX(0,Registrations!$BJ$117-Registrations!$BI$117),0)))</f>
        <v/>
      </c>
      <c r="Q117" s="18" t="n"/>
      <c r="R117" s="28" t="n"/>
      <c r="S117" s="28" t="n"/>
      <c r="T117" s="28" t="n"/>
      <c r="U117" s="18" t="n"/>
      <c r="V117" s="19">
        <f>IF(A117="",0,1)</f>
        <v/>
      </c>
      <c r="W117" s="19">
        <f>IF(A117="",0,1)</f>
        <v/>
      </c>
    </row>
    <row r="118">
      <c r="A118" s="23">
        <f>Registrations!$AS$118</f>
        <v/>
      </c>
      <c r="B118" s="24">
        <f>IF(A118="","","First camper")</f>
        <v/>
      </c>
      <c r="C118" s="25">
        <f>IF(A118="","",Registrations!$AT$118)</f>
        <v/>
      </c>
      <c r="D118" s="24">
        <f>IF(OR(A118="",NOT(ISNUMBER(C118)),NOT(ISNUMBER(Lists!$B$2))),"",YEAR(Lists!$B$2)-YEAR(C118)-IF(DATE(YEAR(Lists!$B$2),MONTH(C118),DAY(C118))&gt;Lists!$B$2,1,0))</f>
        <v/>
      </c>
      <c r="E118" s="23">
        <f>IF(NOT(ISNUMBER(D118)),"",IF(COUNTIF(Lists!$E$2:$E$4,"&lt;="&amp;D118)=0,"Check the age",IF(D118&gt;Lists!$F$2,"Check the age",INDEX(Lists!$D$2:$D$4,COUNTIF(Lists!$E$2:$E$4,"&lt;="&amp;D118)))))</f>
        <v/>
      </c>
      <c r="F118" s="23">
        <f>IF(A118="","",Registrations!$AU$118)</f>
        <v/>
      </c>
      <c r="G118" s="24">
        <f>IF(A118="","",Registrations!$AV$118)</f>
        <v/>
      </c>
      <c r="H118" s="23">
        <f>IF(A118="","",Registrations!$BE$118)</f>
        <v/>
      </c>
      <c r="I118" s="23">
        <f>IF(A118="","",Registrations!$BF$118)</f>
        <v/>
      </c>
      <c r="J118" s="24">
        <f>IF(A118="","",Registrations!$AW$118)</f>
        <v/>
      </c>
      <c r="K118" s="24">
        <f>IF(A118="","",Registrations!$BG$118)</f>
        <v/>
      </c>
      <c r="L118" s="24">
        <f>IF(A118="","",IF(Registrations!$AX$118="Yes","Uploaded",IF(UPPER(TRIM(R118&amp;""))="Y","On paper","Missing")))</f>
        <v/>
      </c>
      <c r="M118" s="23">
        <f>IF(A118="","",IF(UPPER(TRIM(S118&amp;""))="Y","Paid in full",IF(Registrations!$BI$118&gt;0,IF(OR(NOT(ISNUMBER(Registrations!$BJ$118)),Registrations!$BI$118&gt;=Registrations!$BJ$118),"Paid in full","Deposit paid"),IF(Registrations!$BH$118&lt;&gt;"",Registrations!$BH$118,"No payment yet"))))</f>
        <v/>
      </c>
      <c r="N118" s="26">
        <f>IF(A118="","",Registrations!$BJ$118)</f>
        <v/>
      </c>
      <c r="O118" s="26">
        <f>IF(A118="","",Registrations!$BI$118)</f>
        <v/>
      </c>
      <c r="P118" s="26">
        <f>IF(A118="","",IF(OR(M118="Paid in full",NOT(ISNUMBER(Registrations!$BJ$118))),0,IF(M118="Deposit paid",MAX(0,Registrations!$BJ$118-Registrations!$BI$118),0)))</f>
        <v/>
      </c>
      <c r="Q118" s="18" t="n"/>
      <c r="R118" s="28" t="n"/>
      <c r="S118" s="28" t="n"/>
      <c r="T118" s="28" t="n"/>
      <c r="U118" s="18" t="n"/>
      <c r="V118" s="19">
        <f>IF(A118="",0,1)</f>
        <v/>
      </c>
      <c r="W118" s="19">
        <f>IF(A118="",0,1)</f>
        <v/>
      </c>
    </row>
    <row r="119">
      <c r="A119" s="23">
        <f>Registrations!$AS$119</f>
        <v/>
      </c>
      <c r="B119" s="24">
        <f>IF(A119="","","First camper")</f>
        <v/>
      </c>
      <c r="C119" s="25">
        <f>IF(A119="","",Registrations!$AT$119)</f>
        <v/>
      </c>
      <c r="D119" s="24">
        <f>IF(OR(A119="",NOT(ISNUMBER(C119)),NOT(ISNUMBER(Lists!$B$2))),"",YEAR(Lists!$B$2)-YEAR(C119)-IF(DATE(YEAR(Lists!$B$2),MONTH(C119),DAY(C119))&gt;Lists!$B$2,1,0))</f>
        <v/>
      </c>
      <c r="E119" s="23">
        <f>IF(NOT(ISNUMBER(D119)),"",IF(COUNTIF(Lists!$E$2:$E$4,"&lt;="&amp;D119)=0,"Check the age",IF(D119&gt;Lists!$F$2,"Check the age",INDEX(Lists!$D$2:$D$4,COUNTIF(Lists!$E$2:$E$4,"&lt;="&amp;D119)))))</f>
        <v/>
      </c>
      <c r="F119" s="23">
        <f>IF(A119="","",Registrations!$AU$119)</f>
        <v/>
      </c>
      <c r="G119" s="24">
        <f>IF(A119="","",Registrations!$AV$119)</f>
        <v/>
      </c>
      <c r="H119" s="23">
        <f>IF(A119="","",Registrations!$BE$119)</f>
        <v/>
      </c>
      <c r="I119" s="23">
        <f>IF(A119="","",Registrations!$BF$119)</f>
        <v/>
      </c>
      <c r="J119" s="24">
        <f>IF(A119="","",Registrations!$AW$119)</f>
        <v/>
      </c>
      <c r="K119" s="24">
        <f>IF(A119="","",Registrations!$BG$119)</f>
        <v/>
      </c>
      <c r="L119" s="24">
        <f>IF(A119="","",IF(Registrations!$AX$119="Yes","Uploaded",IF(UPPER(TRIM(R119&amp;""))="Y","On paper","Missing")))</f>
        <v/>
      </c>
      <c r="M119" s="23">
        <f>IF(A119="","",IF(UPPER(TRIM(S119&amp;""))="Y","Paid in full",IF(Registrations!$BI$119&gt;0,IF(OR(NOT(ISNUMBER(Registrations!$BJ$119)),Registrations!$BI$119&gt;=Registrations!$BJ$119),"Paid in full","Deposit paid"),IF(Registrations!$BH$119&lt;&gt;"",Registrations!$BH$119,"No payment yet"))))</f>
        <v/>
      </c>
      <c r="N119" s="26">
        <f>IF(A119="","",Registrations!$BJ$119)</f>
        <v/>
      </c>
      <c r="O119" s="26">
        <f>IF(A119="","",Registrations!$BI$119)</f>
        <v/>
      </c>
      <c r="P119" s="26">
        <f>IF(A119="","",IF(OR(M119="Paid in full",NOT(ISNUMBER(Registrations!$BJ$119))),0,IF(M119="Deposit paid",MAX(0,Registrations!$BJ$119-Registrations!$BI$119),0)))</f>
        <v/>
      </c>
      <c r="Q119" s="18" t="n"/>
      <c r="R119" s="28" t="n"/>
      <c r="S119" s="28" t="n"/>
      <c r="T119" s="28" t="n"/>
      <c r="U119" s="18" t="n"/>
      <c r="V119" s="19">
        <f>IF(A119="",0,1)</f>
        <v/>
      </c>
      <c r="W119" s="19">
        <f>IF(A119="",0,1)</f>
        <v/>
      </c>
    </row>
    <row r="120">
      <c r="A120" s="23">
        <f>Registrations!$AS$120</f>
        <v/>
      </c>
      <c r="B120" s="24">
        <f>IF(A120="","","First camper")</f>
        <v/>
      </c>
      <c r="C120" s="25">
        <f>IF(A120="","",Registrations!$AT$120)</f>
        <v/>
      </c>
      <c r="D120" s="24">
        <f>IF(OR(A120="",NOT(ISNUMBER(C120)),NOT(ISNUMBER(Lists!$B$2))),"",YEAR(Lists!$B$2)-YEAR(C120)-IF(DATE(YEAR(Lists!$B$2),MONTH(C120),DAY(C120))&gt;Lists!$B$2,1,0))</f>
        <v/>
      </c>
      <c r="E120" s="23">
        <f>IF(NOT(ISNUMBER(D120)),"",IF(COUNTIF(Lists!$E$2:$E$4,"&lt;="&amp;D120)=0,"Check the age",IF(D120&gt;Lists!$F$2,"Check the age",INDEX(Lists!$D$2:$D$4,COUNTIF(Lists!$E$2:$E$4,"&lt;="&amp;D120)))))</f>
        <v/>
      </c>
      <c r="F120" s="23">
        <f>IF(A120="","",Registrations!$AU$120)</f>
        <v/>
      </c>
      <c r="G120" s="24">
        <f>IF(A120="","",Registrations!$AV$120)</f>
        <v/>
      </c>
      <c r="H120" s="23">
        <f>IF(A120="","",Registrations!$BE$120)</f>
        <v/>
      </c>
      <c r="I120" s="23">
        <f>IF(A120="","",Registrations!$BF$120)</f>
        <v/>
      </c>
      <c r="J120" s="24">
        <f>IF(A120="","",Registrations!$AW$120)</f>
        <v/>
      </c>
      <c r="K120" s="24">
        <f>IF(A120="","",Registrations!$BG$120)</f>
        <v/>
      </c>
      <c r="L120" s="24">
        <f>IF(A120="","",IF(Registrations!$AX$120="Yes","Uploaded",IF(UPPER(TRIM(R120&amp;""))="Y","On paper","Missing")))</f>
        <v/>
      </c>
      <c r="M120" s="23">
        <f>IF(A120="","",IF(UPPER(TRIM(S120&amp;""))="Y","Paid in full",IF(Registrations!$BI$120&gt;0,IF(OR(NOT(ISNUMBER(Registrations!$BJ$120)),Registrations!$BI$120&gt;=Registrations!$BJ$120),"Paid in full","Deposit paid"),IF(Registrations!$BH$120&lt;&gt;"",Registrations!$BH$120,"No payment yet"))))</f>
        <v/>
      </c>
      <c r="N120" s="26">
        <f>IF(A120="","",Registrations!$BJ$120)</f>
        <v/>
      </c>
      <c r="O120" s="26">
        <f>IF(A120="","",Registrations!$BI$120)</f>
        <v/>
      </c>
      <c r="P120" s="26">
        <f>IF(A120="","",IF(OR(M120="Paid in full",NOT(ISNUMBER(Registrations!$BJ$120))),0,IF(M120="Deposit paid",MAX(0,Registrations!$BJ$120-Registrations!$BI$120),0)))</f>
        <v/>
      </c>
      <c r="Q120" s="18" t="n"/>
      <c r="R120" s="28" t="n"/>
      <c r="S120" s="28" t="n"/>
      <c r="T120" s="28" t="n"/>
      <c r="U120" s="18" t="n"/>
      <c r="V120" s="19">
        <f>IF(A120="",0,1)</f>
        <v/>
      </c>
      <c r="W120" s="19">
        <f>IF(A120="",0,1)</f>
        <v/>
      </c>
    </row>
    <row r="121">
      <c r="A121" s="23">
        <f>Registrations!$AS$121</f>
        <v/>
      </c>
      <c r="B121" s="24">
        <f>IF(A121="","","First camper")</f>
        <v/>
      </c>
      <c r="C121" s="25">
        <f>IF(A121="","",Registrations!$AT$121)</f>
        <v/>
      </c>
      <c r="D121" s="24">
        <f>IF(OR(A121="",NOT(ISNUMBER(C121)),NOT(ISNUMBER(Lists!$B$2))),"",YEAR(Lists!$B$2)-YEAR(C121)-IF(DATE(YEAR(Lists!$B$2),MONTH(C121),DAY(C121))&gt;Lists!$B$2,1,0))</f>
        <v/>
      </c>
      <c r="E121" s="23">
        <f>IF(NOT(ISNUMBER(D121)),"",IF(COUNTIF(Lists!$E$2:$E$4,"&lt;="&amp;D121)=0,"Check the age",IF(D121&gt;Lists!$F$2,"Check the age",INDEX(Lists!$D$2:$D$4,COUNTIF(Lists!$E$2:$E$4,"&lt;="&amp;D121)))))</f>
        <v/>
      </c>
      <c r="F121" s="23">
        <f>IF(A121="","",Registrations!$AU$121)</f>
        <v/>
      </c>
      <c r="G121" s="24">
        <f>IF(A121="","",Registrations!$AV$121)</f>
        <v/>
      </c>
      <c r="H121" s="23">
        <f>IF(A121="","",Registrations!$BE$121)</f>
        <v/>
      </c>
      <c r="I121" s="23">
        <f>IF(A121="","",Registrations!$BF$121)</f>
        <v/>
      </c>
      <c r="J121" s="24">
        <f>IF(A121="","",Registrations!$AW$121)</f>
        <v/>
      </c>
      <c r="K121" s="24">
        <f>IF(A121="","",Registrations!$BG$121)</f>
        <v/>
      </c>
      <c r="L121" s="24">
        <f>IF(A121="","",IF(Registrations!$AX$121="Yes","Uploaded",IF(UPPER(TRIM(R121&amp;""))="Y","On paper","Missing")))</f>
        <v/>
      </c>
      <c r="M121" s="23">
        <f>IF(A121="","",IF(UPPER(TRIM(S121&amp;""))="Y","Paid in full",IF(Registrations!$BI$121&gt;0,IF(OR(NOT(ISNUMBER(Registrations!$BJ$121)),Registrations!$BI$121&gt;=Registrations!$BJ$121),"Paid in full","Deposit paid"),IF(Registrations!$BH$121&lt;&gt;"",Registrations!$BH$121,"No payment yet"))))</f>
        <v/>
      </c>
      <c r="N121" s="26">
        <f>IF(A121="","",Registrations!$BJ$121)</f>
        <v/>
      </c>
      <c r="O121" s="26">
        <f>IF(A121="","",Registrations!$BI$121)</f>
        <v/>
      </c>
      <c r="P121" s="26">
        <f>IF(A121="","",IF(OR(M121="Paid in full",NOT(ISNUMBER(Registrations!$BJ$121))),0,IF(M121="Deposit paid",MAX(0,Registrations!$BJ$121-Registrations!$BI$121),0)))</f>
        <v/>
      </c>
      <c r="Q121" s="18" t="n"/>
      <c r="R121" s="28" t="n"/>
      <c r="S121" s="28" t="n"/>
      <c r="T121" s="28" t="n"/>
      <c r="U121" s="18" t="n"/>
      <c r="V121" s="19">
        <f>IF(A121="",0,1)</f>
        <v/>
      </c>
      <c r="W121" s="19">
        <f>IF(A121="",0,1)</f>
        <v/>
      </c>
    </row>
    <row r="122">
      <c r="A122" s="23">
        <f>Registrations!$AS$122</f>
        <v/>
      </c>
      <c r="B122" s="24">
        <f>IF(A122="","","First camper")</f>
        <v/>
      </c>
      <c r="C122" s="25">
        <f>IF(A122="","",Registrations!$AT$122)</f>
        <v/>
      </c>
      <c r="D122" s="24">
        <f>IF(OR(A122="",NOT(ISNUMBER(C122)),NOT(ISNUMBER(Lists!$B$2))),"",YEAR(Lists!$B$2)-YEAR(C122)-IF(DATE(YEAR(Lists!$B$2),MONTH(C122),DAY(C122))&gt;Lists!$B$2,1,0))</f>
        <v/>
      </c>
      <c r="E122" s="23">
        <f>IF(NOT(ISNUMBER(D122)),"",IF(COUNTIF(Lists!$E$2:$E$4,"&lt;="&amp;D122)=0,"Check the age",IF(D122&gt;Lists!$F$2,"Check the age",INDEX(Lists!$D$2:$D$4,COUNTIF(Lists!$E$2:$E$4,"&lt;="&amp;D122)))))</f>
        <v/>
      </c>
      <c r="F122" s="23">
        <f>IF(A122="","",Registrations!$AU$122)</f>
        <v/>
      </c>
      <c r="G122" s="24">
        <f>IF(A122="","",Registrations!$AV$122)</f>
        <v/>
      </c>
      <c r="H122" s="23">
        <f>IF(A122="","",Registrations!$BE$122)</f>
        <v/>
      </c>
      <c r="I122" s="23">
        <f>IF(A122="","",Registrations!$BF$122)</f>
        <v/>
      </c>
      <c r="J122" s="24">
        <f>IF(A122="","",Registrations!$AW$122)</f>
        <v/>
      </c>
      <c r="K122" s="24">
        <f>IF(A122="","",Registrations!$BG$122)</f>
        <v/>
      </c>
      <c r="L122" s="24">
        <f>IF(A122="","",IF(Registrations!$AX$122="Yes","Uploaded",IF(UPPER(TRIM(R122&amp;""))="Y","On paper","Missing")))</f>
        <v/>
      </c>
      <c r="M122" s="23">
        <f>IF(A122="","",IF(UPPER(TRIM(S122&amp;""))="Y","Paid in full",IF(Registrations!$BI$122&gt;0,IF(OR(NOT(ISNUMBER(Registrations!$BJ$122)),Registrations!$BI$122&gt;=Registrations!$BJ$122),"Paid in full","Deposit paid"),IF(Registrations!$BH$122&lt;&gt;"",Registrations!$BH$122,"No payment yet"))))</f>
        <v/>
      </c>
      <c r="N122" s="26">
        <f>IF(A122="","",Registrations!$BJ$122)</f>
        <v/>
      </c>
      <c r="O122" s="26">
        <f>IF(A122="","",Registrations!$BI$122)</f>
        <v/>
      </c>
      <c r="P122" s="26">
        <f>IF(A122="","",IF(OR(M122="Paid in full",NOT(ISNUMBER(Registrations!$BJ$122))),0,IF(M122="Deposit paid",MAX(0,Registrations!$BJ$122-Registrations!$BI$122),0)))</f>
        <v/>
      </c>
      <c r="Q122" s="18" t="n"/>
      <c r="R122" s="28" t="n"/>
      <c r="S122" s="28" t="n"/>
      <c r="T122" s="28" t="n"/>
      <c r="U122" s="18" t="n"/>
      <c r="V122" s="19">
        <f>IF(A122="",0,1)</f>
        <v/>
      </c>
      <c r="W122" s="19">
        <f>IF(A122="",0,1)</f>
        <v/>
      </c>
    </row>
    <row r="123">
      <c r="A123" s="23">
        <f>Registrations!$AS$123</f>
        <v/>
      </c>
      <c r="B123" s="24">
        <f>IF(A123="","","First camper")</f>
        <v/>
      </c>
      <c r="C123" s="25">
        <f>IF(A123="","",Registrations!$AT$123)</f>
        <v/>
      </c>
      <c r="D123" s="24">
        <f>IF(OR(A123="",NOT(ISNUMBER(C123)),NOT(ISNUMBER(Lists!$B$2))),"",YEAR(Lists!$B$2)-YEAR(C123)-IF(DATE(YEAR(Lists!$B$2),MONTH(C123),DAY(C123))&gt;Lists!$B$2,1,0))</f>
        <v/>
      </c>
      <c r="E123" s="23">
        <f>IF(NOT(ISNUMBER(D123)),"",IF(COUNTIF(Lists!$E$2:$E$4,"&lt;="&amp;D123)=0,"Check the age",IF(D123&gt;Lists!$F$2,"Check the age",INDEX(Lists!$D$2:$D$4,COUNTIF(Lists!$E$2:$E$4,"&lt;="&amp;D123)))))</f>
        <v/>
      </c>
      <c r="F123" s="23">
        <f>IF(A123="","",Registrations!$AU$123)</f>
        <v/>
      </c>
      <c r="G123" s="24">
        <f>IF(A123="","",Registrations!$AV$123)</f>
        <v/>
      </c>
      <c r="H123" s="23">
        <f>IF(A123="","",Registrations!$BE$123)</f>
        <v/>
      </c>
      <c r="I123" s="23">
        <f>IF(A123="","",Registrations!$BF$123)</f>
        <v/>
      </c>
      <c r="J123" s="24">
        <f>IF(A123="","",Registrations!$AW$123)</f>
        <v/>
      </c>
      <c r="K123" s="24">
        <f>IF(A123="","",Registrations!$BG$123)</f>
        <v/>
      </c>
      <c r="L123" s="24">
        <f>IF(A123="","",IF(Registrations!$AX$123="Yes","Uploaded",IF(UPPER(TRIM(R123&amp;""))="Y","On paper","Missing")))</f>
        <v/>
      </c>
      <c r="M123" s="23">
        <f>IF(A123="","",IF(UPPER(TRIM(S123&amp;""))="Y","Paid in full",IF(Registrations!$BI$123&gt;0,IF(OR(NOT(ISNUMBER(Registrations!$BJ$123)),Registrations!$BI$123&gt;=Registrations!$BJ$123),"Paid in full","Deposit paid"),IF(Registrations!$BH$123&lt;&gt;"",Registrations!$BH$123,"No payment yet"))))</f>
        <v/>
      </c>
      <c r="N123" s="26">
        <f>IF(A123="","",Registrations!$BJ$123)</f>
        <v/>
      </c>
      <c r="O123" s="26">
        <f>IF(A123="","",Registrations!$BI$123)</f>
        <v/>
      </c>
      <c r="P123" s="26">
        <f>IF(A123="","",IF(OR(M123="Paid in full",NOT(ISNUMBER(Registrations!$BJ$123))),0,IF(M123="Deposit paid",MAX(0,Registrations!$BJ$123-Registrations!$BI$123),0)))</f>
        <v/>
      </c>
      <c r="Q123" s="18" t="n"/>
      <c r="R123" s="28" t="n"/>
      <c r="S123" s="28" t="n"/>
      <c r="T123" s="28" t="n"/>
      <c r="U123" s="18" t="n"/>
      <c r="V123" s="19">
        <f>IF(A123="",0,1)</f>
        <v/>
      </c>
      <c r="W123" s="19">
        <f>IF(A123="",0,1)</f>
        <v/>
      </c>
    </row>
    <row r="124">
      <c r="A124" s="23">
        <f>Registrations!$AS$124</f>
        <v/>
      </c>
      <c r="B124" s="24">
        <f>IF(A124="","","First camper")</f>
        <v/>
      </c>
      <c r="C124" s="25">
        <f>IF(A124="","",Registrations!$AT$124)</f>
        <v/>
      </c>
      <c r="D124" s="24">
        <f>IF(OR(A124="",NOT(ISNUMBER(C124)),NOT(ISNUMBER(Lists!$B$2))),"",YEAR(Lists!$B$2)-YEAR(C124)-IF(DATE(YEAR(Lists!$B$2),MONTH(C124),DAY(C124))&gt;Lists!$B$2,1,0))</f>
        <v/>
      </c>
      <c r="E124" s="23">
        <f>IF(NOT(ISNUMBER(D124)),"",IF(COUNTIF(Lists!$E$2:$E$4,"&lt;="&amp;D124)=0,"Check the age",IF(D124&gt;Lists!$F$2,"Check the age",INDEX(Lists!$D$2:$D$4,COUNTIF(Lists!$E$2:$E$4,"&lt;="&amp;D124)))))</f>
        <v/>
      </c>
      <c r="F124" s="23">
        <f>IF(A124="","",Registrations!$AU$124)</f>
        <v/>
      </c>
      <c r="G124" s="24">
        <f>IF(A124="","",Registrations!$AV$124)</f>
        <v/>
      </c>
      <c r="H124" s="23">
        <f>IF(A124="","",Registrations!$BE$124)</f>
        <v/>
      </c>
      <c r="I124" s="23">
        <f>IF(A124="","",Registrations!$BF$124)</f>
        <v/>
      </c>
      <c r="J124" s="24">
        <f>IF(A124="","",Registrations!$AW$124)</f>
        <v/>
      </c>
      <c r="K124" s="24">
        <f>IF(A124="","",Registrations!$BG$124)</f>
        <v/>
      </c>
      <c r="L124" s="24">
        <f>IF(A124="","",IF(Registrations!$AX$124="Yes","Uploaded",IF(UPPER(TRIM(R124&amp;""))="Y","On paper","Missing")))</f>
        <v/>
      </c>
      <c r="M124" s="23">
        <f>IF(A124="","",IF(UPPER(TRIM(S124&amp;""))="Y","Paid in full",IF(Registrations!$BI$124&gt;0,IF(OR(NOT(ISNUMBER(Registrations!$BJ$124)),Registrations!$BI$124&gt;=Registrations!$BJ$124),"Paid in full","Deposit paid"),IF(Registrations!$BH$124&lt;&gt;"",Registrations!$BH$124,"No payment yet"))))</f>
        <v/>
      </c>
      <c r="N124" s="26">
        <f>IF(A124="","",Registrations!$BJ$124)</f>
        <v/>
      </c>
      <c r="O124" s="26">
        <f>IF(A124="","",Registrations!$BI$124)</f>
        <v/>
      </c>
      <c r="P124" s="26">
        <f>IF(A124="","",IF(OR(M124="Paid in full",NOT(ISNUMBER(Registrations!$BJ$124))),0,IF(M124="Deposit paid",MAX(0,Registrations!$BJ$124-Registrations!$BI$124),0)))</f>
        <v/>
      </c>
      <c r="Q124" s="18" t="n"/>
      <c r="R124" s="28" t="n"/>
      <c r="S124" s="28" t="n"/>
      <c r="T124" s="28" t="n"/>
      <c r="U124" s="18" t="n"/>
      <c r="V124" s="19">
        <f>IF(A124="",0,1)</f>
        <v/>
      </c>
      <c r="W124" s="19">
        <f>IF(A124="",0,1)</f>
        <v/>
      </c>
    </row>
    <row r="125">
      <c r="A125" s="23">
        <f>Registrations!$AS$125</f>
        <v/>
      </c>
      <c r="B125" s="24">
        <f>IF(A125="","","First camper")</f>
        <v/>
      </c>
      <c r="C125" s="25">
        <f>IF(A125="","",Registrations!$AT$125)</f>
        <v/>
      </c>
      <c r="D125" s="24">
        <f>IF(OR(A125="",NOT(ISNUMBER(C125)),NOT(ISNUMBER(Lists!$B$2))),"",YEAR(Lists!$B$2)-YEAR(C125)-IF(DATE(YEAR(Lists!$B$2),MONTH(C125),DAY(C125))&gt;Lists!$B$2,1,0))</f>
        <v/>
      </c>
      <c r="E125" s="23">
        <f>IF(NOT(ISNUMBER(D125)),"",IF(COUNTIF(Lists!$E$2:$E$4,"&lt;="&amp;D125)=0,"Check the age",IF(D125&gt;Lists!$F$2,"Check the age",INDEX(Lists!$D$2:$D$4,COUNTIF(Lists!$E$2:$E$4,"&lt;="&amp;D125)))))</f>
        <v/>
      </c>
      <c r="F125" s="23">
        <f>IF(A125="","",Registrations!$AU$125)</f>
        <v/>
      </c>
      <c r="G125" s="24">
        <f>IF(A125="","",Registrations!$AV$125)</f>
        <v/>
      </c>
      <c r="H125" s="23">
        <f>IF(A125="","",Registrations!$BE$125)</f>
        <v/>
      </c>
      <c r="I125" s="23">
        <f>IF(A125="","",Registrations!$BF$125)</f>
        <v/>
      </c>
      <c r="J125" s="24">
        <f>IF(A125="","",Registrations!$AW$125)</f>
        <v/>
      </c>
      <c r="K125" s="24">
        <f>IF(A125="","",Registrations!$BG$125)</f>
        <v/>
      </c>
      <c r="L125" s="24">
        <f>IF(A125="","",IF(Registrations!$AX$125="Yes","Uploaded",IF(UPPER(TRIM(R125&amp;""))="Y","On paper","Missing")))</f>
        <v/>
      </c>
      <c r="M125" s="23">
        <f>IF(A125="","",IF(UPPER(TRIM(S125&amp;""))="Y","Paid in full",IF(Registrations!$BI$125&gt;0,IF(OR(NOT(ISNUMBER(Registrations!$BJ$125)),Registrations!$BI$125&gt;=Registrations!$BJ$125),"Paid in full","Deposit paid"),IF(Registrations!$BH$125&lt;&gt;"",Registrations!$BH$125,"No payment yet"))))</f>
        <v/>
      </c>
      <c r="N125" s="26">
        <f>IF(A125="","",Registrations!$BJ$125)</f>
        <v/>
      </c>
      <c r="O125" s="26">
        <f>IF(A125="","",Registrations!$BI$125)</f>
        <v/>
      </c>
      <c r="P125" s="26">
        <f>IF(A125="","",IF(OR(M125="Paid in full",NOT(ISNUMBER(Registrations!$BJ$125))),0,IF(M125="Deposit paid",MAX(0,Registrations!$BJ$125-Registrations!$BI$125),0)))</f>
        <v/>
      </c>
      <c r="Q125" s="18" t="n"/>
      <c r="R125" s="28" t="n"/>
      <c r="S125" s="28" t="n"/>
      <c r="T125" s="28" t="n"/>
      <c r="U125" s="18" t="n"/>
      <c r="V125" s="19">
        <f>IF(A125="",0,1)</f>
        <v/>
      </c>
      <c r="W125" s="19">
        <f>IF(A125="",0,1)</f>
        <v/>
      </c>
    </row>
    <row r="126">
      <c r="A126" s="23">
        <f>Registrations!$AS$126</f>
        <v/>
      </c>
      <c r="B126" s="24">
        <f>IF(A126="","","First camper")</f>
        <v/>
      </c>
      <c r="C126" s="25">
        <f>IF(A126="","",Registrations!$AT$126)</f>
        <v/>
      </c>
      <c r="D126" s="24">
        <f>IF(OR(A126="",NOT(ISNUMBER(C126)),NOT(ISNUMBER(Lists!$B$2))),"",YEAR(Lists!$B$2)-YEAR(C126)-IF(DATE(YEAR(Lists!$B$2),MONTH(C126),DAY(C126))&gt;Lists!$B$2,1,0))</f>
        <v/>
      </c>
      <c r="E126" s="23">
        <f>IF(NOT(ISNUMBER(D126)),"",IF(COUNTIF(Lists!$E$2:$E$4,"&lt;="&amp;D126)=0,"Check the age",IF(D126&gt;Lists!$F$2,"Check the age",INDEX(Lists!$D$2:$D$4,COUNTIF(Lists!$E$2:$E$4,"&lt;="&amp;D126)))))</f>
        <v/>
      </c>
      <c r="F126" s="23">
        <f>IF(A126="","",Registrations!$AU$126)</f>
        <v/>
      </c>
      <c r="G126" s="24">
        <f>IF(A126="","",Registrations!$AV$126)</f>
        <v/>
      </c>
      <c r="H126" s="23">
        <f>IF(A126="","",Registrations!$BE$126)</f>
        <v/>
      </c>
      <c r="I126" s="23">
        <f>IF(A126="","",Registrations!$BF$126)</f>
        <v/>
      </c>
      <c r="J126" s="24">
        <f>IF(A126="","",Registrations!$AW$126)</f>
        <v/>
      </c>
      <c r="K126" s="24">
        <f>IF(A126="","",Registrations!$BG$126)</f>
        <v/>
      </c>
      <c r="L126" s="24">
        <f>IF(A126="","",IF(Registrations!$AX$126="Yes","Uploaded",IF(UPPER(TRIM(R126&amp;""))="Y","On paper","Missing")))</f>
        <v/>
      </c>
      <c r="M126" s="23">
        <f>IF(A126="","",IF(UPPER(TRIM(S126&amp;""))="Y","Paid in full",IF(Registrations!$BI$126&gt;0,IF(OR(NOT(ISNUMBER(Registrations!$BJ$126)),Registrations!$BI$126&gt;=Registrations!$BJ$126),"Paid in full","Deposit paid"),IF(Registrations!$BH$126&lt;&gt;"",Registrations!$BH$126,"No payment yet"))))</f>
        <v/>
      </c>
      <c r="N126" s="26">
        <f>IF(A126="","",Registrations!$BJ$126)</f>
        <v/>
      </c>
      <c r="O126" s="26">
        <f>IF(A126="","",Registrations!$BI$126)</f>
        <v/>
      </c>
      <c r="P126" s="26">
        <f>IF(A126="","",IF(OR(M126="Paid in full",NOT(ISNUMBER(Registrations!$BJ$126))),0,IF(M126="Deposit paid",MAX(0,Registrations!$BJ$126-Registrations!$BI$126),0)))</f>
        <v/>
      </c>
      <c r="Q126" s="18" t="n"/>
      <c r="R126" s="28" t="n"/>
      <c r="S126" s="28" t="n"/>
      <c r="T126" s="28" t="n"/>
      <c r="U126" s="18" t="n"/>
      <c r="V126" s="19">
        <f>IF(A126="",0,1)</f>
        <v/>
      </c>
      <c r="W126" s="19">
        <f>IF(A126="",0,1)</f>
        <v/>
      </c>
    </row>
    <row r="127">
      <c r="A127" s="23">
        <f>Registrations!$AS$127</f>
        <v/>
      </c>
      <c r="B127" s="24">
        <f>IF(A127="","","First camper")</f>
        <v/>
      </c>
      <c r="C127" s="25">
        <f>IF(A127="","",Registrations!$AT$127)</f>
        <v/>
      </c>
      <c r="D127" s="24">
        <f>IF(OR(A127="",NOT(ISNUMBER(C127)),NOT(ISNUMBER(Lists!$B$2))),"",YEAR(Lists!$B$2)-YEAR(C127)-IF(DATE(YEAR(Lists!$B$2),MONTH(C127),DAY(C127))&gt;Lists!$B$2,1,0))</f>
        <v/>
      </c>
      <c r="E127" s="23">
        <f>IF(NOT(ISNUMBER(D127)),"",IF(COUNTIF(Lists!$E$2:$E$4,"&lt;="&amp;D127)=0,"Check the age",IF(D127&gt;Lists!$F$2,"Check the age",INDEX(Lists!$D$2:$D$4,COUNTIF(Lists!$E$2:$E$4,"&lt;="&amp;D127)))))</f>
        <v/>
      </c>
      <c r="F127" s="23">
        <f>IF(A127="","",Registrations!$AU$127)</f>
        <v/>
      </c>
      <c r="G127" s="24">
        <f>IF(A127="","",Registrations!$AV$127)</f>
        <v/>
      </c>
      <c r="H127" s="23">
        <f>IF(A127="","",Registrations!$BE$127)</f>
        <v/>
      </c>
      <c r="I127" s="23">
        <f>IF(A127="","",Registrations!$BF$127)</f>
        <v/>
      </c>
      <c r="J127" s="24">
        <f>IF(A127="","",Registrations!$AW$127)</f>
        <v/>
      </c>
      <c r="K127" s="24">
        <f>IF(A127="","",Registrations!$BG$127)</f>
        <v/>
      </c>
      <c r="L127" s="24">
        <f>IF(A127="","",IF(Registrations!$AX$127="Yes","Uploaded",IF(UPPER(TRIM(R127&amp;""))="Y","On paper","Missing")))</f>
        <v/>
      </c>
      <c r="M127" s="23">
        <f>IF(A127="","",IF(UPPER(TRIM(S127&amp;""))="Y","Paid in full",IF(Registrations!$BI$127&gt;0,IF(OR(NOT(ISNUMBER(Registrations!$BJ$127)),Registrations!$BI$127&gt;=Registrations!$BJ$127),"Paid in full","Deposit paid"),IF(Registrations!$BH$127&lt;&gt;"",Registrations!$BH$127,"No payment yet"))))</f>
        <v/>
      </c>
      <c r="N127" s="26">
        <f>IF(A127="","",Registrations!$BJ$127)</f>
        <v/>
      </c>
      <c r="O127" s="26">
        <f>IF(A127="","",Registrations!$BI$127)</f>
        <v/>
      </c>
      <c r="P127" s="26">
        <f>IF(A127="","",IF(OR(M127="Paid in full",NOT(ISNUMBER(Registrations!$BJ$127))),0,IF(M127="Deposit paid",MAX(0,Registrations!$BJ$127-Registrations!$BI$127),0)))</f>
        <v/>
      </c>
      <c r="Q127" s="18" t="n"/>
      <c r="R127" s="28" t="n"/>
      <c r="S127" s="28" t="n"/>
      <c r="T127" s="28" t="n"/>
      <c r="U127" s="18" t="n"/>
      <c r="V127" s="19">
        <f>IF(A127="",0,1)</f>
        <v/>
      </c>
      <c r="W127" s="19">
        <f>IF(A127="",0,1)</f>
        <v/>
      </c>
    </row>
    <row r="128">
      <c r="A128" s="23">
        <f>Registrations!$AS$128</f>
        <v/>
      </c>
      <c r="B128" s="24">
        <f>IF(A128="","","First camper")</f>
        <v/>
      </c>
      <c r="C128" s="25">
        <f>IF(A128="","",Registrations!$AT$128)</f>
        <v/>
      </c>
      <c r="D128" s="24">
        <f>IF(OR(A128="",NOT(ISNUMBER(C128)),NOT(ISNUMBER(Lists!$B$2))),"",YEAR(Lists!$B$2)-YEAR(C128)-IF(DATE(YEAR(Lists!$B$2),MONTH(C128),DAY(C128))&gt;Lists!$B$2,1,0))</f>
        <v/>
      </c>
      <c r="E128" s="23">
        <f>IF(NOT(ISNUMBER(D128)),"",IF(COUNTIF(Lists!$E$2:$E$4,"&lt;="&amp;D128)=0,"Check the age",IF(D128&gt;Lists!$F$2,"Check the age",INDEX(Lists!$D$2:$D$4,COUNTIF(Lists!$E$2:$E$4,"&lt;="&amp;D128)))))</f>
        <v/>
      </c>
      <c r="F128" s="23">
        <f>IF(A128="","",Registrations!$AU$128)</f>
        <v/>
      </c>
      <c r="G128" s="24">
        <f>IF(A128="","",Registrations!$AV$128)</f>
        <v/>
      </c>
      <c r="H128" s="23">
        <f>IF(A128="","",Registrations!$BE$128)</f>
        <v/>
      </c>
      <c r="I128" s="23">
        <f>IF(A128="","",Registrations!$BF$128)</f>
        <v/>
      </c>
      <c r="J128" s="24">
        <f>IF(A128="","",Registrations!$AW$128)</f>
        <v/>
      </c>
      <c r="K128" s="24">
        <f>IF(A128="","",Registrations!$BG$128)</f>
        <v/>
      </c>
      <c r="L128" s="24">
        <f>IF(A128="","",IF(Registrations!$AX$128="Yes","Uploaded",IF(UPPER(TRIM(R128&amp;""))="Y","On paper","Missing")))</f>
        <v/>
      </c>
      <c r="M128" s="23">
        <f>IF(A128="","",IF(UPPER(TRIM(S128&amp;""))="Y","Paid in full",IF(Registrations!$BI$128&gt;0,IF(OR(NOT(ISNUMBER(Registrations!$BJ$128)),Registrations!$BI$128&gt;=Registrations!$BJ$128),"Paid in full","Deposit paid"),IF(Registrations!$BH$128&lt;&gt;"",Registrations!$BH$128,"No payment yet"))))</f>
        <v/>
      </c>
      <c r="N128" s="26">
        <f>IF(A128="","",Registrations!$BJ$128)</f>
        <v/>
      </c>
      <c r="O128" s="26">
        <f>IF(A128="","",Registrations!$BI$128)</f>
        <v/>
      </c>
      <c r="P128" s="26">
        <f>IF(A128="","",IF(OR(M128="Paid in full",NOT(ISNUMBER(Registrations!$BJ$128))),0,IF(M128="Deposit paid",MAX(0,Registrations!$BJ$128-Registrations!$BI$128),0)))</f>
        <v/>
      </c>
      <c r="Q128" s="18" t="n"/>
      <c r="R128" s="28" t="n"/>
      <c r="S128" s="28" t="n"/>
      <c r="T128" s="28" t="n"/>
      <c r="U128" s="18" t="n"/>
      <c r="V128" s="19">
        <f>IF(A128="",0,1)</f>
        <v/>
      </c>
      <c r="W128" s="19">
        <f>IF(A128="",0,1)</f>
        <v/>
      </c>
    </row>
    <row r="129">
      <c r="A129" s="23">
        <f>Registrations!$AS$129</f>
        <v/>
      </c>
      <c r="B129" s="24">
        <f>IF(A129="","","First camper")</f>
        <v/>
      </c>
      <c r="C129" s="25">
        <f>IF(A129="","",Registrations!$AT$129)</f>
        <v/>
      </c>
      <c r="D129" s="24">
        <f>IF(OR(A129="",NOT(ISNUMBER(C129)),NOT(ISNUMBER(Lists!$B$2))),"",YEAR(Lists!$B$2)-YEAR(C129)-IF(DATE(YEAR(Lists!$B$2),MONTH(C129),DAY(C129))&gt;Lists!$B$2,1,0))</f>
        <v/>
      </c>
      <c r="E129" s="23">
        <f>IF(NOT(ISNUMBER(D129)),"",IF(COUNTIF(Lists!$E$2:$E$4,"&lt;="&amp;D129)=0,"Check the age",IF(D129&gt;Lists!$F$2,"Check the age",INDEX(Lists!$D$2:$D$4,COUNTIF(Lists!$E$2:$E$4,"&lt;="&amp;D129)))))</f>
        <v/>
      </c>
      <c r="F129" s="23">
        <f>IF(A129="","",Registrations!$AU$129)</f>
        <v/>
      </c>
      <c r="G129" s="24">
        <f>IF(A129="","",Registrations!$AV$129)</f>
        <v/>
      </c>
      <c r="H129" s="23">
        <f>IF(A129="","",Registrations!$BE$129)</f>
        <v/>
      </c>
      <c r="I129" s="23">
        <f>IF(A129="","",Registrations!$BF$129)</f>
        <v/>
      </c>
      <c r="J129" s="24">
        <f>IF(A129="","",Registrations!$AW$129)</f>
        <v/>
      </c>
      <c r="K129" s="24">
        <f>IF(A129="","",Registrations!$BG$129)</f>
        <v/>
      </c>
      <c r="L129" s="24">
        <f>IF(A129="","",IF(Registrations!$AX$129="Yes","Uploaded",IF(UPPER(TRIM(R129&amp;""))="Y","On paper","Missing")))</f>
        <v/>
      </c>
      <c r="M129" s="23">
        <f>IF(A129="","",IF(UPPER(TRIM(S129&amp;""))="Y","Paid in full",IF(Registrations!$BI$129&gt;0,IF(OR(NOT(ISNUMBER(Registrations!$BJ$129)),Registrations!$BI$129&gt;=Registrations!$BJ$129),"Paid in full","Deposit paid"),IF(Registrations!$BH$129&lt;&gt;"",Registrations!$BH$129,"No payment yet"))))</f>
        <v/>
      </c>
      <c r="N129" s="26">
        <f>IF(A129="","",Registrations!$BJ$129)</f>
        <v/>
      </c>
      <c r="O129" s="26">
        <f>IF(A129="","",Registrations!$BI$129)</f>
        <v/>
      </c>
      <c r="P129" s="26">
        <f>IF(A129="","",IF(OR(M129="Paid in full",NOT(ISNUMBER(Registrations!$BJ$129))),0,IF(M129="Deposit paid",MAX(0,Registrations!$BJ$129-Registrations!$BI$129),0)))</f>
        <v/>
      </c>
      <c r="Q129" s="18" t="n"/>
      <c r="R129" s="28" t="n"/>
      <c r="S129" s="28" t="n"/>
      <c r="T129" s="28" t="n"/>
      <c r="U129" s="18" t="n"/>
      <c r="V129" s="19">
        <f>IF(A129="",0,1)</f>
        <v/>
      </c>
      <c r="W129" s="19">
        <f>IF(A129="",0,1)</f>
        <v/>
      </c>
    </row>
    <row r="130">
      <c r="A130" s="23">
        <f>Registrations!$AS$130</f>
        <v/>
      </c>
      <c r="B130" s="24">
        <f>IF(A130="","","First camper")</f>
        <v/>
      </c>
      <c r="C130" s="25">
        <f>IF(A130="","",Registrations!$AT$130)</f>
        <v/>
      </c>
      <c r="D130" s="24">
        <f>IF(OR(A130="",NOT(ISNUMBER(C130)),NOT(ISNUMBER(Lists!$B$2))),"",YEAR(Lists!$B$2)-YEAR(C130)-IF(DATE(YEAR(Lists!$B$2),MONTH(C130),DAY(C130))&gt;Lists!$B$2,1,0))</f>
        <v/>
      </c>
      <c r="E130" s="23">
        <f>IF(NOT(ISNUMBER(D130)),"",IF(COUNTIF(Lists!$E$2:$E$4,"&lt;="&amp;D130)=0,"Check the age",IF(D130&gt;Lists!$F$2,"Check the age",INDEX(Lists!$D$2:$D$4,COUNTIF(Lists!$E$2:$E$4,"&lt;="&amp;D130)))))</f>
        <v/>
      </c>
      <c r="F130" s="23">
        <f>IF(A130="","",Registrations!$AU$130)</f>
        <v/>
      </c>
      <c r="G130" s="24">
        <f>IF(A130="","",Registrations!$AV$130)</f>
        <v/>
      </c>
      <c r="H130" s="23">
        <f>IF(A130="","",Registrations!$BE$130)</f>
        <v/>
      </c>
      <c r="I130" s="23">
        <f>IF(A130="","",Registrations!$BF$130)</f>
        <v/>
      </c>
      <c r="J130" s="24">
        <f>IF(A130="","",Registrations!$AW$130)</f>
        <v/>
      </c>
      <c r="K130" s="24">
        <f>IF(A130="","",Registrations!$BG$130)</f>
        <v/>
      </c>
      <c r="L130" s="24">
        <f>IF(A130="","",IF(Registrations!$AX$130="Yes","Uploaded",IF(UPPER(TRIM(R130&amp;""))="Y","On paper","Missing")))</f>
        <v/>
      </c>
      <c r="M130" s="23">
        <f>IF(A130="","",IF(UPPER(TRIM(S130&amp;""))="Y","Paid in full",IF(Registrations!$BI$130&gt;0,IF(OR(NOT(ISNUMBER(Registrations!$BJ$130)),Registrations!$BI$130&gt;=Registrations!$BJ$130),"Paid in full","Deposit paid"),IF(Registrations!$BH$130&lt;&gt;"",Registrations!$BH$130,"No payment yet"))))</f>
        <v/>
      </c>
      <c r="N130" s="26">
        <f>IF(A130="","",Registrations!$BJ$130)</f>
        <v/>
      </c>
      <c r="O130" s="26">
        <f>IF(A130="","",Registrations!$BI$130)</f>
        <v/>
      </c>
      <c r="P130" s="26">
        <f>IF(A130="","",IF(OR(M130="Paid in full",NOT(ISNUMBER(Registrations!$BJ$130))),0,IF(M130="Deposit paid",MAX(0,Registrations!$BJ$130-Registrations!$BI$130),0)))</f>
        <v/>
      </c>
      <c r="Q130" s="18" t="n"/>
      <c r="R130" s="28" t="n"/>
      <c r="S130" s="28" t="n"/>
      <c r="T130" s="28" t="n"/>
      <c r="U130" s="18" t="n"/>
      <c r="V130" s="19">
        <f>IF(A130="",0,1)</f>
        <v/>
      </c>
      <c r="W130" s="19">
        <f>IF(A130="",0,1)</f>
        <v/>
      </c>
    </row>
    <row r="131">
      <c r="A131" s="23">
        <f>Registrations!$AS$131</f>
        <v/>
      </c>
      <c r="B131" s="24">
        <f>IF(A131="","","First camper")</f>
        <v/>
      </c>
      <c r="C131" s="25">
        <f>IF(A131="","",Registrations!$AT$131)</f>
        <v/>
      </c>
      <c r="D131" s="24">
        <f>IF(OR(A131="",NOT(ISNUMBER(C131)),NOT(ISNUMBER(Lists!$B$2))),"",YEAR(Lists!$B$2)-YEAR(C131)-IF(DATE(YEAR(Lists!$B$2),MONTH(C131),DAY(C131))&gt;Lists!$B$2,1,0))</f>
        <v/>
      </c>
      <c r="E131" s="23">
        <f>IF(NOT(ISNUMBER(D131)),"",IF(COUNTIF(Lists!$E$2:$E$4,"&lt;="&amp;D131)=0,"Check the age",IF(D131&gt;Lists!$F$2,"Check the age",INDEX(Lists!$D$2:$D$4,COUNTIF(Lists!$E$2:$E$4,"&lt;="&amp;D131)))))</f>
        <v/>
      </c>
      <c r="F131" s="23">
        <f>IF(A131="","",Registrations!$AU$131)</f>
        <v/>
      </c>
      <c r="G131" s="24">
        <f>IF(A131="","",Registrations!$AV$131)</f>
        <v/>
      </c>
      <c r="H131" s="23">
        <f>IF(A131="","",Registrations!$BE$131)</f>
        <v/>
      </c>
      <c r="I131" s="23">
        <f>IF(A131="","",Registrations!$BF$131)</f>
        <v/>
      </c>
      <c r="J131" s="24">
        <f>IF(A131="","",Registrations!$AW$131)</f>
        <v/>
      </c>
      <c r="K131" s="24">
        <f>IF(A131="","",Registrations!$BG$131)</f>
        <v/>
      </c>
      <c r="L131" s="24">
        <f>IF(A131="","",IF(Registrations!$AX$131="Yes","Uploaded",IF(UPPER(TRIM(R131&amp;""))="Y","On paper","Missing")))</f>
        <v/>
      </c>
      <c r="M131" s="23">
        <f>IF(A131="","",IF(UPPER(TRIM(S131&amp;""))="Y","Paid in full",IF(Registrations!$BI$131&gt;0,IF(OR(NOT(ISNUMBER(Registrations!$BJ$131)),Registrations!$BI$131&gt;=Registrations!$BJ$131),"Paid in full","Deposit paid"),IF(Registrations!$BH$131&lt;&gt;"",Registrations!$BH$131,"No payment yet"))))</f>
        <v/>
      </c>
      <c r="N131" s="26">
        <f>IF(A131="","",Registrations!$BJ$131)</f>
        <v/>
      </c>
      <c r="O131" s="26">
        <f>IF(A131="","",Registrations!$BI$131)</f>
        <v/>
      </c>
      <c r="P131" s="26">
        <f>IF(A131="","",IF(OR(M131="Paid in full",NOT(ISNUMBER(Registrations!$BJ$131))),0,IF(M131="Deposit paid",MAX(0,Registrations!$BJ$131-Registrations!$BI$131),0)))</f>
        <v/>
      </c>
      <c r="Q131" s="18" t="n"/>
      <c r="R131" s="28" t="n"/>
      <c r="S131" s="28" t="n"/>
      <c r="T131" s="28" t="n"/>
      <c r="U131" s="18" t="n"/>
      <c r="V131" s="19">
        <f>IF(A131="",0,1)</f>
        <v/>
      </c>
      <c r="W131" s="19">
        <f>IF(A131="",0,1)</f>
        <v/>
      </c>
    </row>
    <row r="132">
      <c r="A132" s="23">
        <f>Registrations!$AS$132</f>
        <v/>
      </c>
      <c r="B132" s="24">
        <f>IF(A132="","","First camper")</f>
        <v/>
      </c>
      <c r="C132" s="25">
        <f>IF(A132="","",Registrations!$AT$132)</f>
        <v/>
      </c>
      <c r="D132" s="24">
        <f>IF(OR(A132="",NOT(ISNUMBER(C132)),NOT(ISNUMBER(Lists!$B$2))),"",YEAR(Lists!$B$2)-YEAR(C132)-IF(DATE(YEAR(Lists!$B$2),MONTH(C132),DAY(C132))&gt;Lists!$B$2,1,0))</f>
        <v/>
      </c>
      <c r="E132" s="23">
        <f>IF(NOT(ISNUMBER(D132)),"",IF(COUNTIF(Lists!$E$2:$E$4,"&lt;="&amp;D132)=0,"Check the age",IF(D132&gt;Lists!$F$2,"Check the age",INDEX(Lists!$D$2:$D$4,COUNTIF(Lists!$E$2:$E$4,"&lt;="&amp;D132)))))</f>
        <v/>
      </c>
      <c r="F132" s="23">
        <f>IF(A132="","",Registrations!$AU$132)</f>
        <v/>
      </c>
      <c r="G132" s="24">
        <f>IF(A132="","",Registrations!$AV$132)</f>
        <v/>
      </c>
      <c r="H132" s="23">
        <f>IF(A132="","",Registrations!$BE$132)</f>
        <v/>
      </c>
      <c r="I132" s="23">
        <f>IF(A132="","",Registrations!$BF$132)</f>
        <v/>
      </c>
      <c r="J132" s="24">
        <f>IF(A132="","",Registrations!$AW$132)</f>
        <v/>
      </c>
      <c r="K132" s="24">
        <f>IF(A132="","",Registrations!$BG$132)</f>
        <v/>
      </c>
      <c r="L132" s="24">
        <f>IF(A132="","",IF(Registrations!$AX$132="Yes","Uploaded",IF(UPPER(TRIM(R132&amp;""))="Y","On paper","Missing")))</f>
        <v/>
      </c>
      <c r="M132" s="23">
        <f>IF(A132="","",IF(UPPER(TRIM(S132&amp;""))="Y","Paid in full",IF(Registrations!$BI$132&gt;0,IF(OR(NOT(ISNUMBER(Registrations!$BJ$132)),Registrations!$BI$132&gt;=Registrations!$BJ$132),"Paid in full","Deposit paid"),IF(Registrations!$BH$132&lt;&gt;"",Registrations!$BH$132,"No payment yet"))))</f>
        <v/>
      </c>
      <c r="N132" s="26">
        <f>IF(A132="","",Registrations!$BJ$132)</f>
        <v/>
      </c>
      <c r="O132" s="26">
        <f>IF(A132="","",Registrations!$BI$132)</f>
        <v/>
      </c>
      <c r="P132" s="26">
        <f>IF(A132="","",IF(OR(M132="Paid in full",NOT(ISNUMBER(Registrations!$BJ$132))),0,IF(M132="Deposit paid",MAX(0,Registrations!$BJ$132-Registrations!$BI$132),0)))</f>
        <v/>
      </c>
      <c r="Q132" s="18" t="n"/>
      <c r="R132" s="28" t="n"/>
      <c r="S132" s="28" t="n"/>
      <c r="T132" s="28" t="n"/>
      <c r="U132" s="18" t="n"/>
      <c r="V132" s="19">
        <f>IF(A132="",0,1)</f>
        <v/>
      </c>
      <c r="W132" s="19">
        <f>IF(A132="",0,1)</f>
        <v/>
      </c>
    </row>
    <row r="133">
      <c r="A133" s="23">
        <f>Registrations!$AS$133</f>
        <v/>
      </c>
      <c r="B133" s="24">
        <f>IF(A133="","","First camper")</f>
        <v/>
      </c>
      <c r="C133" s="25">
        <f>IF(A133="","",Registrations!$AT$133)</f>
        <v/>
      </c>
      <c r="D133" s="24">
        <f>IF(OR(A133="",NOT(ISNUMBER(C133)),NOT(ISNUMBER(Lists!$B$2))),"",YEAR(Lists!$B$2)-YEAR(C133)-IF(DATE(YEAR(Lists!$B$2),MONTH(C133),DAY(C133))&gt;Lists!$B$2,1,0))</f>
        <v/>
      </c>
      <c r="E133" s="23">
        <f>IF(NOT(ISNUMBER(D133)),"",IF(COUNTIF(Lists!$E$2:$E$4,"&lt;="&amp;D133)=0,"Check the age",IF(D133&gt;Lists!$F$2,"Check the age",INDEX(Lists!$D$2:$D$4,COUNTIF(Lists!$E$2:$E$4,"&lt;="&amp;D133)))))</f>
        <v/>
      </c>
      <c r="F133" s="23">
        <f>IF(A133="","",Registrations!$AU$133)</f>
        <v/>
      </c>
      <c r="G133" s="24">
        <f>IF(A133="","",Registrations!$AV$133)</f>
        <v/>
      </c>
      <c r="H133" s="23">
        <f>IF(A133="","",Registrations!$BE$133)</f>
        <v/>
      </c>
      <c r="I133" s="23">
        <f>IF(A133="","",Registrations!$BF$133)</f>
        <v/>
      </c>
      <c r="J133" s="24">
        <f>IF(A133="","",Registrations!$AW$133)</f>
        <v/>
      </c>
      <c r="K133" s="24">
        <f>IF(A133="","",Registrations!$BG$133)</f>
        <v/>
      </c>
      <c r="L133" s="24">
        <f>IF(A133="","",IF(Registrations!$AX$133="Yes","Uploaded",IF(UPPER(TRIM(R133&amp;""))="Y","On paper","Missing")))</f>
        <v/>
      </c>
      <c r="M133" s="23">
        <f>IF(A133="","",IF(UPPER(TRIM(S133&amp;""))="Y","Paid in full",IF(Registrations!$BI$133&gt;0,IF(OR(NOT(ISNUMBER(Registrations!$BJ$133)),Registrations!$BI$133&gt;=Registrations!$BJ$133),"Paid in full","Deposit paid"),IF(Registrations!$BH$133&lt;&gt;"",Registrations!$BH$133,"No payment yet"))))</f>
        <v/>
      </c>
      <c r="N133" s="26">
        <f>IF(A133="","",Registrations!$BJ$133)</f>
        <v/>
      </c>
      <c r="O133" s="26">
        <f>IF(A133="","",Registrations!$BI$133)</f>
        <v/>
      </c>
      <c r="P133" s="26">
        <f>IF(A133="","",IF(OR(M133="Paid in full",NOT(ISNUMBER(Registrations!$BJ$133))),0,IF(M133="Deposit paid",MAX(0,Registrations!$BJ$133-Registrations!$BI$133),0)))</f>
        <v/>
      </c>
      <c r="Q133" s="18" t="n"/>
      <c r="R133" s="28" t="n"/>
      <c r="S133" s="28" t="n"/>
      <c r="T133" s="28" t="n"/>
      <c r="U133" s="18" t="n"/>
      <c r="V133" s="19">
        <f>IF(A133="",0,1)</f>
        <v/>
      </c>
      <c r="W133" s="19">
        <f>IF(A133="",0,1)</f>
        <v/>
      </c>
    </row>
    <row r="134">
      <c r="A134" s="23">
        <f>Registrations!$AS$134</f>
        <v/>
      </c>
      <c r="B134" s="24">
        <f>IF(A134="","","First camper")</f>
        <v/>
      </c>
      <c r="C134" s="25">
        <f>IF(A134="","",Registrations!$AT$134)</f>
        <v/>
      </c>
      <c r="D134" s="24">
        <f>IF(OR(A134="",NOT(ISNUMBER(C134)),NOT(ISNUMBER(Lists!$B$2))),"",YEAR(Lists!$B$2)-YEAR(C134)-IF(DATE(YEAR(Lists!$B$2),MONTH(C134),DAY(C134))&gt;Lists!$B$2,1,0))</f>
        <v/>
      </c>
      <c r="E134" s="23">
        <f>IF(NOT(ISNUMBER(D134)),"",IF(COUNTIF(Lists!$E$2:$E$4,"&lt;="&amp;D134)=0,"Check the age",IF(D134&gt;Lists!$F$2,"Check the age",INDEX(Lists!$D$2:$D$4,COUNTIF(Lists!$E$2:$E$4,"&lt;="&amp;D134)))))</f>
        <v/>
      </c>
      <c r="F134" s="23">
        <f>IF(A134="","",Registrations!$AU$134)</f>
        <v/>
      </c>
      <c r="G134" s="24">
        <f>IF(A134="","",Registrations!$AV$134)</f>
        <v/>
      </c>
      <c r="H134" s="23">
        <f>IF(A134="","",Registrations!$BE$134)</f>
        <v/>
      </c>
      <c r="I134" s="23">
        <f>IF(A134="","",Registrations!$BF$134)</f>
        <v/>
      </c>
      <c r="J134" s="24">
        <f>IF(A134="","",Registrations!$AW$134)</f>
        <v/>
      </c>
      <c r="K134" s="24">
        <f>IF(A134="","",Registrations!$BG$134)</f>
        <v/>
      </c>
      <c r="L134" s="24">
        <f>IF(A134="","",IF(Registrations!$AX$134="Yes","Uploaded",IF(UPPER(TRIM(R134&amp;""))="Y","On paper","Missing")))</f>
        <v/>
      </c>
      <c r="M134" s="23">
        <f>IF(A134="","",IF(UPPER(TRIM(S134&amp;""))="Y","Paid in full",IF(Registrations!$BI$134&gt;0,IF(OR(NOT(ISNUMBER(Registrations!$BJ$134)),Registrations!$BI$134&gt;=Registrations!$BJ$134),"Paid in full","Deposit paid"),IF(Registrations!$BH$134&lt;&gt;"",Registrations!$BH$134,"No payment yet"))))</f>
        <v/>
      </c>
      <c r="N134" s="26">
        <f>IF(A134="","",Registrations!$BJ$134)</f>
        <v/>
      </c>
      <c r="O134" s="26">
        <f>IF(A134="","",Registrations!$BI$134)</f>
        <v/>
      </c>
      <c r="P134" s="26">
        <f>IF(A134="","",IF(OR(M134="Paid in full",NOT(ISNUMBER(Registrations!$BJ$134))),0,IF(M134="Deposit paid",MAX(0,Registrations!$BJ$134-Registrations!$BI$134),0)))</f>
        <v/>
      </c>
      <c r="Q134" s="18" t="n"/>
      <c r="R134" s="28" t="n"/>
      <c r="S134" s="28" t="n"/>
      <c r="T134" s="28" t="n"/>
      <c r="U134" s="18" t="n"/>
      <c r="V134" s="19">
        <f>IF(A134="",0,1)</f>
        <v/>
      </c>
      <c r="W134" s="19">
        <f>IF(A134="",0,1)</f>
        <v/>
      </c>
    </row>
    <row r="135">
      <c r="A135" s="23">
        <f>Registrations!$AS$135</f>
        <v/>
      </c>
      <c r="B135" s="24">
        <f>IF(A135="","","First camper")</f>
        <v/>
      </c>
      <c r="C135" s="25">
        <f>IF(A135="","",Registrations!$AT$135)</f>
        <v/>
      </c>
      <c r="D135" s="24">
        <f>IF(OR(A135="",NOT(ISNUMBER(C135)),NOT(ISNUMBER(Lists!$B$2))),"",YEAR(Lists!$B$2)-YEAR(C135)-IF(DATE(YEAR(Lists!$B$2),MONTH(C135),DAY(C135))&gt;Lists!$B$2,1,0))</f>
        <v/>
      </c>
      <c r="E135" s="23">
        <f>IF(NOT(ISNUMBER(D135)),"",IF(COUNTIF(Lists!$E$2:$E$4,"&lt;="&amp;D135)=0,"Check the age",IF(D135&gt;Lists!$F$2,"Check the age",INDEX(Lists!$D$2:$D$4,COUNTIF(Lists!$E$2:$E$4,"&lt;="&amp;D135)))))</f>
        <v/>
      </c>
      <c r="F135" s="23">
        <f>IF(A135="","",Registrations!$AU$135)</f>
        <v/>
      </c>
      <c r="G135" s="24">
        <f>IF(A135="","",Registrations!$AV$135)</f>
        <v/>
      </c>
      <c r="H135" s="23">
        <f>IF(A135="","",Registrations!$BE$135)</f>
        <v/>
      </c>
      <c r="I135" s="23">
        <f>IF(A135="","",Registrations!$BF$135)</f>
        <v/>
      </c>
      <c r="J135" s="24">
        <f>IF(A135="","",Registrations!$AW$135)</f>
        <v/>
      </c>
      <c r="K135" s="24">
        <f>IF(A135="","",Registrations!$BG$135)</f>
        <v/>
      </c>
      <c r="L135" s="24">
        <f>IF(A135="","",IF(Registrations!$AX$135="Yes","Uploaded",IF(UPPER(TRIM(R135&amp;""))="Y","On paper","Missing")))</f>
        <v/>
      </c>
      <c r="M135" s="23">
        <f>IF(A135="","",IF(UPPER(TRIM(S135&amp;""))="Y","Paid in full",IF(Registrations!$BI$135&gt;0,IF(OR(NOT(ISNUMBER(Registrations!$BJ$135)),Registrations!$BI$135&gt;=Registrations!$BJ$135),"Paid in full","Deposit paid"),IF(Registrations!$BH$135&lt;&gt;"",Registrations!$BH$135,"No payment yet"))))</f>
        <v/>
      </c>
      <c r="N135" s="26">
        <f>IF(A135="","",Registrations!$BJ$135)</f>
        <v/>
      </c>
      <c r="O135" s="26">
        <f>IF(A135="","",Registrations!$BI$135)</f>
        <v/>
      </c>
      <c r="P135" s="26">
        <f>IF(A135="","",IF(OR(M135="Paid in full",NOT(ISNUMBER(Registrations!$BJ$135))),0,IF(M135="Deposit paid",MAX(0,Registrations!$BJ$135-Registrations!$BI$135),0)))</f>
        <v/>
      </c>
      <c r="Q135" s="18" t="n"/>
      <c r="R135" s="28" t="n"/>
      <c r="S135" s="28" t="n"/>
      <c r="T135" s="28" t="n"/>
      <c r="U135" s="18" t="n"/>
      <c r="V135" s="19">
        <f>IF(A135="",0,1)</f>
        <v/>
      </c>
      <c r="W135" s="19">
        <f>IF(A135="",0,1)</f>
        <v/>
      </c>
    </row>
    <row r="136">
      <c r="A136" s="23">
        <f>Registrations!$AS$136</f>
        <v/>
      </c>
      <c r="B136" s="24">
        <f>IF(A136="","","First camper")</f>
        <v/>
      </c>
      <c r="C136" s="25">
        <f>IF(A136="","",Registrations!$AT$136)</f>
        <v/>
      </c>
      <c r="D136" s="24">
        <f>IF(OR(A136="",NOT(ISNUMBER(C136)),NOT(ISNUMBER(Lists!$B$2))),"",YEAR(Lists!$B$2)-YEAR(C136)-IF(DATE(YEAR(Lists!$B$2),MONTH(C136),DAY(C136))&gt;Lists!$B$2,1,0))</f>
        <v/>
      </c>
      <c r="E136" s="23">
        <f>IF(NOT(ISNUMBER(D136)),"",IF(COUNTIF(Lists!$E$2:$E$4,"&lt;="&amp;D136)=0,"Check the age",IF(D136&gt;Lists!$F$2,"Check the age",INDEX(Lists!$D$2:$D$4,COUNTIF(Lists!$E$2:$E$4,"&lt;="&amp;D136)))))</f>
        <v/>
      </c>
      <c r="F136" s="23">
        <f>IF(A136="","",Registrations!$AU$136)</f>
        <v/>
      </c>
      <c r="G136" s="24">
        <f>IF(A136="","",Registrations!$AV$136)</f>
        <v/>
      </c>
      <c r="H136" s="23">
        <f>IF(A136="","",Registrations!$BE$136)</f>
        <v/>
      </c>
      <c r="I136" s="23">
        <f>IF(A136="","",Registrations!$BF$136)</f>
        <v/>
      </c>
      <c r="J136" s="24">
        <f>IF(A136="","",Registrations!$AW$136)</f>
        <v/>
      </c>
      <c r="K136" s="24">
        <f>IF(A136="","",Registrations!$BG$136)</f>
        <v/>
      </c>
      <c r="L136" s="24">
        <f>IF(A136="","",IF(Registrations!$AX$136="Yes","Uploaded",IF(UPPER(TRIM(R136&amp;""))="Y","On paper","Missing")))</f>
        <v/>
      </c>
      <c r="M136" s="23">
        <f>IF(A136="","",IF(UPPER(TRIM(S136&amp;""))="Y","Paid in full",IF(Registrations!$BI$136&gt;0,IF(OR(NOT(ISNUMBER(Registrations!$BJ$136)),Registrations!$BI$136&gt;=Registrations!$BJ$136),"Paid in full","Deposit paid"),IF(Registrations!$BH$136&lt;&gt;"",Registrations!$BH$136,"No payment yet"))))</f>
        <v/>
      </c>
      <c r="N136" s="26">
        <f>IF(A136="","",Registrations!$BJ$136)</f>
        <v/>
      </c>
      <c r="O136" s="26">
        <f>IF(A136="","",Registrations!$BI$136)</f>
        <v/>
      </c>
      <c r="P136" s="26">
        <f>IF(A136="","",IF(OR(M136="Paid in full",NOT(ISNUMBER(Registrations!$BJ$136))),0,IF(M136="Deposit paid",MAX(0,Registrations!$BJ$136-Registrations!$BI$136),0)))</f>
        <v/>
      </c>
      <c r="Q136" s="18" t="n"/>
      <c r="R136" s="28" t="n"/>
      <c r="S136" s="28" t="n"/>
      <c r="T136" s="28" t="n"/>
      <c r="U136" s="18" t="n"/>
      <c r="V136" s="19">
        <f>IF(A136="",0,1)</f>
        <v/>
      </c>
      <c r="W136" s="19">
        <f>IF(A136="",0,1)</f>
        <v/>
      </c>
    </row>
    <row r="137">
      <c r="A137" s="23">
        <f>Registrations!$AS$137</f>
        <v/>
      </c>
      <c r="B137" s="24">
        <f>IF(A137="","","First camper")</f>
        <v/>
      </c>
      <c r="C137" s="25">
        <f>IF(A137="","",Registrations!$AT$137)</f>
        <v/>
      </c>
      <c r="D137" s="24">
        <f>IF(OR(A137="",NOT(ISNUMBER(C137)),NOT(ISNUMBER(Lists!$B$2))),"",YEAR(Lists!$B$2)-YEAR(C137)-IF(DATE(YEAR(Lists!$B$2),MONTH(C137),DAY(C137))&gt;Lists!$B$2,1,0))</f>
        <v/>
      </c>
      <c r="E137" s="23">
        <f>IF(NOT(ISNUMBER(D137)),"",IF(COUNTIF(Lists!$E$2:$E$4,"&lt;="&amp;D137)=0,"Check the age",IF(D137&gt;Lists!$F$2,"Check the age",INDEX(Lists!$D$2:$D$4,COUNTIF(Lists!$E$2:$E$4,"&lt;="&amp;D137)))))</f>
        <v/>
      </c>
      <c r="F137" s="23">
        <f>IF(A137="","",Registrations!$AU$137)</f>
        <v/>
      </c>
      <c r="G137" s="24">
        <f>IF(A137="","",Registrations!$AV$137)</f>
        <v/>
      </c>
      <c r="H137" s="23">
        <f>IF(A137="","",Registrations!$BE$137)</f>
        <v/>
      </c>
      <c r="I137" s="23">
        <f>IF(A137="","",Registrations!$BF$137)</f>
        <v/>
      </c>
      <c r="J137" s="24">
        <f>IF(A137="","",Registrations!$AW$137)</f>
        <v/>
      </c>
      <c r="K137" s="24">
        <f>IF(A137="","",Registrations!$BG$137)</f>
        <v/>
      </c>
      <c r="L137" s="24">
        <f>IF(A137="","",IF(Registrations!$AX$137="Yes","Uploaded",IF(UPPER(TRIM(R137&amp;""))="Y","On paper","Missing")))</f>
        <v/>
      </c>
      <c r="M137" s="23">
        <f>IF(A137="","",IF(UPPER(TRIM(S137&amp;""))="Y","Paid in full",IF(Registrations!$BI$137&gt;0,IF(OR(NOT(ISNUMBER(Registrations!$BJ$137)),Registrations!$BI$137&gt;=Registrations!$BJ$137),"Paid in full","Deposit paid"),IF(Registrations!$BH$137&lt;&gt;"",Registrations!$BH$137,"No payment yet"))))</f>
        <v/>
      </c>
      <c r="N137" s="26">
        <f>IF(A137="","",Registrations!$BJ$137)</f>
        <v/>
      </c>
      <c r="O137" s="26">
        <f>IF(A137="","",Registrations!$BI$137)</f>
        <v/>
      </c>
      <c r="P137" s="26">
        <f>IF(A137="","",IF(OR(M137="Paid in full",NOT(ISNUMBER(Registrations!$BJ$137))),0,IF(M137="Deposit paid",MAX(0,Registrations!$BJ$137-Registrations!$BI$137),0)))</f>
        <v/>
      </c>
      <c r="Q137" s="18" t="n"/>
      <c r="R137" s="28" t="n"/>
      <c r="S137" s="28" t="n"/>
      <c r="T137" s="28" t="n"/>
      <c r="U137" s="18" t="n"/>
      <c r="V137" s="19">
        <f>IF(A137="",0,1)</f>
        <v/>
      </c>
      <c r="W137" s="19">
        <f>IF(A137="",0,1)</f>
        <v/>
      </c>
    </row>
    <row r="138">
      <c r="A138" s="23">
        <f>Registrations!$AS$138</f>
        <v/>
      </c>
      <c r="B138" s="24">
        <f>IF(A138="","","First camper")</f>
        <v/>
      </c>
      <c r="C138" s="25">
        <f>IF(A138="","",Registrations!$AT$138)</f>
        <v/>
      </c>
      <c r="D138" s="24">
        <f>IF(OR(A138="",NOT(ISNUMBER(C138)),NOT(ISNUMBER(Lists!$B$2))),"",YEAR(Lists!$B$2)-YEAR(C138)-IF(DATE(YEAR(Lists!$B$2),MONTH(C138),DAY(C138))&gt;Lists!$B$2,1,0))</f>
        <v/>
      </c>
      <c r="E138" s="23">
        <f>IF(NOT(ISNUMBER(D138)),"",IF(COUNTIF(Lists!$E$2:$E$4,"&lt;="&amp;D138)=0,"Check the age",IF(D138&gt;Lists!$F$2,"Check the age",INDEX(Lists!$D$2:$D$4,COUNTIF(Lists!$E$2:$E$4,"&lt;="&amp;D138)))))</f>
        <v/>
      </c>
      <c r="F138" s="23">
        <f>IF(A138="","",Registrations!$AU$138)</f>
        <v/>
      </c>
      <c r="G138" s="24">
        <f>IF(A138="","",Registrations!$AV$138)</f>
        <v/>
      </c>
      <c r="H138" s="23">
        <f>IF(A138="","",Registrations!$BE$138)</f>
        <v/>
      </c>
      <c r="I138" s="23">
        <f>IF(A138="","",Registrations!$BF$138)</f>
        <v/>
      </c>
      <c r="J138" s="24">
        <f>IF(A138="","",Registrations!$AW$138)</f>
        <v/>
      </c>
      <c r="K138" s="24">
        <f>IF(A138="","",Registrations!$BG$138)</f>
        <v/>
      </c>
      <c r="L138" s="24">
        <f>IF(A138="","",IF(Registrations!$AX$138="Yes","Uploaded",IF(UPPER(TRIM(R138&amp;""))="Y","On paper","Missing")))</f>
        <v/>
      </c>
      <c r="M138" s="23">
        <f>IF(A138="","",IF(UPPER(TRIM(S138&amp;""))="Y","Paid in full",IF(Registrations!$BI$138&gt;0,IF(OR(NOT(ISNUMBER(Registrations!$BJ$138)),Registrations!$BI$138&gt;=Registrations!$BJ$138),"Paid in full","Deposit paid"),IF(Registrations!$BH$138&lt;&gt;"",Registrations!$BH$138,"No payment yet"))))</f>
        <v/>
      </c>
      <c r="N138" s="26">
        <f>IF(A138="","",Registrations!$BJ$138)</f>
        <v/>
      </c>
      <c r="O138" s="26">
        <f>IF(A138="","",Registrations!$BI$138)</f>
        <v/>
      </c>
      <c r="P138" s="26">
        <f>IF(A138="","",IF(OR(M138="Paid in full",NOT(ISNUMBER(Registrations!$BJ$138))),0,IF(M138="Deposit paid",MAX(0,Registrations!$BJ$138-Registrations!$BI$138),0)))</f>
        <v/>
      </c>
      <c r="Q138" s="18" t="n"/>
      <c r="R138" s="28" t="n"/>
      <c r="S138" s="28" t="n"/>
      <c r="T138" s="28" t="n"/>
      <c r="U138" s="18" t="n"/>
      <c r="V138" s="19">
        <f>IF(A138="",0,1)</f>
        <v/>
      </c>
      <c r="W138" s="19">
        <f>IF(A138="",0,1)</f>
        <v/>
      </c>
    </row>
    <row r="139">
      <c r="A139" s="23">
        <f>Registrations!$AS$139</f>
        <v/>
      </c>
      <c r="B139" s="24">
        <f>IF(A139="","","First camper")</f>
        <v/>
      </c>
      <c r="C139" s="25">
        <f>IF(A139="","",Registrations!$AT$139)</f>
        <v/>
      </c>
      <c r="D139" s="24">
        <f>IF(OR(A139="",NOT(ISNUMBER(C139)),NOT(ISNUMBER(Lists!$B$2))),"",YEAR(Lists!$B$2)-YEAR(C139)-IF(DATE(YEAR(Lists!$B$2),MONTH(C139),DAY(C139))&gt;Lists!$B$2,1,0))</f>
        <v/>
      </c>
      <c r="E139" s="23">
        <f>IF(NOT(ISNUMBER(D139)),"",IF(COUNTIF(Lists!$E$2:$E$4,"&lt;="&amp;D139)=0,"Check the age",IF(D139&gt;Lists!$F$2,"Check the age",INDEX(Lists!$D$2:$D$4,COUNTIF(Lists!$E$2:$E$4,"&lt;="&amp;D139)))))</f>
        <v/>
      </c>
      <c r="F139" s="23">
        <f>IF(A139="","",Registrations!$AU$139)</f>
        <v/>
      </c>
      <c r="G139" s="24">
        <f>IF(A139="","",Registrations!$AV$139)</f>
        <v/>
      </c>
      <c r="H139" s="23">
        <f>IF(A139="","",Registrations!$BE$139)</f>
        <v/>
      </c>
      <c r="I139" s="23">
        <f>IF(A139="","",Registrations!$BF$139)</f>
        <v/>
      </c>
      <c r="J139" s="24">
        <f>IF(A139="","",Registrations!$AW$139)</f>
        <v/>
      </c>
      <c r="K139" s="24">
        <f>IF(A139="","",Registrations!$BG$139)</f>
        <v/>
      </c>
      <c r="L139" s="24">
        <f>IF(A139="","",IF(Registrations!$AX$139="Yes","Uploaded",IF(UPPER(TRIM(R139&amp;""))="Y","On paper","Missing")))</f>
        <v/>
      </c>
      <c r="M139" s="23">
        <f>IF(A139="","",IF(UPPER(TRIM(S139&amp;""))="Y","Paid in full",IF(Registrations!$BI$139&gt;0,IF(OR(NOT(ISNUMBER(Registrations!$BJ$139)),Registrations!$BI$139&gt;=Registrations!$BJ$139),"Paid in full","Deposit paid"),IF(Registrations!$BH$139&lt;&gt;"",Registrations!$BH$139,"No payment yet"))))</f>
        <v/>
      </c>
      <c r="N139" s="26">
        <f>IF(A139="","",Registrations!$BJ$139)</f>
        <v/>
      </c>
      <c r="O139" s="26">
        <f>IF(A139="","",Registrations!$BI$139)</f>
        <v/>
      </c>
      <c r="P139" s="26">
        <f>IF(A139="","",IF(OR(M139="Paid in full",NOT(ISNUMBER(Registrations!$BJ$139))),0,IF(M139="Deposit paid",MAX(0,Registrations!$BJ$139-Registrations!$BI$139),0)))</f>
        <v/>
      </c>
      <c r="Q139" s="18" t="n"/>
      <c r="R139" s="28" t="n"/>
      <c r="S139" s="28" t="n"/>
      <c r="T139" s="28" t="n"/>
      <c r="U139" s="18" t="n"/>
      <c r="V139" s="19">
        <f>IF(A139="",0,1)</f>
        <v/>
      </c>
      <c r="W139" s="19">
        <f>IF(A139="",0,1)</f>
        <v/>
      </c>
    </row>
    <row r="140">
      <c r="A140" s="23">
        <f>Registrations!$AS$140</f>
        <v/>
      </c>
      <c r="B140" s="24">
        <f>IF(A140="","","First camper")</f>
        <v/>
      </c>
      <c r="C140" s="25">
        <f>IF(A140="","",Registrations!$AT$140)</f>
        <v/>
      </c>
      <c r="D140" s="24">
        <f>IF(OR(A140="",NOT(ISNUMBER(C140)),NOT(ISNUMBER(Lists!$B$2))),"",YEAR(Lists!$B$2)-YEAR(C140)-IF(DATE(YEAR(Lists!$B$2),MONTH(C140),DAY(C140))&gt;Lists!$B$2,1,0))</f>
        <v/>
      </c>
      <c r="E140" s="23">
        <f>IF(NOT(ISNUMBER(D140)),"",IF(COUNTIF(Lists!$E$2:$E$4,"&lt;="&amp;D140)=0,"Check the age",IF(D140&gt;Lists!$F$2,"Check the age",INDEX(Lists!$D$2:$D$4,COUNTIF(Lists!$E$2:$E$4,"&lt;="&amp;D140)))))</f>
        <v/>
      </c>
      <c r="F140" s="23">
        <f>IF(A140="","",Registrations!$AU$140)</f>
        <v/>
      </c>
      <c r="G140" s="24">
        <f>IF(A140="","",Registrations!$AV$140)</f>
        <v/>
      </c>
      <c r="H140" s="23">
        <f>IF(A140="","",Registrations!$BE$140)</f>
        <v/>
      </c>
      <c r="I140" s="23">
        <f>IF(A140="","",Registrations!$BF$140)</f>
        <v/>
      </c>
      <c r="J140" s="24">
        <f>IF(A140="","",Registrations!$AW$140)</f>
        <v/>
      </c>
      <c r="K140" s="24">
        <f>IF(A140="","",Registrations!$BG$140)</f>
        <v/>
      </c>
      <c r="L140" s="24">
        <f>IF(A140="","",IF(Registrations!$AX$140="Yes","Uploaded",IF(UPPER(TRIM(R140&amp;""))="Y","On paper","Missing")))</f>
        <v/>
      </c>
      <c r="M140" s="23">
        <f>IF(A140="","",IF(UPPER(TRIM(S140&amp;""))="Y","Paid in full",IF(Registrations!$BI$140&gt;0,IF(OR(NOT(ISNUMBER(Registrations!$BJ$140)),Registrations!$BI$140&gt;=Registrations!$BJ$140),"Paid in full","Deposit paid"),IF(Registrations!$BH$140&lt;&gt;"",Registrations!$BH$140,"No payment yet"))))</f>
        <v/>
      </c>
      <c r="N140" s="26">
        <f>IF(A140="","",Registrations!$BJ$140)</f>
        <v/>
      </c>
      <c r="O140" s="26">
        <f>IF(A140="","",Registrations!$BI$140)</f>
        <v/>
      </c>
      <c r="P140" s="26">
        <f>IF(A140="","",IF(OR(M140="Paid in full",NOT(ISNUMBER(Registrations!$BJ$140))),0,IF(M140="Deposit paid",MAX(0,Registrations!$BJ$140-Registrations!$BI$140),0)))</f>
        <v/>
      </c>
      <c r="Q140" s="18" t="n"/>
      <c r="R140" s="28" t="n"/>
      <c r="S140" s="28" t="n"/>
      <c r="T140" s="28" t="n"/>
      <c r="U140" s="18" t="n"/>
      <c r="V140" s="19">
        <f>IF(A140="",0,1)</f>
        <v/>
      </c>
      <c r="W140" s="19">
        <f>IF(A140="",0,1)</f>
        <v/>
      </c>
    </row>
    <row r="141">
      <c r="A141" s="23">
        <f>Registrations!$AS$141</f>
        <v/>
      </c>
      <c r="B141" s="24">
        <f>IF(A141="","","First camper")</f>
        <v/>
      </c>
      <c r="C141" s="25">
        <f>IF(A141="","",Registrations!$AT$141)</f>
        <v/>
      </c>
      <c r="D141" s="24">
        <f>IF(OR(A141="",NOT(ISNUMBER(C141)),NOT(ISNUMBER(Lists!$B$2))),"",YEAR(Lists!$B$2)-YEAR(C141)-IF(DATE(YEAR(Lists!$B$2),MONTH(C141),DAY(C141))&gt;Lists!$B$2,1,0))</f>
        <v/>
      </c>
      <c r="E141" s="23">
        <f>IF(NOT(ISNUMBER(D141)),"",IF(COUNTIF(Lists!$E$2:$E$4,"&lt;="&amp;D141)=0,"Check the age",IF(D141&gt;Lists!$F$2,"Check the age",INDEX(Lists!$D$2:$D$4,COUNTIF(Lists!$E$2:$E$4,"&lt;="&amp;D141)))))</f>
        <v/>
      </c>
      <c r="F141" s="23">
        <f>IF(A141="","",Registrations!$AU$141)</f>
        <v/>
      </c>
      <c r="G141" s="24">
        <f>IF(A141="","",Registrations!$AV$141)</f>
        <v/>
      </c>
      <c r="H141" s="23">
        <f>IF(A141="","",Registrations!$BE$141)</f>
        <v/>
      </c>
      <c r="I141" s="23">
        <f>IF(A141="","",Registrations!$BF$141)</f>
        <v/>
      </c>
      <c r="J141" s="24">
        <f>IF(A141="","",Registrations!$AW$141)</f>
        <v/>
      </c>
      <c r="K141" s="24">
        <f>IF(A141="","",Registrations!$BG$141)</f>
        <v/>
      </c>
      <c r="L141" s="24">
        <f>IF(A141="","",IF(Registrations!$AX$141="Yes","Uploaded",IF(UPPER(TRIM(R141&amp;""))="Y","On paper","Missing")))</f>
        <v/>
      </c>
      <c r="M141" s="23">
        <f>IF(A141="","",IF(UPPER(TRIM(S141&amp;""))="Y","Paid in full",IF(Registrations!$BI$141&gt;0,IF(OR(NOT(ISNUMBER(Registrations!$BJ$141)),Registrations!$BI$141&gt;=Registrations!$BJ$141),"Paid in full","Deposit paid"),IF(Registrations!$BH$141&lt;&gt;"",Registrations!$BH$141,"No payment yet"))))</f>
        <v/>
      </c>
      <c r="N141" s="26">
        <f>IF(A141="","",Registrations!$BJ$141)</f>
        <v/>
      </c>
      <c r="O141" s="26">
        <f>IF(A141="","",Registrations!$BI$141)</f>
        <v/>
      </c>
      <c r="P141" s="26">
        <f>IF(A141="","",IF(OR(M141="Paid in full",NOT(ISNUMBER(Registrations!$BJ$141))),0,IF(M141="Deposit paid",MAX(0,Registrations!$BJ$141-Registrations!$BI$141),0)))</f>
        <v/>
      </c>
      <c r="Q141" s="18" t="n"/>
      <c r="R141" s="28" t="n"/>
      <c r="S141" s="28" t="n"/>
      <c r="T141" s="28" t="n"/>
      <c r="U141" s="18" t="n"/>
      <c r="V141" s="19">
        <f>IF(A141="",0,1)</f>
        <v/>
      </c>
      <c r="W141" s="19">
        <f>IF(A141="",0,1)</f>
        <v/>
      </c>
    </row>
    <row r="142">
      <c r="A142" s="23">
        <f>Registrations!$AS$142</f>
        <v/>
      </c>
      <c r="B142" s="24">
        <f>IF(A142="","","First camper")</f>
        <v/>
      </c>
      <c r="C142" s="25">
        <f>IF(A142="","",Registrations!$AT$142)</f>
        <v/>
      </c>
      <c r="D142" s="24">
        <f>IF(OR(A142="",NOT(ISNUMBER(C142)),NOT(ISNUMBER(Lists!$B$2))),"",YEAR(Lists!$B$2)-YEAR(C142)-IF(DATE(YEAR(Lists!$B$2),MONTH(C142),DAY(C142))&gt;Lists!$B$2,1,0))</f>
        <v/>
      </c>
      <c r="E142" s="23">
        <f>IF(NOT(ISNUMBER(D142)),"",IF(COUNTIF(Lists!$E$2:$E$4,"&lt;="&amp;D142)=0,"Check the age",IF(D142&gt;Lists!$F$2,"Check the age",INDEX(Lists!$D$2:$D$4,COUNTIF(Lists!$E$2:$E$4,"&lt;="&amp;D142)))))</f>
        <v/>
      </c>
      <c r="F142" s="23">
        <f>IF(A142="","",Registrations!$AU$142)</f>
        <v/>
      </c>
      <c r="G142" s="24">
        <f>IF(A142="","",Registrations!$AV$142)</f>
        <v/>
      </c>
      <c r="H142" s="23">
        <f>IF(A142="","",Registrations!$BE$142)</f>
        <v/>
      </c>
      <c r="I142" s="23">
        <f>IF(A142="","",Registrations!$BF$142)</f>
        <v/>
      </c>
      <c r="J142" s="24">
        <f>IF(A142="","",Registrations!$AW$142)</f>
        <v/>
      </c>
      <c r="K142" s="24">
        <f>IF(A142="","",Registrations!$BG$142)</f>
        <v/>
      </c>
      <c r="L142" s="24">
        <f>IF(A142="","",IF(Registrations!$AX$142="Yes","Uploaded",IF(UPPER(TRIM(R142&amp;""))="Y","On paper","Missing")))</f>
        <v/>
      </c>
      <c r="M142" s="23">
        <f>IF(A142="","",IF(UPPER(TRIM(S142&amp;""))="Y","Paid in full",IF(Registrations!$BI$142&gt;0,IF(OR(NOT(ISNUMBER(Registrations!$BJ$142)),Registrations!$BI$142&gt;=Registrations!$BJ$142),"Paid in full","Deposit paid"),IF(Registrations!$BH$142&lt;&gt;"",Registrations!$BH$142,"No payment yet"))))</f>
        <v/>
      </c>
      <c r="N142" s="26">
        <f>IF(A142="","",Registrations!$BJ$142)</f>
        <v/>
      </c>
      <c r="O142" s="26">
        <f>IF(A142="","",Registrations!$BI$142)</f>
        <v/>
      </c>
      <c r="P142" s="26">
        <f>IF(A142="","",IF(OR(M142="Paid in full",NOT(ISNUMBER(Registrations!$BJ$142))),0,IF(M142="Deposit paid",MAX(0,Registrations!$BJ$142-Registrations!$BI$142),0)))</f>
        <v/>
      </c>
      <c r="Q142" s="18" t="n"/>
      <c r="R142" s="28" t="n"/>
      <c r="S142" s="28" t="n"/>
      <c r="T142" s="28" t="n"/>
      <c r="U142" s="18" t="n"/>
      <c r="V142" s="19">
        <f>IF(A142="",0,1)</f>
        <v/>
      </c>
      <c r="W142" s="19">
        <f>IF(A142="",0,1)</f>
        <v/>
      </c>
    </row>
    <row r="143">
      <c r="A143" s="23">
        <f>Registrations!$AS$143</f>
        <v/>
      </c>
      <c r="B143" s="24">
        <f>IF(A143="","","First camper")</f>
        <v/>
      </c>
      <c r="C143" s="25">
        <f>IF(A143="","",Registrations!$AT$143)</f>
        <v/>
      </c>
      <c r="D143" s="24">
        <f>IF(OR(A143="",NOT(ISNUMBER(C143)),NOT(ISNUMBER(Lists!$B$2))),"",YEAR(Lists!$B$2)-YEAR(C143)-IF(DATE(YEAR(Lists!$B$2),MONTH(C143),DAY(C143))&gt;Lists!$B$2,1,0))</f>
        <v/>
      </c>
      <c r="E143" s="23">
        <f>IF(NOT(ISNUMBER(D143)),"",IF(COUNTIF(Lists!$E$2:$E$4,"&lt;="&amp;D143)=0,"Check the age",IF(D143&gt;Lists!$F$2,"Check the age",INDEX(Lists!$D$2:$D$4,COUNTIF(Lists!$E$2:$E$4,"&lt;="&amp;D143)))))</f>
        <v/>
      </c>
      <c r="F143" s="23">
        <f>IF(A143="","",Registrations!$AU$143)</f>
        <v/>
      </c>
      <c r="G143" s="24">
        <f>IF(A143="","",Registrations!$AV$143)</f>
        <v/>
      </c>
      <c r="H143" s="23">
        <f>IF(A143="","",Registrations!$BE$143)</f>
        <v/>
      </c>
      <c r="I143" s="23">
        <f>IF(A143="","",Registrations!$BF$143)</f>
        <v/>
      </c>
      <c r="J143" s="24">
        <f>IF(A143="","",Registrations!$AW$143)</f>
        <v/>
      </c>
      <c r="K143" s="24">
        <f>IF(A143="","",Registrations!$BG$143)</f>
        <v/>
      </c>
      <c r="L143" s="24">
        <f>IF(A143="","",IF(Registrations!$AX$143="Yes","Uploaded",IF(UPPER(TRIM(R143&amp;""))="Y","On paper","Missing")))</f>
        <v/>
      </c>
      <c r="M143" s="23">
        <f>IF(A143="","",IF(UPPER(TRIM(S143&amp;""))="Y","Paid in full",IF(Registrations!$BI$143&gt;0,IF(OR(NOT(ISNUMBER(Registrations!$BJ$143)),Registrations!$BI$143&gt;=Registrations!$BJ$143),"Paid in full","Deposit paid"),IF(Registrations!$BH$143&lt;&gt;"",Registrations!$BH$143,"No payment yet"))))</f>
        <v/>
      </c>
      <c r="N143" s="26">
        <f>IF(A143="","",Registrations!$BJ$143)</f>
        <v/>
      </c>
      <c r="O143" s="26">
        <f>IF(A143="","",Registrations!$BI$143)</f>
        <v/>
      </c>
      <c r="P143" s="26">
        <f>IF(A143="","",IF(OR(M143="Paid in full",NOT(ISNUMBER(Registrations!$BJ$143))),0,IF(M143="Deposit paid",MAX(0,Registrations!$BJ$143-Registrations!$BI$143),0)))</f>
        <v/>
      </c>
      <c r="Q143" s="18" t="n"/>
      <c r="R143" s="28" t="n"/>
      <c r="S143" s="28" t="n"/>
      <c r="T143" s="28" t="n"/>
      <c r="U143" s="18" t="n"/>
      <c r="V143" s="19">
        <f>IF(A143="",0,1)</f>
        <v/>
      </c>
      <c r="W143" s="19">
        <f>IF(A143="",0,1)</f>
        <v/>
      </c>
    </row>
    <row r="144">
      <c r="A144" s="23">
        <f>Registrations!$AS$144</f>
        <v/>
      </c>
      <c r="B144" s="24">
        <f>IF(A144="","","First camper")</f>
        <v/>
      </c>
      <c r="C144" s="25">
        <f>IF(A144="","",Registrations!$AT$144)</f>
        <v/>
      </c>
      <c r="D144" s="24">
        <f>IF(OR(A144="",NOT(ISNUMBER(C144)),NOT(ISNUMBER(Lists!$B$2))),"",YEAR(Lists!$B$2)-YEAR(C144)-IF(DATE(YEAR(Lists!$B$2),MONTH(C144),DAY(C144))&gt;Lists!$B$2,1,0))</f>
        <v/>
      </c>
      <c r="E144" s="23">
        <f>IF(NOT(ISNUMBER(D144)),"",IF(COUNTIF(Lists!$E$2:$E$4,"&lt;="&amp;D144)=0,"Check the age",IF(D144&gt;Lists!$F$2,"Check the age",INDEX(Lists!$D$2:$D$4,COUNTIF(Lists!$E$2:$E$4,"&lt;="&amp;D144)))))</f>
        <v/>
      </c>
      <c r="F144" s="23">
        <f>IF(A144="","",Registrations!$AU$144)</f>
        <v/>
      </c>
      <c r="G144" s="24">
        <f>IF(A144="","",Registrations!$AV$144)</f>
        <v/>
      </c>
      <c r="H144" s="23">
        <f>IF(A144="","",Registrations!$BE$144)</f>
        <v/>
      </c>
      <c r="I144" s="23">
        <f>IF(A144="","",Registrations!$BF$144)</f>
        <v/>
      </c>
      <c r="J144" s="24">
        <f>IF(A144="","",Registrations!$AW$144)</f>
        <v/>
      </c>
      <c r="K144" s="24">
        <f>IF(A144="","",Registrations!$BG$144)</f>
        <v/>
      </c>
      <c r="L144" s="24">
        <f>IF(A144="","",IF(Registrations!$AX$144="Yes","Uploaded",IF(UPPER(TRIM(R144&amp;""))="Y","On paper","Missing")))</f>
        <v/>
      </c>
      <c r="M144" s="23">
        <f>IF(A144="","",IF(UPPER(TRIM(S144&amp;""))="Y","Paid in full",IF(Registrations!$BI$144&gt;0,IF(OR(NOT(ISNUMBER(Registrations!$BJ$144)),Registrations!$BI$144&gt;=Registrations!$BJ$144),"Paid in full","Deposit paid"),IF(Registrations!$BH$144&lt;&gt;"",Registrations!$BH$144,"No payment yet"))))</f>
        <v/>
      </c>
      <c r="N144" s="26">
        <f>IF(A144="","",Registrations!$BJ$144)</f>
        <v/>
      </c>
      <c r="O144" s="26">
        <f>IF(A144="","",Registrations!$BI$144)</f>
        <v/>
      </c>
      <c r="P144" s="26">
        <f>IF(A144="","",IF(OR(M144="Paid in full",NOT(ISNUMBER(Registrations!$BJ$144))),0,IF(M144="Deposit paid",MAX(0,Registrations!$BJ$144-Registrations!$BI$144),0)))</f>
        <v/>
      </c>
      <c r="Q144" s="18" t="n"/>
      <c r="R144" s="28" t="n"/>
      <c r="S144" s="28" t="n"/>
      <c r="T144" s="28" t="n"/>
      <c r="U144" s="18" t="n"/>
      <c r="V144" s="19">
        <f>IF(A144="",0,1)</f>
        <v/>
      </c>
      <c r="W144" s="19">
        <f>IF(A144="",0,1)</f>
        <v/>
      </c>
    </row>
    <row r="145">
      <c r="A145" s="23">
        <f>Registrations!$AS$145</f>
        <v/>
      </c>
      <c r="B145" s="24">
        <f>IF(A145="","","First camper")</f>
        <v/>
      </c>
      <c r="C145" s="25">
        <f>IF(A145="","",Registrations!$AT$145)</f>
        <v/>
      </c>
      <c r="D145" s="24">
        <f>IF(OR(A145="",NOT(ISNUMBER(C145)),NOT(ISNUMBER(Lists!$B$2))),"",YEAR(Lists!$B$2)-YEAR(C145)-IF(DATE(YEAR(Lists!$B$2),MONTH(C145),DAY(C145))&gt;Lists!$B$2,1,0))</f>
        <v/>
      </c>
      <c r="E145" s="23">
        <f>IF(NOT(ISNUMBER(D145)),"",IF(COUNTIF(Lists!$E$2:$E$4,"&lt;="&amp;D145)=0,"Check the age",IF(D145&gt;Lists!$F$2,"Check the age",INDEX(Lists!$D$2:$D$4,COUNTIF(Lists!$E$2:$E$4,"&lt;="&amp;D145)))))</f>
        <v/>
      </c>
      <c r="F145" s="23">
        <f>IF(A145="","",Registrations!$AU$145)</f>
        <v/>
      </c>
      <c r="G145" s="24">
        <f>IF(A145="","",Registrations!$AV$145)</f>
        <v/>
      </c>
      <c r="H145" s="23">
        <f>IF(A145="","",Registrations!$BE$145)</f>
        <v/>
      </c>
      <c r="I145" s="23">
        <f>IF(A145="","",Registrations!$BF$145)</f>
        <v/>
      </c>
      <c r="J145" s="24">
        <f>IF(A145="","",Registrations!$AW$145)</f>
        <v/>
      </c>
      <c r="K145" s="24">
        <f>IF(A145="","",Registrations!$BG$145)</f>
        <v/>
      </c>
      <c r="L145" s="24">
        <f>IF(A145="","",IF(Registrations!$AX$145="Yes","Uploaded",IF(UPPER(TRIM(R145&amp;""))="Y","On paper","Missing")))</f>
        <v/>
      </c>
      <c r="M145" s="23">
        <f>IF(A145="","",IF(UPPER(TRIM(S145&amp;""))="Y","Paid in full",IF(Registrations!$BI$145&gt;0,IF(OR(NOT(ISNUMBER(Registrations!$BJ$145)),Registrations!$BI$145&gt;=Registrations!$BJ$145),"Paid in full","Deposit paid"),IF(Registrations!$BH$145&lt;&gt;"",Registrations!$BH$145,"No payment yet"))))</f>
        <v/>
      </c>
      <c r="N145" s="26">
        <f>IF(A145="","",Registrations!$BJ$145)</f>
        <v/>
      </c>
      <c r="O145" s="26">
        <f>IF(A145="","",Registrations!$BI$145)</f>
        <v/>
      </c>
      <c r="P145" s="26">
        <f>IF(A145="","",IF(OR(M145="Paid in full",NOT(ISNUMBER(Registrations!$BJ$145))),0,IF(M145="Deposit paid",MAX(0,Registrations!$BJ$145-Registrations!$BI$145),0)))</f>
        <v/>
      </c>
      <c r="Q145" s="18" t="n"/>
      <c r="R145" s="28" t="n"/>
      <c r="S145" s="28" t="n"/>
      <c r="T145" s="28" t="n"/>
      <c r="U145" s="18" t="n"/>
      <c r="V145" s="19">
        <f>IF(A145="",0,1)</f>
        <v/>
      </c>
      <c r="W145" s="19">
        <f>IF(A145="",0,1)</f>
        <v/>
      </c>
    </row>
    <row r="146">
      <c r="A146" s="23">
        <f>Registrations!$AS$146</f>
        <v/>
      </c>
      <c r="B146" s="24">
        <f>IF(A146="","","First camper")</f>
        <v/>
      </c>
      <c r="C146" s="25">
        <f>IF(A146="","",Registrations!$AT$146)</f>
        <v/>
      </c>
      <c r="D146" s="24">
        <f>IF(OR(A146="",NOT(ISNUMBER(C146)),NOT(ISNUMBER(Lists!$B$2))),"",YEAR(Lists!$B$2)-YEAR(C146)-IF(DATE(YEAR(Lists!$B$2),MONTH(C146),DAY(C146))&gt;Lists!$B$2,1,0))</f>
        <v/>
      </c>
      <c r="E146" s="23">
        <f>IF(NOT(ISNUMBER(D146)),"",IF(COUNTIF(Lists!$E$2:$E$4,"&lt;="&amp;D146)=0,"Check the age",IF(D146&gt;Lists!$F$2,"Check the age",INDEX(Lists!$D$2:$D$4,COUNTIF(Lists!$E$2:$E$4,"&lt;="&amp;D146)))))</f>
        <v/>
      </c>
      <c r="F146" s="23">
        <f>IF(A146="","",Registrations!$AU$146)</f>
        <v/>
      </c>
      <c r="G146" s="24">
        <f>IF(A146="","",Registrations!$AV$146)</f>
        <v/>
      </c>
      <c r="H146" s="23">
        <f>IF(A146="","",Registrations!$BE$146)</f>
        <v/>
      </c>
      <c r="I146" s="23">
        <f>IF(A146="","",Registrations!$BF$146)</f>
        <v/>
      </c>
      <c r="J146" s="24">
        <f>IF(A146="","",Registrations!$AW$146)</f>
        <v/>
      </c>
      <c r="K146" s="24">
        <f>IF(A146="","",Registrations!$BG$146)</f>
        <v/>
      </c>
      <c r="L146" s="24">
        <f>IF(A146="","",IF(Registrations!$AX$146="Yes","Uploaded",IF(UPPER(TRIM(R146&amp;""))="Y","On paper","Missing")))</f>
        <v/>
      </c>
      <c r="M146" s="23">
        <f>IF(A146="","",IF(UPPER(TRIM(S146&amp;""))="Y","Paid in full",IF(Registrations!$BI$146&gt;0,IF(OR(NOT(ISNUMBER(Registrations!$BJ$146)),Registrations!$BI$146&gt;=Registrations!$BJ$146),"Paid in full","Deposit paid"),IF(Registrations!$BH$146&lt;&gt;"",Registrations!$BH$146,"No payment yet"))))</f>
        <v/>
      </c>
      <c r="N146" s="26">
        <f>IF(A146="","",Registrations!$BJ$146)</f>
        <v/>
      </c>
      <c r="O146" s="26">
        <f>IF(A146="","",Registrations!$BI$146)</f>
        <v/>
      </c>
      <c r="P146" s="26">
        <f>IF(A146="","",IF(OR(M146="Paid in full",NOT(ISNUMBER(Registrations!$BJ$146))),0,IF(M146="Deposit paid",MAX(0,Registrations!$BJ$146-Registrations!$BI$146),0)))</f>
        <v/>
      </c>
      <c r="Q146" s="18" t="n"/>
      <c r="R146" s="28" t="n"/>
      <c r="S146" s="28" t="n"/>
      <c r="T146" s="28" t="n"/>
      <c r="U146" s="18" t="n"/>
      <c r="V146" s="19">
        <f>IF(A146="",0,1)</f>
        <v/>
      </c>
      <c r="W146" s="19">
        <f>IF(A146="",0,1)</f>
        <v/>
      </c>
    </row>
    <row r="147">
      <c r="A147" s="23">
        <f>Registrations!$AS$147</f>
        <v/>
      </c>
      <c r="B147" s="24">
        <f>IF(A147="","","First camper")</f>
        <v/>
      </c>
      <c r="C147" s="25">
        <f>IF(A147="","",Registrations!$AT$147)</f>
        <v/>
      </c>
      <c r="D147" s="24">
        <f>IF(OR(A147="",NOT(ISNUMBER(C147)),NOT(ISNUMBER(Lists!$B$2))),"",YEAR(Lists!$B$2)-YEAR(C147)-IF(DATE(YEAR(Lists!$B$2),MONTH(C147),DAY(C147))&gt;Lists!$B$2,1,0))</f>
        <v/>
      </c>
      <c r="E147" s="23">
        <f>IF(NOT(ISNUMBER(D147)),"",IF(COUNTIF(Lists!$E$2:$E$4,"&lt;="&amp;D147)=0,"Check the age",IF(D147&gt;Lists!$F$2,"Check the age",INDEX(Lists!$D$2:$D$4,COUNTIF(Lists!$E$2:$E$4,"&lt;="&amp;D147)))))</f>
        <v/>
      </c>
      <c r="F147" s="23">
        <f>IF(A147="","",Registrations!$AU$147)</f>
        <v/>
      </c>
      <c r="G147" s="24">
        <f>IF(A147="","",Registrations!$AV$147)</f>
        <v/>
      </c>
      <c r="H147" s="23">
        <f>IF(A147="","",Registrations!$BE$147)</f>
        <v/>
      </c>
      <c r="I147" s="23">
        <f>IF(A147="","",Registrations!$BF$147)</f>
        <v/>
      </c>
      <c r="J147" s="24">
        <f>IF(A147="","",Registrations!$AW$147)</f>
        <v/>
      </c>
      <c r="K147" s="24">
        <f>IF(A147="","",Registrations!$BG$147)</f>
        <v/>
      </c>
      <c r="L147" s="24">
        <f>IF(A147="","",IF(Registrations!$AX$147="Yes","Uploaded",IF(UPPER(TRIM(R147&amp;""))="Y","On paper","Missing")))</f>
        <v/>
      </c>
      <c r="M147" s="23">
        <f>IF(A147="","",IF(UPPER(TRIM(S147&amp;""))="Y","Paid in full",IF(Registrations!$BI$147&gt;0,IF(OR(NOT(ISNUMBER(Registrations!$BJ$147)),Registrations!$BI$147&gt;=Registrations!$BJ$147),"Paid in full","Deposit paid"),IF(Registrations!$BH$147&lt;&gt;"",Registrations!$BH$147,"No payment yet"))))</f>
        <v/>
      </c>
      <c r="N147" s="26">
        <f>IF(A147="","",Registrations!$BJ$147)</f>
        <v/>
      </c>
      <c r="O147" s="26">
        <f>IF(A147="","",Registrations!$BI$147)</f>
        <v/>
      </c>
      <c r="P147" s="26">
        <f>IF(A147="","",IF(OR(M147="Paid in full",NOT(ISNUMBER(Registrations!$BJ$147))),0,IF(M147="Deposit paid",MAX(0,Registrations!$BJ$147-Registrations!$BI$147),0)))</f>
        <v/>
      </c>
      <c r="Q147" s="18" t="n"/>
      <c r="R147" s="28" t="n"/>
      <c r="S147" s="28" t="n"/>
      <c r="T147" s="28" t="n"/>
      <c r="U147" s="18" t="n"/>
      <c r="V147" s="19">
        <f>IF(A147="",0,1)</f>
        <v/>
      </c>
      <c r="W147" s="19">
        <f>IF(A147="",0,1)</f>
        <v/>
      </c>
    </row>
    <row r="148">
      <c r="A148" s="23">
        <f>Registrations!$AS$148</f>
        <v/>
      </c>
      <c r="B148" s="24">
        <f>IF(A148="","","First camper")</f>
        <v/>
      </c>
      <c r="C148" s="25">
        <f>IF(A148="","",Registrations!$AT$148)</f>
        <v/>
      </c>
      <c r="D148" s="24">
        <f>IF(OR(A148="",NOT(ISNUMBER(C148)),NOT(ISNUMBER(Lists!$B$2))),"",YEAR(Lists!$B$2)-YEAR(C148)-IF(DATE(YEAR(Lists!$B$2),MONTH(C148),DAY(C148))&gt;Lists!$B$2,1,0))</f>
        <v/>
      </c>
      <c r="E148" s="23">
        <f>IF(NOT(ISNUMBER(D148)),"",IF(COUNTIF(Lists!$E$2:$E$4,"&lt;="&amp;D148)=0,"Check the age",IF(D148&gt;Lists!$F$2,"Check the age",INDEX(Lists!$D$2:$D$4,COUNTIF(Lists!$E$2:$E$4,"&lt;="&amp;D148)))))</f>
        <v/>
      </c>
      <c r="F148" s="23">
        <f>IF(A148="","",Registrations!$AU$148)</f>
        <v/>
      </c>
      <c r="G148" s="24">
        <f>IF(A148="","",Registrations!$AV$148)</f>
        <v/>
      </c>
      <c r="H148" s="23">
        <f>IF(A148="","",Registrations!$BE$148)</f>
        <v/>
      </c>
      <c r="I148" s="23">
        <f>IF(A148="","",Registrations!$BF$148)</f>
        <v/>
      </c>
      <c r="J148" s="24">
        <f>IF(A148="","",Registrations!$AW$148)</f>
        <v/>
      </c>
      <c r="K148" s="24">
        <f>IF(A148="","",Registrations!$BG$148)</f>
        <v/>
      </c>
      <c r="L148" s="24">
        <f>IF(A148="","",IF(Registrations!$AX$148="Yes","Uploaded",IF(UPPER(TRIM(R148&amp;""))="Y","On paper","Missing")))</f>
        <v/>
      </c>
      <c r="M148" s="23">
        <f>IF(A148="","",IF(UPPER(TRIM(S148&amp;""))="Y","Paid in full",IF(Registrations!$BI$148&gt;0,IF(OR(NOT(ISNUMBER(Registrations!$BJ$148)),Registrations!$BI$148&gt;=Registrations!$BJ$148),"Paid in full","Deposit paid"),IF(Registrations!$BH$148&lt;&gt;"",Registrations!$BH$148,"No payment yet"))))</f>
        <v/>
      </c>
      <c r="N148" s="26">
        <f>IF(A148="","",Registrations!$BJ$148)</f>
        <v/>
      </c>
      <c r="O148" s="26">
        <f>IF(A148="","",Registrations!$BI$148)</f>
        <v/>
      </c>
      <c r="P148" s="26">
        <f>IF(A148="","",IF(OR(M148="Paid in full",NOT(ISNUMBER(Registrations!$BJ$148))),0,IF(M148="Deposit paid",MAX(0,Registrations!$BJ$148-Registrations!$BI$148),0)))</f>
        <v/>
      </c>
      <c r="Q148" s="18" t="n"/>
      <c r="R148" s="28" t="n"/>
      <c r="S148" s="28" t="n"/>
      <c r="T148" s="28" t="n"/>
      <c r="U148" s="18" t="n"/>
      <c r="V148" s="19">
        <f>IF(A148="",0,1)</f>
        <v/>
      </c>
      <c r="W148" s="19">
        <f>IF(A148="",0,1)</f>
        <v/>
      </c>
    </row>
    <row r="149">
      <c r="A149" s="23">
        <f>Registrations!$AS$149</f>
        <v/>
      </c>
      <c r="B149" s="24">
        <f>IF(A149="","","First camper")</f>
        <v/>
      </c>
      <c r="C149" s="25">
        <f>IF(A149="","",Registrations!$AT$149)</f>
        <v/>
      </c>
      <c r="D149" s="24">
        <f>IF(OR(A149="",NOT(ISNUMBER(C149)),NOT(ISNUMBER(Lists!$B$2))),"",YEAR(Lists!$B$2)-YEAR(C149)-IF(DATE(YEAR(Lists!$B$2),MONTH(C149),DAY(C149))&gt;Lists!$B$2,1,0))</f>
        <v/>
      </c>
      <c r="E149" s="23">
        <f>IF(NOT(ISNUMBER(D149)),"",IF(COUNTIF(Lists!$E$2:$E$4,"&lt;="&amp;D149)=0,"Check the age",IF(D149&gt;Lists!$F$2,"Check the age",INDEX(Lists!$D$2:$D$4,COUNTIF(Lists!$E$2:$E$4,"&lt;="&amp;D149)))))</f>
        <v/>
      </c>
      <c r="F149" s="23">
        <f>IF(A149="","",Registrations!$AU$149)</f>
        <v/>
      </c>
      <c r="G149" s="24">
        <f>IF(A149="","",Registrations!$AV$149)</f>
        <v/>
      </c>
      <c r="H149" s="23">
        <f>IF(A149="","",Registrations!$BE$149)</f>
        <v/>
      </c>
      <c r="I149" s="23">
        <f>IF(A149="","",Registrations!$BF$149)</f>
        <v/>
      </c>
      <c r="J149" s="24">
        <f>IF(A149="","",Registrations!$AW$149)</f>
        <v/>
      </c>
      <c r="K149" s="24">
        <f>IF(A149="","",Registrations!$BG$149)</f>
        <v/>
      </c>
      <c r="L149" s="24">
        <f>IF(A149="","",IF(Registrations!$AX$149="Yes","Uploaded",IF(UPPER(TRIM(R149&amp;""))="Y","On paper","Missing")))</f>
        <v/>
      </c>
      <c r="M149" s="23">
        <f>IF(A149="","",IF(UPPER(TRIM(S149&amp;""))="Y","Paid in full",IF(Registrations!$BI$149&gt;0,IF(OR(NOT(ISNUMBER(Registrations!$BJ$149)),Registrations!$BI$149&gt;=Registrations!$BJ$149),"Paid in full","Deposit paid"),IF(Registrations!$BH$149&lt;&gt;"",Registrations!$BH$149,"No payment yet"))))</f>
        <v/>
      </c>
      <c r="N149" s="26">
        <f>IF(A149="","",Registrations!$BJ$149)</f>
        <v/>
      </c>
      <c r="O149" s="26">
        <f>IF(A149="","",Registrations!$BI$149)</f>
        <v/>
      </c>
      <c r="P149" s="26">
        <f>IF(A149="","",IF(OR(M149="Paid in full",NOT(ISNUMBER(Registrations!$BJ$149))),0,IF(M149="Deposit paid",MAX(0,Registrations!$BJ$149-Registrations!$BI$149),0)))</f>
        <v/>
      </c>
      <c r="Q149" s="18" t="n"/>
      <c r="R149" s="28" t="n"/>
      <c r="S149" s="28" t="n"/>
      <c r="T149" s="28" t="n"/>
      <c r="U149" s="18" t="n"/>
      <c r="V149" s="19">
        <f>IF(A149="",0,1)</f>
        <v/>
      </c>
      <c r="W149" s="19">
        <f>IF(A149="",0,1)</f>
        <v/>
      </c>
    </row>
    <row r="150">
      <c r="A150" s="23">
        <f>Registrations!$AS$150</f>
        <v/>
      </c>
      <c r="B150" s="24">
        <f>IF(A150="","","First camper")</f>
        <v/>
      </c>
      <c r="C150" s="25">
        <f>IF(A150="","",Registrations!$AT$150)</f>
        <v/>
      </c>
      <c r="D150" s="24">
        <f>IF(OR(A150="",NOT(ISNUMBER(C150)),NOT(ISNUMBER(Lists!$B$2))),"",YEAR(Lists!$B$2)-YEAR(C150)-IF(DATE(YEAR(Lists!$B$2),MONTH(C150),DAY(C150))&gt;Lists!$B$2,1,0))</f>
        <v/>
      </c>
      <c r="E150" s="23">
        <f>IF(NOT(ISNUMBER(D150)),"",IF(COUNTIF(Lists!$E$2:$E$4,"&lt;="&amp;D150)=0,"Check the age",IF(D150&gt;Lists!$F$2,"Check the age",INDEX(Lists!$D$2:$D$4,COUNTIF(Lists!$E$2:$E$4,"&lt;="&amp;D150)))))</f>
        <v/>
      </c>
      <c r="F150" s="23">
        <f>IF(A150="","",Registrations!$AU$150)</f>
        <v/>
      </c>
      <c r="G150" s="24">
        <f>IF(A150="","",Registrations!$AV$150)</f>
        <v/>
      </c>
      <c r="H150" s="23">
        <f>IF(A150="","",Registrations!$BE$150)</f>
        <v/>
      </c>
      <c r="I150" s="23">
        <f>IF(A150="","",Registrations!$BF$150)</f>
        <v/>
      </c>
      <c r="J150" s="24">
        <f>IF(A150="","",Registrations!$AW$150)</f>
        <v/>
      </c>
      <c r="K150" s="24">
        <f>IF(A150="","",Registrations!$BG$150)</f>
        <v/>
      </c>
      <c r="L150" s="24">
        <f>IF(A150="","",IF(Registrations!$AX$150="Yes","Uploaded",IF(UPPER(TRIM(R150&amp;""))="Y","On paper","Missing")))</f>
        <v/>
      </c>
      <c r="M150" s="23">
        <f>IF(A150="","",IF(UPPER(TRIM(S150&amp;""))="Y","Paid in full",IF(Registrations!$BI$150&gt;0,IF(OR(NOT(ISNUMBER(Registrations!$BJ$150)),Registrations!$BI$150&gt;=Registrations!$BJ$150),"Paid in full","Deposit paid"),IF(Registrations!$BH$150&lt;&gt;"",Registrations!$BH$150,"No payment yet"))))</f>
        <v/>
      </c>
      <c r="N150" s="26">
        <f>IF(A150="","",Registrations!$BJ$150)</f>
        <v/>
      </c>
      <c r="O150" s="26">
        <f>IF(A150="","",Registrations!$BI$150)</f>
        <v/>
      </c>
      <c r="P150" s="26">
        <f>IF(A150="","",IF(OR(M150="Paid in full",NOT(ISNUMBER(Registrations!$BJ$150))),0,IF(M150="Deposit paid",MAX(0,Registrations!$BJ$150-Registrations!$BI$150),0)))</f>
        <v/>
      </c>
      <c r="Q150" s="18" t="n"/>
      <c r="R150" s="28" t="n"/>
      <c r="S150" s="28" t="n"/>
      <c r="T150" s="28" t="n"/>
      <c r="U150" s="18" t="n"/>
      <c r="V150" s="19">
        <f>IF(A150="",0,1)</f>
        <v/>
      </c>
      <c r="W150" s="19">
        <f>IF(A150="",0,1)</f>
        <v/>
      </c>
    </row>
    <row r="151">
      <c r="A151" s="23">
        <f>Registrations!$AS$151</f>
        <v/>
      </c>
      <c r="B151" s="24">
        <f>IF(A151="","","First camper")</f>
        <v/>
      </c>
      <c r="C151" s="25">
        <f>IF(A151="","",Registrations!$AT$151)</f>
        <v/>
      </c>
      <c r="D151" s="24">
        <f>IF(OR(A151="",NOT(ISNUMBER(C151)),NOT(ISNUMBER(Lists!$B$2))),"",YEAR(Lists!$B$2)-YEAR(C151)-IF(DATE(YEAR(Lists!$B$2),MONTH(C151),DAY(C151))&gt;Lists!$B$2,1,0))</f>
        <v/>
      </c>
      <c r="E151" s="23">
        <f>IF(NOT(ISNUMBER(D151)),"",IF(COUNTIF(Lists!$E$2:$E$4,"&lt;="&amp;D151)=0,"Check the age",IF(D151&gt;Lists!$F$2,"Check the age",INDEX(Lists!$D$2:$D$4,COUNTIF(Lists!$E$2:$E$4,"&lt;="&amp;D151)))))</f>
        <v/>
      </c>
      <c r="F151" s="23">
        <f>IF(A151="","",Registrations!$AU$151)</f>
        <v/>
      </c>
      <c r="G151" s="24">
        <f>IF(A151="","",Registrations!$AV$151)</f>
        <v/>
      </c>
      <c r="H151" s="23">
        <f>IF(A151="","",Registrations!$BE$151)</f>
        <v/>
      </c>
      <c r="I151" s="23">
        <f>IF(A151="","",Registrations!$BF$151)</f>
        <v/>
      </c>
      <c r="J151" s="24">
        <f>IF(A151="","",Registrations!$AW$151)</f>
        <v/>
      </c>
      <c r="K151" s="24">
        <f>IF(A151="","",Registrations!$BG$151)</f>
        <v/>
      </c>
      <c r="L151" s="24">
        <f>IF(A151="","",IF(Registrations!$AX$151="Yes","Uploaded",IF(UPPER(TRIM(R151&amp;""))="Y","On paper","Missing")))</f>
        <v/>
      </c>
      <c r="M151" s="23">
        <f>IF(A151="","",IF(UPPER(TRIM(S151&amp;""))="Y","Paid in full",IF(Registrations!$BI$151&gt;0,IF(OR(NOT(ISNUMBER(Registrations!$BJ$151)),Registrations!$BI$151&gt;=Registrations!$BJ$151),"Paid in full","Deposit paid"),IF(Registrations!$BH$151&lt;&gt;"",Registrations!$BH$151,"No payment yet"))))</f>
        <v/>
      </c>
      <c r="N151" s="26">
        <f>IF(A151="","",Registrations!$BJ$151)</f>
        <v/>
      </c>
      <c r="O151" s="26">
        <f>IF(A151="","",Registrations!$BI$151)</f>
        <v/>
      </c>
      <c r="P151" s="26">
        <f>IF(A151="","",IF(OR(M151="Paid in full",NOT(ISNUMBER(Registrations!$BJ$151))),0,IF(M151="Deposit paid",MAX(0,Registrations!$BJ$151-Registrations!$BI$151),0)))</f>
        <v/>
      </c>
      <c r="Q151" s="18" t="n"/>
      <c r="R151" s="28" t="n"/>
      <c r="S151" s="28" t="n"/>
      <c r="T151" s="28" t="n"/>
      <c r="U151" s="18" t="n"/>
      <c r="V151" s="19">
        <f>IF(A151="",0,1)</f>
        <v/>
      </c>
      <c r="W151" s="19">
        <f>IF(A151="",0,1)</f>
        <v/>
      </c>
    </row>
    <row r="152">
      <c r="A152" s="23">
        <f>Registrations!$AS$152</f>
        <v/>
      </c>
      <c r="B152" s="24">
        <f>IF(A152="","","First camper")</f>
        <v/>
      </c>
      <c r="C152" s="25">
        <f>IF(A152="","",Registrations!$AT$152)</f>
        <v/>
      </c>
      <c r="D152" s="24">
        <f>IF(OR(A152="",NOT(ISNUMBER(C152)),NOT(ISNUMBER(Lists!$B$2))),"",YEAR(Lists!$B$2)-YEAR(C152)-IF(DATE(YEAR(Lists!$B$2),MONTH(C152),DAY(C152))&gt;Lists!$B$2,1,0))</f>
        <v/>
      </c>
      <c r="E152" s="23">
        <f>IF(NOT(ISNUMBER(D152)),"",IF(COUNTIF(Lists!$E$2:$E$4,"&lt;="&amp;D152)=0,"Check the age",IF(D152&gt;Lists!$F$2,"Check the age",INDEX(Lists!$D$2:$D$4,COUNTIF(Lists!$E$2:$E$4,"&lt;="&amp;D152)))))</f>
        <v/>
      </c>
      <c r="F152" s="23">
        <f>IF(A152="","",Registrations!$AU$152)</f>
        <v/>
      </c>
      <c r="G152" s="24">
        <f>IF(A152="","",Registrations!$AV$152)</f>
        <v/>
      </c>
      <c r="H152" s="23">
        <f>IF(A152="","",Registrations!$BE$152)</f>
        <v/>
      </c>
      <c r="I152" s="23">
        <f>IF(A152="","",Registrations!$BF$152)</f>
        <v/>
      </c>
      <c r="J152" s="24">
        <f>IF(A152="","",Registrations!$AW$152)</f>
        <v/>
      </c>
      <c r="K152" s="24">
        <f>IF(A152="","",Registrations!$BG$152)</f>
        <v/>
      </c>
      <c r="L152" s="24">
        <f>IF(A152="","",IF(Registrations!$AX$152="Yes","Uploaded",IF(UPPER(TRIM(R152&amp;""))="Y","On paper","Missing")))</f>
        <v/>
      </c>
      <c r="M152" s="23">
        <f>IF(A152="","",IF(UPPER(TRIM(S152&amp;""))="Y","Paid in full",IF(Registrations!$BI$152&gt;0,IF(OR(NOT(ISNUMBER(Registrations!$BJ$152)),Registrations!$BI$152&gt;=Registrations!$BJ$152),"Paid in full","Deposit paid"),IF(Registrations!$BH$152&lt;&gt;"",Registrations!$BH$152,"No payment yet"))))</f>
        <v/>
      </c>
      <c r="N152" s="26">
        <f>IF(A152="","",Registrations!$BJ$152)</f>
        <v/>
      </c>
      <c r="O152" s="26">
        <f>IF(A152="","",Registrations!$BI$152)</f>
        <v/>
      </c>
      <c r="P152" s="26">
        <f>IF(A152="","",IF(OR(M152="Paid in full",NOT(ISNUMBER(Registrations!$BJ$152))),0,IF(M152="Deposit paid",MAX(0,Registrations!$BJ$152-Registrations!$BI$152),0)))</f>
        <v/>
      </c>
      <c r="Q152" s="18" t="n"/>
      <c r="R152" s="28" t="n"/>
      <c r="S152" s="28" t="n"/>
      <c r="T152" s="28" t="n"/>
      <c r="U152" s="18" t="n"/>
      <c r="V152" s="19">
        <f>IF(A152="",0,1)</f>
        <v/>
      </c>
      <c r="W152" s="19">
        <f>IF(A152="",0,1)</f>
        <v/>
      </c>
    </row>
    <row r="153">
      <c r="A153" s="23">
        <f>Registrations!$AS$153</f>
        <v/>
      </c>
      <c r="B153" s="24">
        <f>IF(A153="","","First camper")</f>
        <v/>
      </c>
      <c r="C153" s="25">
        <f>IF(A153="","",Registrations!$AT$153)</f>
        <v/>
      </c>
      <c r="D153" s="24">
        <f>IF(OR(A153="",NOT(ISNUMBER(C153)),NOT(ISNUMBER(Lists!$B$2))),"",YEAR(Lists!$B$2)-YEAR(C153)-IF(DATE(YEAR(Lists!$B$2),MONTH(C153),DAY(C153))&gt;Lists!$B$2,1,0))</f>
        <v/>
      </c>
      <c r="E153" s="23">
        <f>IF(NOT(ISNUMBER(D153)),"",IF(COUNTIF(Lists!$E$2:$E$4,"&lt;="&amp;D153)=0,"Check the age",IF(D153&gt;Lists!$F$2,"Check the age",INDEX(Lists!$D$2:$D$4,COUNTIF(Lists!$E$2:$E$4,"&lt;="&amp;D153)))))</f>
        <v/>
      </c>
      <c r="F153" s="23">
        <f>IF(A153="","",Registrations!$AU$153)</f>
        <v/>
      </c>
      <c r="G153" s="24">
        <f>IF(A153="","",Registrations!$AV$153)</f>
        <v/>
      </c>
      <c r="H153" s="23">
        <f>IF(A153="","",Registrations!$BE$153)</f>
        <v/>
      </c>
      <c r="I153" s="23">
        <f>IF(A153="","",Registrations!$BF$153)</f>
        <v/>
      </c>
      <c r="J153" s="24">
        <f>IF(A153="","",Registrations!$AW$153)</f>
        <v/>
      </c>
      <c r="K153" s="24">
        <f>IF(A153="","",Registrations!$BG$153)</f>
        <v/>
      </c>
      <c r="L153" s="24">
        <f>IF(A153="","",IF(Registrations!$AX$153="Yes","Uploaded",IF(UPPER(TRIM(R153&amp;""))="Y","On paper","Missing")))</f>
        <v/>
      </c>
      <c r="M153" s="23">
        <f>IF(A153="","",IF(UPPER(TRIM(S153&amp;""))="Y","Paid in full",IF(Registrations!$BI$153&gt;0,IF(OR(NOT(ISNUMBER(Registrations!$BJ$153)),Registrations!$BI$153&gt;=Registrations!$BJ$153),"Paid in full","Deposit paid"),IF(Registrations!$BH$153&lt;&gt;"",Registrations!$BH$153,"No payment yet"))))</f>
        <v/>
      </c>
      <c r="N153" s="26">
        <f>IF(A153="","",Registrations!$BJ$153)</f>
        <v/>
      </c>
      <c r="O153" s="26">
        <f>IF(A153="","",Registrations!$BI$153)</f>
        <v/>
      </c>
      <c r="P153" s="26">
        <f>IF(A153="","",IF(OR(M153="Paid in full",NOT(ISNUMBER(Registrations!$BJ$153))),0,IF(M153="Deposit paid",MAX(0,Registrations!$BJ$153-Registrations!$BI$153),0)))</f>
        <v/>
      </c>
      <c r="Q153" s="18" t="n"/>
      <c r="R153" s="28" t="n"/>
      <c r="S153" s="28" t="n"/>
      <c r="T153" s="28" t="n"/>
      <c r="U153" s="18" t="n"/>
      <c r="V153" s="19">
        <f>IF(A153="",0,1)</f>
        <v/>
      </c>
      <c r="W153" s="19">
        <f>IF(A153="",0,1)</f>
        <v/>
      </c>
    </row>
    <row r="154">
      <c r="A154" s="23">
        <f>Registrations!$AS$154</f>
        <v/>
      </c>
      <c r="B154" s="24">
        <f>IF(A154="","","First camper")</f>
        <v/>
      </c>
      <c r="C154" s="25">
        <f>IF(A154="","",Registrations!$AT$154)</f>
        <v/>
      </c>
      <c r="D154" s="24">
        <f>IF(OR(A154="",NOT(ISNUMBER(C154)),NOT(ISNUMBER(Lists!$B$2))),"",YEAR(Lists!$B$2)-YEAR(C154)-IF(DATE(YEAR(Lists!$B$2),MONTH(C154),DAY(C154))&gt;Lists!$B$2,1,0))</f>
        <v/>
      </c>
      <c r="E154" s="23">
        <f>IF(NOT(ISNUMBER(D154)),"",IF(COUNTIF(Lists!$E$2:$E$4,"&lt;="&amp;D154)=0,"Check the age",IF(D154&gt;Lists!$F$2,"Check the age",INDEX(Lists!$D$2:$D$4,COUNTIF(Lists!$E$2:$E$4,"&lt;="&amp;D154)))))</f>
        <v/>
      </c>
      <c r="F154" s="23">
        <f>IF(A154="","",Registrations!$AU$154)</f>
        <v/>
      </c>
      <c r="G154" s="24">
        <f>IF(A154="","",Registrations!$AV$154)</f>
        <v/>
      </c>
      <c r="H154" s="23">
        <f>IF(A154="","",Registrations!$BE$154)</f>
        <v/>
      </c>
      <c r="I154" s="23">
        <f>IF(A154="","",Registrations!$BF$154)</f>
        <v/>
      </c>
      <c r="J154" s="24">
        <f>IF(A154="","",Registrations!$AW$154)</f>
        <v/>
      </c>
      <c r="K154" s="24">
        <f>IF(A154="","",Registrations!$BG$154)</f>
        <v/>
      </c>
      <c r="L154" s="24">
        <f>IF(A154="","",IF(Registrations!$AX$154="Yes","Uploaded",IF(UPPER(TRIM(R154&amp;""))="Y","On paper","Missing")))</f>
        <v/>
      </c>
      <c r="M154" s="23">
        <f>IF(A154="","",IF(UPPER(TRIM(S154&amp;""))="Y","Paid in full",IF(Registrations!$BI$154&gt;0,IF(OR(NOT(ISNUMBER(Registrations!$BJ$154)),Registrations!$BI$154&gt;=Registrations!$BJ$154),"Paid in full","Deposit paid"),IF(Registrations!$BH$154&lt;&gt;"",Registrations!$BH$154,"No payment yet"))))</f>
        <v/>
      </c>
      <c r="N154" s="26">
        <f>IF(A154="","",Registrations!$BJ$154)</f>
        <v/>
      </c>
      <c r="O154" s="26">
        <f>IF(A154="","",Registrations!$BI$154)</f>
        <v/>
      </c>
      <c r="P154" s="26">
        <f>IF(A154="","",IF(OR(M154="Paid in full",NOT(ISNUMBER(Registrations!$BJ$154))),0,IF(M154="Deposit paid",MAX(0,Registrations!$BJ$154-Registrations!$BI$154),0)))</f>
        <v/>
      </c>
      <c r="Q154" s="18" t="n"/>
      <c r="R154" s="28" t="n"/>
      <c r="S154" s="28" t="n"/>
      <c r="T154" s="28" t="n"/>
      <c r="U154" s="18" t="n"/>
      <c r="V154" s="19">
        <f>IF(A154="",0,1)</f>
        <v/>
      </c>
      <c r="W154" s="19">
        <f>IF(A154="",0,1)</f>
        <v/>
      </c>
    </row>
    <row r="155">
      <c r="A155" s="23">
        <f>Registrations!$AS$155</f>
        <v/>
      </c>
      <c r="B155" s="24">
        <f>IF(A155="","","First camper")</f>
        <v/>
      </c>
      <c r="C155" s="25">
        <f>IF(A155="","",Registrations!$AT$155)</f>
        <v/>
      </c>
      <c r="D155" s="24">
        <f>IF(OR(A155="",NOT(ISNUMBER(C155)),NOT(ISNUMBER(Lists!$B$2))),"",YEAR(Lists!$B$2)-YEAR(C155)-IF(DATE(YEAR(Lists!$B$2),MONTH(C155),DAY(C155))&gt;Lists!$B$2,1,0))</f>
        <v/>
      </c>
      <c r="E155" s="23">
        <f>IF(NOT(ISNUMBER(D155)),"",IF(COUNTIF(Lists!$E$2:$E$4,"&lt;="&amp;D155)=0,"Check the age",IF(D155&gt;Lists!$F$2,"Check the age",INDEX(Lists!$D$2:$D$4,COUNTIF(Lists!$E$2:$E$4,"&lt;="&amp;D155)))))</f>
        <v/>
      </c>
      <c r="F155" s="23">
        <f>IF(A155="","",Registrations!$AU$155)</f>
        <v/>
      </c>
      <c r="G155" s="24">
        <f>IF(A155="","",Registrations!$AV$155)</f>
        <v/>
      </c>
      <c r="H155" s="23">
        <f>IF(A155="","",Registrations!$BE$155)</f>
        <v/>
      </c>
      <c r="I155" s="23">
        <f>IF(A155="","",Registrations!$BF$155)</f>
        <v/>
      </c>
      <c r="J155" s="24">
        <f>IF(A155="","",Registrations!$AW$155)</f>
        <v/>
      </c>
      <c r="K155" s="24">
        <f>IF(A155="","",Registrations!$BG$155)</f>
        <v/>
      </c>
      <c r="L155" s="24">
        <f>IF(A155="","",IF(Registrations!$AX$155="Yes","Uploaded",IF(UPPER(TRIM(R155&amp;""))="Y","On paper","Missing")))</f>
        <v/>
      </c>
      <c r="M155" s="23">
        <f>IF(A155="","",IF(UPPER(TRIM(S155&amp;""))="Y","Paid in full",IF(Registrations!$BI$155&gt;0,IF(OR(NOT(ISNUMBER(Registrations!$BJ$155)),Registrations!$BI$155&gt;=Registrations!$BJ$155),"Paid in full","Deposit paid"),IF(Registrations!$BH$155&lt;&gt;"",Registrations!$BH$155,"No payment yet"))))</f>
        <v/>
      </c>
      <c r="N155" s="26">
        <f>IF(A155="","",Registrations!$BJ$155)</f>
        <v/>
      </c>
      <c r="O155" s="26">
        <f>IF(A155="","",Registrations!$BI$155)</f>
        <v/>
      </c>
      <c r="P155" s="26">
        <f>IF(A155="","",IF(OR(M155="Paid in full",NOT(ISNUMBER(Registrations!$BJ$155))),0,IF(M155="Deposit paid",MAX(0,Registrations!$BJ$155-Registrations!$BI$155),0)))</f>
        <v/>
      </c>
      <c r="Q155" s="18" t="n"/>
      <c r="R155" s="28" t="n"/>
      <c r="S155" s="28" t="n"/>
      <c r="T155" s="28" t="n"/>
      <c r="U155" s="18" t="n"/>
      <c r="V155" s="19">
        <f>IF(A155="",0,1)</f>
        <v/>
      </c>
      <c r="W155" s="19">
        <f>IF(A155="",0,1)</f>
        <v/>
      </c>
    </row>
    <row r="156">
      <c r="A156" s="23">
        <f>Registrations!$AS$156</f>
        <v/>
      </c>
      <c r="B156" s="24">
        <f>IF(A156="","","First camper")</f>
        <v/>
      </c>
      <c r="C156" s="25">
        <f>IF(A156="","",Registrations!$AT$156)</f>
        <v/>
      </c>
      <c r="D156" s="24">
        <f>IF(OR(A156="",NOT(ISNUMBER(C156)),NOT(ISNUMBER(Lists!$B$2))),"",YEAR(Lists!$B$2)-YEAR(C156)-IF(DATE(YEAR(Lists!$B$2),MONTH(C156),DAY(C156))&gt;Lists!$B$2,1,0))</f>
        <v/>
      </c>
      <c r="E156" s="23">
        <f>IF(NOT(ISNUMBER(D156)),"",IF(COUNTIF(Lists!$E$2:$E$4,"&lt;="&amp;D156)=0,"Check the age",IF(D156&gt;Lists!$F$2,"Check the age",INDEX(Lists!$D$2:$D$4,COUNTIF(Lists!$E$2:$E$4,"&lt;="&amp;D156)))))</f>
        <v/>
      </c>
      <c r="F156" s="23">
        <f>IF(A156="","",Registrations!$AU$156)</f>
        <v/>
      </c>
      <c r="G156" s="24">
        <f>IF(A156="","",Registrations!$AV$156)</f>
        <v/>
      </c>
      <c r="H156" s="23">
        <f>IF(A156="","",Registrations!$BE$156)</f>
        <v/>
      </c>
      <c r="I156" s="23">
        <f>IF(A156="","",Registrations!$BF$156)</f>
        <v/>
      </c>
      <c r="J156" s="24">
        <f>IF(A156="","",Registrations!$AW$156)</f>
        <v/>
      </c>
      <c r="K156" s="24">
        <f>IF(A156="","",Registrations!$BG$156)</f>
        <v/>
      </c>
      <c r="L156" s="24">
        <f>IF(A156="","",IF(Registrations!$AX$156="Yes","Uploaded",IF(UPPER(TRIM(R156&amp;""))="Y","On paper","Missing")))</f>
        <v/>
      </c>
      <c r="M156" s="23">
        <f>IF(A156="","",IF(UPPER(TRIM(S156&amp;""))="Y","Paid in full",IF(Registrations!$BI$156&gt;0,IF(OR(NOT(ISNUMBER(Registrations!$BJ$156)),Registrations!$BI$156&gt;=Registrations!$BJ$156),"Paid in full","Deposit paid"),IF(Registrations!$BH$156&lt;&gt;"",Registrations!$BH$156,"No payment yet"))))</f>
        <v/>
      </c>
      <c r="N156" s="26">
        <f>IF(A156="","",Registrations!$BJ$156)</f>
        <v/>
      </c>
      <c r="O156" s="26">
        <f>IF(A156="","",Registrations!$BI$156)</f>
        <v/>
      </c>
      <c r="P156" s="26">
        <f>IF(A156="","",IF(OR(M156="Paid in full",NOT(ISNUMBER(Registrations!$BJ$156))),0,IF(M156="Deposit paid",MAX(0,Registrations!$BJ$156-Registrations!$BI$156),0)))</f>
        <v/>
      </c>
      <c r="Q156" s="18" t="n"/>
      <c r="R156" s="28" t="n"/>
      <c r="S156" s="28" t="n"/>
      <c r="T156" s="28" t="n"/>
      <c r="U156" s="18" t="n"/>
      <c r="V156" s="19">
        <f>IF(A156="",0,1)</f>
        <v/>
      </c>
      <c r="W156" s="19">
        <f>IF(A156="",0,1)</f>
        <v/>
      </c>
    </row>
    <row r="157">
      <c r="A157" s="23">
        <f>Registrations!$AS$157</f>
        <v/>
      </c>
      <c r="B157" s="24">
        <f>IF(A157="","","First camper")</f>
        <v/>
      </c>
      <c r="C157" s="25">
        <f>IF(A157="","",Registrations!$AT$157)</f>
        <v/>
      </c>
      <c r="D157" s="24">
        <f>IF(OR(A157="",NOT(ISNUMBER(C157)),NOT(ISNUMBER(Lists!$B$2))),"",YEAR(Lists!$B$2)-YEAR(C157)-IF(DATE(YEAR(Lists!$B$2),MONTH(C157),DAY(C157))&gt;Lists!$B$2,1,0))</f>
        <v/>
      </c>
      <c r="E157" s="23">
        <f>IF(NOT(ISNUMBER(D157)),"",IF(COUNTIF(Lists!$E$2:$E$4,"&lt;="&amp;D157)=0,"Check the age",IF(D157&gt;Lists!$F$2,"Check the age",INDEX(Lists!$D$2:$D$4,COUNTIF(Lists!$E$2:$E$4,"&lt;="&amp;D157)))))</f>
        <v/>
      </c>
      <c r="F157" s="23">
        <f>IF(A157="","",Registrations!$AU$157)</f>
        <v/>
      </c>
      <c r="G157" s="24">
        <f>IF(A157="","",Registrations!$AV$157)</f>
        <v/>
      </c>
      <c r="H157" s="23">
        <f>IF(A157="","",Registrations!$BE$157)</f>
        <v/>
      </c>
      <c r="I157" s="23">
        <f>IF(A157="","",Registrations!$BF$157)</f>
        <v/>
      </c>
      <c r="J157" s="24">
        <f>IF(A157="","",Registrations!$AW$157)</f>
        <v/>
      </c>
      <c r="K157" s="24">
        <f>IF(A157="","",Registrations!$BG$157)</f>
        <v/>
      </c>
      <c r="L157" s="24">
        <f>IF(A157="","",IF(Registrations!$AX$157="Yes","Uploaded",IF(UPPER(TRIM(R157&amp;""))="Y","On paper","Missing")))</f>
        <v/>
      </c>
      <c r="M157" s="23">
        <f>IF(A157="","",IF(UPPER(TRIM(S157&amp;""))="Y","Paid in full",IF(Registrations!$BI$157&gt;0,IF(OR(NOT(ISNUMBER(Registrations!$BJ$157)),Registrations!$BI$157&gt;=Registrations!$BJ$157),"Paid in full","Deposit paid"),IF(Registrations!$BH$157&lt;&gt;"",Registrations!$BH$157,"No payment yet"))))</f>
        <v/>
      </c>
      <c r="N157" s="26">
        <f>IF(A157="","",Registrations!$BJ$157)</f>
        <v/>
      </c>
      <c r="O157" s="26">
        <f>IF(A157="","",Registrations!$BI$157)</f>
        <v/>
      </c>
      <c r="P157" s="26">
        <f>IF(A157="","",IF(OR(M157="Paid in full",NOT(ISNUMBER(Registrations!$BJ$157))),0,IF(M157="Deposit paid",MAX(0,Registrations!$BJ$157-Registrations!$BI$157),0)))</f>
        <v/>
      </c>
      <c r="Q157" s="18" t="n"/>
      <c r="R157" s="28" t="n"/>
      <c r="S157" s="28" t="n"/>
      <c r="T157" s="28" t="n"/>
      <c r="U157" s="18" t="n"/>
      <c r="V157" s="19">
        <f>IF(A157="",0,1)</f>
        <v/>
      </c>
      <c r="W157" s="19">
        <f>IF(A157="",0,1)</f>
        <v/>
      </c>
    </row>
    <row r="158">
      <c r="A158" s="23">
        <f>Registrations!$AS$158</f>
        <v/>
      </c>
      <c r="B158" s="24">
        <f>IF(A158="","","First camper")</f>
        <v/>
      </c>
      <c r="C158" s="25">
        <f>IF(A158="","",Registrations!$AT$158)</f>
        <v/>
      </c>
      <c r="D158" s="24">
        <f>IF(OR(A158="",NOT(ISNUMBER(C158)),NOT(ISNUMBER(Lists!$B$2))),"",YEAR(Lists!$B$2)-YEAR(C158)-IF(DATE(YEAR(Lists!$B$2),MONTH(C158),DAY(C158))&gt;Lists!$B$2,1,0))</f>
        <v/>
      </c>
      <c r="E158" s="23">
        <f>IF(NOT(ISNUMBER(D158)),"",IF(COUNTIF(Lists!$E$2:$E$4,"&lt;="&amp;D158)=0,"Check the age",IF(D158&gt;Lists!$F$2,"Check the age",INDEX(Lists!$D$2:$D$4,COUNTIF(Lists!$E$2:$E$4,"&lt;="&amp;D158)))))</f>
        <v/>
      </c>
      <c r="F158" s="23">
        <f>IF(A158="","",Registrations!$AU$158)</f>
        <v/>
      </c>
      <c r="G158" s="24">
        <f>IF(A158="","",Registrations!$AV$158)</f>
        <v/>
      </c>
      <c r="H158" s="23">
        <f>IF(A158="","",Registrations!$BE$158)</f>
        <v/>
      </c>
      <c r="I158" s="23">
        <f>IF(A158="","",Registrations!$BF$158)</f>
        <v/>
      </c>
      <c r="J158" s="24">
        <f>IF(A158="","",Registrations!$AW$158)</f>
        <v/>
      </c>
      <c r="K158" s="24">
        <f>IF(A158="","",Registrations!$BG$158)</f>
        <v/>
      </c>
      <c r="L158" s="24">
        <f>IF(A158="","",IF(Registrations!$AX$158="Yes","Uploaded",IF(UPPER(TRIM(R158&amp;""))="Y","On paper","Missing")))</f>
        <v/>
      </c>
      <c r="M158" s="23">
        <f>IF(A158="","",IF(UPPER(TRIM(S158&amp;""))="Y","Paid in full",IF(Registrations!$BI$158&gt;0,IF(OR(NOT(ISNUMBER(Registrations!$BJ$158)),Registrations!$BI$158&gt;=Registrations!$BJ$158),"Paid in full","Deposit paid"),IF(Registrations!$BH$158&lt;&gt;"",Registrations!$BH$158,"No payment yet"))))</f>
        <v/>
      </c>
      <c r="N158" s="26">
        <f>IF(A158="","",Registrations!$BJ$158)</f>
        <v/>
      </c>
      <c r="O158" s="26">
        <f>IF(A158="","",Registrations!$BI$158)</f>
        <v/>
      </c>
      <c r="P158" s="26">
        <f>IF(A158="","",IF(OR(M158="Paid in full",NOT(ISNUMBER(Registrations!$BJ$158))),0,IF(M158="Deposit paid",MAX(0,Registrations!$BJ$158-Registrations!$BI$158),0)))</f>
        <v/>
      </c>
      <c r="Q158" s="18" t="n"/>
      <c r="R158" s="28" t="n"/>
      <c r="S158" s="28" t="n"/>
      <c r="T158" s="28" t="n"/>
      <c r="U158" s="18" t="n"/>
      <c r="V158" s="19">
        <f>IF(A158="",0,1)</f>
        <v/>
      </c>
      <c r="W158" s="19">
        <f>IF(A158="",0,1)</f>
        <v/>
      </c>
    </row>
    <row r="159">
      <c r="A159" s="23">
        <f>Registrations!$AS$159</f>
        <v/>
      </c>
      <c r="B159" s="24">
        <f>IF(A159="","","First camper")</f>
        <v/>
      </c>
      <c r="C159" s="25">
        <f>IF(A159="","",Registrations!$AT$159)</f>
        <v/>
      </c>
      <c r="D159" s="24">
        <f>IF(OR(A159="",NOT(ISNUMBER(C159)),NOT(ISNUMBER(Lists!$B$2))),"",YEAR(Lists!$B$2)-YEAR(C159)-IF(DATE(YEAR(Lists!$B$2),MONTH(C159),DAY(C159))&gt;Lists!$B$2,1,0))</f>
        <v/>
      </c>
      <c r="E159" s="23">
        <f>IF(NOT(ISNUMBER(D159)),"",IF(COUNTIF(Lists!$E$2:$E$4,"&lt;="&amp;D159)=0,"Check the age",IF(D159&gt;Lists!$F$2,"Check the age",INDEX(Lists!$D$2:$D$4,COUNTIF(Lists!$E$2:$E$4,"&lt;="&amp;D159)))))</f>
        <v/>
      </c>
      <c r="F159" s="23">
        <f>IF(A159="","",Registrations!$AU$159)</f>
        <v/>
      </c>
      <c r="G159" s="24">
        <f>IF(A159="","",Registrations!$AV$159)</f>
        <v/>
      </c>
      <c r="H159" s="23">
        <f>IF(A159="","",Registrations!$BE$159)</f>
        <v/>
      </c>
      <c r="I159" s="23">
        <f>IF(A159="","",Registrations!$BF$159)</f>
        <v/>
      </c>
      <c r="J159" s="24">
        <f>IF(A159="","",Registrations!$AW$159)</f>
        <v/>
      </c>
      <c r="K159" s="24">
        <f>IF(A159="","",Registrations!$BG$159)</f>
        <v/>
      </c>
      <c r="L159" s="24">
        <f>IF(A159="","",IF(Registrations!$AX$159="Yes","Uploaded",IF(UPPER(TRIM(R159&amp;""))="Y","On paper","Missing")))</f>
        <v/>
      </c>
      <c r="M159" s="23">
        <f>IF(A159="","",IF(UPPER(TRIM(S159&amp;""))="Y","Paid in full",IF(Registrations!$BI$159&gt;0,IF(OR(NOT(ISNUMBER(Registrations!$BJ$159)),Registrations!$BI$159&gt;=Registrations!$BJ$159),"Paid in full","Deposit paid"),IF(Registrations!$BH$159&lt;&gt;"",Registrations!$BH$159,"No payment yet"))))</f>
        <v/>
      </c>
      <c r="N159" s="26">
        <f>IF(A159="","",Registrations!$BJ$159)</f>
        <v/>
      </c>
      <c r="O159" s="26">
        <f>IF(A159="","",Registrations!$BI$159)</f>
        <v/>
      </c>
      <c r="P159" s="26">
        <f>IF(A159="","",IF(OR(M159="Paid in full",NOT(ISNUMBER(Registrations!$BJ$159))),0,IF(M159="Deposit paid",MAX(0,Registrations!$BJ$159-Registrations!$BI$159),0)))</f>
        <v/>
      </c>
      <c r="Q159" s="18" t="n"/>
      <c r="R159" s="28" t="n"/>
      <c r="S159" s="28" t="n"/>
      <c r="T159" s="28" t="n"/>
      <c r="U159" s="18" t="n"/>
      <c r="V159" s="19">
        <f>IF(A159="",0,1)</f>
        <v/>
      </c>
      <c r="W159" s="19">
        <f>IF(A159="",0,1)</f>
        <v/>
      </c>
    </row>
    <row r="160">
      <c r="A160" s="23">
        <f>Registrations!$AS$160</f>
        <v/>
      </c>
      <c r="B160" s="24">
        <f>IF(A160="","","First camper")</f>
        <v/>
      </c>
      <c r="C160" s="25">
        <f>IF(A160="","",Registrations!$AT$160)</f>
        <v/>
      </c>
      <c r="D160" s="24">
        <f>IF(OR(A160="",NOT(ISNUMBER(C160)),NOT(ISNUMBER(Lists!$B$2))),"",YEAR(Lists!$B$2)-YEAR(C160)-IF(DATE(YEAR(Lists!$B$2),MONTH(C160),DAY(C160))&gt;Lists!$B$2,1,0))</f>
        <v/>
      </c>
      <c r="E160" s="23">
        <f>IF(NOT(ISNUMBER(D160)),"",IF(COUNTIF(Lists!$E$2:$E$4,"&lt;="&amp;D160)=0,"Check the age",IF(D160&gt;Lists!$F$2,"Check the age",INDEX(Lists!$D$2:$D$4,COUNTIF(Lists!$E$2:$E$4,"&lt;="&amp;D160)))))</f>
        <v/>
      </c>
      <c r="F160" s="23">
        <f>IF(A160="","",Registrations!$AU$160)</f>
        <v/>
      </c>
      <c r="G160" s="24">
        <f>IF(A160="","",Registrations!$AV$160)</f>
        <v/>
      </c>
      <c r="H160" s="23">
        <f>IF(A160="","",Registrations!$BE$160)</f>
        <v/>
      </c>
      <c r="I160" s="23">
        <f>IF(A160="","",Registrations!$BF$160)</f>
        <v/>
      </c>
      <c r="J160" s="24">
        <f>IF(A160="","",Registrations!$AW$160)</f>
        <v/>
      </c>
      <c r="K160" s="24">
        <f>IF(A160="","",Registrations!$BG$160)</f>
        <v/>
      </c>
      <c r="L160" s="24">
        <f>IF(A160="","",IF(Registrations!$AX$160="Yes","Uploaded",IF(UPPER(TRIM(R160&amp;""))="Y","On paper","Missing")))</f>
        <v/>
      </c>
      <c r="M160" s="23">
        <f>IF(A160="","",IF(UPPER(TRIM(S160&amp;""))="Y","Paid in full",IF(Registrations!$BI$160&gt;0,IF(OR(NOT(ISNUMBER(Registrations!$BJ$160)),Registrations!$BI$160&gt;=Registrations!$BJ$160),"Paid in full","Deposit paid"),IF(Registrations!$BH$160&lt;&gt;"",Registrations!$BH$160,"No payment yet"))))</f>
        <v/>
      </c>
      <c r="N160" s="26">
        <f>IF(A160="","",Registrations!$BJ$160)</f>
        <v/>
      </c>
      <c r="O160" s="26">
        <f>IF(A160="","",Registrations!$BI$160)</f>
        <v/>
      </c>
      <c r="P160" s="26">
        <f>IF(A160="","",IF(OR(M160="Paid in full",NOT(ISNUMBER(Registrations!$BJ$160))),0,IF(M160="Deposit paid",MAX(0,Registrations!$BJ$160-Registrations!$BI$160),0)))</f>
        <v/>
      </c>
      <c r="Q160" s="18" t="n"/>
      <c r="R160" s="28" t="n"/>
      <c r="S160" s="28" t="n"/>
      <c r="T160" s="28" t="n"/>
      <c r="U160" s="18" t="n"/>
      <c r="V160" s="19">
        <f>IF(A160="",0,1)</f>
        <v/>
      </c>
      <c r="W160" s="19">
        <f>IF(A160="",0,1)</f>
        <v/>
      </c>
    </row>
    <row r="161">
      <c r="A161" s="23">
        <f>Registrations!$AS$161</f>
        <v/>
      </c>
      <c r="B161" s="24">
        <f>IF(A161="","","First camper")</f>
        <v/>
      </c>
      <c r="C161" s="25">
        <f>IF(A161="","",Registrations!$AT$161)</f>
        <v/>
      </c>
      <c r="D161" s="24">
        <f>IF(OR(A161="",NOT(ISNUMBER(C161)),NOT(ISNUMBER(Lists!$B$2))),"",YEAR(Lists!$B$2)-YEAR(C161)-IF(DATE(YEAR(Lists!$B$2),MONTH(C161),DAY(C161))&gt;Lists!$B$2,1,0))</f>
        <v/>
      </c>
      <c r="E161" s="23">
        <f>IF(NOT(ISNUMBER(D161)),"",IF(COUNTIF(Lists!$E$2:$E$4,"&lt;="&amp;D161)=0,"Check the age",IF(D161&gt;Lists!$F$2,"Check the age",INDEX(Lists!$D$2:$D$4,COUNTIF(Lists!$E$2:$E$4,"&lt;="&amp;D161)))))</f>
        <v/>
      </c>
      <c r="F161" s="23">
        <f>IF(A161="","",Registrations!$AU$161)</f>
        <v/>
      </c>
      <c r="G161" s="24">
        <f>IF(A161="","",Registrations!$AV$161)</f>
        <v/>
      </c>
      <c r="H161" s="23">
        <f>IF(A161="","",Registrations!$BE$161)</f>
        <v/>
      </c>
      <c r="I161" s="23">
        <f>IF(A161="","",Registrations!$BF$161)</f>
        <v/>
      </c>
      <c r="J161" s="24">
        <f>IF(A161="","",Registrations!$AW$161)</f>
        <v/>
      </c>
      <c r="K161" s="24">
        <f>IF(A161="","",Registrations!$BG$161)</f>
        <v/>
      </c>
      <c r="L161" s="24">
        <f>IF(A161="","",IF(Registrations!$AX$161="Yes","Uploaded",IF(UPPER(TRIM(R161&amp;""))="Y","On paper","Missing")))</f>
        <v/>
      </c>
      <c r="M161" s="23">
        <f>IF(A161="","",IF(UPPER(TRIM(S161&amp;""))="Y","Paid in full",IF(Registrations!$BI$161&gt;0,IF(OR(NOT(ISNUMBER(Registrations!$BJ$161)),Registrations!$BI$161&gt;=Registrations!$BJ$161),"Paid in full","Deposit paid"),IF(Registrations!$BH$161&lt;&gt;"",Registrations!$BH$161,"No payment yet"))))</f>
        <v/>
      </c>
      <c r="N161" s="26">
        <f>IF(A161="","",Registrations!$BJ$161)</f>
        <v/>
      </c>
      <c r="O161" s="26">
        <f>IF(A161="","",Registrations!$BI$161)</f>
        <v/>
      </c>
      <c r="P161" s="26">
        <f>IF(A161="","",IF(OR(M161="Paid in full",NOT(ISNUMBER(Registrations!$BJ$161))),0,IF(M161="Deposit paid",MAX(0,Registrations!$BJ$161-Registrations!$BI$161),0)))</f>
        <v/>
      </c>
      <c r="Q161" s="18" t="n"/>
      <c r="R161" s="28" t="n"/>
      <c r="S161" s="28" t="n"/>
      <c r="T161" s="28" t="n"/>
      <c r="U161" s="18" t="n"/>
      <c r="V161" s="19">
        <f>IF(A161="",0,1)</f>
        <v/>
      </c>
      <c r="W161" s="19">
        <f>IF(A161="",0,1)</f>
        <v/>
      </c>
    </row>
    <row r="162">
      <c r="A162" s="23">
        <f>Registrations!$AS$162</f>
        <v/>
      </c>
      <c r="B162" s="24">
        <f>IF(A162="","","First camper")</f>
        <v/>
      </c>
      <c r="C162" s="25">
        <f>IF(A162="","",Registrations!$AT$162)</f>
        <v/>
      </c>
      <c r="D162" s="24">
        <f>IF(OR(A162="",NOT(ISNUMBER(C162)),NOT(ISNUMBER(Lists!$B$2))),"",YEAR(Lists!$B$2)-YEAR(C162)-IF(DATE(YEAR(Lists!$B$2),MONTH(C162),DAY(C162))&gt;Lists!$B$2,1,0))</f>
        <v/>
      </c>
      <c r="E162" s="23">
        <f>IF(NOT(ISNUMBER(D162)),"",IF(COUNTIF(Lists!$E$2:$E$4,"&lt;="&amp;D162)=0,"Check the age",IF(D162&gt;Lists!$F$2,"Check the age",INDEX(Lists!$D$2:$D$4,COUNTIF(Lists!$E$2:$E$4,"&lt;="&amp;D162)))))</f>
        <v/>
      </c>
      <c r="F162" s="23">
        <f>IF(A162="","",Registrations!$AU$162)</f>
        <v/>
      </c>
      <c r="G162" s="24">
        <f>IF(A162="","",Registrations!$AV$162)</f>
        <v/>
      </c>
      <c r="H162" s="23">
        <f>IF(A162="","",Registrations!$BE$162)</f>
        <v/>
      </c>
      <c r="I162" s="23">
        <f>IF(A162="","",Registrations!$BF$162)</f>
        <v/>
      </c>
      <c r="J162" s="24">
        <f>IF(A162="","",Registrations!$AW$162)</f>
        <v/>
      </c>
      <c r="K162" s="24">
        <f>IF(A162="","",Registrations!$BG$162)</f>
        <v/>
      </c>
      <c r="L162" s="24">
        <f>IF(A162="","",IF(Registrations!$AX$162="Yes","Uploaded",IF(UPPER(TRIM(R162&amp;""))="Y","On paper","Missing")))</f>
        <v/>
      </c>
      <c r="M162" s="23">
        <f>IF(A162="","",IF(UPPER(TRIM(S162&amp;""))="Y","Paid in full",IF(Registrations!$BI$162&gt;0,IF(OR(NOT(ISNUMBER(Registrations!$BJ$162)),Registrations!$BI$162&gt;=Registrations!$BJ$162),"Paid in full","Deposit paid"),IF(Registrations!$BH$162&lt;&gt;"",Registrations!$BH$162,"No payment yet"))))</f>
        <v/>
      </c>
      <c r="N162" s="26">
        <f>IF(A162="","",Registrations!$BJ$162)</f>
        <v/>
      </c>
      <c r="O162" s="26">
        <f>IF(A162="","",Registrations!$BI$162)</f>
        <v/>
      </c>
      <c r="P162" s="26">
        <f>IF(A162="","",IF(OR(M162="Paid in full",NOT(ISNUMBER(Registrations!$BJ$162))),0,IF(M162="Deposit paid",MAX(0,Registrations!$BJ$162-Registrations!$BI$162),0)))</f>
        <v/>
      </c>
      <c r="Q162" s="18" t="n"/>
      <c r="R162" s="28" t="n"/>
      <c r="S162" s="28" t="n"/>
      <c r="T162" s="28" t="n"/>
      <c r="U162" s="18" t="n"/>
      <c r="V162" s="19">
        <f>IF(A162="",0,1)</f>
        <v/>
      </c>
      <c r="W162" s="19">
        <f>IF(A162="",0,1)</f>
        <v/>
      </c>
    </row>
    <row r="163">
      <c r="A163" s="23">
        <f>Registrations!$AS$163</f>
        <v/>
      </c>
      <c r="B163" s="24">
        <f>IF(A163="","","First camper")</f>
        <v/>
      </c>
      <c r="C163" s="25">
        <f>IF(A163="","",Registrations!$AT$163)</f>
        <v/>
      </c>
      <c r="D163" s="24">
        <f>IF(OR(A163="",NOT(ISNUMBER(C163)),NOT(ISNUMBER(Lists!$B$2))),"",YEAR(Lists!$B$2)-YEAR(C163)-IF(DATE(YEAR(Lists!$B$2),MONTH(C163),DAY(C163))&gt;Lists!$B$2,1,0))</f>
        <v/>
      </c>
      <c r="E163" s="23">
        <f>IF(NOT(ISNUMBER(D163)),"",IF(COUNTIF(Lists!$E$2:$E$4,"&lt;="&amp;D163)=0,"Check the age",IF(D163&gt;Lists!$F$2,"Check the age",INDEX(Lists!$D$2:$D$4,COUNTIF(Lists!$E$2:$E$4,"&lt;="&amp;D163)))))</f>
        <v/>
      </c>
      <c r="F163" s="23">
        <f>IF(A163="","",Registrations!$AU$163)</f>
        <v/>
      </c>
      <c r="G163" s="24">
        <f>IF(A163="","",Registrations!$AV$163)</f>
        <v/>
      </c>
      <c r="H163" s="23">
        <f>IF(A163="","",Registrations!$BE$163)</f>
        <v/>
      </c>
      <c r="I163" s="23">
        <f>IF(A163="","",Registrations!$BF$163)</f>
        <v/>
      </c>
      <c r="J163" s="24">
        <f>IF(A163="","",Registrations!$AW$163)</f>
        <v/>
      </c>
      <c r="K163" s="24">
        <f>IF(A163="","",Registrations!$BG$163)</f>
        <v/>
      </c>
      <c r="L163" s="24">
        <f>IF(A163="","",IF(Registrations!$AX$163="Yes","Uploaded",IF(UPPER(TRIM(R163&amp;""))="Y","On paper","Missing")))</f>
        <v/>
      </c>
      <c r="M163" s="23">
        <f>IF(A163="","",IF(UPPER(TRIM(S163&amp;""))="Y","Paid in full",IF(Registrations!$BI$163&gt;0,IF(OR(NOT(ISNUMBER(Registrations!$BJ$163)),Registrations!$BI$163&gt;=Registrations!$BJ$163),"Paid in full","Deposit paid"),IF(Registrations!$BH$163&lt;&gt;"",Registrations!$BH$163,"No payment yet"))))</f>
        <v/>
      </c>
      <c r="N163" s="26">
        <f>IF(A163="","",Registrations!$BJ$163)</f>
        <v/>
      </c>
      <c r="O163" s="26">
        <f>IF(A163="","",Registrations!$BI$163)</f>
        <v/>
      </c>
      <c r="P163" s="26">
        <f>IF(A163="","",IF(OR(M163="Paid in full",NOT(ISNUMBER(Registrations!$BJ$163))),0,IF(M163="Deposit paid",MAX(0,Registrations!$BJ$163-Registrations!$BI$163),0)))</f>
        <v/>
      </c>
      <c r="Q163" s="18" t="n"/>
      <c r="R163" s="28" t="n"/>
      <c r="S163" s="28" t="n"/>
      <c r="T163" s="28" t="n"/>
      <c r="U163" s="18" t="n"/>
      <c r="V163" s="19">
        <f>IF(A163="",0,1)</f>
        <v/>
      </c>
      <c r="W163" s="19">
        <f>IF(A163="",0,1)</f>
        <v/>
      </c>
    </row>
    <row r="164">
      <c r="A164" s="23">
        <f>Registrations!$AS$164</f>
        <v/>
      </c>
      <c r="B164" s="24">
        <f>IF(A164="","","First camper")</f>
        <v/>
      </c>
      <c r="C164" s="25">
        <f>IF(A164="","",Registrations!$AT$164)</f>
        <v/>
      </c>
      <c r="D164" s="24">
        <f>IF(OR(A164="",NOT(ISNUMBER(C164)),NOT(ISNUMBER(Lists!$B$2))),"",YEAR(Lists!$B$2)-YEAR(C164)-IF(DATE(YEAR(Lists!$B$2),MONTH(C164),DAY(C164))&gt;Lists!$B$2,1,0))</f>
        <v/>
      </c>
      <c r="E164" s="23">
        <f>IF(NOT(ISNUMBER(D164)),"",IF(COUNTIF(Lists!$E$2:$E$4,"&lt;="&amp;D164)=0,"Check the age",IF(D164&gt;Lists!$F$2,"Check the age",INDEX(Lists!$D$2:$D$4,COUNTIF(Lists!$E$2:$E$4,"&lt;="&amp;D164)))))</f>
        <v/>
      </c>
      <c r="F164" s="23">
        <f>IF(A164="","",Registrations!$AU$164)</f>
        <v/>
      </c>
      <c r="G164" s="24">
        <f>IF(A164="","",Registrations!$AV$164)</f>
        <v/>
      </c>
      <c r="H164" s="23">
        <f>IF(A164="","",Registrations!$BE$164)</f>
        <v/>
      </c>
      <c r="I164" s="23">
        <f>IF(A164="","",Registrations!$BF$164)</f>
        <v/>
      </c>
      <c r="J164" s="24">
        <f>IF(A164="","",Registrations!$AW$164)</f>
        <v/>
      </c>
      <c r="K164" s="24">
        <f>IF(A164="","",Registrations!$BG$164)</f>
        <v/>
      </c>
      <c r="L164" s="24">
        <f>IF(A164="","",IF(Registrations!$AX$164="Yes","Uploaded",IF(UPPER(TRIM(R164&amp;""))="Y","On paper","Missing")))</f>
        <v/>
      </c>
      <c r="M164" s="23">
        <f>IF(A164="","",IF(UPPER(TRIM(S164&amp;""))="Y","Paid in full",IF(Registrations!$BI$164&gt;0,IF(OR(NOT(ISNUMBER(Registrations!$BJ$164)),Registrations!$BI$164&gt;=Registrations!$BJ$164),"Paid in full","Deposit paid"),IF(Registrations!$BH$164&lt;&gt;"",Registrations!$BH$164,"No payment yet"))))</f>
        <v/>
      </c>
      <c r="N164" s="26">
        <f>IF(A164="","",Registrations!$BJ$164)</f>
        <v/>
      </c>
      <c r="O164" s="26">
        <f>IF(A164="","",Registrations!$BI$164)</f>
        <v/>
      </c>
      <c r="P164" s="26">
        <f>IF(A164="","",IF(OR(M164="Paid in full",NOT(ISNUMBER(Registrations!$BJ$164))),0,IF(M164="Deposit paid",MAX(0,Registrations!$BJ$164-Registrations!$BI$164),0)))</f>
        <v/>
      </c>
      <c r="Q164" s="18" t="n"/>
      <c r="R164" s="28" t="n"/>
      <c r="S164" s="28" t="n"/>
      <c r="T164" s="28" t="n"/>
      <c r="U164" s="18" t="n"/>
      <c r="V164" s="19">
        <f>IF(A164="",0,1)</f>
        <v/>
      </c>
      <c r="W164" s="19">
        <f>IF(A164="",0,1)</f>
        <v/>
      </c>
    </row>
    <row r="165">
      <c r="A165" s="23">
        <f>Registrations!$AS$165</f>
        <v/>
      </c>
      <c r="B165" s="24">
        <f>IF(A165="","","First camper")</f>
        <v/>
      </c>
      <c r="C165" s="25">
        <f>IF(A165="","",Registrations!$AT$165)</f>
        <v/>
      </c>
      <c r="D165" s="24">
        <f>IF(OR(A165="",NOT(ISNUMBER(C165)),NOT(ISNUMBER(Lists!$B$2))),"",YEAR(Lists!$B$2)-YEAR(C165)-IF(DATE(YEAR(Lists!$B$2),MONTH(C165),DAY(C165))&gt;Lists!$B$2,1,0))</f>
        <v/>
      </c>
      <c r="E165" s="23">
        <f>IF(NOT(ISNUMBER(D165)),"",IF(COUNTIF(Lists!$E$2:$E$4,"&lt;="&amp;D165)=0,"Check the age",IF(D165&gt;Lists!$F$2,"Check the age",INDEX(Lists!$D$2:$D$4,COUNTIF(Lists!$E$2:$E$4,"&lt;="&amp;D165)))))</f>
        <v/>
      </c>
      <c r="F165" s="23">
        <f>IF(A165="","",Registrations!$AU$165)</f>
        <v/>
      </c>
      <c r="G165" s="24">
        <f>IF(A165="","",Registrations!$AV$165)</f>
        <v/>
      </c>
      <c r="H165" s="23">
        <f>IF(A165="","",Registrations!$BE$165)</f>
        <v/>
      </c>
      <c r="I165" s="23">
        <f>IF(A165="","",Registrations!$BF$165)</f>
        <v/>
      </c>
      <c r="J165" s="24">
        <f>IF(A165="","",Registrations!$AW$165)</f>
        <v/>
      </c>
      <c r="K165" s="24">
        <f>IF(A165="","",Registrations!$BG$165)</f>
        <v/>
      </c>
      <c r="L165" s="24">
        <f>IF(A165="","",IF(Registrations!$AX$165="Yes","Uploaded",IF(UPPER(TRIM(R165&amp;""))="Y","On paper","Missing")))</f>
        <v/>
      </c>
      <c r="M165" s="23">
        <f>IF(A165="","",IF(UPPER(TRIM(S165&amp;""))="Y","Paid in full",IF(Registrations!$BI$165&gt;0,IF(OR(NOT(ISNUMBER(Registrations!$BJ$165)),Registrations!$BI$165&gt;=Registrations!$BJ$165),"Paid in full","Deposit paid"),IF(Registrations!$BH$165&lt;&gt;"",Registrations!$BH$165,"No payment yet"))))</f>
        <v/>
      </c>
      <c r="N165" s="26">
        <f>IF(A165="","",Registrations!$BJ$165)</f>
        <v/>
      </c>
      <c r="O165" s="26">
        <f>IF(A165="","",Registrations!$BI$165)</f>
        <v/>
      </c>
      <c r="P165" s="26">
        <f>IF(A165="","",IF(OR(M165="Paid in full",NOT(ISNUMBER(Registrations!$BJ$165))),0,IF(M165="Deposit paid",MAX(0,Registrations!$BJ$165-Registrations!$BI$165),0)))</f>
        <v/>
      </c>
      <c r="Q165" s="18" t="n"/>
      <c r="R165" s="28" t="n"/>
      <c r="S165" s="28" t="n"/>
      <c r="T165" s="28" t="n"/>
      <c r="U165" s="18" t="n"/>
      <c r="V165" s="19">
        <f>IF(A165="",0,1)</f>
        <v/>
      </c>
      <c r="W165" s="19">
        <f>IF(A165="",0,1)</f>
        <v/>
      </c>
    </row>
    <row r="166">
      <c r="A166" s="23">
        <f>Registrations!$AS$166</f>
        <v/>
      </c>
      <c r="B166" s="24">
        <f>IF(A166="","","First camper")</f>
        <v/>
      </c>
      <c r="C166" s="25">
        <f>IF(A166="","",Registrations!$AT$166)</f>
        <v/>
      </c>
      <c r="D166" s="24">
        <f>IF(OR(A166="",NOT(ISNUMBER(C166)),NOT(ISNUMBER(Lists!$B$2))),"",YEAR(Lists!$B$2)-YEAR(C166)-IF(DATE(YEAR(Lists!$B$2),MONTH(C166),DAY(C166))&gt;Lists!$B$2,1,0))</f>
        <v/>
      </c>
      <c r="E166" s="23">
        <f>IF(NOT(ISNUMBER(D166)),"",IF(COUNTIF(Lists!$E$2:$E$4,"&lt;="&amp;D166)=0,"Check the age",IF(D166&gt;Lists!$F$2,"Check the age",INDEX(Lists!$D$2:$D$4,COUNTIF(Lists!$E$2:$E$4,"&lt;="&amp;D166)))))</f>
        <v/>
      </c>
      <c r="F166" s="23">
        <f>IF(A166="","",Registrations!$AU$166)</f>
        <v/>
      </c>
      <c r="G166" s="24">
        <f>IF(A166="","",Registrations!$AV$166)</f>
        <v/>
      </c>
      <c r="H166" s="23">
        <f>IF(A166="","",Registrations!$BE$166)</f>
        <v/>
      </c>
      <c r="I166" s="23">
        <f>IF(A166="","",Registrations!$BF$166)</f>
        <v/>
      </c>
      <c r="J166" s="24">
        <f>IF(A166="","",Registrations!$AW$166)</f>
        <v/>
      </c>
      <c r="K166" s="24">
        <f>IF(A166="","",Registrations!$BG$166)</f>
        <v/>
      </c>
      <c r="L166" s="24">
        <f>IF(A166="","",IF(Registrations!$AX$166="Yes","Uploaded",IF(UPPER(TRIM(R166&amp;""))="Y","On paper","Missing")))</f>
        <v/>
      </c>
      <c r="M166" s="23">
        <f>IF(A166="","",IF(UPPER(TRIM(S166&amp;""))="Y","Paid in full",IF(Registrations!$BI$166&gt;0,IF(OR(NOT(ISNUMBER(Registrations!$BJ$166)),Registrations!$BI$166&gt;=Registrations!$BJ$166),"Paid in full","Deposit paid"),IF(Registrations!$BH$166&lt;&gt;"",Registrations!$BH$166,"No payment yet"))))</f>
        <v/>
      </c>
      <c r="N166" s="26">
        <f>IF(A166="","",Registrations!$BJ$166)</f>
        <v/>
      </c>
      <c r="O166" s="26">
        <f>IF(A166="","",Registrations!$BI$166)</f>
        <v/>
      </c>
      <c r="P166" s="26">
        <f>IF(A166="","",IF(OR(M166="Paid in full",NOT(ISNUMBER(Registrations!$BJ$166))),0,IF(M166="Deposit paid",MAX(0,Registrations!$BJ$166-Registrations!$BI$166),0)))</f>
        <v/>
      </c>
      <c r="Q166" s="18" t="n"/>
      <c r="R166" s="28" t="n"/>
      <c r="S166" s="28" t="n"/>
      <c r="T166" s="28" t="n"/>
      <c r="U166" s="18" t="n"/>
      <c r="V166" s="19">
        <f>IF(A166="",0,1)</f>
        <v/>
      </c>
      <c r="W166" s="19">
        <f>IF(A166="",0,1)</f>
        <v/>
      </c>
    </row>
    <row r="167">
      <c r="A167" s="23">
        <f>Registrations!$AS$167</f>
        <v/>
      </c>
      <c r="B167" s="24">
        <f>IF(A167="","","First camper")</f>
        <v/>
      </c>
      <c r="C167" s="25">
        <f>IF(A167="","",Registrations!$AT$167)</f>
        <v/>
      </c>
      <c r="D167" s="24">
        <f>IF(OR(A167="",NOT(ISNUMBER(C167)),NOT(ISNUMBER(Lists!$B$2))),"",YEAR(Lists!$B$2)-YEAR(C167)-IF(DATE(YEAR(Lists!$B$2),MONTH(C167),DAY(C167))&gt;Lists!$B$2,1,0))</f>
        <v/>
      </c>
      <c r="E167" s="23">
        <f>IF(NOT(ISNUMBER(D167)),"",IF(COUNTIF(Lists!$E$2:$E$4,"&lt;="&amp;D167)=0,"Check the age",IF(D167&gt;Lists!$F$2,"Check the age",INDEX(Lists!$D$2:$D$4,COUNTIF(Lists!$E$2:$E$4,"&lt;="&amp;D167)))))</f>
        <v/>
      </c>
      <c r="F167" s="23">
        <f>IF(A167="","",Registrations!$AU$167)</f>
        <v/>
      </c>
      <c r="G167" s="24">
        <f>IF(A167="","",Registrations!$AV$167)</f>
        <v/>
      </c>
      <c r="H167" s="23">
        <f>IF(A167="","",Registrations!$BE$167)</f>
        <v/>
      </c>
      <c r="I167" s="23">
        <f>IF(A167="","",Registrations!$BF$167)</f>
        <v/>
      </c>
      <c r="J167" s="24">
        <f>IF(A167="","",Registrations!$AW$167)</f>
        <v/>
      </c>
      <c r="K167" s="24">
        <f>IF(A167="","",Registrations!$BG$167)</f>
        <v/>
      </c>
      <c r="L167" s="24">
        <f>IF(A167="","",IF(Registrations!$AX$167="Yes","Uploaded",IF(UPPER(TRIM(R167&amp;""))="Y","On paper","Missing")))</f>
        <v/>
      </c>
      <c r="M167" s="23">
        <f>IF(A167="","",IF(UPPER(TRIM(S167&amp;""))="Y","Paid in full",IF(Registrations!$BI$167&gt;0,IF(OR(NOT(ISNUMBER(Registrations!$BJ$167)),Registrations!$BI$167&gt;=Registrations!$BJ$167),"Paid in full","Deposit paid"),IF(Registrations!$BH$167&lt;&gt;"",Registrations!$BH$167,"No payment yet"))))</f>
        <v/>
      </c>
      <c r="N167" s="26">
        <f>IF(A167="","",Registrations!$BJ$167)</f>
        <v/>
      </c>
      <c r="O167" s="26">
        <f>IF(A167="","",Registrations!$BI$167)</f>
        <v/>
      </c>
      <c r="P167" s="26">
        <f>IF(A167="","",IF(OR(M167="Paid in full",NOT(ISNUMBER(Registrations!$BJ$167))),0,IF(M167="Deposit paid",MAX(0,Registrations!$BJ$167-Registrations!$BI$167),0)))</f>
        <v/>
      </c>
      <c r="Q167" s="18" t="n"/>
      <c r="R167" s="28" t="n"/>
      <c r="S167" s="28" t="n"/>
      <c r="T167" s="28" t="n"/>
      <c r="U167" s="18" t="n"/>
      <c r="V167" s="19">
        <f>IF(A167="",0,1)</f>
        <v/>
      </c>
      <c r="W167" s="19">
        <f>IF(A167="",0,1)</f>
        <v/>
      </c>
    </row>
    <row r="168">
      <c r="A168" s="23">
        <f>Registrations!$AS$168</f>
        <v/>
      </c>
      <c r="B168" s="24">
        <f>IF(A168="","","First camper")</f>
        <v/>
      </c>
      <c r="C168" s="25">
        <f>IF(A168="","",Registrations!$AT$168)</f>
        <v/>
      </c>
      <c r="D168" s="24">
        <f>IF(OR(A168="",NOT(ISNUMBER(C168)),NOT(ISNUMBER(Lists!$B$2))),"",YEAR(Lists!$B$2)-YEAR(C168)-IF(DATE(YEAR(Lists!$B$2),MONTH(C168),DAY(C168))&gt;Lists!$B$2,1,0))</f>
        <v/>
      </c>
      <c r="E168" s="23">
        <f>IF(NOT(ISNUMBER(D168)),"",IF(COUNTIF(Lists!$E$2:$E$4,"&lt;="&amp;D168)=0,"Check the age",IF(D168&gt;Lists!$F$2,"Check the age",INDEX(Lists!$D$2:$D$4,COUNTIF(Lists!$E$2:$E$4,"&lt;="&amp;D168)))))</f>
        <v/>
      </c>
      <c r="F168" s="23">
        <f>IF(A168="","",Registrations!$AU$168)</f>
        <v/>
      </c>
      <c r="G168" s="24">
        <f>IF(A168="","",Registrations!$AV$168)</f>
        <v/>
      </c>
      <c r="H168" s="23">
        <f>IF(A168="","",Registrations!$BE$168)</f>
        <v/>
      </c>
      <c r="I168" s="23">
        <f>IF(A168="","",Registrations!$BF$168)</f>
        <v/>
      </c>
      <c r="J168" s="24">
        <f>IF(A168="","",Registrations!$AW$168)</f>
        <v/>
      </c>
      <c r="K168" s="24">
        <f>IF(A168="","",Registrations!$BG$168)</f>
        <v/>
      </c>
      <c r="L168" s="24">
        <f>IF(A168="","",IF(Registrations!$AX$168="Yes","Uploaded",IF(UPPER(TRIM(R168&amp;""))="Y","On paper","Missing")))</f>
        <v/>
      </c>
      <c r="M168" s="23">
        <f>IF(A168="","",IF(UPPER(TRIM(S168&amp;""))="Y","Paid in full",IF(Registrations!$BI$168&gt;0,IF(OR(NOT(ISNUMBER(Registrations!$BJ$168)),Registrations!$BI$168&gt;=Registrations!$BJ$168),"Paid in full","Deposit paid"),IF(Registrations!$BH$168&lt;&gt;"",Registrations!$BH$168,"No payment yet"))))</f>
        <v/>
      </c>
      <c r="N168" s="26">
        <f>IF(A168="","",Registrations!$BJ$168)</f>
        <v/>
      </c>
      <c r="O168" s="26">
        <f>IF(A168="","",Registrations!$BI$168)</f>
        <v/>
      </c>
      <c r="P168" s="26">
        <f>IF(A168="","",IF(OR(M168="Paid in full",NOT(ISNUMBER(Registrations!$BJ$168))),0,IF(M168="Deposit paid",MAX(0,Registrations!$BJ$168-Registrations!$BI$168),0)))</f>
        <v/>
      </c>
      <c r="Q168" s="18" t="n"/>
      <c r="R168" s="28" t="n"/>
      <c r="S168" s="28" t="n"/>
      <c r="T168" s="28" t="n"/>
      <c r="U168" s="18" t="n"/>
      <c r="V168" s="19">
        <f>IF(A168="",0,1)</f>
        <v/>
      </c>
      <c r="W168" s="19">
        <f>IF(A168="",0,1)</f>
        <v/>
      </c>
    </row>
    <row r="169">
      <c r="A169" s="23">
        <f>Registrations!$AS$169</f>
        <v/>
      </c>
      <c r="B169" s="24">
        <f>IF(A169="","","First camper")</f>
        <v/>
      </c>
      <c r="C169" s="25">
        <f>IF(A169="","",Registrations!$AT$169)</f>
        <v/>
      </c>
      <c r="D169" s="24">
        <f>IF(OR(A169="",NOT(ISNUMBER(C169)),NOT(ISNUMBER(Lists!$B$2))),"",YEAR(Lists!$B$2)-YEAR(C169)-IF(DATE(YEAR(Lists!$B$2),MONTH(C169),DAY(C169))&gt;Lists!$B$2,1,0))</f>
        <v/>
      </c>
      <c r="E169" s="23">
        <f>IF(NOT(ISNUMBER(D169)),"",IF(COUNTIF(Lists!$E$2:$E$4,"&lt;="&amp;D169)=0,"Check the age",IF(D169&gt;Lists!$F$2,"Check the age",INDEX(Lists!$D$2:$D$4,COUNTIF(Lists!$E$2:$E$4,"&lt;="&amp;D169)))))</f>
        <v/>
      </c>
      <c r="F169" s="23">
        <f>IF(A169="","",Registrations!$AU$169)</f>
        <v/>
      </c>
      <c r="G169" s="24">
        <f>IF(A169="","",Registrations!$AV$169)</f>
        <v/>
      </c>
      <c r="H169" s="23">
        <f>IF(A169="","",Registrations!$BE$169)</f>
        <v/>
      </c>
      <c r="I169" s="23">
        <f>IF(A169="","",Registrations!$BF$169)</f>
        <v/>
      </c>
      <c r="J169" s="24">
        <f>IF(A169="","",Registrations!$AW$169)</f>
        <v/>
      </c>
      <c r="K169" s="24">
        <f>IF(A169="","",Registrations!$BG$169)</f>
        <v/>
      </c>
      <c r="L169" s="24">
        <f>IF(A169="","",IF(Registrations!$AX$169="Yes","Uploaded",IF(UPPER(TRIM(R169&amp;""))="Y","On paper","Missing")))</f>
        <v/>
      </c>
      <c r="M169" s="23">
        <f>IF(A169="","",IF(UPPER(TRIM(S169&amp;""))="Y","Paid in full",IF(Registrations!$BI$169&gt;0,IF(OR(NOT(ISNUMBER(Registrations!$BJ$169)),Registrations!$BI$169&gt;=Registrations!$BJ$169),"Paid in full","Deposit paid"),IF(Registrations!$BH$169&lt;&gt;"",Registrations!$BH$169,"No payment yet"))))</f>
        <v/>
      </c>
      <c r="N169" s="26">
        <f>IF(A169="","",Registrations!$BJ$169)</f>
        <v/>
      </c>
      <c r="O169" s="26">
        <f>IF(A169="","",Registrations!$BI$169)</f>
        <v/>
      </c>
      <c r="P169" s="26">
        <f>IF(A169="","",IF(OR(M169="Paid in full",NOT(ISNUMBER(Registrations!$BJ$169))),0,IF(M169="Deposit paid",MAX(0,Registrations!$BJ$169-Registrations!$BI$169),0)))</f>
        <v/>
      </c>
      <c r="Q169" s="18" t="n"/>
      <c r="R169" s="28" t="n"/>
      <c r="S169" s="28" t="n"/>
      <c r="T169" s="28" t="n"/>
      <c r="U169" s="18" t="n"/>
      <c r="V169" s="19">
        <f>IF(A169="",0,1)</f>
        <v/>
      </c>
      <c r="W169" s="19">
        <f>IF(A169="",0,1)</f>
        <v/>
      </c>
    </row>
    <row r="170">
      <c r="A170" s="23">
        <f>Registrations!$AS$170</f>
        <v/>
      </c>
      <c r="B170" s="24">
        <f>IF(A170="","","First camper")</f>
        <v/>
      </c>
      <c r="C170" s="25">
        <f>IF(A170="","",Registrations!$AT$170)</f>
        <v/>
      </c>
      <c r="D170" s="24">
        <f>IF(OR(A170="",NOT(ISNUMBER(C170)),NOT(ISNUMBER(Lists!$B$2))),"",YEAR(Lists!$B$2)-YEAR(C170)-IF(DATE(YEAR(Lists!$B$2),MONTH(C170),DAY(C170))&gt;Lists!$B$2,1,0))</f>
        <v/>
      </c>
      <c r="E170" s="23">
        <f>IF(NOT(ISNUMBER(D170)),"",IF(COUNTIF(Lists!$E$2:$E$4,"&lt;="&amp;D170)=0,"Check the age",IF(D170&gt;Lists!$F$2,"Check the age",INDEX(Lists!$D$2:$D$4,COUNTIF(Lists!$E$2:$E$4,"&lt;="&amp;D170)))))</f>
        <v/>
      </c>
      <c r="F170" s="23">
        <f>IF(A170="","",Registrations!$AU$170)</f>
        <v/>
      </c>
      <c r="G170" s="24">
        <f>IF(A170="","",Registrations!$AV$170)</f>
        <v/>
      </c>
      <c r="H170" s="23">
        <f>IF(A170="","",Registrations!$BE$170)</f>
        <v/>
      </c>
      <c r="I170" s="23">
        <f>IF(A170="","",Registrations!$BF$170)</f>
        <v/>
      </c>
      <c r="J170" s="24">
        <f>IF(A170="","",Registrations!$AW$170)</f>
        <v/>
      </c>
      <c r="K170" s="24">
        <f>IF(A170="","",Registrations!$BG$170)</f>
        <v/>
      </c>
      <c r="L170" s="24">
        <f>IF(A170="","",IF(Registrations!$AX$170="Yes","Uploaded",IF(UPPER(TRIM(R170&amp;""))="Y","On paper","Missing")))</f>
        <v/>
      </c>
      <c r="M170" s="23">
        <f>IF(A170="","",IF(UPPER(TRIM(S170&amp;""))="Y","Paid in full",IF(Registrations!$BI$170&gt;0,IF(OR(NOT(ISNUMBER(Registrations!$BJ$170)),Registrations!$BI$170&gt;=Registrations!$BJ$170),"Paid in full","Deposit paid"),IF(Registrations!$BH$170&lt;&gt;"",Registrations!$BH$170,"No payment yet"))))</f>
        <v/>
      </c>
      <c r="N170" s="26">
        <f>IF(A170="","",Registrations!$BJ$170)</f>
        <v/>
      </c>
      <c r="O170" s="26">
        <f>IF(A170="","",Registrations!$BI$170)</f>
        <v/>
      </c>
      <c r="P170" s="26">
        <f>IF(A170="","",IF(OR(M170="Paid in full",NOT(ISNUMBER(Registrations!$BJ$170))),0,IF(M170="Deposit paid",MAX(0,Registrations!$BJ$170-Registrations!$BI$170),0)))</f>
        <v/>
      </c>
      <c r="Q170" s="18" t="n"/>
      <c r="R170" s="28" t="n"/>
      <c r="S170" s="28" t="n"/>
      <c r="T170" s="28" t="n"/>
      <c r="U170" s="18" t="n"/>
      <c r="V170" s="19">
        <f>IF(A170="",0,1)</f>
        <v/>
      </c>
      <c r="W170" s="19">
        <f>IF(A170="",0,1)</f>
        <v/>
      </c>
    </row>
    <row r="171">
      <c r="A171" s="23">
        <f>Registrations!$AS$171</f>
        <v/>
      </c>
      <c r="B171" s="24">
        <f>IF(A171="","","First camper")</f>
        <v/>
      </c>
      <c r="C171" s="25">
        <f>IF(A171="","",Registrations!$AT$171)</f>
        <v/>
      </c>
      <c r="D171" s="24">
        <f>IF(OR(A171="",NOT(ISNUMBER(C171)),NOT(ISNUMBER(Lists!$B$2))),"",YEAR(Lists!$B$2)-YEAR(C171)-IF(DATE(YEAR(Lists!$B$2),MONTH(C171),DAY(C171))&gt;Lists!$B$2,1,0))</f>
        <v/>
      </c>
      <c r="E171" s="23">
        <f>IF(NOT(ISNUMBER(D171)),"",IF(COUNTIF(Lists!$E$2:$E$4,"&lt;="&amp;D171)=0,"Check the age",IF(D171&gt;Lists!$F$2,"Check the age",INDEX(Lists!$D$2:$D$4,COUNTIF(Lists!$E$2:$E$4,"&lt;="&amp;D171)))))</f>
        <v/>
      </c>
      <c r="F171" s="23">
        <f>IF(A171="","",Registrations!$AU$171)</f>
        <v/>
      </c>
      <c r="G171" s="24">
        <f>IF(A171="","",Registrations!$AV$171)</f>
        <v/>
      </c>
      <c r="H171" s="23">
        <f>IF(A171="","",Registrations!$BE$171)</f>
        <v/>
      </c>
      <c r="I171" s="23">
        <f>IF(A171="","",Registrations!$BF$171)</f>
        <v/>
      </c>
      <c r="J171" s="24">
        <f>IF(A171="","",Registrations!$AW$171)</f>
        <v/>
      </c>
      <c r="K171" s="24">
        <f>IF(A171="","",Registrations!$BG$171)</f>
        <v/>
      </c>
      <c r="L171" s="24">
        <f>IF(A171="","",IF(Registrations!$AX$171="Yes","Uploaded",IF(UPPER(TRIM(R171&amp;""))="Y","On paper","Missing")))</f>
        <v/>
      </c>
      <c r="M171" s="23">
        <f>IF(A171="","",IF(UPPER(TRIM(S171&amp;""))="Y","Paid in full",IF(Registrations!$BI$171&gt;0,IF(OR(NOT(ISNUMBER(Registrations!$BJ$171)),Registrations!$BI$171&gt;=Registrations!$BJ$171),"Paid in full","Deposit paid"),IF(Registrations!$BH$171&lt;&gt;"",Registrations!$BH$171,"No payment yet"))))</f>
        <v/>
      </c>
      <c r="N171" s="26">
        <f>IF(A171="","",Registrations!$BJ$171)</f>
        <v/>
      </c>
      <c r="O171" s="26">
        <f>IF(A171="","",Registrations!$BI$171)</f>
        <v/>
      </c>
      <c r="P171" s="26">
        <f>IF(A171="","",IF(OR(M171="Paid in full",NOT(ISNUMBER(Registrations!$BJ$171))),0,IF(M171="Deposit paid",MAX(0,Registrations!$BJ$171-Registrations!$BI$171),0)))</f>
        <v/>
      </c>
      <c r="Q171" s="18" t="n"/>
      <c r="R171" s="28" t="n"/>
      <c r="S171" s="28" t="n"/>
      <c r="T171" s="28" t="n"/>
      <c r="U171" s="18" t="n"/>
      <c r="V171" s="19">
        <f>IF(A171="",0,1)</f>
        <v/>
      </c>
      <c r="W171" s="19">
        <f>IF(A171="",0,1)</f>
        <v/>
      </c>
    </row>
    <row r="172">
      <c r="A172" s="23">
        <f>Registrations!$AS$172</f>
        <v/>
      </c>
      <c r="B172" s="24">
        <f>IF(A172="","","First camper")</f>
        <v/>
      </c>
      <c r="C172" s="25">
        <f>IF(A172="","",Registrations!$AT$172)</f>
        <v/>
      </c>
      <c r="D172" s="24">
        <f>IF(OR(A172="",NOT(ISNUMBER(C172)),NOT(ISNUMBER(Lists!$B$2))),"",YEAR(Lists!$B$2)-YEAR(C172)-IF(DATE(YEAR(Lists!$B$2),MONTH(C172),DAY(C172))&gt;Lists!$B$2,1,0))</f>
        <v/>
      </c>
      <c r="E172" s="23">
        <f>IF(NOT(ISNUMBER(D172)),"",IF(COUNTIF(Lists!$E$2:$E$4,"&lt;="&amp;D172)=0,"Check the age",IF(D172&gt;Lists!$F$2,"Check the age",INDEX(Lists!$D$2:$D$4,COUNTIF(Lists!$E$2:$E$4,"&lt;="&amp;D172)))))</f>
        <v/>
      </c>
      <c r="F172" s="23">
        <f>IF(A172="","",Registrations!$AU$172)</f>
        <v/>
      </c>
      <c r="G172" s="24">
        <f>IF(A172="","",Registrations!$AV$172)</f>
        <v/>
      </c>
      <c r="H172" s="23">
        <f>IF(A172="","",Registrations!$BE$172)</f>
        <v/>
      </c>
      <c r="I172" s="23">
        <f>IF(A172="","",Registrations!$BF$172)</f>
        <v/>
      </c>
      <c r="J172" s="24">
        <f>IF(A172="","",Registrations!$AW$172)</f>
        <v/>
      </c>
      <c r="K172" s="24">
        <f>IF(A172="","",Registrations!$BG$172)</f>
        <v/>
      </c>
      <c r="L172" s="24">
        <f>IF(A172="","",IF(Registrations!$AX$172="Yes","Uploaded",IF(UPPER(TRIM(R172&amp;""))="Y","On paper","Missing")))</f>
        <v/>
      </c>
      <c r="M172" s="23">
        <f>IF(A172="","",IF(UPPER(TRIM(S172&amp;""))="Y","Paid in full",IF(Registrations!$BI$172&gt;0,IF(OR(NOT(ISNUMBER(Registrations!$BJ$172)),Registrations!$BI$172&gt;=Registrations!$BJ$172),"Paid in full","Deposit paid"),IF(Registrations!$BH$172&lt;&gt;"",Registrations!$BH$172,"No payment yet"))))</f>
        <v/>
      </c>
      <c r="N172" s="26">
        <f>IF(A172="","",Registrations!$BJ$172)</f>
        <v/>
      </c>
      <c r="O172" s="26">
        <f>IF(A172="","",Registrations!$BI$172)</f>
        <v/>
      </c>
      <c r="P172" s="26">
        <f>IF(A172="","",IF(OR(M172="Paid in full",NOT(ISNUMBER(Registrations!$BJ$172))),0,IF(M172="Deposit paid",MAX(0,Registrations!$BJ$172-Registrations!$BI$172),0)))</f>
        <v/>
      </c>
      <c r="Q172" s="18" t="n"/>
      <c r="R172" s="28" t="n"/>
      <c r="S172" s="28" t="n"/>
      <c r="T172" s="28" t="n"/>
      <c r="U172" s="18" t="n"/>
      <c r="V172" s="19">
        <f>IF(A172="",0,1)</f>
        <v/>
      </c>
      <c r="W172" s="19">
        <f>IF(A172="",0,1)</f>
        <v/>
      </c>
    </row>
    <row r="173">
      <c r="A173" s="23">
        <f>Registrations!$AS$173</f>
        <v/>
      </c>
      <c r="B173" s="24">
        <f>IF(A173="","","First camper")</f>
        <v/>
      </c>
      <c r="C173" s="25">
        <f>IF(A173="","",Registrations!$AT$173)</f>
        <v/>
      </c>
      <c r="D173" s="24">
        <f>IF(OR(A173="",NOT(ISNUMBER(C173)),NOT(ISNUMBER(Lists!$B$2))),"",YEAR(Lists!$B$2)-YEAR(C173)-IF(DATE(YEAR(Lists!$B$2),MONTH(C173),DAY(C173))&gt;Lists!$B$2,1,0))</f>
        <v/>
      </c>
      <c r="E173" s="23">
        <f>IF(NOT(ISNUMBER(D173)),"",IF(COUNTIF(Lists!$E$2:$E$4,"&lt;="&amp;D173)=0,"Check the age",IF(D173&gt;Lists!$F$2,"Check the age",INDEX(Lists!$D$2:$D$4,COUNTIF(Lists!$E$2:$E$4,"&lt;="&amp;D173)))))</f>
        <v/>
      </c>
      <c r="F173" s="23">
        <f>IF(A173="","",Registrations!$AU$173)</f>
        <v/>
      </c>
      <c r="G173" s="24">
        <f>IF(A173="","",Registrations!$AV$173)</f>
        <v/>
      </c>
      <c r="H173" s="23">
        <f>IF(A173="","",Registrations!$BE$173)</f>
        <v/>
      </c>
      <c r="I173" s="23">
        <f>IF(A173="","",Registrations!$BF$173)</f>
        <v/>
      </c>
      <c r="J173" s="24">
        <f>IF(A173="","",Registrations!$AW$173)</f>
        <v/>
      </c>
      <c r="K173" s="24">
        <f>IF(A173="","",Registrations!$BG$173)</f>
        <v/>
      </c>
      <c r="L173" s="24">
        <f>IF(A173="","",IF(Registrations!$AX$173="Yes","Uploaded",IF(UPPER(TRIM(R173&amp;""))="Y","On paper","Missing")))</f>
        <v/>
      </c>
      <c r="M173" s="23">
        <f>IF(A173="","",IF(UPPER(TRIM(S173&amp;""))="Y","Paid in full",IF(Registrations!$BI$173&gt;0,IF(OR(NOT(ISNUMBER(Registrations!$BJ$173)),Registrations!$BI$173&gt;=Registrations!$BJ$173),"Paid in full","Deposit paid"),IF(Registrations!$BH$173&lt;&gt;"",Registrations!$BH$173,"No payment yet"))))</f>
        <v/>
      </c>
      <c r="N173" s="26">
        <f>IF(A173="","",Registrations!$BJ$173)</f>
        <v/>
      </c>
      <c r="O173" s="26">
        <f>IF(A173="","",Registrations!$BI$173)</f>
        <v/>
      </c>
      <c r="P173" s="26">
        <f>IF(A173="","",IF(OR(M173="Paid in full",NOT(ISNUMBER(Registrations!$BJ$173))),0,IF(M173="Deposit paid",MAX(0,Registrations!$BJ$173-Registrations!$BI$173),0)))</f>
        <v/>
      </c>
      <c r="Q173" s="18" t="n"/>
      <c r="R173" s="28" t="n"/>
      <c r="S173" s="28" t="n"/>
      <c r="T173" s="28" t="n"/>
      <c r="U173" s="18" t="n"/>
      <c r="V173" s="19">
        <f>IF(A173="",0,1)</f>
        <v/>
      </c>
      <c r="W173" s="19">
        <f>IF(A173="",0,1)</f>
        <v/>
      </c>
    </row>
    <row r="174">
      <c r="A174" s="23">
        <f>Registrations!$AS$174</f>
        <v/>
      </c>
      <c r="B174" s="24">
        <f>IF(A174="","","First camper")</f>
        <v/>
      </c>
      <c r="C174" s="25">
        <f>IF(A174="","",Registrations!$AT$174)</f>
        <v/>
      </c>
      <c r="D174" s="24">
        <f>IF(OR(A174="",NOT(ISNUMBER(C174)),NOT(ISNUMBER(Lists!$B$2))),"",YEAR(Lists!$B$2)-YEAR(C174)-IF(DATE(YEAR(Lists!$B$2),MONTH(C174),DAY(C174))&gt;Lists!$B$2,1,0))</f>
        <v/>
      </c>
      <c r="E174" s="23">
        <f>IF(NOT(ISNUMBER(D174)),"",IF(COUNTIF(Lists!$E$2:$E$4,"&lt;="&amp;D174)=0,"Check the age",IF(D174&gt;Lists!$F$2,"Check the age",INDEX(Lists!$D$2:$D$4,COUNTIF(Lists!$E$2:$E$4,"&lt;="&amp;D174)))))</f>
        <v/>
      </c>
      <c r="F174" s="23">
        <f>IF(A174="","",Registrations!$AU$174)</f>
        <v/>
      </c>
      <c r="G174" s="24">
        <f>IF(A174="","",Registrations!$AV$174)</f>
        <v/>
      </c>
      <c r="H174" s="23">
        <f>IF(A174="","",Registrations!$BE$174)</f>
        <v/>
      </c>
      <c r="I174" s="23">
        <f>IF(A174="","",Registrations!$BF$174)</f>
        <v/>
      </c>
      <c r="J174" s="24">
        <f>IF(A174="","",Registrations!$AW$174)</f>
        <v/>
      </c>
      <c r="K174" s="24">
        <f>IF(A174="","",Registrations!$BG$174)</f>
        <v/>
      </c>
      <c r="L174" s="24">
        <f>IF(A174="","",IF(Registrations!$AX$174="Yes","Uploaded",IF(UPPER(TRIM(R174&amp;""))="Y","On paper","Missing")))</f>
        <v/>
      </c>
      <c r="M174" s="23">
        <f>IF(A174="","",IF(UPPER(TRIM(S174&amp;""))="Y","Paid in full",IF(Registrations!$BI$174&gt;0,IF(OR(NOT(ISNUMBER(Registrations!$BJ$174)),Registrations!$BI$174&gt;=Registrations!$BJ$174),"Paid in full","Deposit paid"),IF(Registrations!$BH$174&lt;&gt;"",Registrations!$BH$174,"No payment yet"))))</f>
        <v/>
      </c>
      <c r="N174" s="26">
        <f>IF(A174="","",Registrations!$BJ$174)</f>
        <v/>
      </c>
      <c r="O174" s="26">
        <f>IF(A174="","",Registrations!$BI$174)</f>
        <v/>
      </c>
      <c r="P174" s="26">
        <f>IF(A174="","",IF(OR(M174="Paid in full",NOT(ISNUMBER(Registrations!$BJ$174))),0,IF(M174="Deposit paid",MAX(0,Registrations!$BJ$174-Registrations!$BI$174),0)))</f>
        <v/>
      </c>
      <c r="Q174" s="18" t="n"/>
      <c r="R174" s="28" t="n"/>
      <c r="S174" s="28" t="n"/>
      <c r="T174" s="28" t="n"/>
      <c r="U174" s="18" t="n"/>
      <c r="V174" s="19">
        <f>IF(A174="",0,1)</f>
        <v/>
      </c>
      <c r="W174" s="19">
        <f>IF(A174="",0,1)</f>
        <v/>
      </c>
    </row>
    <row r="175">
      <c r="A175" s="23">
        <f>Registrations!$AS$175</f>
        <v/>
      </c>
      <c r="B175" s="24">
        <f>IF(A175="","","First camper")</f>
        <v/>
      </c>
      <c r="C175" s="25">
        <f>IF(A175="","",Registrations!$AT$175)</f>
        <v/>
      </c>
      <c r="D175" s="24">
        <f>IF(OR(A175="",NOT(ISNUMBER(C175)),NOT(ISNUMBER(Lists!$B$2))),"",YEAR(Lists!$B$2)-YEAR(C175)-IF(DATE(YEAR(Lists!$B$2),MONTH(C175),DAY(C175))&gt;Lists!$B$2,1,0))</f>
        <v/>
      </c>
      <c r="E175" s="23">
        <f>IF(NOT(ISNUMBER(D175)),"",IF(COUNTIF(Lists!$E$2:$E$4,"&lt;="&amp;D175)=0,"Check the age",IF(D175&gt;Lists!$F$2,"Check the age",INDEX(Lists!$D$2:$D$4,COUNTIF(Lists!$E$2:$E$4,"&lt;="&amp;D175)))))</f>
        <v/>
      </c>
      <c r="F175" s="23">
        <f>IF(A175="","",Registrations!$AU$175)</f>
        <v/>
      </c>
      <c r="G175" s="24">
        <f>IF(A175="","",Registrations!$AV$175)</f>
        <v/>
      </c>
      <c r="H175" s="23">
        <f>IF(A175="","",Registrations!$BE$175)</f>
        <v/>
      </c>
      <c r="I175" s="23">
        <f>IF(A175="","",Registrations!$BF$175)</f>
        <v/>
      </c>
      <c r="J175" s="24">
        <f>IF(A175="","",Registrations!$AW$175)</f>
        <v/>
      </c>
      <c r="K175" s="24">
        <f>IF(A175="","",Registrations!$BG$175)</f>
        <v/>
      </c>
      <c r="L175" s="24">
        <f>IF(A175="","",IF(Registrations!$AX$175="Yes","Uploaded",IF(UPPER(TRIM(R175&amp;""))="Y","On paper","Missing")))</f>
        <v/>
      </c>
      <c r="M175" s="23">
        <f>IF(A175="","",IF(UPPER(TRIM(S175&amp;""))="Y","Paid in full",IF(Registrations!$BI$175&gt;0,IF(OR(NOT(ISNUMBER(Registrations!$BJ$175)),Registrations!$BI$175&gt;=Registrations!$BJ$175),"Paid in full","Deposit paid"),IF(Registrations!$BH$175&lt;&gt;"",Registrations!$BH$175,"No payment yet"))))</f>
        <v/>
      </c>
      <c r="N175" s="26">
        <f>IF(A175="","",Registrations!$BJ$175)</f>
        <v/>
      </c>
      <c r="O175" s="26">
        <f>IF(A175="","",Registrations!$BI$175)</f>
        <v/>
      </c>
      <c r="P175" s="26">
        <f>IF(A175="","",IF(OR(M175="Paid in full",NOT(ISNUMBER(Registrations!$BJ$175))),0,IF(M175="Deposit paid",MAX(0,Registrations!$BJ$175-Registrations!$BI$175),0)))</f>
        <v/>
      </c>
      <c r="Q175" s="18" t="n"/>
      <c r="R175" s="28" t="n"/>
      <c r="S175" s="28" t="n"/>
      <c r="T175" s="28" t="n"/>
      <c r="U175" s="18" t="n"/>
      <c r="V175" s="19">
        <f>IF(A175="",0,1)</f>
        <v/>
      </c>
      <c r="W175" s="19">
        <f>IF(A175="",0,1)</f>
        <v/>
      </c>
    </row>
    <row r="176">
      <c r="A176" s="23">
        <f>Registrations!$AS$176</f>
        <v/>
      </c>
      <c r="B176" s="24">
        <f>IF(A176="","","First camper")</f>
        <v/>
      </c>
      <c r="C176" s="25">
        <f>IF(A176="","",Registrations!$AT$176)</f>
        <v/>
      </c>
      <c r="D176" s="24">
        <f>IF(OR(A176="",NOT(ISNUMBER(C176)),NOT(ISNUMBER(Lists!$B$2))),"",YEAR(Lists!$B$2)-YEAR(C176)-IF(DATE(YEAR(Lists!$B$2),MONTH(C176),DAY(C176))&gt;Lists!$B$2,1,0))</f>
        <v/>
      </c>
      <c r="E176" s="23">
        <f>IF(NOT(ISNUMBER(D176)),"",IF(COUNTIF(Lists!$E$2:$E$4,"&lt;="&amp;D176)=0,"Check the age",IF(D176&gt;Lists!$F$2,"Check the age",INDEX(Lists!$D$2:$D$4,COUNTIF(Lists!$E$2:$E$4,"&lt;="&amp;D176)))))</f>
        <v/>
      </c>
      <c r="F176" s="23">
        <f>IF(A176="","",Registrations!$AU$176)</f>
        <v/>
      </c>
      <c r="G176" s="24">
        <f>IF(A176="","",Registrations!$AV$176)</f>
        <v/>
      </c>
      <c r="H176" s="23">
        <f>IF(A176="","",Registrations!$BE$176)</f>
        <v/>
      </c>
      <c r="I176" s="23">
        <f>IF(A176="","",Registrations!$BF$176)</f>
        <v/>
      </c>
      <c r="J176" s="24">
        <f>IF(A176="","",Registrations!$AW$176)</f>
        <v/>
      </c>
      <c r="K176" s="24">
        <f>IF(A176="","",Registrations!$BG$176)</f>
        <v/>
      </c>
      <c r="L176" s="24">
        <f>IF(A176="","",IF(Registrations!$AX$176="Yes","Uploaded",IF(UPPER(TRIM(R176&amp;""))="Y","On paper","Missing")))</f>
        <v/>
      </c>
      <c r="M176" s="23">
        <f>IF(A176="","",IF(UPPER(TRIM(S176&amp;""))="Y","Paid in full",IF(Registrations!$BI$176&gt;0,IF(OR(NOT(ISNUMBER(Registrations!$BJ$176)),Registrations!$BI$176&gt;=Registrations!$BJ$176),"Paid in full","Deposit paid"),IF(Registrations!$BH$176&lt;&gt;"",Registrations!$BH$176,"No payment yet"))))</f>
        <v/>
      </c>
      <c r="N176" s="26">
        <f>IF(A176="","",Registrations!$BJ$176)</f>
        <v/>
      </c>
      <c r="O176" s="26">
        <f>IF(A176="","",Registrations!$BI$176)</f>
        <v/>
      </c>
      <c r="P176" s="26">
        <f>IF(A176="","",IF(OR(M176="Paid in full",NOT(ISNUMBER(Registrations!$BJ$176))),0,IF(M176="Deposit paid",MAX(0,Registrations!$BJ$176-Registrations!$BI$176),0)))</f>
        <v/>
      </c>
      <c r="Q176" s="18" t="n"/>
      <c r="R176" s="28" t="n"/>
      <c r="S176" s="28" t="n"/>
      <c r="T176" s="28" t="n"/>
      <c r="U176" s="18" t="n"/>
      <c r="V176" s="19">
        <f>IF(A176="",0,1)</f>
        <v/>
      </c>
      <c r="W176" s="19">
        <f>IF(A176="",0,1)</f>
        <v/>
      </c>
    </row>
    <row r="177">
      <c r="A177" s="23">
        <f>Registrations!$AS$177</f>
        <v/>
      </c>
      <c r="B177" s="24">
        <f>IF(A177="","","First camper")</f>
        <v/>
      </c>
      <c r="C177" s="25">
        <f>IF(A177="","",Registrations!$AT$177)</f>
        <v/>
      </c>
      <c r="D177" s="24">
        <f>IF(OR(A177="",NOT(ISNUMBER(C177)),NOT(ISNUMBER(Lists!$B$2))),"",YEAR(Lists!$B$2)-YEAR(C177)-IF(DATE(YEAR(Lists!$B$2),MONTH(C177),DAY(C177))&gt;Lists!$B$2,1,0))</f>
        <v/>
      </c>
      <c r="E177" s="23">
        <f>IF(NOT(ISNUMBER(D177)),"",IF(COUNTIF(Lists!$E$2:$E$4,"&lt;="&amp;D177)=0,"Check the age",IF(D177&gt;Lists!$F$2,"Check the age",INDEX(Lists!$D$2:$D$4,COUNTIF(Lists!$E$2:$E$4,"&lt;="&amp;D177)))))</f>
        <v/>
      </c>
      <c r="F177" s="23">
        <f>IF(A177="","",Registrations!$AU$177)</f>
        <v/>
      </c>
      <c r="G177" s="24">
        <f>IF(A177="","",Registrations!$AV$177)</f>
        <v/>
      </c>
      <c r="H177" s="23">
        <f>IF(A177="","",Registrations!$BE$177)</f>
        <v/>
      </c>
      <c r="I177" s="23">
        <f>IF(A177="","",Registrations!$BF$177)</f>
        <v/>
      </c>
      <c r="J177" s="24">
        <f>IF(A177="","",Registrations!$AW$177)</f>
        <v/>
      </c>
      <c r="K177" s="24">
        <f>IF(A177="","",Registrations!$BG$177)</f>
        <v/>
      </c>
      <c r="L177" s="24">
        <f>IF(A177="","",IF(Registrations!$AX$177="Yes","Uploaded",IF(UPPER(TRIM(R177&amp;""))="Y","On paper","Missing")))</f>
        <v/>
      </c>
      <c r="M177" s="23">
        <f>IF(A177="","",IF(UPPER(TRIM(S177&amp;""))="Y","Paid in full",IF(Registrations!$BI$177&gt;0,IF(OR(NOT(ISNUMBER(Registrations!$BJ$177)),Registrations!$BI$177&gt;=Registrations!$BJ$177),"Paid in full","Deposit paid"),IF(Registrations!$BH$177&lt;&gt;"",Registrations!$BH$177,"No payment yet"))))</f>
        <v/>
      </c>
      <c r="N177" s="26">
        <f>IF(A177="","",Registrations!$BJ$177)</f>
        <v/>
      </c>
      <c r="O177" s="26">
        <f>IF(A177="","",Registrations!$BI$177)</f>
        <v/>
      </c>
      <c r="P177" s="26">
        <f>IF(A177="","",IF(OR(M177="Paid in full",NOT(ISNUMBER(Registrations!$BJ$177))),0,IF(M177="Deposit paid",MAX(0,Registrations!$BJ$177-Registrations!$BI$177),0)))</f>
        <v/>
      </c>
      <c r="Q177" s="18" t="n"/>
      <c r="R177" s="28" t="n"/>
      <c r="S177" s="28" t="n"/>
      <c r="T177" s="28" t="n"/>
      <c r="U177" s="18" t="n"/>
      <c r="V177" s="19">
        <f>IF(A177="",0,1)</f>
        <v/>
      </c>
      <c r="W177" s="19">
        <f>IF(A177="",0,1)</f>
        <v/>
      </c>
    </row>
    <row r="178">
      <c r="A178" s="23">
        <f>Registrations!$AS$178</f>
        <v/>
      </c>
      <c r="B178" s="24">
        <f>IF(A178="","","First camper")</f>
        <v/>
      </c>
      <c r="C178" s="25">
        <f>IF(A178="","",Registrations!$AT$178)</f>
        <v/>
      </c>
      <c r="D178" s="24">
        <f>IF(OR(A178="",NOT(ISNUMBER(C178)),NOT(ISNUMBER(Lists!$B$2))),"",YEAR(Lists!$B$2)-YEAR(C178)-IF(DATE(YEAR(Lists!$B$2),MONTH(C178),DAY(C178))&gt;Lists!$B$2,1,0))</f>
        <v/>
      </c>
      <c r="E178" s="23">
        <f>IF(NOT(ISNUMBER(D178)),"",IF(COUNTIF(Lists!$E$2:$E$4,"&lt;="&amp;D178)=0,"Check the age",IF(D178&gt;Lists!$F$2,"Check the age",INDEX(Lists!$D$2:$D$4,COUNTIF(Lists!$E$2:$E$4,"&lt;="&amp;D178)))))</f>
        <v/>
      </c>
      <c r="F178" s="23">
        <f>IF(A178="","",Registrations!$AU$178)</f>
        <v/>
      </c>
      <c r="G178" s="24">
        <f>IF(A178="","",Registrations!$AV$178)</f>
        <v/>
      </c>
      <c r="H178" s="23">
        <f>IF(A178="","",Registrations!$BE$178)</f>
        <v/>
      </c>
      <c r="I178" s="23">
        <f>IF(A178="","",Registrations!$BF$178)</f>
        <v/>
      </c>
      <c r="J178" s="24">
        <f>IF(A178="","",Registrations!$AW$178)</f>
        <v/>
      </c>
      <c r="K178" s="24">
        <f>IF(A178="","",Registrations!$BG$178)</f>
        <v/>
      </c>
      <c r="L178" s="24">
        <f>IF(A178="","",IF(Registrations!$AX$178="Yes","Uploaded",IF(UPPER(TRIM(R178&amp;""))="Y","On paper","Missing")))</f>
        <v/>
      </c>
      <c r="M178" s="23">
        <f>IF(A178="","",IF(UPPER(TRIM(S178&amp;""))="Y","Paid in full",IF(Registrations!$BI$178&gt;0,IF(OR(NOT(ISNUMBER(Registrations!$BJ$178)),Registrations!$BI$178&gt;=Registrations!$BJ$178),"Paid in full","Deposit paid"),IF(Registrations!$BH$178&lt;&gt;"",Registrations!$BH$178,"No payment yet"))))</f>
        <v/>
      </c>
      <c r="N178" s="26">
        <f>IF(A178="","",Registrations!$BJ$178)</f>
        <v/>
      </c>
      <c r="O178" s="26">
        <f>IF(A178="","",Registrations!$BI$178)</f>
        <v/>
      </c>
      <c r="P178" s="26">
        <f>IF(A178="","",IF(OR(M178="Paid in full",NOT(ISNUMBER(Registrations!$BJ$178))),0,IF(M178="Deposit paid",MAX(0,Registrations!$BJ$178-Registrations!$BI$178),0)))</f>
        <v/>
      </c>
      <c r="Q178" s="18" t="n"/>
      <c r="R178" s="28" t="n"/>
      <c r="S178" s="28" t="n"/>
      <c r="T178" s="28" t="n"/>
      <c r="U178" s="18" t="n"/>
      <c r="V178" s="19">
        <f>IF(A178="",0,1)</f>
        <v/>
      </c>
      <c r="W178" s="19">
        <f>IF(A178="",0,1)</f>
        <v/>
      </c>
    </row>
    <row r="179">
      <c r="A179" s="23">
        <f>Registrations!$AS$179</f>
        <v/>
      </c>
      <c r="B179" s="24">
        <f>IF(A179="","","First camper")</f>
        <v/>
      </c>
      <c r="C179" s="25">
        <f>IF(A179="","",Registrations!$AT$179)</f>
        <v/>
      </c>
      <c r="D179" s="24">
        <f>IF(OR(A179="",NOT(ISNUMBER(C179)),NOT(ISNUMBER(Lists!$B$2))),"",YEAR(Lists!$B$2)-YEAR(C179)-IF(DATE(YEAR(Lists!$B$2),MONTH(C179),DAY(C179))&gt;Lists!$B$2,1,0))</f>
        <v/>
      </c>
      <c r="E179" s="23">
        <f>IF(NOT(ISNUMBER(D179)),"",IF(COUNTIF(Lists!$E$2:$E$4,"&lt;="&amp;D179)=0,"Check the age",IF(D179&gt;Lists!$F$2,"Check the age",INDEX(Lists!$D$2:$D$4,COUNTIF(Lists!$E$2:$E$4,"&lt;="&amp;D179)))))</f>
        <v/>
      </c>
      <c r="F179" s="23">
        <f>IF(A179="","",Registrations!$AU$179)</f>
        <v/>
      </c>
      <c r="G179" s="24">
        <f>IF(A179="","",Registrations!$AV$179)</f>
        <v/>
      </c>
      <c r="H179" s="23">
        <f>IF(A179="","",Registrations!$BE$179)</f>
        <v/>
      </c>
      <c r="I179" s="23">
        <f>IF(A179="","",Registrations!$BF$179)</f>
        <v/>
      </c>
      <c r="J179" s="24">
        <f>IF(A179="","",Registrations!$AW$179)</f>
        <v/>
      </c>
      <c r="K179" s="24">
        <f>IF(A179="","",Registrations!$BG$179)</f>
        <v/>
      </c>
      <c r="L179" s="24">
        <f>IF(A179="","",IF(Registrations!$AX$179="Yes","Uploaded",IF(UPPER(TRIM(R179&amp;""))="Y","On paper","Missing")))</f>
        <v/>
      </c>
      <c r="M179" s="23">
        <f>IF(A179="","",IF(UPPER(TRIM(S179&amp;""))="Y","Paid in full",IF(Registrations!$BI$179&gt;0,IF(OR(NOT(ISNUMBER(Registrations!$BJ$179)),Registrations!$BI$179&gt;=Registrations!$BJ$179),"Paid in full","Deposit paid"),IF(Registrations!$BH$179&lt;&gt;"",Registrations!$BH$179,"No payment yet"))))</f>
        <v/>
      </c>
      <c r="N179" s="26">
        <f>IF(A179="","",Registrations!$BJ$179)</f>
        <v/>
      </c>
      <c r="O179" s="26">
        <f>IF(A179="","",Registrations!$BI$179)</f>
        <v/>
      </c>
      <c r="P179" s="26">
        <f>IF(A179="","",IF(OR(M179="Paid in full",NOT(ISNUMBER(Registrations!$BJ$179))),0,IF(M179="Deposit paid",MAX(0,Registrations!$BJ$179-Registrations!$BI$179),0)))</f>
        <v/>
      </c>
      <c r="Q179" s="18" t="n"/>
      <c r="R179" s="28" t="n"/>
      <c r="S179" s="28" t="n"/>
      <c r="T179" s="28" t="n"/>
      <c r="U179" s="18" t="n"/>
      <c r="V179" s="19">
        <f>IF(A179="",0,1)</f>
        <v/>
      </c>
      <c r="W179" s="19">
        <f>IF(A179="",0,1)</f>
        <v/>
      </c>
    </row>
    <row r="180">
      <c r="A180" s="23">
        <f>Registrations!$AS$180</f>
        <v/>
      </c>
      <c r="B180" s="24">
        <f>IF(A180="","","First camper")</f>
        <v/>
      </c>
      <c r="C180" s="25">
        <f>IF(A180="","",Registrations!$AT$180)</f>
        <v/>
      </c>
      <c r="D180" s="24">
        <f>IF(OR(A180="",NOT(ISNUMBER(C180)),NOT(ISNUMBER(Lists!$B$2))),"",YEAR(Lists!$B$2)-YEAR(C180)-IF(DATE(YEAR(Lists!$B$2),MONTH(C180),DAY(C180))&gt;Lists!$B$2,1,0))</f>
        <v/>
      </c>
      <c r="E180" s="23">
        <f>IF(NOT(ISNUMBER(D180)),"",IF(COUNTIF(Lists!$E$2:$E$4,"&lt;="&amp;D180)=0,"Check the age",IF(D180&gt;Lists!$F$2,"Check the age",INDEX(Lists!$D$2:$D$4,COUNTIF(Lists!$E$2:$E$4,"&lt;="&amp;D180)))))</f>
        <v/>
      </c>
      <c r="F180" s="23">
        <f>IF(A180="","",Registrations!$AU$180)</f>
        <v/>
      </c>
      <c r="G180" s="24">
        <f>IF(A180="","",Registrations!$AV$180)</f>
        <v/>
      </c>
      <c r="H180" s="23">
        <f>IF(A180="","",Registrations!$BE$180)</f>
        <v/>
      </c>
      <c r="I180" s="23">
        <f>IF(A180="","",Registrations!$BF$180)</f>
        <v/>
      </c>
      <c r="J180" s="24">
        <f>IF(A180="","",Registrations!$AW$180)</f>
        <v/>
      </c>
      <c r="K180" s="24">
        <f>IF(A180="","",Registrations!$BG$180)</f>
        <v/>
      </c>
      <c r="L180" s="24">
        <f>IF(A180="","",IF(Registrations!$AX$180="Yes","Uploaded",IF(UPPER(TRIM(R180&amp;""))="Y","On paper","Missing")))</f>
        <v/>
      </c>
      <c r="M180" s="23">
        <f>IF(A180="","",IF(UPPER(TRIM(S180&amp;""))="Y","Paid in full",IF(Registrations!$BI$180&gt;0,IF(OR(NOT(ISNUMBER(Registrations!$BJ$180)),Registrations!$BI$180&gt;=Registrations!$BJ$180),"Paid in full","Deposit paid"),IF(Registrations!$BH$180&lt;&gt;"",Registrations!$BH$180,"No payment yet"))))</f>
        <v/>
      </c>
      <c r="N180" s="26">
        <f>IF(A180="","",Registrations!$BJ$180)</f>
        <v/>
      </c>
      <c r="O180" s="26">
        <f>IF(A180="","",Registrations!$BI$180)</f>
        <v/>
      </c>
      <c r="P180" s="26">
        <f>IF(A180="","",IF(OR(M180="Paid in full",NOT(ISNUMBER(Registrations!$BJ$180))),0,IF(M180="Deposit paid",MAX(0,Registrations!$BJ$180-Registrations!$BI$180),0)))</f>
        <v/>
      </c>
      <c r="Q180" s="18" t="n"/>
      <c r="R180" s="28" t="n"/>
      <c r="S180" s="28" t="n"/>
      <c r="T180" s="28" t="n"/>
      <c r="U180" s="18" t="n"/>
      <c r="V180" s="19">
        <f>IF(A180="",0,1)</f>
        <v/>
      </c>
      <c r="W180" s="19">
        <f>IF(A180="",0,1)</f>
        <v/>
      </c>
    </row>
    <row r="181">
      <c r="A181" s="23">
        <f>Registrations!$AS$181</f>
        <v/>
      </c>
      <c r="B181" s="24">
        <f>IF(A181="","","First camper")</f>
        <v/>
      </c>
      <c r="C181" s="25">
        <f>IF(A181="","",Registrations!$AT$181)</f>
        <v/>
      </c>
      <c r="D181" s="24">
        <f>IF(OR(A181="",NOT(ISNUMBER(C181)),NOT(ISNUMBER(Lists!$B$2))),"",YEAR(Lists!$B$2)-YEAR(C181)-IF(DATE(YEAR(Lists!$B$2),MONTH(C181),DAY(C181))&gt;Lists!$B$2,1,0))</f>
        <v/>
      </c>
      <c r="E181" s="23">
        <f>IF(NOT(ISNUMBER(D181)),"",IF(COUNTIF(Lists!$E$2:$E$4,"&lt;="&amp;D181)=0,"Check the age",IF(D181&gt;Lists!$F$2,"Check the age",INDEX(Lists!$D$2:$D$4,COUNTIF(Lists!$E$2:$E$4,"&lt;="&amp;D181)))))</f>
        <v/>
      </c>
      <c r="F181" s="23">
        <f>IF(A181="","",Registrations!$AU$181)</f>
        <v/>
      </c>
      <c r="G181" s="24">
        <f>IF(A181="","",Registrations!$AV$181)</f>
        <v/>
      </c>
      <c r="H181" s="23">
        <f>IF(A181="","",Registrations!$BE$181)</f>
        <v/>
      </c>
      <c r="I181" s="23">
        <f>IF(A181="","",Registrations!$BF$181)</f>
        <v/>
      </c>
      <c r="J181" s="24">
        <f>IF(A181="","",Registrations!$AW$181)</f>
        <v/>
      </c>
      <c r="K181" s="24">
        <f>IF(A181="","",Registrations!$BG$181)</f>
        <v/>
      </c>
      <c r="L181" s="24">
        <f>IF(A181="","",IF(Registrations!$AX$181="Yes","Uploaded",IF(UPPER(TRIM(R181&amp;""))="Y","On paper","Missing")))</f>
        <v/>
      </c>
      <c r="M181" s="23">
        <f>IF(A181="","",IF(UPPER(TRIM(S181&amp;""))="Y","Paid in full",IF(Registrations!$BI$181&gt;0,IF(OR(NOT(ISNUMBER(Registrations!$BJ$181)),Registrations!$BI$181&gt;=Registrations!$BJ$181),"Paid in full","Deposit paid"),IF(Registrations!$BH$181&lt;&gt;"",Registrations!$BH$181,"No payment yet"))))</f>
        <v/>
      </c>
      <c r="N181" s="26">
        <f>IF(A181="","",Registrations!$BJ$181)</f>
        <v/>
      </c>
      <c r="O181" s="26">
        <f>IF(A181="","",Registrations!$BI$181)</f>
        <v/>
      </c>
      <c r="P181" s="26">
        <f>IF(A181="","",IF(OR(M181="Paid in full",NOT(ISNUMBER(Registrations!$BJ$181))),0,IF(M181="Deposit paid",MAX(0,Registrations!$BJ$181-Registrations!$BI$181),0)))</f>
        <v/>
      </c>
      <c r="Q181" s="18" t="n"/>
      <c r="R181" s="28" t="n"/>
      <c r="S181" s="28" t="n"/>
      <c r="T181" s="28" t="n"/>
      <c r="U181" s="18" t="n"/>
      <c r="V181" s="19">
        <f>IF(A181="",0,1)</f>
        <v/>
      </c>
      <c r="W181" s="19">
        <f>IF(A181="",0,1)</f>
        <v/>
      </c>
    </row>
    <row r="182">
      <c r="A182" s="23">
        <f>Registrations!$AS$182</f>
        <v/>
      </c>
      <c r="B182" s="24">
        <f>IF(A182="","","First camper")</f>
        <v/>
      </c>
      <c r="C182" s="25">
        <f>IF(A182="","",Registrations!$AT$182)</f>
        <v/>
      </c>
      <c r="D182" s="24">
        <f>IF(OR(A182="",NOT(ISNUMBER(C182)),NOT(ISNUMBER(Lists!$B$2))),"",YEAR(Lists!$B$2)-YEAR(C182)-IF(DATE(YEAR(Lists!$B$2),MONTH(C182),DAY(C182))&gt;Lists!$B$2,1,0))</f>
        <v/>
      </c>
      <c r="E182" s="23">
        <f>IF(NOT(ISNUMBER(D182)),"",IF(COUNTIF(Lists!$E$2:$E$4,"&lt;="&amp;D182)=0,"Check the age",IF(D182&gt;Lists!$F$2,"Check the age",INDEX(Lists!$D$2:$D$4,COUNTIF(Lists!$E$2:$E$4,"&lt;="&amp;D182)))))</f>
        <v/>
      </c>
      <c r="F182" s="23">
        <f>IF(A182="","",Registrations!$AU$182)</f>
        <v/>
      </c>
      <c r="G182" s="24">
        <f>IF(A182="","",Registrations!$AV$182)</f>
        <v/>
      </c>
      <c r="H182" s="23">
        <f>IF(A182="","",Registrations!$BE$182)</f>
        <v/>
      </c>
      <c r="I182" s="23">
        <f>IF(A182="","",Registrations!$BF$182)</f>
        <v/>
      </c>
      <c r="J182" s="24">
        <f>IF(A182="","",Registrations!$AW$182)</f>
        <v/>
      </c>
      <c r="K182" s="24">
        <f>IF(A182="","",Registrations!$BG$182)</f>
        <v/>
      </c>
      <c r="L182" s="24">
        <f>IF(A182="","",IF(Registrations!$AX$182="Yes","Uploaded",IF(UPPER(TRIM(R182&amp;""))="Y","On paper","Missing")))</f>
        <v/>
      </c>
      <c r="M182" s="23">
        <f>IF(A182="","",IF(UPPER(TRIM(S182&amp;""))="Y","Paid in full",IF(Registrations!$BI$182&gt;0,IF(OR(NOT(ISNUMBER(Registrations!$BJ$182)),Registrations!$BI$182&gt;=Registrations!$BJ$182),"Paid in full","Deposit paid"),IF(Registrations!$BH$182&lt;&gt;"",Registrations!$BH$182,"No payment yet"))))</f>
        <v/>
      </c>
      <c r="N182" s="26">
        <f>IF(A182="","",Registrations!$BJ$182)</f>
        <v/>
      </c>
      <c r="O182" s="26">
        <f>IF(A182="","",Registrations!$BI$182)</f>
        <v/>
      </c>
      <c r="P182" s="26">
        <f>IF(A182="","",IF(OR(M182="Paid in full",NOT(ISNUMBER(Registrations!$BJ$182))),0,IF(M182="Deposit paid",MAX(0,Registrations!$BJ$182-Registrations!$BI$182),0)))</f>
        <v/>
      </c>
      <c r="Q182" s="18" t="n"/>
      <c r="R182" s="28" t="n"/>
      <c r="S182" s="28" t="n"/>
      <c r="T182" s="28" t="n"/>
      <c r="U182" s="18" t="n"/>
      <c r="V182" s="19">
        <f>IF(A182="",0,1)</f>
        <v/>
      </c>
      <c r="W182" s="19">
        <f>IF(A182="",0,1)</f>
        <v/>
      </c>
    </row>
    <row r="183">
      <c r="A183" s="23">
        <f>Registrations!$AS$183</f>
        <v/>
      </c>
      <c r="B183" s="24">
        <f>IF(A183="","","First camper")</f>
        <v/>
      </c>
      <c r="C183" s="25">
        <f>IF(A183="","",Registrations!$AT$183)</f>
        <v/>
      </c>
      <c r="D183" s="24">
        <f>IF(OR(A183="",NOT(ISNUMBER(C183)),NOT(ISNUMBER(Lists!$B$2))),"",YEAR(Lists!$B$2)-YEAR(C183)-IF(DATE(YEAR(Lists!$B$2),MONTH(C183),DAY(C183))&gt;Lists!$B$2,1,0))</f>
        <v/>
      </c>
      <c r="E183" s="23">
        <f>IF(NOT(ISNUMBER(D183)),"",IF(COUNTIF(Lists!$E$2:$E$4,"&lt;="&amp;D183)=0,"Check the age",IF(D183&gt;Lists!$F$2,"Check the age",INDEX(Lists!$D$2:$D$4,COUNTIF(Lists!$E$2:$E$4,"&lt;="&amp;D183)))))</f>
        <v/>
      </c>
      <c r="F183" s="23">
        <f>IF(A183="","",Registrations!$AU$183)</f>
        <v/>
      </c>
      <c r="G183" s="24">
        <f>IF(A183="","",Registrations!$AV$183)</f>
        <v/>
      </c>
      <c r="H183" s="23">
        <f>IF(A183="","",Registrations!$BE$183)</f>
        <v/>
      </c>
      <c r="I183" s="23">
        <f>IF(A183="","",Registrations!$BF$183)</f>
        <v/>
      </c>
      <c r="J183" s="24">
        <f>IF(A183="","",Registrations!$AW$183)</f>
        <v/>
      </c>
      <c r="K183" s="24">
        <f>IF(A183="","",Registrations!$BG$183)</f>
        <v/>
      </c>
      <c r="L183" s="24">
        <f>IF(A183="","",IF(Registrations!$AX$183="Yes","Uploaded",IF(UPPER(TRIM(R183&amp;""))="Y","On paper","Missing")))</f>
        <v/>
      </c>
      <c r="M183" s="23">
        <f>IF(A183="","",IF(UPPER(TRIM(S183&amp;""))="Y","Paid in full",IF(Registrations!$BI$183&gt;0,IF(OR(NOT(ISNUMBER(Registrations!$BJ$183)),Registrations!$BI$183&gt;=Registrations!$BJ$183),"Paid in full","Deposit paid"),IF(Registrations!$BH$183&lt;&gt;"",Registrations!$BH$183,"No payment yet"))))</f>
        <v/>
      </c>
      <c r="N183" s="26">
        <f>IF(A183="","",Registrations!$BJ$183)</f>
        <v/>
      </c>
      <c r="O183" s="26">
        <f>IF(A183="","",Registrations!$BI$183)</f>
        <v/>
      </c>
      <c r="P183" s="26">
        <f>IF(A183="","",IF(OR(M183="Paid in full",NOT(ISNUMBER(Registrations!$BJ$183))),0,IF(M183="Deposit paid",MAX(0,Registrations!$BJ$183-Registrations!$BI$183),0)))</f>
        <v/>
      </c>
      <c r="Q183" s="18" t="n"/>
      <c r="R183" s="28" t="n"/>
      <c r="S183" s="28" t="n"/>
      <c r="T183" s="28" t="n"/>
      <c r="U183" s="18" t="n"/>
      <c r="V183" s="19">
        <f>IF(A183="",0,1)</f>
        <v/>
      </c>
      <c r="W183" s="19">
        <f>IF(A183="",0,1)</f>
        <v/>
      </c>
    </row>
    <row r="184">
      <c r="A184" s="23">
        <f>Registrations!$AS$184</f>
        <v/>
      </c>
      <c r="B184" s="24">
        <f>IF(A184="","","First camper")</f>
        <v/>
      </c>
      <c r="C184" s="25">
        <f>IF(A184="","",Registrations!$AT$184)</f>
        <v/>
      </c>
      <c r="D184" s="24">
        <f>IF(OR(A184="",NOT(ISNUMBER(C184)),NOT(ISNUMBER(Lists!$B$2))),"",YEAR(Lists!$B$2)-YEAR(C184)-IF(DATE(YEAR(Lists!$B$2),MONTH(C184),DAY(C184))&gt;Lists!$B$2,1,0))</f>
        <v/>
      </c>
      <c r="E184" s="23">
        <f>IF(NOT(ISNUMBER(D184)),"",IF(COUNTIF(Lists!$E$2:$E$4,"&lt;="&amp;D184)=0,"Check the age",IF(D184&gt;Lists!$F$2,"Check the age",INDEX(Lists!$D$2:$D$4,COUNTIF(Lists!$E$2:$E$4,"&lt;="&amp;D184)))))</f>
        <v/>
      </c>
      <c r="F184" s="23">
        <f>IF(A184="","",Registrations!$AU$184)</f>
        <v/>
      </c>
      <c r="G184" s="24">
        <f>IF(A184="","",Registrations!$AV$184)</f>
        <v/>
      </c>
      <c r="H184" s="23">
        <f>IF(A184="","",Registrations!$BE$184)</f>
        <v/>
      </c>
      <c r="I184" s="23">
        <f>IF(A184="","",Registrations!$BF$184)</f>
        <v/>
      </c>
      <c r="J184" s="24">
        <f>IF(A184="","",Registrations!$AW$184)</f>
        <v/>
      </c>
      <c r="K184" s="24">
        <f>IF(A184="","",Registrations!$BG$184)</f>
        <v/>
      </c>
      <c r="L184" s="24">
        <f>IF(A184="","",IF(Registrations!$AX$184="Yes","Uploaded",IF(UPPER(TRIM(R184&amp;""))="Y","On paper","Missing")))</f>
        <v/>
      </c>
      <c r="M184" s="23">
        <f>IF(A184="","",IF(UPPER(TRIM(S184&amp;""))="Y","Paid in full",IF(Registrations!$BI$184&gt;0,IF(OR(NOT(ISNUMBER(Registrations!$BJ$184)),Registrations!$BI$184&gt;=Registrations!$BJ$184),"Paid in full","Deposit paid"),IF(Registrations!$BH$184&lt;&gt;"",Registrations!$BH$184,"No payment yet"))))</f>
        <v/>
      </c>
      <c r="N184" s="26">
        <f>IF(A184="","",Registrations!$BJ$184)</f>
        <v/>
      </c>
      <c r="O184" s="26">
        <f>IF(A184="","",Registrations!$BI$184)</f>
        <v/>
      </c>
      <c r="P184" s="26">
        <f>IF(A184="","",IF(OR(M184="Paid in full",NOT(ISNUMBER(Registrations!$BJ$184))),0,IF(M184="Deposit paid",MAX(0,Registrations!$BJ$184-Registrations!$BI$184),0)))</f>
        <v/>
      </c>
      <c r="Q184" s="18" t="n"/>
      <c r="R184" s="28" t="n"/>
      <c r="S184" s="28" t="n"/>
      <c r="T184" s="28" t="n"/>
      <c r="U184" s="18" t="n"/>
      <c r="V184" s="19">
        <f>IF(A184="",0,1)</f>
        <v/>
      </c>
      <c r="W184" s="19">
        <f>IF(A184="",0,1)</f>
        <v/>
      </c>
    </row>
    <row r="185">
      <c r="A185" s="23">
        <f>Registrations!$AS$185</f>
        <v/>
      </c>
      <c r="B185" s="24">
        <f>IF(A185="","","First camper")</f>
        <v/>
      </c>
      <c r="C185" s="25">
        <f>IF(A185="","",Registrations!$AT$185)</f>
        <v/>
      </c>
      <c r="D185" s="24">
        <f>IF(OR(A185="",NOT(ISNUMBER(C185)),NOT(ISNUMBER(Lists!$B$2))),"",YEAR(Lists!$B$2)-YEAR(C185)-IF(DATE(YEAR(Lists!$B$2),MONTH(C185),DAY(C185))&gt;Lists!$B$2,1,0))</f>
        <v/>
      </c>
      <c r="E185" s="23">
        <f>IF(NOT(ISNUMBER(D185)),"",IF(COUNTIF(Lists!$E$2:$E$4,"&lt;="&amp;D185)=0,"Check the age",IF(D185&gt;Lists!$F$2,"Check the age",INDEX(Lists!$D$2:$D$4,COUNTIF(Lists!$E$2:$E$4,"&lt;="&amp;D185)))))</f>
        <v/>
      </c>
      <c r="F185" s="23">
        <f>IF(A185="","",Registrations!$AU$185)</f>
        <v/>
      </c>
      <c r="G185" s="24">
        <f>IF(A185="","",Registrations!$AV$185)</f>
        <v/>
      </c>
      <c r="H185" s="23">
        <f>IF(A185="","",Registrations!$BE$185)</f>
        <v/>
      </c>
      <c r="I185" s="23">
        <f>IF(A185="","",Registrations!$BF$185)</f>
        <v/>
      </c>
      <c r="J185" s="24">
        <f>IF(A185="","",Registrations!$AW$185)</f>
        <v/>
      </c>
      <c r="K185" s="24">
        <f>IF(A185="","",Registrations!$BG$185)</f>
        <v/>
      </c>
      <c r="L185" s="24">
        <f>IF(A185="","",IF(Registrations!$AX$185="Yes","Uploaded",IF(UPPER(TRIM(R185&amp;""))="Y","On paper","Missing")))</f>
        <v/>
      </c>
      <c r="M185" s="23">
        <f>IF(A185="","",IF(UPPER(TRIM(S185&amp;""))="Y","Paid in full",IF(Registrations!$BI$185&gt;0,IF(OR(NOT(ISNUMBER(Registrations!$BJ$185)),Registrations!$BI$185&gt;=Registrations!$BJ$185),"Paid in full","Deposit paid"),IF(Registrations!$BH$185&lt;&gt;"",Registrations!$BH$185,"No payment yet"))))</f>
        <v/>
      </c>
      <c r="N185" s="26">
        <f>IF(A185="","",Registrations!$BJ$185)</f>
        <v/>
      </c>
      <c r="O185" s="26">
        <f>IF(A185="","",Registrations!$BI$185)</f>
        <v/>
      </c>
      <c r="P185" s="26">
        <f>IF(A185="","",IF(OR(M185="Paid in full",NOT(ISNUMBER(Registrations!$BJ$185))),0,IF(M185="Deposit paid",MAX(0,Registrations!$BJ$185-Registrations!$BI$185),0)))</f>
        <v/>
      </c>
      <c r="Q185" s="18" t="n"/>
      <c r="R185" s="28" t="n"/>
      <c r="S185" s="28" t="n"/>
      <c r="T185" s="28" t="n"/>
      <c r="U185" s="18" t="n"/>
      <c r="V185" s="19">
        <f>IF(A185="",0,1)</f>
        <v/>
      </c>
      <c r="W185" s="19">
        <f>IF(A185="",0,1)</f>
        <v/>
      </c>
    </row>
    <row r="186">
      <c r="A186" s="23">
        <f>Registrations!$AS$186</f>
        <v/>
      </c>
      <c r="B186" s="24">
        <f>IF(A186="","","First camper")</f>
        <v/>
      </c>
      <c r="C186" s="25">
        <f>IF(A186="","",Registrations!$AT$186)</f>
        <v/>
      </c>
      <c r="D186" s="24">
        <f>IF(OR(A186="",NOT(ISNUMBER(C186)),NOT(ISNUMBER(Lists!$B$2))),"",YEAR(Lists!$B$2)-YEAR(C186)-IF(DATE(YEAR(Lists!$B$2),MONTH(C186),DAY(C186))&gt;Lists!$B$2,1,0))</f>
        <v/>
      </c>
      <c r="E186" s="23">
        <f>IF(NOT(ISNUMBER(D186)),"",IF(COUNTIF(Lists!$E$2:$E$4,"&lt;="&amp;D186)=0,"Check the age",IF(D186&gt;Lists!$F$2,"Check the age",INDEX(Lists!$D$2:$D$4,COUNTIF(Lists!$E$2:$E$4,"&lt;="&amp;D186)))))</f>
        <v/>
      </c>
      <c r="F186" s="23">
        <f>IF(A186="","",Registrations!$AU$186)</f>
        <v/>
      </c>
      <c r="G186" s="24">
        <f>IF(A186="","",Registrations!$AV$186)</f>
        <v/>
      </c>
      <c r="H186" s="23">
        <f>IF(A186="","",Registrations!$BE$186)</f>
        <v/>
      </c>
      <c r="I186" s="23">
        <f>IF(A186="","",Registrations!$BF$186)</f>
        <v/>
      </c>
      <c r="J186" s="24">
        <f>IF(A186="","",Registrations!$AW$186)</f>
        <v/>
      </c>
      <c r="K186" s="24">
        <f>IF(A186="","",Registrations!$BG$186)</f>
        <v/>
      </c>
      <c r="L186" s="24">
        <f>IF(A186="","",IF(Registrations!$AX$186="Yes","Uploaded",IF(UPPER(TRIM(R186&amp;""))="Y","On paper","Missing")))</f>
        <v/>
      </c>
      <c r="M186" s="23">
        <f>IF(A186="","",IF(UPPER(TRIM(S186&amp;""))="Y","Paid in full",IF(Registrations!$BI$186&gt;0,IF(OR(NOT(ISNUMBER(Registrations!$BJ$186)),Registrations!$BI$186&gt;=Registrations!$BJ$186),"Paid in full","Deposit paid"),IF(Registrations!$BH$186&lt;&gt;"",Registrations!$BH$186,"No payment yet"))))</f>
        <v/>
      </c>
      <c r="N186" s="26">
        <f>IF(A186="","",Registrations!$BJ$186)</f>
        <v/>
      </c>
      <c r="O186" s="26">
        <f>IF(A186="","",Registrations!$BI$186)</f>
        <v/>
      </c>
      <c r="P186" s="26">
        <f>IF(A186="","",IF(OR(M186="Paid in full",NOT(ISNUMBER(Registrations!$BJ$186))),0,IF(M186="Deposit paid",MAX(0,Registrations!$BJ$186-Registrations!$BI$186),0)))</f>
        <v/>
      </c>
      <c r="Q186" s="18" t="n"/>
      <c r="R186" s="28" t="n"/>
      <c r="S186" s="28" t="n"/>
      <c r="T186" s="28" t="n"/>
      <c r="U186" s="18" t="n"/>
      <c r="V186" s="19">
        <f>IF(A186="",0,1)</f>
        <v/>
      </c>
      <c r="W186" s="19">
        <f>IF(A186="",0,1)</f>
        <v/>
      </c>
    </row>
    <row r="187">
      <c r="A187" s="23">
        <f>Registrations!$AS$187</f>
        <v/>
      </c>
      <c r="B187" s="24">
        <f>IF(A187="","","First camper")</f>
        <v/>
      </c>
      <c r="C187" s="25">
        <f>IF(A187="","",Registrations!$AT$187)</f>
        <v/>
      </c>
      <c r="D187" s="24">
        <f>IF(OR(A187="",NOT(ISNUMBER(C187)),NOT(ISNUMBER(Lists!$B$2))),"",YEAR(Lists!$B$2)-YEAR(C187)-IF(DATE(YEAR(Lists!$B$2),MONTH(C187),DAY(C187))&gt;Lists!$B$2,1,0))</f>
        <v/>
      </c>
      <c r="E187" s="23">
        <f>IF(NOT(ISNUMBER(D187)),"",IF(COUNTIF(Lists!$E$2:$E$4,"&lt;="&amp;D187)=0,"Check the age",IF(D187&gt;Lists!$F$2,"Check the age",INDEX(Lists!$D$2:$D$4,COUNTIF(Lists!$E$2:$E$4,"&lt;="&amp;D187)))))</f>
        <v/>
      </c>
      <c r="F187" s="23">
        <f>IF(A187="","",Registrations!$AU$187)</f>
        <v/>
      </c>
      <c r="G187" s="24">
        <f>IF(A187="","",Registrations!$AV$187)</f>
        <v/>
      </c>
      <c r="H187" s="23">
        <f>IF(A187="","",Registrations!$BE$187)</f>
        <v/>
      </c>
      <c r="I187" s="23">
        <f>IF(A187="","",Registrations!$BF$187)</f>
        <v/>
      </c>
      <c r="J187" s="24">
        <f>IF(A187="","",Registrations!$AW$187)</f>
        <v/>
      </c>
      <c r="K187" s="24">
        <f>IF(A187="","",Registrations!$BG$187)</f>
        <v/>
      </c>
      <c r="L187" s="24">
        <f>IF(A187="","",IF(Registrations!$AX$187="Yes","Uploaded",IF(UPPER(TRIM(R187&amp;""))="Y","On paper","Missing")))</f>
        <v/>
      </c>
      <c r="M187" s="23">
        <f>IF(A187="","",IF(UPPER(TRIM(S187&amp;""))="Y","Paid in full",IF(Registrations!$BI$187&gt;0,IF(OR(NOT(ISNUMBER(Registrations!$BJ$187)),Registrations!$BI$187&gt;=Registrations!$BJ$187),"Paid in full","Deposit paid"),IF(Registrations!$BH$187&lt;&gt;"",Registrations!$BH$187,"No payment yet"))))</f>
        <v/>
      </c>
      <c r="N187" s="26">
        <f>IF(A187="","",Registrations!$BJ$187)</f>
        <v/>
      </c>
      <c r="O187" s="26">
        <f>IF(A187="","",Registrations!$BI$187)</f>
        <v/>
      </c>
      <c r="P187" s="26">
        <f>IF(A187="","",IF(OR(M187="Paid in full",NOT(ISNUMBER(Registrations!$BJ$187))),0,IF(M187="Deposit paid",MAX(0,Registrations!$BJ$187-Registrations!$BI$187),0)))</f>
        <v/>
      </c>
      <c r="Q187" s="18" t="n"/>
      <c r="R187" s="28" t="n"/>
      <c r="S187" s="28" t="n"/>
      <c r="T187" s="28" t="n"/>
      <c r="U187" s="18" t="n"/>
      <c r="V187" s="19">
        <f>IF(A187="",0,1)</f>
        <v/>
      </c>
      <c r="W187" s="19">
        <f>IF(A187="",0,1)</f>
        <v/>
      </c>
    </row>
    <row r="188">
      <c r="A188" s="23">
        <f>Registrations!$AS$188</f>
        <v/>
      </c>
      <c r="B188" s="24">
        <f>IF(A188="","","First camper")</f>
        <v/>
      </c>
      <c r="C188" s="25">
        <f>IF(A188="","",Registrations!$AT$188)</f>
        <v/>
      </c>
      <c r="D188" s="24">
        <f>IF(OR(A188="",NOT(ISNUMBER(C188)),NOT(ISNUMBER(Lists!$B$2))),"",YEAR(Lists!$B$2)-YEAR(C188)-IF(DATE(YEAR(Lists!$B$2),MONTH(C188),DAY(C188))&gt;Lists!$B$2,1,0))</f>
        <v/>
      </c>
      <c r="E188" s="23">
        <f>IF(NOT(ISNUMBER(D188)),"",IF(COUNTIF(Lists!$E$2:$E$4,"&lt;="&amp;D188)=0,"Check the age",IF(D188&gt;Lists!$F$2,"Check the age",INDEX(Lists!$D$2:$D$4,COUNTIF(Lists!$E$2:$E$4,"&lt;="&amp;D188)))))</f>
        <v/>
      </c>
      <c r="F188" s="23">
        <f>IF(A188="","",Registrations!$AU$188)</f>
        <v/>
      </c>
      <c r="G188" s="24">
        <f>IF(A188="","",Registrations!$AV$188)</f>
        <v/>
      </c>
      <c r="H188" s="23">
        <f>IF(A188="","",Registrations!$BE$188)</f>
        <v/>
      </c>
      <c r="I188" s="23">
        <f>IF(A188="","",Registrations!$BF$188)</f>
        <v/>
      </c>
      <c r="J188" s="24">
        <f>IF(A188="","",Registrations!$AW$188)</f>
        <v/>
      </c>
      <c r="K188" s="24">
        <f>IF(A188="","",Registrations!$BG$188)</f>
        <v/>
      </c>
      <c r="L188" s="24">
        <f>IF(A188="","",IF(Registrations!$AX$188="Yes","Uploaded",IF(UPPER(TRIM(R188&amp;""))="Y","On paper","Missing")))</f>
        <v/>
      </c>
      <c r="M188" s="23">
        <f>IF(A188="","",IF(UPPER(TRIM(S188&amp;""))="Y","Paid in full",IF(Registrations!$BI$188&gt;0,IF(OR(NOT(ISNUMBER(Registrations!$BJ$188)),Registrations!$BI$188&gt;=Registrations!$BJ$188),"Paid in full","Deposit paid"),IF(Registrations!$BH$188&lt;&gt;"",Registrations!$BH$188,"No payment yet"))))</f>
        <v/>
      </c>
      <c r="N188" s="26">
        <f>IF(A188="","",Registrations!$BJ$188)</f>
        <v/>
      </c>
      <c r="O188" s="26">
        <f>IF(A188="","",Registrations!$BI$188)</f>
        <v/>
      </c>
      <c r="P188" s="26">
        <f>IF(A188="","",IF(OR(M188="Paid in full",NOT(ISNUMBER(Registrations!$BJ$188))),0,IF(M188="Deposit paid",MAX(0,Registrations!$BJ$188-Registrations!$BI$188),0)))</f>
        <v/>
      </c>
      <c r="Q188" s="18" t="n"/>
      <c r="R188" s="28" t="n"/>
      <c r="S188" s="28" t="n"/>
      <c r="T188" s="28" t="n"/>
      <c r="U188" s="18" t="n"/>
      <c r="V188" s="19">
        <f>IF(A188="",0,1)</f>
        <v/>
      </c>
      <c r="W188" s="19">
        <f>IF(A188="",0,1)</f>
        <v/>
      </c>
    </row>
    <row r="189">
      <c r="A189" s="23">
        <f>Registrations!$AS$189</f>
        <v/>
      </c>
      <c r="B189" s="24">
        <f>IF(A189="","","First camper")</f>
        <v/>
      </c>
      <c r="C189" s="25">
        <f>IF(A189="","",Registrations!$AT$189)</f>
        <v/>
      </c>
      <c r="D189" s="24">
        <f>IF(OR(A189="",NOT(ISNUMBER(C189)),NOT(ISNUMBER(Lists!$B$2))),"",YEAR(Lists!$B$2)-YEAR(C189)-IF(DATE(YEAR(Lists!$B$2),MONTH(C189),DAY(C189))&gt;Lists!$B$2,1,0))</f>
        <v/>
      </c>
      <c r="E189" s="23">
        <f>IF(NOT(ISNUMBER(D189)),"",IF(COUNTIF(Lists!$E$2:$E$4,"&lt;="&amp;D189)=0,"Check the age",IF(D189&gt;Lists!$F$2,"Check the age",INDEX(Lists!$D$2:$D$4,COUNTIF(Lists!$E$2:$E$4,"&lt;="&amp;D189)))))</f>
        <v/>
      </c>
      <c r="F189" s="23">
        <f>IF(A189="","",Registrations!$AU$189)</f>
        <v/>
      </c>
      <c r="G189" s="24">
        <f>IF(A189="","",Registrations!$AV$189)</f>
        <v/>
      </c>
      <c r="H189" s="23">
        <f>IF(A189="","",Registrations!$BE$189)</f>
        <v/>
      </c>
      <c r="I189" s="23">
        <f>IF(A189="","",Registrations!$BF$189)</f>
        <v/>
      </c>
      <c r="J189" s="24">
        <f>IF(A189="","",Registrations!$AW$189)</f>
        <v/>
      </c>
      <c r="K189" s="24">
        <f>IF(A189="","",Registrations!$BG$189)</f>
        <v/>
      </c>
      <c r="L189" s="24">
        <f>IF(A189="","",IF(Registrations!$AX$189="Yes","Uploaded",IF(UPPER(TRIM(R189&amp;""))="Y","On paper","Missing")))</f>
        <v/>
      </c>
      <c r="M189" s="23">
        <f>IF(A189="","",IF(UPPER(TRIM(S189&amp;""))="Y","Paid in full",IF(Registrations!$BI$189&gt;0,IF(OR(NOT(ISNUMBER(Registrations!$BJ$189)),Registrations!$BI$189&gt;=Registrations!$BJ$189),"Paid in full","Deposit paid"),IF(Registrations!$BH$189&lt;&gt;"",Registrations!$BH$189,"No payment yet"))))</f>
        <v/>
      </c>
      <c r="N189" s="26">
        <f>IF(A189="","",Registrations!$BJ$189)</f>
        <v/>
      </c>
      <c r="O189" s="26">
        <f>IF(A189="","",Registrations!$BI$189)</f>
        <v/>
      </c>
      <c r="P189" s="26">
        <f>IF(A189="","",IF(OR(M189="Paid in full",NOT(ISNUMBER(Registrations!$BJ$189))),0,IF(M189="Deposit paid",MAX(0,Registrations!$BJ$189-Registrations!$BI$189),0)))</f>
        <v/>
      </c>
      <c r="Q189" s="18" t="n"/>
      <c r="R189" s="28" t="n"/>
      <c r="S189" s="28" t="n"/>
      <c r="T189" s="28" t="n"/>
      <c r="U189" s="18" t="n"/>
      <c r="V189" s="19">
        <f>IF(A189="",0,1)</f>
        <v/>
      </c>
      <c r="W189" s="19">
        <f>IF(A189="",0,1)</f>
        <v/>
      </c>
    </row>
    <row r="190">
      <c r="A190" s="23">
        <f>Registrations!$AS$190</f>
        <v/>
      </c>
      <c r="B190" s="24">
        <f>IF(A190="","","First camper")</f>
        <v/>
      </c>
      <c r="C190" s="25">
        <f>IF(A190="","",Registrations!$AT$190)</f>
        <v/>
      </c>
      <c r="D190" s="24">
        <f>IF(OR(A190="",NOT(ISNUMBER(C190)),NOT(ISNUMBER(Lists!$B$2))),"",YEAR(Lists!$B$2)-YEAR(C190)-IF(DATE(YEAR(Lists!$B$2),MONTH(C190),DAY(C190))&gt;Lists!$B$2,1,0))</f>
        <v/>
      </c>
      <c r="E190" s="23">
        <f>IF(NOT(ISNUMBER(D190)),"",IF(COUNTIF(Lists!$E$2:$E$4,"&lt;="&amp;D190)=0,"Check the age",IF(D190&gt;Lists!$F$2,"Check the age",INDEX(Lists!$D$2:$D$4,COUNTIF(Lists!$E$2:$E$4,"&lt;="&amp;D190)))))</f>
        <v/>
      </c>
      <c r="F190" s="23">
        <f>IF(A190="","",Registrations!$AU$190)</f>
        <v/>
      </c>
      <c r="G190" s="24">
        <f>IF(A190="","",Registrations!$AV$190)</f>
        <v/>
      </c>
      <c r="H190" s="23">
        <f>IF(A190="","",Registrations!$BE$190)</f>
        <v/>
      </c>
      <c r="I190" s="23">
        <f>IF(A190="","",Registrations!$BF$190)</f>
        <v/>
      </c>
      <c r="J190" s="24">
        <f>IF(A190="","",Registrations!$AW$190)</f>
        <v/>
      </c>
      <c r="K190" s="24">
        <f>IF(A190="","",Registrations!$BG$190)</f>
        <v/>
      </c>
      <c r="L190" s="24">
        <f>IF(A190="","",IF(Registrations!$AX$190="Yes","Uploaded",IF(UPPER(TRIM(R190&amp;""))="Y","On paper","Missing")))</f>
        <v/>
      </c>
      <c r="M190" s="23">
        <f>IF(A190="","",IF(UPPER(TRIM(S190&amp;""))="Y","Paid in full",IF(Registrations!$BI$190&gt;0,IF(OR(NOT(ISNUMBER(Registrations!$BJ$190)),Registrations!$BI$190&gt;=Registrations!$BJ$190),"Paid in full","Deposit paid"),IF(Registrations!$BH$190&lt;&gt;"",Registrations!$BH$190,"No payment yet"))))</f>
        <v/>
      </c>
      <c r="N190" s="26">
        <f>IF(A190="","",Registrations!$BJ$190)</f>
        <v/>
      </c>
      <c r="O190" s="26">
        <f>IF(A190="","",Registrations!$BI$190)</f>
        <v/>
      </c>
      <c r="P190" s="26">
        <f>IF(A190="","",IF(OR(M190="Paid in full",NOT(ISNUMBER(Registrations!$BJ$190))),0,IF(M190="Deposit paid",MAX(0,Registrations!$BJ$190-Registrations!$BI$190),0)))</f>
        <v/>
      </c>
      <c r="Q190" s="18" t="n"/>
      <c r="R190" s="28" t="n"/>
      <c r="S190" s="28" t="n"/>
      <c r="T190" s="28" t="n"/>
      <c r="U190" s="18" t="n"/>
      <c r="V190" s="19">
        <f>IF(A190="",0,1)</f>
        <v/>
      </c>
      <c r="W190" s="19">
        <f>IF(A190="",0,1)</f>
        <v/>
      </c>
    </row>
    <row r="191">
      <c r="A191" s="23">
        <f>Registrations!$AS$191</f>
        <v/>
      </c>
      <c r="B191" s="24">
        <f>IF(A191="","","First camper")</f>
        <v/>
      </c>
      <c r="C191" s="25">
        <f>IF(A191="","",Registrations!$AT$191)</f>
        <v/>
      </c>
      <c r="D191" s="24">
        <f>IF(OR(A191="",NOT(ISNUMBER(C191)),NOT(ISNUMBER(Lists!$B$2))),"",YEAR(Lists!$B$2)-YEAR(C191)-IF(DATE(YEAR(Lists!$B$2),MONTH(C191),DAY(C191))&gt;Lists!$B$2,1,0))</f>
        <v/>
      </c>
      <c r="E191" s="23">
        <f>IF(NOT(ISNUMBER(D191)),"",IF(COUNTIF(Lists!$E$2:$E$4,"&lt;="&amp;D191)=0,"Check the age",IF(D191&gt;Lists!$F$2,"Check the age",INDEX(Lists!$D$2:$D$4,COUNTIF(Lists!$E$2:$E$4,"&lt;="&amp;D191)))))</f>
        <v/>
      </c>
      <c r="F191" s="23">
        <f>IF(A191="","",Registrations!$AU$191)</f>
        <v/>
      </c>
      <c r="G191" s="24">
        <f>IF(A191="","",Registrations!$AV$191)</f>
        <v/>
      </c>
      <c r="H191" s="23">
        <f>IF(A191="","",Registrations!$BE$191)</f>
        <v/>
      </c>
      <c r="I191" s="23">
        <f>IF(A191="","",Registrations!$BF$191)</f>
        <v/>
      </c>
      <c r="J191" s="24">
        <f>IF(A191="","",Registrations!$AW$191)</f>
        <v/>
      </c>
      <c r="K191" s="24">
        <f>IF(A191="","",Registrations!$BG$191)</f>
        <v/>
      </c>
      <c r="L191" s="24">
        <f>IF(A191="","",IF(Registrations!$AX$191="Yes","Uploaded",IF(UPPER(TRIM(R191&amp;""))="Y","On paper","Missing")))</f>
        <v/>
      </c>
      <c r="M191" s="23">
        <f>IF(A191="","",IF(UPPER(TRIM(S191&amp;""))="Y","Paid in full",IF(Registrations!$BI$191&gt;0,IF(OR(NOT(ISNUMBER(Registrations!$BJ$191)),Registrations!$BI$191&gt;=Registrations!$BJ$191),"Paid in full","Deposit paid"),IF(Registrations!$BH$191&lt;&gt;"",Registrations!$BH$191,"No payment yet"))))</f>
        <v/>
      </c>
      <c r="N191" s="26">
        <f>IF(A191="","",Registrations!$BJ$191)</f>
        <v/>
      </c>
      <c r="O191" s="26">
        <f>IF(A191="","",Registrations!$BI$191)</f>
        <v/>
      </c>
      <c r="P191" s="26">
        <f>IF(A191="","",IF(OR(M191="Paid in full",NOT(ISNUMBER(Registrations!$BJ$191))),0,IF(M191="Deposit paid",MAX(0,Registrations!$BJ$191-Registrations!$BI$191),0)))</f>
        <v/>
      </c>
      <c r="Q191" s="18" t="n"/>
      <c r="R191" s="28" t="n"/>
      <c r="S191" s="28" t="n"/>
      <c r="T191" s="28" t="n"/>
      <c r="U191" s="18" t="n"/>
      <c r="V191" s="19">
        <f>IF(A191="",0,1)</f>
        <v/>
      </c>
      <c r="W191" s="19">
        <f>IF(A191="",0,1)</f>
        <v/>
      </c>
    </row>
    <row r="192">
      <c r="A192" s="23">
        <f>Registrations!$AS$192</f>
        <v/>
      </c>
      <c r="B192" s="24">
        <f>IF(A192="","","First camper")</f>
        <v/>
      </c>
      <c r="C192" s="25">
        <f>IF(A192="","",Registrations!$AT$192)</f>
        <v/>
      </c>
      <c r="D192" s="24">
        <f>IF(OR(A192="",NOT(ISNUMBER(C192)),NOT(ISNUMBER(Lists!$B$2))),"",YEAR(Lists!$B$2)-YEAR(C192)-IF(DATE(YEAR(Lists!$B$2),MONTH(C192),DAY(C192))&gt;Lists!$B$2,1,0))</f>
        <v/>
      </c>
      <c r="E192" s="23">
        <f>IF(NOT(ISNUMBER(D192)),"",IF(COUNTIF(Lists!$E$2:$E$4,"&lt;="&amp;D192)=0,"Check the age",IF(D192&gt;Lists!$F$2,"Check the age",INDEX(Lists!$D$2:$D$4,COUNTIF(Lists!$E$2:$E$4,"&lt;="&amp;D192)))))</f>
        <v/>
      </c>
      <c r="F192" s="23">
        <f>IF(A192="","",Registrations!$AU$192)</f>
        <v/>
      </c>
      <c r="G192" s="24">
        <f>IF(A192="","",Registrations!$AV$192)</f>
        <v/>
      </c>
      <c r="H192" s="23">
        <f>IF(A192="","",Registrations!$BE$192)</f>
        <v/>
      </c>
      <c r="I192" s="23">
        <f>IF(A192="","",Registrations!$BF$192)</f>
        <v/>
      </c>
      <c r="J192" s="24">
        <f>IF(A192="","",Registrations!$AW$192)</f>
        <v/>
      </c>
      <c r="K192" s="24">
        <f>IF(A192="","",Registrations!$BG$192)</f>
        <v/>
      </c>
      <c r="L192" s="24">
        <f>IF(A192="","",IF(Registrations!$AX$192="Yes","Uploaded",IF(UPPER(TRIM(R192&amp;""))="Y","On paper","Missing")))</f>
        <v/>
      </c>
      <c r="M192" s="23">
        <f>IF(A192="","",IF(UPPER(TRIM(S192&amp;""))="Y","Paid in full",IF(Registrations!$BI$192&gt;0,IF(OR(NOT(ISNUMBER(Registrations!$BJ$192)),Registrations!$BI$192&gt;=Registrations!$BJ$192),"Paid in full","Deposit paid"),IF(Registrations!$BH$192&lt;&gt;"",Registrations!$BH$192,"No payment yet"))))</f>
        <v/>
      </c>
      <c r="N192" s="26">
        <f>IF(A192="","",Registrations!$BJ$192)</f>
        <v/>
      </c>
      <c r="O192" s="26">
        <f>IF(A192="","",Registrations!$BI$192)</f>
        <v/>
      </c>
      <c r="P192" s="26">
        <f>IF(A192="","",IF(OR(M192="Paid in full",NOT(ISNUMBER(Registrations!$BJ$192))),0,IF(M192="Deposit paid",MAX(0,Registrations!$BJ$192-Registrations!$BI$192),0)))</f>
        <v/>
      </c>
      <c r="Q192" s="18" t="n"/>
      <c r="R192" s="28" t="n"/>
      <c r="S192" s="28" t="n"/>
      <c r="T192" s="28" t="n"/>
      <c r="U192" s="18" t="n"/>
      <c r="V192" s="19">
        <f>IF(A192="",0,1)</f>
        <v/>
      </c>
      <c r="W192" s="19">
        <f>IF(A192="",0,1)</f>
        <v/>
      </c>
    </row>
    <row r="193">
      <c r="A193" s="23">
        <f>Registrations!$AS$193</f>
        <v/>
      </c>
      <c r="B193" s="24">
        <f>IF(A193="","","First camper")</f>
        <v/>
      </c>
      <c r="C193" s="25">
        <f>IF(A193="","",Registrations!$AT$193)</f>
        <v/>
      </c>
      <c r="D193" s="24">
        <f>IF(OR(A193="",NOT(ISNUMBER(C193)),NOT(ISNUMBER(Lists!$B$2))),"",YEAR(Lists!$B$2)-YEAR(C193)-IF(DATE(YEAR(Lists!$B$2),MONTH(C193),DAY(C193))&gt;Lists!$B$2,1,0))</f>
        <v/>
      </c>
      <c r="E193" s="23">
        <f>IF(NOT(ISNUMBER(D193)),"",IF(COUNTIF(Lists!$E$2:$E$4,"&lt;="&amp;D193)=0,"Check the age",IF(D193&gt;Lists!$F$2,"Check the age",INDEX(Lists!$D$2:$D$4,COUNTIF(Lists!$E$2:$E$4,"&lt;="&amp;D193)))))</f>
        <v/>
      </c>
      <c r="F193" s="23">
        <f>IF(A193="","",Registrations!$AU$193)</f>
        <v/>
      </c>
      <c r="G193" s="24">
        <f>IF(A193="","",Registrations!$AV$193)</f>
        <v/>
      </c>
      <c r="H193" s="23">
        <f>IF(A193="","",Registrations!$BE$193)</f>
        <v/>
      </c>
      <c r="I193" s="23">
        <f>IF(A193="","",Registrations!$BF$193)</f>
        <v/>
      </c>
      <c r="J193" s="24">
        <f>IF(A193="","",Registrations!$AW$193)</f>
        <v/>
      </c>
      <c r="K193" s="24">
        <f>IF(A193="","",Registrations!$BG$193)</f>
        <v/>
      </c>
      <c r="L193" s="24">
        <f>IF(A193="","",IF(Registrations!$AX$193="Yes","Uploaded",IF(UPPER(TRIM(R193&amp;""))="Y","On paper","Missing")))</f>
        <v/>
      </c>
      <c r="M193" s="23">
        <f>IF(A193="","",IF(UPPER(TRIM(S193&amp;""))="Y","Paid in full",IF(Registrations!$BI$193&gt;0,IF(OR(NOT(ISNUMBER(Registrations!$BJ$193)),Registrations!$BI$193&gt;=Registrations!$BJ$193),"Paid in full","Deposit paid"),IF(Registrations!$BH$193&lt;&gt;"",Registrations!$BH$193,"No payment yet"))))</f>
        <v/>
      </c>
      <c r="N193" s="26">
        <f>IF(A193="","",Registrations!$BJ$193)</f>
        <v/>
      </c>
      <c r="O193" s="26">
        <f>IF(A193="","",Registrations!$BI$193)</f>
        <v/>
      </c>
      <c r="P193" s="26">
        <f>IF(A193="","",IF(OR(M193="Paid in full",NOT(ISNUMBER(Registrations!$BJ$193))),0,IF(M193="Deposit paid",MAX(0,Registrations!$BJ$193-Registrations!$BI$193),0)))</f>
        <v/>
      </c>
      <c r="Q193" s="18" t="n"/>
      <c r="R193" s="28" t="n"/>
      <c r="S193" s="28" t="n"/>
      <c r="T193" s="28" t="n"/>
      <c r="U193" s="18" t="n"/>
      <c r="V193" s="19">
        <f>IF(A193="",0,1)</f>
        <v/>
      </c>
      <c r="W193" s="19">
        <f>IF(A193="",0,1)</f>
        <v/>
      </c>
    </row>
    <row r="194">
      <c r="A194" s="23">
        <f>Registrations!$AS$194</f>
        <v/>
      </c>
      <c r="B194" s="24">
        <f>IF(A194="","","First camper")</f>
        <v/>
      </c>
      <c r="C194" s="25">
        <f>IF(A194="","",Registrations!$AT$194)</f>
        <v/>
      </c>
      <c r="D194" s="24">
        <f>IF(OR(A194="",NOT(ISNUMBER(C194)),NOT(ISNUMBER(Lists!$B$2))),"",YEAR(Lists!$B$2)-YEAR(C194)-IF(DATE(YEAR(Lists!$B$2),MONTH(C194),DAY(C194))&gt;Lists!$B$2,1,0))</f>
        <v/>
      </c>
      <c r="E194" s="23">
        <f>IF(NOT(ISNUMBER(D194)),"",IF(COUNTIF(Lists!$E$2:$E$4,"&lt;="&amp;D194)=0,"Check the age",IF(D194&gt;Lists!$F$2,"Check the age",INDEX(Lists!$D$2:$D$4,COUNTIF(Lists!$E$2:$E$4,"&lt;="&amp;D194)))))</f>
        <v/>
      </c>
      <c r="F194" s="23">
        <f>IF(A194="","",Registrations!$AU$194)</f>
        <v/>
      </c>
      <c r="G194" s="24">
        <f>IF(A194="","",Registrations!$AV$194)</f>
        <v/>
      </c>
      <c r="H194" s="23">
        <f>IF(A194="","",Registrations!$BE$194)</f>
        <v/>
      </c>
      <c r="I194" s="23">
        <f>IF(A194="","",Registrations!$BF$194)</f>
        <v/>
      </c>
      <c r="J194" s="24">
        <f>IF(A194="","",Registrations!$AW$194)</f>
        <v/>
      </c>
      <c r="K194" s="24">
        <f>IF(A194="","",Registrations!$BG$194)</f>
        <v/>
      </c>
      <c r="L194" s="24">
        <f>IF(A194="","",IF(Registrations!$AX$194="Yes","Uploaded",IF(UPPER(TRIM(R194&amp;""))="Y","On paper","Missing")))</f>
        <v/>
      </c>
      <c r="M194" s="23">
        <f>IF(A194="","",IF(UPPER(TRIM(S194&amp;""))="Y","Paid in full",IF(Registrations!$BI$194&gt;0,IF(OR(NOT(ISNUMBER(Registrations!$BJ$194)),Registrations!$BI$194&gt;=Registrations!$BJ$194),"Paid in full","Deposit paid"),IF(Registrations!$BH$194&lt;&gt;"",Registrations!$BH$194,"No payment yet"))))</f>
        <v/>
      </c>
      <c r="N194" s="26">
        <f>IF(A194="","",Registrations!$BJ$194)</f>
        <v/>
      </c>
      <c r="O194" s="26">
        <f>IF(A194="","",Registrations!$BI$194)</f>
        <v/>
      </c>
      <c r="P194" s="26">
        <f>IF(A194="","",IF(OR(M194="Paid in full",NOT(ISNUMBER(Registrations!$BJ$194))),0,IF(M194="Deposit paid",MAX(0,Registrations!$BJ$194-Registrations!$BI$194),0)))</f>
        <v/>
      </c>
      <c r="Q194" s="18" t="n"/>
      <c r="R194" s="28" t="n"/>
      <c r="S194" s="28" t="n"/>
      <c r="T194" s="28" t="n"/>
      <c r="U194" s="18" t="n"/>
      <c r="V194" s="19">
        <f>IF(A194="",0,1)</f>
        <v/>
      </c>
      <c r="W194" s="19">
        <f>IF(A194="",0,1)</f>
        <v/>
      </c>
    </row>
    <row r="195">
      <c r="A195" s="23">
        <f>Registrations!$AS$195</f>
        <v/>
      </c>
      <c r="B195" s="24">
        <f>IF(A195="","","First camper")</f>
        <v/>
      </c>
      <c r="C195" s="25">
        <f>IF(A195="","",Registrations!$AT$195)</f>
        <v/>
      </c>
      <c r="D195" s="24">
        <f>IF(OR(A195="",NOT(ISNUMBER(C195)),NOT(ISNUMBER(Lists!$B$2))),"",YEAR(Lists!$B$2)-YEAR(C195)-IF(DATE(YEAR(Lists!$B$2),MONTH(C195),DAY(C195))&gt;Lists!$B$2,1,0))</f>
        <v/>
      </c>
      <c r="E195" s="23">
        <f>IF(NOT(ISNUMBER(D195)),"",IF(COUNTIF(Lists!$E$2:$E$4,"&lt;="&amp;D195)=0,"Check the age",IF(D195&gt;Lists!$F$2,"Check the age",INDEX(Lists!$D$2:$D$4,COUNTIF(Lists!$E$2:$E$4,"&lt;="&amp;D195)))))</f>
        <v/>
      </c>
      <c r="F195" s="23">
        <f>IF(A195="","",Registrations!$AU$195)</f>
        <v/>
      </c>
      <c r="G195" s="24">
        <f>IF(A195="","",Registrations!$AV$195)</f>
        <v/>
      </c>
      <c r="H195" s="23">
        <f>IF(A195="","",Registrations!$BE$195)</f>
        <v/>
      </c>
      <c r="I195" s="23">
        <f>IF(A195="","",Registrations!$BF$195)</f>
        <v/>
      </c>
      <c r="J195" s="24">
        <f>IF(A195="","",Registrations!$AW$195)</f>
        <v/>
      </c>
      <c r="K195" s="24">
        <f>IF(A195="","",Registrations!$BG$195)</f>
        <v/>
      </c>
      <c r="L195" s="24">
        <f>IF(A195="","",IF(Registrations!$AX$195="Yes","Uploaded",IF(UPPER(TRIM(R195&amp;""))="Y","On paper","Missing")))</f>
        <v/>
      </c>
      <c r="M195" s="23">
        <f>IF(A195="","",IF(UPPER(TRIM(S195&amp;""))="Y","Paid in full",IF(Registrations!$BI$195&gt;0,IF(OR(NOT(ISNUMBER(Registrations!$BJ$195)),Registrations!$BI$195&gt;=Registrations!$BJ$195),"Paid in full","Deposit paid"),IF(Registrations!$BH$195&lt;&gt;"",Registrations!$BH$195,"No payment yet"))))</f>
        <v/>
      </c>
      <c r="N195" s="26">
        <f>IF(A195="","",Registrations!$BJ$195)</f>
        <v/>
      </c>
      <c r="O195" s="26">
        <f>IF(A195="","",Registrations!$BI$195)</f>
        <v/>
      </c>
      <c r="P195" s="26">
        <f>IF(A195="","",IF(OR(M195="Paid in full",NOT(ISNUMBER(Registrations!$BJ$195))),0,IF(M195="Deposit paid",MAX(0,Registrations!$BJ$195-Registrations!$BI$195),0)))</f>
        <v/>
      </c>
      <c r="Q195" s="18" t="n"/>
      <c r="R195" s="28" t="n"/>
      <c r="S195" s="28" t="n"/>
      <c r="T195" s="28" t="n"/>
      <c r="U195" s="18" t="n"/>
      <c r="V195" s="19">
        <f>IF(A195="",0,1)</f>
        <v/>
      </c>
      <c r="W195" s="19">
        <f>IF(A195="",0,1)</f>
        <v/>
      </c>
    </row>
    <row r="196">
      <c r="A196" s="23">
        <f>Registrations!$AS$196</f>
        <v/>
      </c>
      <c r="B196" s="24">
        <f>IF(A196="","","First camper")</f>
        <v/>
      </c>
      <c r="C196" s="25">
        <f>IF(A196="","",Registrations!$AT$196)</f>
        <v/>
      </c>
      <c r="D196" s="24">
        <f>IF(OR(A196="",NOT(ISNUMBER(C196)),NOT(ISNUMBER(Lists!$B$2))),"",YEAR(Lists!$B$2)-YEAR(C196)-IF(DATE(YEAR(Lists!$B$2),MONTH(C196),DAY(C196))&gt;Lists!$B$2,1,0))</f>
        <v/>
      </c>
      <c r="E196" s="23">
        <f>IF(NOT(ISNUMBER(D196)),"",IF(COUNTIF(Lists!$E$2:$E$4,"&lt;="&amp;D196)=0,"Check the age",IF(D196&gt;Lists!$F$2,"Check the age",INDEX(Lists!$D$2:$D$4,COUNTIF(Lists!$E$2:$E$4,"&lt;="&amp;D196)))))</f>
        <v/>
      </c>
      <c r="F196" s="23">
        <f>IF(A196="","",Registrations!$AU$196)</f>
        <v/>
      </c>
      <c r="G196" s="24">
        <f>IF(A196="","",Registrations!$AV$196)</f>
        <v/>
      </c>
      <c r="H196" s="23">
        <f>IF(A196="","",Registrations!$BE$196)</f>
        <v/>
      </c>
      <c r="I196" s="23">
        <f>IF(A196="","",Registrations!$BF$196)</f>
        <v/>
      </c>
      <c r="J196" s="24">
        <f>IF(A196="","",Registrations!$AW$196)</f>
        <v/>
      </c>
      <c r="K196" s="24">
        <f>IF(A196="","",Registrations!$BG$196)</f>
        <v/>
      </c>
      <c r="L196" s="24">
        <f>IF(A196="","",IF(Registrations!$AX$196="Yes","Uploaded",IF(UPPER(TRIM(R196&amp;""))="Y","On paper","Missing")))</f>
        <v/>
      </c>
      <c r="M196" s="23">
        <f>IF(A196="","",IF(UPPER(TRIM(S196&amp;""))="Y","Paid in full",IF(Registrations!$BI$196&gt;0,IF(OR(NOT(ISNUMBER(Registrations!$BJ$196)),Registrations!$BI$196&gt;=Registrations!$BJ$196),"Paid in full","Deposit paid"),IF(Registrations!$BH$196&lt;&gt;"",Registrations!$BH$196,"No payment yet"))))</f>
        <v/>
      </c>
      <c r="N196" s="26">
        <f>IF(A196="","",Registrations!$BJ$196)</f>
        <v/>
      </c>
      <c r="O196" s="26">
        <f>IF(A196="","",Registrations!$BI$196)</f>
        <v/>
      </c>
      <c r="P196" s="26">
        <f>IF(A196="","",IF(OR(M196="Paid in full",NOT(ISNUMBER(Registrations!$BJ$196))),0,IF(M196="Deposit paid",MAX(0,Registrations!$BJ$196-Registrations!$BI$196),0)))</f>
        <v/>
      </c>
      <c r="Q196" s="18" t="n"/>
      <c r="R196" s="28" t="n"/>
      <c r="S196" s="28" t="n"/>
      <c r="T196" s="28" t="n"/>
      <c r="U196" s="18" t="n"/>
      <c r="V196" s="19">
        <f>IF(A196="",0,1)</f>
        <v/>
      </c>
      <c r="W196" s="19">
        <f>IF(A196="",0,1)</f>
        <v/>
      </c>
    </row>
    <row r="197">
      <c r="A197" s="23">
        <f>Registrations!$AS$197</f>
        <v/>
      </c>
      <c r="B197" s="24">
        <f>IF(A197="","","First camper")</f>
        <v/>
      </c>
      <c r="C197" s="25">
        <f>IF(A197="","",Registrations!$AT$197)</f>
        <v/>
      </c>
      <c r="D197" s="24">
        <f>IF(OR(A197="",NOT(ISNUMBER(C197)),NOT(ISNUMBER(Lists!$B$2))),"",YEAR(Lists!$B$2)-YEAR(C197)-IF(DATE(YEAR(Lists!$B$2),MONTH(C197),DAY(C197))&gt;Lists!$B$2,1,0))</f>
        <v/>
      </c>
      <c r="E197" s="23">
        <f>IF(NOT(ISNUMBER(D197)),"",IF(COUNTIF(Lists!$E$2:$E$4,"&lt;="&amp;D197)=0,"Check the age",IF(D197&gt;Lists!$F$2,"Check the age",INDEX(Lists!$D$2:$D$4,COUNTIF(Lists!$E$2:$E$4,"&lt;="&amp;D197)))))</f>
        <v/>
      </c>
      <c r="F197" s="23">
        <f>IF(A197="","",Registrations!$AU$197)</f>
        <v/>
      </c>
      <c r="G197" s="24">
        <f>IF(A197="","",Registrations!$AV$197)</f>
        <v/>
      </c>
      <c r="H197" s="23">
        <f>IF(A197="","",Registrations!$BE$197)</f>
        <v/>
      </c>
      <c r="I197" s="23">
        <f>IF(A197="","",Registrations!$BF$197)</f>
        <v/>
      </c>
      <c r="J197" s="24">
        <f>IF(A197="","",Registrations!$AW$197)</f>
        <v/>
      </c>
      <c r="K197" s="24">
        <f>IF(A197="","",Registrations!$BG$197)</f>
        <v/>
      </c>
      <c r="L197" s="24">
        <f>IF(A197="","",IF(Registrations!$AX$197="Yes","Uploaded",IF(UPPER(TRIM(R197&amp;""))="Y","On paper","Missing")))</f>
        <v/>
      </c>
      <c r="M197" s="23">
        <f>IF(A197="","",IF(UPPER(TRIM(S197&amp;""))="Y","Paid in full",IF(Registrations!$BI$197&gt;0,IF(OR(NOT(ISNUMBER(Registrations!$BJ$197)),Registrations!$BI$197&gt;=Registrations!$BJ$197),"Paid in full","Deposit paid"),IF(Registrations!$BH$197&lt;&gt;"",Registrations!$BH$197,"No payment yet"))))</f>
        <v/>
      </c>
      <c r="N197" s="26">
        <f>IF(A197="","",Registrations!$BJ$197)</f>
        <v/>
      </c>
      <c r="O197" s="26">
        <f>IF(A197="","",Registrations!$BI$197)</f>
        <v/>
      </c>
      <c r="P197" s="26">
        <f>IF(A197="","",IF(OR(M197="Paid in full",NOT(ISNUMBER(Registrations!$BJ$197))),0,IF(M197="Deposit paid",MAX(0,Registrations!$BJ$197-Registrations!$BI$197),0)))</f>
        <v/>
      </c>
      <c r="Q197" s="18" t="n"/>
      <c r="R197" s="28" t="n"/>
      <c r="S197" s="28" t="n"/>
      <c r="T197" s="28" t="n"/>
      <c r="U197" s="18" t="n"/>
      <c r="V197" s="19">
        <f>IF(A197="",0,1)</f>
        <v/>
      </c>
      <c r="W197" s="19">
        <f>IF(A197="",0,1)</f>
        <v/>
      </c>
    </row>
    <row r="198">
      <c r="A198" s="23">
        <f>Registrations!$AS$198</f>
        <v/>
      </c>
      <c r="B198" s="24">
        <f>IF(A198="","","First camper")</f>
        <v/>
      </c>
      <c r="C198" s="25">
        <f>IF(A198="","",Registrations!$AT$198)</f>
        <v/>
      </c>
      <c r="D198" s="24">
        <f>IF(OR(A198="",NOT(ISNUMBER(C198)),NOT(ISNUMBER(Lists!$B$2))),"",YEAR(Lists!$B$2)-YEAR(C198)-IF(DATE(YEAR(Lists!$B$2),MONTH(C198),DAY(C198))&gt;Lists!$B$2,1,0))</f>
        <v/>
      </c>
      <c r="E198" s="23">
        <f>IF(NOT(ISNUMBER(D198)),"",IF(COUNTIF(Lists!$E$2:$E$4,"&lt;="&amp;D198)=0,"Check the age",IF(D198&gt;Lists!$F$2,"Check the age",INDEX(Lists!$D$2:$D$4,COUNTIF(Lists!$E$2:$E$4,"&lt;="&amp;D198)))))</f>
        <v/>
      </c>
      <c r="F198" s="23">
        <f>IF(A198="","",Registrations!$AU$198)</f>
        <v/>
      </c>
      <c r="G198" s="24">
        <f>IF(A198="","",Registrations!$AV$198)</f>
        <v/>
      </c>
      <c r="H198" s="23">
        <f>IF(A198="","",Registrations!$BE$198)</f>
        <v/>
      </c>
      <c r="I198" s="23">
        <f>IF(A198="","",Registrations!$BF$198)</f>
        <v/>
      </c>
      <c r="J198" s="24">
        <f>IF(A198="","",Registrations!$AW$198)</f>
        <v/>
      </c>
      <c r="K198" s="24">
        <f>IF(A198="","",Registrations!$BG$198)</f>
        <v/>
      </c>
      <c r="L198" s="24">
        <f>IF(A198="","",IF(Registrations!$AX$198="Yes","Uploaded",IF(UPPER(TRIM(R198&amp;""))="Y","On paper","Missing")))</f>
        <v/>
      </c>
      <c r="M198" s="23">
        <f>IF(A198="","",IF(UPPER(TRIM(S198&amp;""))="Y","Paid in full",IF(Registrations!$BI$198&gt;0,IF(OR(NOT(ISNUMBER(Registrations!$BJ$198)),Registrations!$BI$198&gt;=Registrations!$BJ$198),"Paid in full","Deposit paid"),IF(Registrations!$BH$198&lt;&gt;"",Registrations!$BH$198,"No payment yet"))))</f>
        <v/>
      </c>
      <c r="N198" s="26">
        <f>IF(A198="","",Registrations!$BJ$198)</f>
        <v/>
      </c>
      <c r="O198" s="26">
        <f>IF(A198="","",Registrations!$BI$198)</f>
        <v/>
      </c>
      <c r="P198" s="26">
        <f>IF(A198="","",IF(OR(M198="Paid in full",NOT(ISNUMBER(Registrations!$BJ$198))),0,IF(M198="Deposit paid",MAX(0,Registrations!$BJ$198-Registrations!$BI$198),0)))</f>
        <v/>
      </c>
      <c r="Q198" s="18" t="n"/>
      <c r="R198" s="28" t="n"/>
      <c r="S198" s="28" t="n"/>
      <c r="T198" s="28" t="n"/>
      <c r="U198" s="18" t="n"/>
      <c r="V198" s="19">
        <f>IF(A198="",0,1)</f>
        <v/>
      </c>
      <c r="W198" s="19">
        <f>IF(A198="",0,1)</f>
        <v/>
      </c>
    </row>
    <row r="199">
      <c r="A199" s="23">
        <f>Registrations!$AS$199</f>
        <v/>
      </c>
      <c r="B199" s="24">
        <f>IF(A199="","","First camper")</f>
        <v/>
      </c>
      <c r="C199" s="25">
        <f>IF(A199="","",Registrations!$AT$199)</f>
        <v/>
      </c>
      <c r="D199" s="24">
        <f>IF(OR(A199="",NOT(ISNUMBER(C199)),NOT(ISNUMBER(Lists!$B$2))),"",YEAR(Lists!$B$2)-YEAR(C199)-IF(DATE(YEAR(Lists!$B$2),MONTH(C199),DAY(C199))&gt;Lists!$B$2,1,0))</f>
        <v/>
      </c>
      <c r="E199" s="23">
        <f>IF(NOT(ISNUMBER(D199)),"",IF(COUNTIF(Lists!$E$2:$E$4,"&lt;="&amp;D199)=0,"Check the age",IF(D199&gt;Lists!$F$2,"Check the age",INDEX(Lists!$D$2:$D$4,COUNTIF(Lists!$E$2:$E$4,"&lt;="&amp;D199)))))</f>
        <v/>
      </c>
      <c r="F199" s="23">
        <f>IF(A199="","",Registrations!$AU$199)</f>
        <v/>
      </c>
      <c r="G199" s="24">
        <f>IF(A199="","",Registrations!$AV$199)</f>
        <v/>
      </c>
      <c r="H199" s="23">
        <f>IF(A199="","",Registrations!$BE$199)</f>
        <v/>
      </c>
      <c r="I199" s="23">
        <f>IF(A199="","",Registrations!$BF$199)</f>
        <v/>
      </c>
      <c r="J199" s="24">
        <f>IF(A199="","",Registrations!$AW$199)</f>
        <v/>
      </c>
      <c r="K199" s="24">
        <f>IF(A199="","",Registrations!$BG$199)</f>
        <v/>
      </c>
      <c r="L199" s="24">
        <f>IF(A199="","",IF(Registrations!$AX$199="Yes","Uploaded",IF(UPPER(TRIM(R199&amp;""))="Y","On paper","Missing")))</f>
        <v/>
      </c>
      <c r="M199" s="23">
        <f>IF(A199="","",IF(UPPER(TRIM(S199&amp;""))="Y","Paid in full",IF(Registrations!$BI$199&gt;0,IF(OR(NOT(ISNUMBER(Registrations!$BJ$199)),Registrations!$BI$199&gt;=Registrations!$BJ$199),"Paid in full","Deposit paid"),IF(Registrations!$BH$199&lt;&gt;"",Registrations!$BH$199,"No payment yet"))))</f>
        <v/>
      </c>
      <c r="N199" s="26">
        <f>IF(A199="","",Registrations!$BJ$199)</f>
        <v/>
      </c>
      <c r="O199" s="26">
        <f>IF(A199="","",Registrations!$BI$199)</f>
        <v/>
      </c>
      <c r="P199" s="26">
        <f>IF(A199="","",IF(OR(M199="Paid in full",NOT(ISNUMBER(Registrations!$BJ$199))),0,IF(M199="Deposit paid",MAX(0,Registrations!$BJ$199-Registrations!$BI$199),0)))</f>
        <v/>
      </c>
      <c r="Q199" s="18" t="n"/>
      <c r="R199" s="28" t="n"/>
      <c r="S199" s="28" t="n"/>
      <c r="T199" s="28" t="n"/>
      <c r="U199" s="18" t="n"/>
      <c r="V199" s="19">
        <f>IF(A199="",0,1)</f>
        <v/>
      </c>
      <c r="W199" s="19">
        <f>IF(A199="",0,1)</f>
        <v/>
      </c>
    </row>
    <row r="200">
      <c r="A200" s="23">
        <f>Registrations!$AS$200</f>
        <v/>
      </c>
      <c r="B200" s="24">
        <f>IF(A200="","","First camper")</f>
        <v/>
      </c>
      <c r="C200" s="25">
        <f>IF(A200="","",Registrations!$AT$200)</f>
        <v/>
      </c>
      <c r="D200" s="24">
        <f>IF(OR(A200="",NOT(ISNUMBER(C200)),NOT(ISNUMBER(Lists!$B$2))),"",YEAR(Lists!$B$2)-YEAR(C200)-IF(DATE(YEAR(Lists!$B$2),MONTH(C200),DAY(C200))&gt;Lists!$B$2,1,0))</f>
        <v/>
      </c>
      <c r="E200" s="23">
        <f>IF(NOT(ISNUMBER(D200)),"",IF(COUNTIF(Lists!$E$2:$E$4,"&lt;="&amp;D200)=0,"Check the age",IF(D200&gt;Lists!$F$2,"Check the age",INDEX(Lists!$D$2:$D$4,COUNTIF(Lists!$E$2:$E$4,"&lt;="&amp;D200)))))</f>
        <v/>
      </c>
      <c r="F200" s="23">
        <f>IF(A200="","",Registrations!$AU$200)</f>
        <v/>
      </c>
      <c r="G200" s="24">
        <f>IF(A200="","",Registrations!$AV$200)</f>
        <v/>
      </c>
      <c r="H200" s="23">
        <f>IF(A200="","",Registrations!$BE$200)</f>
        <v/>
      </c>
      <c r="I200" s="23">
        <f>IF(A200="","",Registrations!$BF$200)</f>
        <v/>
      </c>
      <c r="J200" s="24">
        <f>IF(A200="","",Registrations!$AW$200)</f>
        <v/>
      </c>
      <c r="K200" s="24">
        <f>IF(A200="","",Registrations!$BG$200)</f>
        <v/>
      </c>
      <c r="L200" s="24">
        <f>IF(A200="","",IF(Registrations!$AX$200="Yes","Uploaded",IF(UPPER(TRIM(R200&amp;""))="Y","On paper","Missing")))</f>
        <v/>
      </c>
      <c r="M200" s="23">
        <f>IF(A200="","",IF(UPPER(TRIM(S200&amp;""))="Y","Paid in full",IF(Registrations!$BI$200&gt;0,IF(OR(NOT(ISNUMBER(Registrations!$BJ$200)),Registrations!$BI$200&gt;=Registrations!$BJ$200),"Paid in full","Deposit paid"),IF(Registrations!$BH$200&lt;&gt;"",Registrations!$BH$200,"No payment yet"))))</f>
        <v/>
      </c>
      <c r="N200" s="26">
        <f>IF(A200="","",Registrations!$BJ$200)</f>
        <v/>
      </c>
      <c r="O200" s="26">
        <f>IF(A200="","",Registrations!$BI$200)</f>
        <v/>
      </c>
      <c r="P200" s="26">
        <f>IF(A200="","",IF(OR(M200="Paid in full",NOT(ISNUMBER(Registrations!$BJ$200))),0,IF(M200="Deposit paid",MAX(0,Registrations!$BJ$200-Registrations!$BI$200),0)))</f>
        <v/>
      </c>
      <c r="Q200" s="18" t="n"/>
      <c r="R200" s="28" t="n"/>
      <c r="S200" s="28" t="n"/>
      <c r="T200" s="28" t="n"/>
      <c r="U200" s="18" t="n"/>
      <c r="V200" s="19">
        <f>IF(A200="",0,1)</f>
        <v/>
      </c>
      <c r="W200" s="19">
        <f>IF(A200="",0,1)</f>
        <v/>
      </c>
    </row>
    <row r="201">
      <c r="A201" s="23">
        <f>Registrations!$AS$201</f>
        <v/>
      </c>
      <c r="B201" s="24">
        <f>IF(A201="","","First camper")</f>
        <v/>
      </c>
      <c r="C201" s="25">
        <f>IF(A201="","",Registrations!$AT$201)</f>
        <v/>
      </c>
      <c r="D201" s="24">
        <f>IF(OR(A201="",NOT(ISNUMBER(C201)),NOT(ISNUMBER(Lists!$B$2))),"",YEAR(Lists!$B$2)-YEAR(C201)-IF(DATE(YEAR(Lists!$B$2),MONTH(C201),DAY(C201))&gt;Lists!$B$2,1,0))</f>
        <v/>
      </c>
      <c r="E201" s="23">
        <f>IF(NOT(ISNUMBER(D201)),"",IF(COUNTIF(Lists!$E$2:$E$4,"&lt;="&amp;D201)=0,"Check the age",IF(D201&gt;Lists!$F$2,"Check the age",INDEX(Lists!$D$2:$D$4,COUNTIF(Lists!$E$2:$E$4,"&lt;="&amp;D201)))))</f>
        <v/>
      </c>
      <c r="F201" s="23">
        <f>IF(A201="","",Registrations!$AU$201)</f>
        <v/>
      </c>
      <c r="G201" s="24">
        <f>IF(A201="","",Registrations!$AV$201)</f>
        <v/>
      </c>
      <c r="H201" s="23">
        <f>IF(A201="","",Registrations!$BE$201)</f>
        <v/>
      </c>
      <c r="I201" s="23">
        <f>IF(A201="","",Registrations!$BF$201)</f>
        <v/>
      </c>
      <c r="J201" s="24">
        <f>IF(A201="","",Registrations!$AW$201)</f>
        <v/>
      </c>
      <c r="K201" s="24">
        <f>IF(A201="","",Registrations!$BG$201)</f>
        <v/>
      </c>
      <c r="L201" s="24">
        <f>IF(A201="","",IF(Registrations!$AX$201="Yes","Uploaded",IF(UPPER(TRIM(R201&amp;""))="Y","On paper","Missing")))</f>
        <v/>
      </c>
      <c r="M201" s="23">
        <f>IF(A201="","",IF(UPPER(TRIM(S201&amp;""))="Y","Paid in full",IF(Registrations!$BI$201&gt;0,IF(OR(NOT(ISNUMBER(Registrations!$BJ$201)),Registrations!$BI$201&gt;=Registrations!$BJ$201),"Paid in full","Deposit paid"),IF(Registrations!$BH$201&lt;&gt;"",Registrations!$BH$201,"No payment yet"))))</f>
        <v/>
      </c>
      <c r="N201" s="26">
        <f>IF(A201="","",Registrations!$BJ$201)</f>
        <v/>
      </c>
      <c r="O201" s="26">
        <f>IF(A201="","",Registrations!$BI$201)</f>
        <v/>
      </c>
      <c r="P201" s="26">
        <f>IF(A201="","",IF(OR(M201="Paid in full",NOT(ISNUMBER(Registrations!$BJ$201))),0,IF(M201="Deposit paid",MAX(0,Registrations!$BJ$201-Registrations!$BI$201),0)))</f>
        <v/>
      </c>
      <c r="Q201" s="18" t="n"/>
      <c r="R201" s="28" t="n"/>
      <c r="S201" s="28" t="n"/>
      <c r="T201" s="28" t="n"/>
      <c r="U201" s="18" t="n"/>
      <c r="V201" s="19">
        <f>IF(A201="",0,1)</f>
        <v/>
      </c>
      <c r="W201" s="19">
        <f>IF(A201="",0,1)</f>
        <v/>
      </c>
    </row>
    <row r="202">
      <c r="A202" s="23">
        <f>Registrations!$AS$202</f>
        <v/>
      </c>
      <c r="B202" s="24">
        <f>IF(A202="","","First camper")</f>
        <v/>
      </c>
      <c r="C202" s="25">
        <f>IF(A202="","",Registrations!$AT$202)</f>
        <v/>
      </c>
      <c r="D202" s="24">
        <f>IF(OR(A202="",NOT(ISNUMBER(C202)),NOT(ISNUMBER(Lists!$B$2))),"",YEAR(Lists!$B$2)-YEAR(C202)-IF(DATE(YEAR(Lists!$B$2),MONTH(C202),DAY(C202))&gt;Lists!$B$2,1,0))</f>
        <v/>
      </c>
      <c r="E202" s="23">
        <f>IF(NOT(ISNUMBER(D202)),"",IF(COUNTIF(Lists!$E$2:$E$4,"&lt;="&amp;D202)=0,"Check the age",IF(D202&gt;Lists!$F$2,"Check the age",INDEX(Lists!$D$2:$D$4,COUNTIF(Lists!$E$2:$E$4,"&lt;="&amp;D202)))))</f>
        <v/>
      </c>
      <c r="F202" s="23">
        <f>IF(A202="","",Registrations!$AU$202)</f>
        <v/>
      </c>
      <c r="G202" s="24">
        <f>IF(A202="","",Registrations!$AV$202)</f>
        <v/>
      </c>
      <c r="H202" s="23">
        <f>IF(A202="","",Registrations!$BE$202)</f>
        <v/>
      </c>
      <c r="I202" s="23">
        <f>IF(A202="","",Registrations!$BF$202)</f>
        <v/>
      </c>
      <c r="J202" s="24">
        <f>IF(A202="","",Registrations!$AW$202)</f>
        <v/>
      </c>
      <c r="K202" s="24">
        <f>IF(A202="","",Registrations!$BG$202)</f>
        <v/>
      </c>
      <c r="L202" s="24">
        <f>IF(A202="","",IF(Registrations!$AX$202="Yes","Uploaded",IF(UPPER(TRIM(R202&amp;""))="Y","On paper","Missing")))</f>
        <v/>
      </c>
      <c r="M202" s="23">
        <f>IF(A202="","",IF(UPPER(TRIM(S202&amp;""))="Y","Paid in full",IF(Registrations!$BI$202&gt;0,IF(OR(NOT(ISNUMBER(Registrations!$BJ$202)),Registrations!$BI$202&gt;=Registrations!$BJ$202),"Paid in full","Deposit paid"),IF(Registrations!$BH$202&lt;&gt;"",Registrations!$BH$202,"No payment yet"))))</f>
        <v/>
      </c>
      <c r="N202" s="26">
        <f>IF(A202="","",Registrations!$BJ$202)</f>
        <v/>
      </c>
      <c r="O202" s="26">
        <f>IF(A202="","",Registrations!$BI$202)</f>
        <v/>
      </c>
      <c r="P202" s="26">
        <f>IF(A202="","",IF(OR(M202="Paid in full",NOT(ISNUMBER(Registrations!$BJ$202))),0,IF(M202="Deposit paid",MAX(0,Registrations!$BJ$202-Registrations!$BI$202),0)))</f>
        <v/>
      </c>
      <c r="Q202" s="18" t="n"/>
      <c r="R202" s="28" t="n"/>
      <c r="S202" s="28" t="n"/>
      <c r="T202" s="28" t="n"/>
      <c r="U202" s="18" t="n"/>
      <c r="V202" s="19">
        <f>IF(A202="",0,1)</f>
        <v/>
      </c>
      <c r="W202" s="19">
        <f>IF(A202="",0,1)</f>
        <v/>
      </c>
    </row>
    <row r="203">
      <c r="A203" s="23">
        <f>Registrations!$AS$203</f>
        <v/>
      </c>
      <c r="B203" s="24">
        <f>IF(A203="","","First camper")</f>
        <v/>
      </c>
      <c r="C203" s="25">
        <f>IF(A203="","",Registrations!$AT$203)</f>
        <v/>
      </c>
      <c r="D203" s="24">
        <f>IF(OR(A203="",NOT(ISNUMBER(C203)),NOT(ISNUMBER(Lists!$B$2))),"",YEAR(Lists!$B$2)-YEAR(C203)-IF(DATE(YEAR(Lists!$B$2),MONTH(C203),DAY(C203))&gt;Lists!$B$2,1,0))</f>
        <v/>
      </c>
      <c r="E203" s="23">
        <f>IF(NOT(ISNUMBER(D203)),"",IF(COUNTIF(Lists!$E$2:$E$4,"&lt;="&amp;D203)=0,"Check the age",IF(D203&gt;Lists!$F$2,"Check the age",INDEX(Lists!$D$2:$D$4,COUNTIF(Lists!$E$2:$E$4,"&lt;="&amp;D203)))))</f>
        <v/>
      </c>
      <c r="F203" s="23">
        <f>IF(A203="","",Registrations!$AU$203)</f>
        <v/>
      </c>
      <c r="G203" s="24">
        <f>IF(A203="","",Registrations!$AV$203)</f>
        <v/>
      </c>
      <c r="H203" s="23">
        <f>IF(A203="","",Registrations!$BE$203)</f>
        <v/>
      </c>
      <c r="I203" s="23">
        <f>IF(A203="","",Registrations!$BF$203)</f>
        <v/>
      </c>
      <c r="J203" s="24">
        <f>IF(A203="","",Registrations!$AW$203)</f>
        <v/>
      </c>
      <c r="K203" s="24">
        <f>IF(A203="","",Registrations!$BG$203)</f>
        <v/>
      </c>
      <c r="L203" s="24">
        <f>IF(A203="","",IF(Registrations!$AX$203="Yes","Uploaded",IF(UPPER(TRIM(R203&amp;""))="Y","On paper","Missing")))</f>
        <v/>
      </c>
      <c r="M203" s="23">
        <f>IF(A203="","",IF(UPPER(TRIM(S203&amp;""))="Y","Paid in full",IF(Registrations!$BI$203&gt;0,IF(OR(NOT(ISNUMBER(Registrations!$BJ$203)),Registrations!$BI$203&gt;=Registrations!$BJ$203),"Paid in full","Deposit paid"),IF(Registrations!$BH$203&lt;&gt;"",Registrations!$BH$203,"No payment yet"))))</f>
        <v/>
      </c>
      <c r="N203" s="26">
        <f>IF(A203="","",Registrations!$BJ$203)</f>
        <v/>
      </c>
      <c r="O203" s="26">
        <f>IF(A203="","",Registrations!$BI$203)</f>
        <v/>
      </c>
      <c r="P203" s="26">
        <f>IF(A203="","",IF(OR(M203="Paid in full",NOT(ISNUMBER(Registrations!$BJ$203))),0,IF(M203="Deposit paid",MAX(0,Registrations!$BJ$203-Registrations!$BI$203),0)))</f>
        <v/>
      </c>
      <c r="Q203" s="18" t="n"/>
      <c r="R203" s="28" t="n"/>
      <c r="S203" s="28" t="n"/>
      <c r="T203" s="28" t="n"/>
      <c r="U203" s="18" t="n"/>
      <c r="V203" s="19">
        <f>IF(A203="",0,1)</f>
        <v/>
      </c>
      <c r="W203" s="19">
        <f>IF(A203="",0,1)</f>
        <v/>
      </c>
    </row>
    <row r="204">
      <c r="A204" s="23">
        <f>Registrations!$AS$204</f>
        <v/>
      </c>
      <c r="B204" s="24">
        <f>IF(A204="","","First camper")</f>
        <v/>
      </c>
      <c r="C204" s="25">
        <f>IF(A204="","",Registrations!$AT$204)</f>
        <v/>
      </c>
      <c r="D204" s="24">
        <f>IF(OR(A204="",NOT(ISNUMBER(C204)),NOT(ISNUMBER(Lists!$B$2))),"",YEAR(Lists!$B$2)-YEAR(C204)-IF(DATE(YEAR(Lists!$B$2),MONTH(C204),DAY(C204))&gt;Lists!$B$2,1,0))</f>
        <v/>
      </c>
      <c r="E204" s="23">
        <f>IF(NOT(ISNUMBER(D204)),"",IF(COUNTIF(Lists!$E$2:$E$4,"&lt;="&amp;D204)=0,"Check the age",IF(D204&gt;Lists!$F$2,"Check the age",INDEX(Lists!$D$2:$D$4,COUNTIF(Lists!$E$2:$E$4,"&lt;="&amp;D204)))))</f>
        <v/>
      </c>
      <c r="F204" s="23">
        <f>IF(A204="","",Registrations!$AU$204)</f>
        <v/>
      </c>
      <c r="G204" s="24">
        <f>IF(A204="","",Registrations!$AV$204)</f>
        <v/>
      </c>
      <c r="H204" s="23">
        <f>IF(A204="","",Registrations!$BE$204)</f>
        <v/>
      </c>
      <c r="I204" s="23">
        <f>IF(A204="","",Registrations!$BF$204)</f>
        <v/>
      </c>
      <c r="J204" s="24">
        <f>IF(A204="","",Registrations!$AW$204)</f>
        <v/>
      </c>
      <c r="K204" s="24">
        <f>IF(A204="","",Registrations!$BG$204)</f>
        <v/>
      </c>
      <c r="L204" s="24">
        <f>IF(A204="","",IF(Registrations!$AX$204="Yes","Uploaded",IF(UPPER(TRIM(R204&amp;""))="Y","On paper","Missing")))</f>
        <v/>
      </c>
      <c r="M204" s="23">
        <f>IF(A204="","",IF(UPPER(TRIM(S204&amp;""))="Y","Paid in full",IF(Registrations!$BI$204&gt;0,IF(OR(NOT(ISNUMBER(Registrations!$BJ$204)),Registrations!$BI$204&gt;=Registrations!$BJ$204),"Paid in full","Deposit paid"),IF(Registrations!$BH$204&lt;&gt;"",Registrations!$BH$204,"No payment yet"))))</f>
        <v/>
      </c>
      <c r="N204" s="26">
        <f>IF(A204="","",Registrations!$BJ$204)</f>
        <v/>
      </c>
      <c r="O204" s="26">
        <f>IF(A204="","",Registrations!$BI$204)</f>
        <v/>
      </c>
      <c r="P204" s="26">
        <f>IF(A204="","",IF(OR(M204="Paid in full",NOT(ISNUMBER(Registrations!$BJ$204))),0,IF(M204="Deposit paid",MAX(0,Registrations!$BJ$204-Registrations!$BI$204),0)))</f>
        <v/>
      </c>
      <c r="Q204" s="18" t="n"/>
      <c r="R204" s="28" t="n"/>
      <c r="S204" s="28" t="n"/>
      <c r="T204" s="28" t="n"/>
      <c r="U204" s="18" t="n"/>
      <c r="V204" s="19">
        <f>IF(A204="",0,1)</f>
        <v/>
      </c>
      <c r="W204" s="19">
        <f>IF(A204="",0,1)</f>
        <v/>
      </c>
    </row>
    <row r="205">
      <c r="A205" s="23">
        <f>Registrations!$AS$205</f>
        <v/>
      </c>
      <c r="B205" s="24">
        <f>IF(A205="","","First camper")</f>
        <v/>
      </c>
      <c r="C205" s="25">
        <f>IF(A205="","",Registrations!$AT$205)</f>
        <v/>
      </c>
      <c r="D205" s="24">
        <f>IF(OR(A205="",NOT(ISNUMBER(C205)),NOT(ISNUMBER(Lists!$B$2))),"",YEAR(Lists!$B$2)-YEAR(C205)-IF(DATE(YEAR(Lists!$B$2),MONTH(C205),DAY(C205))&gt;Lists!$B$2,1,0))</f>
        <v/>
      </c>
      <c r="E205" s="23">
        <f>IF(NOT(ISNUMBER(D205)),"",IF(COUNTIF(Lists!$E$2:$E$4,"&lt;="&amp;D205)=0,"Check the age",IF(D205&gt;Lists!$F$2,"Check the age",INDEX(Lists!$D$2:$D$4,COUNTIF(Lists!$E$2:$E$4,"&lt;="&amp;D205)))))</f>
        <v/>
      </c>
      <c r="F205" s="23">
        <f>IF(A205="","",Registrations!$AU$205)</f>
        <v/>
      </c>
      <c r="G205" s="24">
        <f>IF(A205="","",Registrations!$AV$205)</f>
        <v/>
      </c>
      <c r="H205" s="23">
        <f>IF(A205="","",Registrations!$BE$205)</f>
        <v/>
      </c>
      <c r="I205" s="23">
        <f>IF(A205="","",Registrations!$BF$205)</f>
        <v/>
      </c>
      <c r="J205" s="24">
        <f>IF(A205="","",Registrations!$AW$205)</f>
        <v/>
      </c>
      <c r="K205" s="24">
        <f>IF(A205="","",Registrations!$BG$205)</f>
        <v/>
      </c>
      <c r="L205" s="24">
        <f>IF(A205="","",IF(Registrations!$AX$205="Yes","Uploaded",IF(UPPER(TRIM(R205&amp;""))="Y","On paper","Missing")))</f>
        <v/>
      </c>
      <c r="M205" s="23">
        <f>IF(A205="","",IF(UPPER(TRIM(S205&amp;""))="Y","Paid in full",IF(Registrations!$BI$205&gt;0,IF(OR(NOT(ISNUMBER(Registrations!$BJ$205)),Registrations!$BI$205&gt;=Registrations!$BJ$205),"Paid in full","Deposit paid"),IF(Registrations!$BH$205&lt;&gt;"",Registrations!$BH$205,"No payment yet"))))</f>
        <v/>
      </c>
      <c r="N205" s="26">
        <f>IF(A205="","",Registrations!$BJ$205)</f>
        <v/>
      </c>
      <c r="O205" s="26">
        <f>IF(A205="","",Registrations!$BI$205)</f>
        <v/>
      </c>
      <c r="P205" s="26">
        <f>IF(A205="","",IF(OR(M205="Paid in full",NOT(ISNUMBER(Registrations!$BJ$205))),0,IF(M205="Deposit paid",MAX(0,Registrations!$BJ$205-Registrations!$BI$205),0)))</f>
        <v/>
      </c>
      <c r="Q205" s="18" t="n"/>
      <c r="R205" s="28" t="n"/>
      <c r="S205" s="28" t="n"/>
      <c r="T205" s="28" t="n"/>
      <c r="U205" s="18" t="n"/>
      <c r="V205" s="19">
        <f>IF(A205="",0,1)</f>
        <v/>
      </c>
      <c r="W205" s="19">
        <f>IF(A205="",0,1)</f>
        <v/>
      </c>
    </row>
    <row r="206">
      <c r="A206" s="23">
        <f>Registrations!$AS$206</f>
        <v/>
      </c>
      <c r="B206" s="24">
        <f>IF(A206="","","First camper")</f>
        <v/>
      </c>
      <c r="C206" s="25">
        <f>IF(A206="","",Registrations!$AT$206)</f>
        <v/>
      </c>
      <c r="D206" s="24">
        <f>IF(OR(A206="",NOT(ISNUMBER(C206)),NOT(ISNUMBER(Lists!$B$2))),"",YEAR(Lists!$B$2)-YEAR(C206)-IF(DATE(YEAR(Lists!$B$2),MONTH(C206),DAY(C206))&gt;Lists!$B$2,1,0))</f>
        <v/>
      </c>
      <c r="E206" s="23">
        <f>IF(NOT(ISNUMBER(D206)),"",IF(COUNTIF(Lists!$E$2:$E$4,"&lt;="&amp;D206)=0,"Check the age",IF(D206&gt;Lists!$F$2,"Check the age",INDEX(Lists!$D$2:$D$4,COUNTIF(Lists!$E$2:$E$4,"&lt;="&amp;D206)))))</f>
        <v/>
      </c>
      <c r="F206" s="23">
        <f>IF(A206="","",Registrations!$AU$206)</f>
        <v/>
      </c>
      <c r="G206" s="24">
        <f>IF(A206="","",Registrations!$AV$206)</f>
        <v/>
      </c>
      <c r="H206" s="23">
        <f>IF(A206="","",Registrations!$BE$206)</f>
        <v/>
      </c>
      <c r="I206" s="23">
        <f>IF(A206="","",Registrations!$BF$206)</f>
        <v/>
      </c>
      <c r="J206" s="24">
        <f>IF(A206="","",Registrations!$AW$206)</f>
        <v/>
      </c>
      <c r="K206" s="24">
        <f>IF(A206="","",Registrations!$BG$206)</f>
        <v/>
      </c>
      <c r="L206" s="24">
        <f>IF(A206="","",IF(Registrations!$AX$206="Yes","Uploaded",IF(UPPER(TRIM(R206&amp;""))="Y","On paper","Missing")))</f>
        <v/>
      </c>
      <c r="M206" s="23">
        <f>IF(A206="","",IF(UPPER(TRIM(S206&amp;""))="Y","Paid in full",IF(Registrations!$BI$206&gt;0,IF(OR(NOT(ISNUMBER(Registrations!$BJ$206)),Registrations!$BI$206&gt;=Registrations!$BJ$206),"Paid in full","Deposit paid"),IF(Registrations!$BH$206&lt;&gt;"",Registrations!$BH$206,"No payment yet"))))</f>
        <v/>
      </c>
      <c r="N206" s="26">
        <f>IF(A206="","",Registrations!$BJ$206)</f>
        <v/>
      </c>
      <c r="O206" s="26">
        <f>IF(A206="","",Registrations!$BI$206)</f>
        <v/>
      </c>
      <c r="P206" s="26">
        <f>IF(A206="","",IF(OR(M206="Paid in full",NOT(ISNUMBER(Registrations!$BJ$206))),0,IF(M206="Deposit paid",MAX(0,Registrations!$BJ$206-Registrations!$BI$206),0)))</f>
        <v/>
      </c>
      <c r="Q206" s="18" t="n"/>
      <c r="R206" s="28" t="n"/>
      <c r="S206" s="28" t="n"/>
      <c r="T206" s="28" t="n"/>
      <c r="U206" s="18" t="n"/>
      <c r="V206" s="19">
        <f>IF(A206="",0,1)</f>
        <v/>
      </c>
      <c r="W206" s="19">
        <f>IF(A206="",0,1)</f>
        <v/>
      </c>
    </row>
    <row r="207">
      <c r="A207" s="23">
        <f>Registrations!$AS$207</f>
        <v/>
      </c>
      <c r="B207" s="24">
        <f>IF(A207="","","First camper")</f>
        <v/>
      </c>
      <c r="C207" s="25">
        <f>IF(A207="","",Registrations!$AT$207)</f>
        <v/>
      </c>
      <c r="D207" s="24">
        <f>IF(OR(A207="",NOT(ISNUMBER(C207)),NOT(ISNUMBER(Lists!$B$2))),"",YEAR(Lists!$B$2)-YEAR(C207)-IF(DATE(YEAR(Lists!$B$2),MONTH(C207),DAY(C207))&gt;Lists!$B$2,1,0))</f>
        <v/>
      </c>
      <c r="E207" s="23">
        <f>IF(NOT(ISNUMBER(D207)),"",IF(COUNTIF(Lists!$E$2:$E$4,"&lt;="&amp;D207)=0,"Check the age",IF(D207&gt;Lists!$F$2,"Check the age",INDEX(Lists!$D$2:$D$4,COUNTIF(Lists!$E$2:$E$4,"&lt;="&amp;D207)))))</f>
        <v/>
      </c>
      <c r="F207" s="23">
        <f>IF(A207="","",Registrations!$AU$207)</f>
        <v/>
      </c>
      <c r="G207" s="24">
        <f>IF(A207="","",Registrations!$AV$207)</f>
        <v/>
      </c>
      <c r="H207" s="23">
        <f>IF(A207="","",Registrations!$BE$207)</f>
        <v/>
      </c>
      <c r="I207" s="23">
        <f>IF(A207="","",Registrations!$BF$207)</f>
        <v/>
      </c>
      <c r="J207" s="24">
        <f>IF(A207="","",Registrations!$AW$207)</f>
        <v/>
      </c>
      <c r="K207" s="24">
        <f>IF(A207="","",Registrations!$BG$207)</f>
        <v/>
      </c>
      <c r="L207" s="24">
        <f>IF(A207="","",IF(Registrations!$AX$207="Yes","Uploaded",IF(UPPER(TRIM(R207&amp;""))="Y","On paper","Missing")))</f>
        <v/>
      </c>
      <c r="M207" s="23">
        <f>IF(A207="","",IF(UPPER(TRIM(S207&amp;""))="Y","Paid in full",IF(Registrations!$BI$207&gt;0,IF(OR(NOT(ISNUMBER(Registrations!$BJ$207)),Registrations!$BI$207&gt;=Registrations!$BJ$207),"Paid in full","Deposit paid"),IF(Registrations!$BH$207&lt;&gt;"",Registrations!$BH$207,"No payment yet"))))</f>
        <v/>
      </c>
      <c r="N207" s="26">
        <f>IF(A207="","",Registrations!$BJ$207)</f>
        <v/>
      </c>
      <c r="O207" s="26">
        <f>IF(A207="","",Registrations!$BI$207)</f>
        <v/>
      </c>
      <c r="P207" s="26">
        <f>IF(A207="","",IF(OR(M207="Paid in full",NOT(ISNUMBER(Registrations!$BJ$207))),0,IF(M207="Deposit paid",MAX(0,Registrations!$BJ$207-Registrations!$BI$207),0)))</f>
        <v/>
      </c>
      <c r="Q207" s="18" t="n"/>
      <c r="R207" s="28" t="n"/>
      <c r="S207" s="28" t="n"/>
      <c r="T207" s="28" t="n"/>
      <c r="U207" s="18" t="n"/>
      <c r="V207" s="19">
        <f>IF(A207="",0,1)</f>
        <v/>
      </c>
      <c r="W207" s="19">
        <f>IF(A207="",0,1)</f>
        <v/>
      </c>
    </row>
    <row r="208">
      <c r="A208" s="23">
        <f>Registrations!$AS$208</f>
        <v/>
      </c>
      <c r="B208" s="24">
        <f>IF(A208="","","First camper")</f>
        <v/>
      </c>
      <c r="C208" s="25">
        <f>IF(A208="","",Registrations!$AT$208)</f>
        <v/>
      </c>
      <c r="D208" s="24">
        <f>IF(OR(A208="",NOT(ISNUMBER(C208)),NOT(ISNUMBER(Lists!$B$2))),"",YEAR(Lists!$B$2)-YEAR(C208)-IF(DATE(YEAR(Lists!$B$2),MONTH(C208),DAY(C208))&gt;Lists!$B$2,1,0))</f>
        <v/>
      </c>
      <c r="E208" s="23">
        <f>IF(NOT(ISNUMBER(D208)),"",IF(COUNTIF(Lists!$E$2:$E$4,"&lt;="&amp;D208)=0,"Check the age",IF(D208&gt;Lists!$F$2,"Check the age",INDEX(Lists!$D$2:$D$4,COUNTIF(Lists!$E$2:$E$4,"&lt;="&amp;D208)))))</f>
        <v/>
      </c>
      <c r="F208" s="23">
        <f>IF(A208="","",Registrations!$AU$208)</f>
        <v/>
      </c>
      <c r="G208" s="24">
        <f>IF(A208="","",Registrations!$AV$208)</f>
        <v/>
      </c>
      <c r="H208" s="23">
        <f>IF(A208="","",Registrations!$BE$208)</f>
        <v/>
      </c>
      <c r="I208" s="23">
        <f>IF(A208="","",Registrations!$BF$208)</f>
        <v/>
      </c>
      <c r="J208" s="24">
        <f>IF(A208="","",Registrations!$AW$208)</f>
        <v/>
      </c>
      <c r="K208" s="24">
        <f>IF(A208="","",Registrations!$BG$208)</f>
        <v/>
      </c>
      <c r="L208" s="24">
        <f>IF(A208="","",IF(Registrations!$AX$208="Yes","Uploaded",IF(UPPER(TRIM(R208&amp;""))="Y","On paper","Missing")))</f>
        <v/>
      </c>
      <c r="M208" s="23">
        <f>IF(A208="","",IF(UPPER(TRIM(S208&amp;""))="Y","Paid in full",IF(Registrations!$BI$208&gt;0,IF(OR(NOT(ISNUMBER(Registrations!$BJ$208)),Registrations!$BI$208&gt;=Registrations!$BJ$208),"Paid in full","Deposit paid"),IF(Registrations!$BH$208&lt;&gt;"",Registrations!$BH$208,"No payment yet"))))</f>
        <v/>
      </c>
      <c r="N208" s="26">
        <f>IF(A208="","",Registrations!$BJ$208)</f>
        <v/>
      </c>
      <c r="O208" s="26">
        <f>IF(A208="","",Registrations!$BI$208)</f>
        <v/>
      </c>
      <c r="P208" s="26">
        <f>IF(A208="","",IF(OR(M208="Paid in full",NOT(ISNUMBER(Registrations!$BJ$208))),0,IF(M208="Deposit paid",MAX(0,Registrations!$BJ$208-Registrations!$BI$208),0)))</f>
        <v/>
      </c>
      <c r="Q208" s="18" t="n"/>
      <c r="R208" s="28" t="n"/>
      <c r="S208" s="28" t="n"/>
      <c r="T208" s="28" t="n"/>
      <c r="U208" s="18" t="n"/>
      <c r="V208" s="19">
        <f>IF(A208="",0,1)</f>
        <v/>
      </c>
      <c r="W208" s="19">
        <f>IF(A208="",0,1)</f>
        <v/>
      </c>
    </row>
    <row r="209">
      <c r="A209" s="23">
        <f>Registrations!$AS$209</f>
        <v/>
      </c>
      <c r="B209" s="24">
        <f>IF(A209="","","First camper")</f>
        <v/>
      </c>
      <c r="C209" s="25">
        <f>IF(A209="","",Registrations!$AT$209)</f>
        <v/>
      </c>
      <c r="D209" s="24">
        <f>IF(OR(A209="",NOT(ISNUMBER(C209)),NOT(ISNUMBER(Lists!$B$2))),"",YEAR(Lists!$B$2)-YEAR(C209)-IF(DATE(YEAR(Lists!$B$2),MONTH(C209),DAY(C209))&gt;Lists!$B$2,1,0))</f>
        <v/>
      </c>
      <c r="E209" s="23">
        <f>IF(NOT(ISNUMBER(D209)),"",IF(COUNTIF(Lists!$E$2:$E$4,"&lt;="&amp;D209)=0,"Check the age",IF(D209&gt;Lists!$F$2,"Check the age",INDEX(Lists!$D$2:$D$4,COUNTIF(Lists!$E$2:$E$4,"&lt;="&amp;D209)))))</f>
        <v/>
      </c>
      <c r="F209" s="23">
        <f>IF(A209="","",Registrations!$AU$209)</f>
        <v/>
      </c>
      <c r="G209" s="24">
        <f>IF(A209="","",Registrations!$AV$209)</f>
        <v/>
      </c>
      <c r="H209" s="23">
        <f>IF(A209="","",Registrations!$BE$209)</f>
        <v/>
      </c>
      <c r="I209" s="23">
        <f>IF(A209="","",Registrations!$BF$209)</f>
        <v/>
      </c>
      <c r="J209" s="24">
        <f>IF(A209="","",Registrations!$AW$209)</f>
        <v/>
      </c>
      <c r="K209" s="24">
        <f>IF(A209="","",Registrations!$BG$209)</f>
        <v/>
      </c>
      <c r="L209" s="24">
        <f>IF(A209="","",IF(Registrations!$AX$209="Yes","Uploaded",IF(UPPER(TRIM(R209&amp;""))="Y","On paper","Missing")))</f>
        <v/>
      </c>
      <c r="M209" s="23">
        <f>IF(A209="","",IF(UPPER(TRIM(S209&amp;""))="Y","Paid in full",IF(Registrations!$BI$209&gt;0,IF(OR(NOT(ISNUMBER(Registrations!$BJ$209)),Registrations!$BI$209&gt;=Registrations!$BJ$209),"Paid in full","Deposit paid"),IF(Registrations!$BH$209&lt;&gt;"",Registrations!$BH$209,"No payment yet"))))</f>
        <v/>
      </c>
      <c r="N209" s="26">
        <f>IF(A209="","",Registrations!$BJ$209)</f>
        <v/>
      </c>
      <c r="O209" s="26">
        <f>IF(A209="","",Registrations!$BI$209)</f>
        <v/>
      </c>
      <c r="P209" s="26">
        <f>IF(A209="","",IF(OR(M209="Paid in full",NOT(ISNUMBER(Registrations!$BJ$209))),0,IF(M209="Deposit paid",MAX(0,Registrations!$BJ$209-Registrations!$BI$209),0)))</f>
        <v/>
      </c>
      <c r="Q209" s="18" t="n"/>
      <c r="R209" s="28" t="n"/>
      <c r="S209" s="28" t="n"/>
      <c r="T209" s="28" t="n"/>
      <c r="U209" s="18" t="n"/>
      <c r="V209" s="19">
        <f>IF(A209="",0,1)</f>
        <v/>
      </c>
      <c r="W209" s="19">
        <f>IF(A209="",0,1)</f>
        <v/>
      </c>
    </row>
    <row r="210">
      <c r="A210" s="23">
        <f>Registrations!$AS$210</f>
        <v/>
      </c>
      <c r="B210" s="24">
        <f>IF(A210="","","First camper")</f>
        <v/>
      </c>
      <c r="C210" s="25">
        <f>IF(A210="","",Registrations!$AT$210)</f>
        <v/>
      </c>
      <c r="D210" s="24">
        <f>IF(OR(A210="",NOT(ISNUMBER(C210)),NOT(ISNUMBER(Lists!$B$2))),"",YEAR(Lists!$B$2)-YEAR(C210)-IF(DATE(YEAR(Lists!$B$2),MONTH(C210),DAY(C210))&gt;Lists!$B$2,1,0))</f>
        <v/>
      </c>
      <c r="E210" s="23">
        <f>IF(NOT(ISNUMBER(D210)),"",IF(COUNTIF(Lists!$E$2:$E$4,"&lt;="&amp;D210)=0,"Check the age",IF(D210&gt;Lists!$F$2,"Check the age",INDEX(Lists!$D$2:$D$4,COUNTIF(Lists!$E$2:$E$4,"&lt;="&amp;D210)))))</f>
        <v/>
      </c>
      <c r="F210" s="23">
        <f>IF(A210="","",Registrations!$AU$210)</f>
        <v/>
      </c>
      <c r="G210" s="24">
        <f>IF(A210="","",Registrations!$AV$210)</f>
        <v/>
      </c>
      <c r="H210" s="23">
        <f>IF(A210="","",Registrations!$BE$210)</f>
        <v/>
      </c>
      <c r="I210" s="23">
        <f>IF(A210="","",Registrations!$BF$210)</f>
        <v/>
      </c>
      <c r="J210" s="24">
        <f>IF(A210="","",Registrations!$AW$210)</f>
        <v/>
      </c>
      <c r="K210" s="24">
        <f>IF(A210="","",Registrations!$BG$210)</f>
        <v/>
      </c>
      <c r="L210" s="24">
        <f>IF(A210="","",IF(Registrations!$AX$210="Yes","Uploaded",IF(UPPER(TRIM(R210&amp;""))="Y","On paper","Missing")))</f>
        <v/>
      </c>
      <c r="M210" s="23">
        <f>IF(A210="","",IF(UPPER(TRIM(S210&amp;""))="Y","Paid in full",IF(Registrations!$BI$210&gt;0,IF(OR(NOT(ISNUMBER(Registrations!$BJ$210)),Registrations!$BI$210&gt;=Registrations!$BJ$210),"Paid in full","Deposit paid"),IF(Registrations!$BH$210&lt;&gt;"",Registrations!$BH$210,"No payment yet"))))</f>
        <v/>
      </c>
      <c r="N210" s="26">
        <f>IF(A210="","",Registrations!$BJ$210)</f>
        <v/>
      </c>
      <c r="O210" s="26">
        <f>IF(A210="","",Registrations!$BI$210)</f>
        <v/>
      </c>
      <c r="P210" s="26">
        <f>IF(A210="","",IF(OR(M210="Paid in full",NOT(ISNUMBER(Registrations!$BJ$210))),0,IF(M210="Deposit paid",MAX(0,Registrations!$BJ$210-Registrations!$BI$210),0)))</f>
        <v/>
      </c>
      <c r="Q210" s="18" t="n"/>
      <c r="R210" s="28" t="n"/>
      <c r="S210" s="28" t="n"/>
      <c r="T210" s="28" t="n"/>
      <c r="U210" s="18" t="n"/>
      <c r="V210" s="19">
        <f>IF(A210="",0,1)</f>
        <v/>
      </c>
      <c r="W210" s="19">
        <f>IF(A210="",0,1)</f>
        <v/>
      </c>
    </row>
    <row r="211">
      <c r="A211" s="23">
        <f>Registrations!$AS$211</f>
        <v/>
      </c>
      <c r="B211" s="24">
        <f>IF(A211="","","First camper")</f>
        <v/>
      </c>
      <c r="C211" s="25">
        <f>IF(A211="","",Registrations!$AT$211)</f>
        <v/>
      </c>
      <c r="D211" s="24">
        <f>IF(OR(A211="",NOT(ISNUMBER(C211)),NOT(ISNUMBER(Lists!$B$2))),"",YEAR(Lists!$B$2)-YEAR(C211)-IF(DATE(YEAR(Lists!$B$2),MONTH(C211),DAY(C211))&gt;Lists!$B$2,1,0))</f>
        <v/>
      </c>
      <c r="E211" s="23">
        <f>IF(NOT(ISNUMBER(D211)),"",IF(COUNTIF(Lists!$E$2:$E$4,"&lt;="&amp;D211)=0,"Check the age",IF(D211&gt;Lists!$F$2,"Check the age",INDEX(Lists!$D$2:$D$4,COUNTIF(Lists!$E$2:$E$4,"&lt;="&amp;D211)))))</f>
        <v/>
      </c>
      <c r="F211" s="23">
        <f>IF(A211="","",Registrations!$AU$211)</f>
        <v/>
      </c>
      <c r="G211" s="24">
        <f>IF(A211="","",Registrations!$AV$211)</f>
        <v/>
      </c>
      <c r="H211" s="23">
        <f>IF(A211="","",Registrations!$BE$211)</f>
        <v/>
      </c>
      <c r="I211" s="23">
        <f>IF(A211="","",Registrations!$BF$211)</f>
        <v/>
      </c>
      <c r="J211" s="24">
        <f>IF(A211="","",Registrations!$AW$211)</f>
        <v/>
      </c>
      <c r="K211" s="24">
        <f>IF(A211="","",Registrations!$BG$211)</f>
        <v/>
      </c>
      <c r="L211" s="24">
        <f>IF(A211="","",IF(Registrations!$AX$211="Yes","Uploaded",IF(UPPER(TRIM(R211&amp;""))="Y","On paper","Missing")))</f>
        <v/>
      </c>
      <c r="M211" s="23">
        <f>IF(A211="","",IF(UPPER(TRIM(S211&amp;""))="Y","Paid in full",IF(Registrations!$BI$211&gt;0,IF(OR(NOT(ISNUMBER(Registrations!$BJ$211)),Registrations!$BI$211&gt;=Registrations!$BJ$211),"Paid in full","Deposit paid"),IF(Registrations!$BH$211&lt;&gt;"",Registrations!$BH$211,"No payment yet"))))</f>
        <v/>
      </c>
      <c r="N211" s="26">
        <f>IF(A211="","",Registrations!$BJ$211)</f>
        <v/>
      </c>
      <c r="O211" s="26">
        <f>IF(A211="","",Registrations!$BI$211)</f>
        <v/>
      </c>
      <c r="P211" s="26">
        <f>IF(A211="","",IF(OR(M211="Paid in full",NOT(ISNUMBER(Registrations!$BJ$211))),0,IF(M211="Deposit paid",MAX(0,Registrations!$BJ$211-Registrations!$BI$211),0)))</f>
        <v/>
      </c>
      <c r="Q211" s="18" t="n"/>
      <c r="R211" s="28" t="n"/>
      <c r="S211" s="28" t="n"/>
      <c r="T211" s="28" t="n"/>
      <c r="U211" s="18" t="n"/>
      <c r="V211" s="19">
        <f>IF(A211="",0,1)</f>
        <v/>
      </c>
      <c r="W211" s="19">
        <f>IF(A211="",0,1)</f>
        <v/>
      </c>
    </row>
    <row r="212">
      <c r="A212" s="23">
        <f>Registrations!$AS$212</f>
        <v/>
      </c>
      <c r="B212" s="24">
        <f>IF(A212="","","First camper")</f>
        <v/>
      </c>
      <c r="C212" s="25">
        <f>IF(A212="","",Registrations!$AT$212)</f>
        <v/>
      </c>
      <c r="D212" s="24">
        <f>IF(OR(A212="",NOT(ISNUMBER(C212)),NOT(ISNUMBER(Lists!$B$2))),"",YEAR(Lists!$B$2)-YEAR(C212)-IF(DATE(YEAR(Lists!$B$2),MONTH(C212),DAY(C212))&gt;Lists!$B$2,1,0))</f>
        <v/>
      </c>
      <c r="E212" s="23">
        <f>IF(NOT(ISNUMBER(D212)),"",IF(COUNTIF(Lists!$E$2:$E$4,"&lt;="&amp;D212)=0,"Check the age",IF(D212&gt;Lists!$F$2,"Check the age",INDEX(Lists!$D$2:$D$4,COUNTIF(Lists!$E$2:$E$4,"&lt;="&amp;D212)))))</f>
        <v/>
      </c>
      <c r="F212" s="23">
        <f>IF(A212="","",Registrations!$AU$212)</f>
        <v/>
      </c>
      <c r="G212" s="24">
        <f>IF(A212="","",Registrations!$AV$212)</f>
        <v/>
      </c>
      <c r="H212" s="23">
        <f>IF(A212="","",Registrations!$BE$212)</f>
        <v/>
      </c>
      <c r="I212" s="23">
        <f>IF(A212="","",Registrations!$BF$212)</f>
        <v/>
      </c>
      <c r="J212" s="24">
        <f>IF(A212="","",Registrations!$AW$212)</f>
        <v/>
      </c>
      <c r="K212" s="24">
        <f>IF(A212="","",Registrations!$BG$212)</f>
        <v/>
      </c>
      <c r="L212" s="24">
        <f>IF(A212="","",IF(Registrations!$AX$212="Yes","Uploaded",IF(UPPER(TRIM(R212&amp;""))="Y","On paper","Missing")))</f>
        <v/>
      </c>
      <c r="M212" s="23">
        <f>IF(A212="","",IF(UPPER(TRIM(S212&amp;""))="Y","Paid in full",IF(Registrations!$BI$212&gt;0,IF(OR(NOT(ISNUMBER(Registrations!$BJ$212)),Registrations!$BI$212&gt;=Registrations!$BJ$212),"Paid in full","Deposit paid"),IF(Registrations!$BH$212&lt;&gt;"",Registrations!$BH$212,"No payment yet"))))</f>
        <v/>
      </c>
      <c r="N212" s="26">
        <f>IF(A212="","",Registrations!$BJ$212)</f>
        <v/>
      </c>
      <c r="O212" s="26">
        <f>IF(A212="","",Registrations!$BI$212)</f>
        <v/>
      </c>
      <c r="P212" s="26">
        <f>IF(A212="","",IF(OR(M212="Paid in full",NOT(ISNUMBER(Registrations!$BJ$212))),0,IF(M212="Deposit paid",MAX(0,Registrations!$BJ$212-Registrations!$BI$212),0)))</f>
        <v/>
      </c>
      <c r="Q212" s="18" t="n"/>
      <c r="R212" s="28" t="n"/>
      <c r="S212" s="28" t="n"/>
      <c r="T212" s="28" t="n"/>
      <c r="U212" s="18" t="n"/>
      <c r="V212" s="19">
        <f>IF(A212="",0,1)</f>
        <v/>
      </c>
      <c r="W212" s="19">
        <f>IF(A212="",0,1)</f>
        <v/>
      </c>
    </row>
    <row r="213">
      <c r="A213" s="23">
        <f>Registrations!$AS$213</f>
        <v/>
      </c>
      <c r="B213" s="24">
        <f>IF(A213="","","First camper")</f>
        <v/>
      </c>
      <c r="C213" s="25">
        <f>IF(A213="","",Registrations!$AT$213)</f>
        <v/>
      </c>
      <c r="D213" s="24">
        <f>IF(OR(A213="",NOT(ISNUMBER(C213)),NOT(ISNUMBER(Lists!$B$2))),"",YEAR(Lists!$B$2)-YEAR(C213)-IF(DATE(YEAR(Lists!$B$2),MONTH(C213),DAY(C213))&gt;Lists!$B$2,1,0))</f>
        <v/>
      </c>
      <c r="E213" s="23">
        <f>IF(NOT(ISNUMBER(D213)),"",IF(COUNTIF(Lists!$E$2:$E$4,"&lt;="&amp;D213)=0,"Check the age",IF(D213&gt;Lists!$F$2,"Check the age",INDEX(Lists!$D$2:$D$4,COUNTIF(Lists!$E$2:$E$4,"&lt;="&amp;D213)))))</f>
        <v/>
      </c>
      <c r="F213" s="23">
        <f>IF(A213="","",Registrations!$AU$213)</f>
        <v/>
      </c>
      <c r="G213" s="24">
        <f>IF(A213="","",Registrations!$AV$213)</f>
        <v/>
      </c>
      <c r="H213" s="23">
        <f>IF(A213="","",Registrations!$BE$213)</f>
        <v/>
      </c>
      <c r="I213" s="23">
        <f>IF(A213="","",Registrations!$BF$213)</f>
        <v/>
      </c>
      <c r="J213" s="24">
        <f>IF(A213="","",Registrations!$AW$213)</f>
        <v/>
      </c>
      <c r="K213" s="24">
        <f>IF(A213="","",Registrations!$BG$213)</f>
        <v/>
      </c>
      <c r="L213" s="24">
        <f>IF(A213="","",IF(Registrations!$AX$213="Yes","Uploaded",IF(UPPER(TRIM(R213&amp;""))="Y","On paper","Missing")))</f>
        <v/>
      </c>
      <c r="M213" s="23">
        <f>IF(A213="","",IF(UPPER(TRIM(S213&amp;""))="Y","Paid in full",IF(Registrations!$BI$213&gt;0,IF(OR(NOT(ISNUMBER(Registrations!$BJ$213)),Registrations!$BI$213&gt;=Registrations!$BJ$213),"Paid in full","Deposit paid"),IF(Registrations!$BH$213&lt;&gt;"",Registrations!$BH$213,"No payment yet"))))</f>
        <v/>
      </c>
      <c r="N213" s="26">
        <f>IF(A213="","",Registrations!$BJ$213)</f>
        <v/>
      </c>
      <c r="O213" s="26">
        <f>IF(A213="","",Registrations!$BI$213)</f>
        <v/>
      </c>
      <c r="P213" s="26">
        <f>IF(A213="","",IF(OR(M213="Paid in full",NOT(ISNUMBER(Registrations!$BJ$213))),0,IF(M213="Deposit paid",MAX(0,Registrations!$BJ$213-Registrations!$BI$213),0)))</f>
        <v/>
      </c>
      <c r="Q213" s="18" t="n"/>
      <c r="R213" s="28" t="n"/>
      <c r="S213" s="28" t="n"/>
      <c r="T213" s="28" t="n"/>
      <c r="U213" s="18" t="n"/>
      <c r="V213" s="19">
        <f>IF(A213="",0,1)</f>
        <v/>
      </c>
      <c r="W213" s="19">
        <f>IF(A213="",0,1)</f>
        <v/>
      </c>
    </row>
    <row r="214">
      <c r="A214" s="23">
        <f>Registrations!$AS$214</f>
        <v/>
      </c>
      <c r="B214" s="24">
        <f>IF(A214="","","First camper")</f>
        <v/>
      </c>
      <c r="C214" s="25">
        <f>IF(A214="","",Registrations!$AT$214)</f>
        <v/>
      </c>
      <c r="D214" s="24">
        <f>IF(OR(A214="",NOT(ISNUMBER(C214)),NOT(ISNUMBER(Lists!$B$2))),"",YEAR(Lists!$B$2)-YEAR(C214)-IF(DATE(YEAR(Lists!$B$2),MONTH(C214),DAY(C214))&gt;Lists!$B$2,1,0))</f>
        <v/>
      </c>
      <c r="E214" s="23">
        <f>IF(NOT(ISNUMBER(D214)),"",IF(COUNTIF(Lists!$E$2:$E$4,"&lt;="&amp;D214)=0,"Check the age",IF(D214&gt;Lists!$F$2,"Check the age",INDEX(Lists!$D$2:$D$4,COUNTIF(Lists!$E$2:$E$4,"&lt;="&amp;D214)))))</f>
        <v/>
      </c>
      <c r="F214" s="23">
        <f>IF(A214="","",Registrations!$AU$214)</f>
        <v/>
      </c>
      <c r="G214" s="24">
        <f>IF(A214="","",Registrations!$AV$214)</f>
        <v/>
      </c>
      <c r="H214" s="23">
        <f>IF(A214="","",Registrations!$BE$214)</f>
        <v/>
      </c>
      <c r="I214" s="23">
        <f>IF(A214="","",Registrations!$BF$214)</f>
        <v/>
      </c>
      <c r="J214" s="24">
        <f>IF(A214="","",Registrations!$AW$214)</f>
        <v/>
      </c>
      <c r="K214" s="24">
        <f>IF(A214="","",Registrations!$BG$214)</f>
        <v/>
      </c>
      <c r="L214" s="24">
        <f>IF(A214="","",IF(Registrations!$AX$214="Yes","Uploaded",IF(UPPER(TRIM(R214&amp;""))="Y","On paper","Missing")))</f>
        <v/>
      </c>
      <c r="M214" s="23">
        <f>IF(A214="","",IF(UPPER(TRIM(S214&amp;""))="Y","Paid in full",IF(Registrations!$BI$214&gt;0,IF(OR(NOT(ISNUMBER(Registrations!$BJ$214)),Registrations!$BI$214&gt;=Registrations!$BJ$214),"Paid in full","Deposit paid"),IF(Registrations!$BH$214&lt;&gt;"",Registrations!$BH$214,"No payment yet"))))</f>
        <v/>
      </c>
      <c r="N214" s="26">
        <f>IF(A214="","",Registrations!$BJ$214)</f>
        <v/>
      </c>
      <c r="O214" s="26">
        <f>IF(A214="","",Registrations!$BI$214)</f>
        <v/>
      </c>
      <c r="P214" s="26">
        <f>IF(A214="","",IF(OR(M214="Paid in full",NOT(ISNUMBER(Registrations!$BJ$214))),0,IF(M214="Deposit paid",MAX(0,Registrations!$BJ$214-Registrations!$BI$214),0)))</f>
        <v/>
      </c>
      <c r="Q214" s="18" t="n"/>
      <c r="R214" s="28" t="n"/>
      <c r="S214" s="28" t="n"/>
      <c r="T214" s="28" t="n"/>
      <c r="U214" s="18" t="n"/>
      <c r="V214" s="19">
        <f>IF(A214="",0,1)</f>
        <v/>
      </c>
      <c r="W214" s="19">
        <f>IF(A214="",0,1)</f>
        <v/>
      </c>
    </row>
    <row r="215">
      <c r="A215" s="23">
        <f>Registrations!$AS$215</f>
        <v/>
      </c>
      <c r="B215" s="24">
        <f>IF(A215="","","First camper")</f>
        <v/>
      </c>
      <c r="C215" s="25">
        <f>IF(A215="","",Registrations!$AT$215)</f>
        <v/>
      </c>
      <c r="D215" s="24">
        <f>IF(OR(A215="",NOT(ISNUMBER(C215)),NOT(ISNUMBER(Lists!$B$2))),"",YEAR(Lists!$B$2)-YEAR(C215)-IF(DATE(YEAR(Lists!$B$2),MONTH(C215),DAY(C215))&gt;Lists!$B$2,1,0))</f>
        <v/>
      </c>
      <c r="E215" s="23">
        <f>IF(NOT(ISNUMBER(D215)),"",IF(COUNTIF(Lists!$E$2:$E$4,"&lt;="&amp;D215)=0,"Check the age",IF(D215&gt;Lists!$F$2,"Check the age",INDEX(Lists!$D$2:$D$4,COUNTIF(Lists!$E$2:$E$4,"&lt;="&amp;D215)))))</f>
        <v/>
      </c>
      <c r="F215" s="23">
        <f>IF(A215="","",Registrations!$AU$215)</f>
        <v/>
      </c>
      <c r="G215" s="24">
        <f>IF(A215="","",Registrations!$AV$215)</f>
        <v/>
      </c>
      <c r="H215" s="23">
        <f>IF(A215="","",Registrations!$BE$215)</f>
        <v/>
      </c>
      <c r="I215" s="23">
        <f>IF(A215="","",Registrations!$BF$215)</f>
        <v/>
      </c>
      <c r="J215" s="24">
        <f>IF(A215="","",Registrations!$AW$215)</f>
        <v/>
      </c>
      <c r="K215" s="24">
        <f>IF(A215="","",Registrations!$BG$215)</f>
        <v/>
      </c>
      <c r="L215" s="24">
        <f>IF(A215="","",IF(Registrations!$AX$215="Yes","Uploaded",IF(UPPER(TRIM(R215&amp;""))="Y","On paper","Missing")))</f>
        <v/>
      </c>
      <c r="M215" s="23">
        <f>IF(A215="","",IF(UPPER(TRIM(S215&amp;""))="Y","Paid in full",IF(Registrations!$BI$215&gt;0,IF(OR(NOT(ISNUMBER(Registrations!$BJ$215)),Registrations!$BI$215&gt;=Registrations!$BJ$215),"Paid in full","Deposit paid"),IF(Registrations!$BH$215&lt;&gt;"",Registrations!$BH$215,"No payment yet"))))</f>
        <v/>
      </c>
      <c r="N215" s="26">
        <f>IF(A215="","",Registrations!$BJ$215)</f>
        <v/>
      </c>
      <c r="O215" s="26">
        <f>IF(A215="","",Registrations!$BI$215)</f>
        <v/>
      </c>
      <c r="P215" s="26">
        <f>IF(A215="","",IF(OR(M215="Paid in full",NOT(ISNUMBER(Registrations!$BJ$215))),0,IF(M215="Deposit paid",MAX(0,Registrations!$BJ$215-Registrations!$BI$215),0)))</f>
        <v/>
      </c>
      <c r="Q215" s="18" t="n"/>
      <c r="R215" s="28" t="n"/>
      <c r="S215" s="28" t="n"/>
      <c r="T215" s="28" t="n"/>
      <c r="U215" s="18" t="n"/>
      <c r="V215" s="19">
        <f>IF(A215="",0,1)</f>
        <v/>
      </c>
      <c r="W215" s="19">
        <f>IF(A215="",0,1)</f>
        <v/>
      </c>
    </row>
    <row r="216">
      <c r="A216" s="23">
        <f>Registrations!$AS$216</f>
        <v/>
      </c>
      <c r="B216" s="24">
        <f>IF(A216="","","First camper")</f>
        <v/>
      </c>
      <c r="C216" s="25">
        <f>IF(A216="","",Registrations!$AT$216)</f>
        <v/>
      </c>
      <c r="D216" s="24">
        <f>IF(OR(A216="",NOT(ISNUMBER(C216)),NOT(ISNUMBER(Lists!$B$2))),"",YEAR(Lists!$B$2)-YEAR(C216)-IF(DATE(YEAR(Lists!$B$2),MONTH(C216),DAY(C216))&gt;Lists!$B$2,1,0))</f>
        <v/>
      </c>
      <c r="E216" s="23">
        <f>IF(NOT(ISNUMBER(D216)),"",IF(COUNTIF(Lists!$E$2:$E$4,"&lt;="&amp;D216)=0,"Check the age",IF(D216&gt;Lists!$F$2,"Check the age",INDEX(Lists!$D$2:$D$4,COUNTIF(Lists!$E$2:$E$4,"&lt;="&amp;D216)))))</f>
        <v/>
      </c>
      <c r="F216" s="23">
        <f>IF(A216="","",Registrations!$AU$216)</f>
        <v/>
      </c>
      <c r="G216" s="24">
        <f>IF(A216="","",Registrations!$AV$216)</f>
        <v/>
      </c>
      <c r="H216" s="23">
        <f>IF(A216="","",Registrations!$BE$216)</f>
        <v/>
      </c>
      <c r="I216" s="23">
        <f>IF(A216="","",Registrations!$BF$216)</f>
        <v/>
      </c>
      <c r="J216" s="24">
        <f>IF(A216="","",Registrations!$AW$216)</f>
        <v/>
      </c>
      <c r="K216" s="24">
        <f>IF(A216="","",Registrations!$BG$216)</f>
        <v/>
      </c>
      <c r="L216" s="24">
        <f>IF(A216="","",IF(Registrations!$AX$216="Yes","Uploaded",IF(UPPER(TRIM(R216&amp;""))="Y","On paper","Missing")))</f>
        <v/>
      </c>
      <c r="M216" s="23">
        <f>IF(A216="","",IF(UPPER(TRIM(S216&amp;""))="Y","Paid in full",IF(Registrations!$BI$216&gt;0,IF(OR(NOT(ISNUMBER(Registrations!$BJ$216)),Registrations!$BI$216&gt;=Registrations!$BJ$216),"Paid in full","Deposit paid"),IF(Registrations!$BH$216&lt;&gt;"",Registrations!$BH$216,"No payment yet"))))</f>
        <v/>
      </c>
      <c r="N216" s="26">
        <f>IF(A216="","",Registrations!$BJ$216)</f>
        <v/>
      </c>
      <c r="O216" s="26">
        <f>IF(A216="","",Registrations!$BI$216)</f>
        <v/>
      </c>
      <c r="P216" s="26">
        <f>IF(A216="","",IF(OR(M216="Paid in full",NOT(ISNUMBER(Registrations!$BJ$216))),0,IF(M216="Deposit paid",MAX(0,Registrations!$BJ$216-Registrations!$BI$216),0)))</f>
        <v/>
      </c>
      <c r="Q216" s="18" t="n"/>
      <c r="R216" s="28" t="n"/>
      <c r="S216" s="28" t="n"/>
      <c r="T216" s="28" t="n"/>
      <c r="U216" s="18" t="n"/>
      <c r="V216" s="19">
        <f>IF(A216="",0,1)</f>
        <v/>
      </c>
      <c r="W216" s="19">
        <f>IF(A216="",0,1)</f>
        <v/>
      </c>
    </row>
    <row r="217">
      <c r="A217" s="23">
        <f>Registrations!$AS$217</f>
        <v/>
      </c>
      <c r="B217" s="24">
        <f>IF(A217="","","First camper")</f>
        <v/>
      </c>
      <c r="C217" s="25">
        <f>IF(A217="","",Registrations!$AT$217)</f>
        <v/>
      </c>
      <c r="D217" s="24">
        <f>IF(OR(A217="",NOT(ISNUMBER(C217)),NOT(ISNUMBER(Lists!$B$2))),"",YEAR(Lists!$B$2)-YEAR(C217)-IF(DATE(YEAR(Lists!$B$2),MONTH(C217),DAY(C217))&gt;Lists!$B$2,1,0))</f>
        <v/>
      </c>
      <c r="E217" s="23">
        <f>IF(NOT(ISNUMBER(D217)),"",IF(COUNTIF(Lists!$E$2:$E$4,"&lt;="&amp;D217)=0,"Check the age",IF(D217&gt;Lists!$F$2,"Check the age",INDEX(Lists!$D$2:$D$4,COUNTIF(Lists!$E$2:$E$4,"&lt;="&amp;D217)))))</f>
        <v/>
      </c>
      <c r="F217" s="23">
        <f>IF(A217="","",Registrations!$AU$217)</f>
        <v/>
      </c>
      <c r="G217" s="24">
        <f>IF(A217="","",Registrations!$AV$217)</f>
        <v/>
      </c>
      <c r="H217" s="23">
        <f>IF(A217="","",Registrations!$BE$217)</f>
        <v/>
      </c>
      <c r="I217" s="23">
        <f>IF(A217="","",Registrations!$BF$217)</f>
        <v/>
      </c>
      <c r="J217" s="24">
        <f>IF(A217="","",Registrations!$AW$217)</f>
        <v/>
      </c>
      <c r="K217" s="24">
        <f>IF(A217="","",Registrations!$BG$217)</f>
        <v/>
      </c>
      <c r="L217" s="24">
        <f>IF(A217="","",IF(Registrations!$AX$217="Yes","Uploaded",IF(UPPER(TRIM(R217&amp;""))="Y","On paper","Missing")))</f>
        <v/>
      </c>
      <c r="M217" s="23">
        <f>IF(A217="","",IF(UPPER(TRIM(S217&amp;""))="Y","Paid in full",IF(Registrations!$BI$217&gt;0,IF(OR(NOT(ISNUMBER(Registrations!$BJ$217)),Registrations!$BI$217&gt;=Registrations!$BJ$217),"Paid in full","Deposit paid"),IF(Registrations!$BH$217&lt;&gt;"",Registrations!$BH$217,"No payment yet"))))</f>
        <v/>
      </c>
      <c r="N217" s="26">
        <f>IF(A217="","",Registrations!$BJ$217)</f>
        <v/>
      </c>
      <c r="O217" s="26">
        <f>IF(A217="","",Registrations!$BI$217)</f>
        <v/>
      </c>
      <c r="P217" s="26">
        <f>IF(A217="","",IF(OR(M217="Paid in full",NOT(ISNUMBER(Registrations!$BJ$217))),0,IF(M217="Deposit paid",MAX(0,Registrations!$BJ$217-Registrations!$BI$217),0)))</f>
        <v/>
      </c>
      <c r="Q217" s="18" t="n"/>
      <c r="R217" s="28" t="n"/>
      <c r="S217" s="28" t="n"/>
      <c r="T217" s="28" t="n"/>
      <c r="U217" s="18" t="n"/>
      <c r="V217" s="19">
        <f>IF(A217="",0,1)</f>
        <v/>
      </c>
      <c r="W217" s="19">
        <f>IF(A217="",0,1)</f>
        <v/>
      </c>
    </row>
    <row r="218">
      <c r="A218" s="23">
        <f>Registrations!$AS$218</f>
        <v/>
      </c>
      <c r="B218" s="24">
        <f>IF(A218="","","First camper")</f>
        <v/>
      </c>
      <c r="C218" s="25">
        <f>IF(A218="","",Registrations!$AT$218)</f>
        <v/>
      </c>
      <c r="D218" s="24">
        <f>IF(OR(A218="",NOT(ISNUMBER(C218)),NOT(ISNUMBER(Lists!$B$2))),"",YEAR(Lists!$B$2)-YEAR(C218)-IF(DATE(YEAR(Lists!$B$2),MONTH(C218),DAY(C218))&gt;Lists!$B$2,1,0))</f>
        <v/>
      </c>
      <c r="E218" s="23">
        <f>IF(NOT(ISNUMBER(D218)),"",IF(COUNTIF(Lists!$E$2:$E$4,"&lt;="&amp;D218)=0,"Check the age",IF(D218&gt;Lists!$F$2,"Check the age",INDEX(Lists!$D$2:$D$4,COUNTIF(Lists!$E$2:$E$4,"&lt;="&amp;D218)))))</f>
        <v/>
      </c>
      <c r="F218" s="23">
        <f>IF(A218="","",Registrations!$AU$218)</f>
        <v/>
      </c>
      <c r="G218" s="24">
        <f>IF(A218="","",Registrations!$AV$218)</f>
        <v/>
      </c>
      <c r="H218" s="23">
        <f>IF(A218="","",Registrations!$BE$218)</f>
        <v/>
      </c>
      <c r="I218" s="23">
        <f>IF(A218="","",Registrations!$BF$218)</f>
        <v/>
      </c>
      <c r="J218" s="24">
        <f>IF(A218="","",Registrations!$AW$218)</f>
        <v/>
      </c>
      <c r="K218" s="24">
        <f>IF(A218="","",Registrations!$BG$218)</f>
        <v/>
      </c>
      <c r="L218" s="24">
        <f>IF(A218="","",IF(Registrations!$AX$218="Yes","Uploaded",IF(UPPER(TRIM(R218&amp;""))="Y","On paper","Missing")))</f>
        <v/>
      </c>
      <c r="M218" s="23">
        <f>IF(A218="","",IF(UPPER(TRIM(S218&amp;""))="Y","Paid in full",IF(Registrations!$BI$218&gt;0,IF(OR(NOT(ISNUMBER(Registrations!$BJ$218)),Registrations!$BI$218&gt;=Registrations!$BJ$218),"Paid in full","Deposit paid"),IF(Registrations!$BH$218&lt;&gt;"",Registrations!$BH$218,"No payment yet"))))</f>
        <v/>
      </c>
      <c r="N218" s="26">
        <f>IF(A218="","",Registrations!$BJ$218)</f>
        <v/>
      </c>
      <c r="O218" s="26">
        <f>IF(A218="","",Registrations!$BI$218)</f>
        <v/>
      </c>
      <c r="P218" s="26">
        <f>IF(A218="","",IF(OR(M218="Paid in full",NOT(ISNUMBER(Registrations!$BJ$218))),0,IF(M218="Deposit paid",MAX(0,Registrations!$BJ$218-Registrations!$BI$218),0)))</f>
        <v/>
      </c>
      <c r="Q218" s="18" t="n"/>
      <c r="R218" s="28" t="n"/>
      <c r="S218" s="28" t="n"/>
      <c r="T218" s="28" t="n"/>
      <c r="U218" s="18" t="n"/>
      <c r="V218" s="19">
        <f>IF(A218="",0,1)</f>
        <v/>
      </c>
      <c r="W218" s="19">
        <f>IF(A218="",0,1)</f>
        <v/>
      </c>
    </row>
    <row r="219">
      <c r="A219" s="23">
        <f>Registrations!$AS$219</f>
        <v/>
      </c>
      <c r="B219" s="24">
        <f>IF(A219="","","First camper")</f>
        <v/>
      </c>
      <c r="C219" s="25">
        <f>IF(A219="","",Registrations!$AT$219)</f>
        <v/>
      </c>
      <c r="D219" s="24">
        <f>IF(OR(A219="",NOT(ISNUMBER(C219)),NOT(ISNUMBER(Lists!$B$2))),"",YEAR(Lists!$B$2)-YEAR(C219)-IF(DATE(YEAR(Lists!$B$2),MONTH(C219),DAY(C219))&gt;Lists!$B$2,1,0))</f>
        <v/>
      </c>
      <c r="E219" s="23">
        <f>IF(NOT(ISNUMBER(D219)),"",IF(COUNTIF(Lists!$E$2:$E$4,"&lt;="&amp;D219)=0,"Check the age",IF(D219&gt;Lists!$F$2,"Check the age",INDEX(Lists!$D$2:$D$4,COUNTIF(Lists!$E$2:$E$4,"&lt;="&amp;D219)))))</f>
        <v/>
      </c>
      <c r="F219" s="23">
        <f>IF(A219="","",Registrations!$AU$219)</f>
        <v/>
      </c>
      <c r="G219" s="24">
        <f>IF(A219="","",Registrations!$AV$219)</f>
        <v/>
      </c>
      <c r="H219" s="23">
        <f>IF(A219="","",Registrations!$BE$219)</f>
        <v/>
      </c>
      <c r="I219" s="23">
        <f>IF(A219="","",Registrations!$BF$219)</f>
        <v/>
      </c>
      <c r="J219" s="24">
        <f>IF(A219="","",Registrations!$AW$219)</f>
        <v/>
      </c>
      <c r="K219" s="24">
        <f>IF(A219="","",Registrations!$BG$219)</f>
        <v/>
      </c>
      <c r="L219" s="24">
        <f>IF(A219="","",IF(Registrations!$AX$219="Yes","Uploaded",IF(UPPER(TRIM(R219&amp;""))="Y","On paper","Missing")))</f>
        <v/>
      </c>
      <c r="M219" s="23">
        <f>IF(A219="","",IF(UPPER(TRIM(S219&amp;""))="Y","Paid in full",IF(Registrations!$BI$219&gt;0,IF(OR(NOT(ISNUMBER(Registrations!$BJ$219)),Registrations!$BI$219&gt;=Registrations!$BJ$219),"Paid in full","Deposit paid"),IF(Registrations!$BH$219&lt;&gt;"",Registrations!$BH$219,"No payment yet"))))</f>
        <v/>
      </c>
      <c r="N219" s="26">
        <f>IF(A219="","",Registrations!$BJ$219)</f>
        <v/>
      </c>
      <c r="O219" s="26">
        <f>IF(A219="","",Registrations!$BI$219)</f>
        <v/>
      </c>
      <c r="P219" s="26">
        <f>IF(A219="","",IF(OR(M219="Paid in full",NOT(ISNUMBER(Registrations!$BJ$219))),0,IF(M219="Deposit paid",MAX(0,Registrations!$BJ$219-Registrations!$BI$219),0)))</f>
        <v/>
      </c>
      <c r="Q219" s="18" t="n"/>
      <c r="R219" s="28" t="n"/>
      <c r="S219" s="28" t="n"/>
      <c r="T219" s="28" t="n"/>
      <c r="U219" s="18" t="n"/>
      <c r="V219" s="19">
        <f>IF(A219="",0,1)</f>
        <v/>
      </c>
      <c r="W219" s="19">
        <f>IF(A219="",0,1)</f>
        <v/>
      </c>
    </row>
    <row r="220">
      <c r="A220" s="23">
        <f>Registrations!$AS$220</f>
        <v/>
      </c>
      <c r="B220" s="24">
        <f>IF(A220="","","First camper")</f>
        <v/>
      </c>
      <c r="C220" s="25">
        <f>IF(A220="","",Registrations!$AT$220)</f>
        <v/>
      </c>
      <c r="D220" s="24">
        <f>IF(OR(A220="",NOT(ISNUMBER(C220)),NOT(ISNUMBER(Lists!$B$2))),"",YEAR(Lists!$B$2)-YEAR(C220)-IF(DATE(YEAR(Lists!$B$2),MONTH(C220),DAY(C220))&gt;Lists!$B$2,1,0))</f>
        <v/>
      </c>
      <c r="E220" s="23">
        <f>IF(NOT(ISNUMBER(D220)),"",IF(COUNTIF(Lists!$E$2:$E$4,"&lt;="&amp;D220)=0,"Check the age",IF(D220&gt;Lists!$F$2,"Check the age",INDEX(Lists!$D$2:$D$4,COUNTIF(Lists!$E$2:$E$4,"&lt;="&amp;D220)))))</f>
        <v/>
      </c>
      <c r="F220" s="23">
        <f>IF(A220="","",Registrations!$AU$220)</f>
        <v/>
      </c>
      <c r="G220" s="24">
        <f>IF(A220="","",Registrations!$AV$220)</f>
        <v/>
      </c>
      <c r="H220" s="23">
        <f>IF(A220="","",Registrations!$BE$220)</f>
        <v/>
      </c>
      <c r="I220" s="23">
        <f>IF(A220="","",Registrations!$BF$220)</f>
        <v/>
      </c>
      <c r="J220" s="24">
        <f>IF(A220="","",Registrations!$AW$220)</f>
        <v/>
      </c>
      <c r="K220" s="24">
        <f>IF(A220="","",Registrations!$BG$220)</f>
        <v/>
      </c>
      <c r="L220" s="24">
        <f>IF(A220="","",IF(Registrations!$AX$220="Yes","Uploaded",IF(UPPER(TRIM(R220&amp;""))="Y","On paper","Missing")))</f>
        <v/>
      </c>
      <c r="M220" s="23">
        <f>IF(A220="","",IF(UPPER(TRIM(S220&amp;""))="Y","Paid in full",IF(Registrations!$BI$220&gt;0,IF(OR(NOT(ISNUMBER(Registrations!$BJ$220)),Registrations!$BI$220&gt;=Registrations!$BJ$220),"Paid in full","Deposit paid"),IF(Registrations!$BH$220&lt;&gt;"",Registrations!$BH$220,"No payment yet"))))</f>
        <v/>
      </c>
      <c r="N220" s="26">
        <f>IF(A220="","",Registrations!$BJ$220)</f>
        <v/>
      </c>
      <c r="O220" s="26">
        <f>IF(A220="","",Registrations!$BI$220)</f>
        <v/>
      </c>
      <c r="P220" s="26">
        <f>IF(A220="","",IF(OR(M220="Paid in full",NOT(ISNUMBER(Registrations!$BJ$220))),0,IF(M220="Deposit paid",MAX(0,Registrations!$BJ$220-Registrations!$BI$220),0)))</f>
        <v/>
      </c>
      <c r="Q220" s="18" t="n"/>
      <c r="R220" s="28" t="n"/>
      <c r="S220" s="28" t="n"/>
      <c r="T220" s="28" t="n"/>
      <c r="U220" s="18" t="n"/>
      <c r="V220" s="19">
        <f>IF(A220="",0,1)</f>
        <v/>
      </c>
      <c r="W220" s="19">
        <f>IF(A220="",0,1)</f>
        <v/>
      </c>
    </row>
    <row r="221">
      <c r="A221" s="23">
        <f>Registrations!$AS$221</f>
        <v/>
      </c>
      <c r="B221" s="24">
        <f>IF(A221="","","First camper")</f>
        <v/>
      </c>
      <c r="C221" s="25">
        <f>IF(A221="","",Registrations!$AT$221)</f>
        <v/>
      </c>
      <c r="D221" s="24">
        <f>IF(OR(A221="",NOT(ISNUMBER(C221)),NOT(ISNUMBER(Lists!$B$2))),"",YEAR(Lists!$B$2)-YEAR(C221)-IF(DATE(YEAR(Lists!$B$2),MONTH(C221),DAY(C221))&gt;Lists!$B$2,1,0))</f>
        <v/>
      </c>
      <c r="E221" s="23">
        <f>IF(NOT(ISNUMBER(D221)),"",IF(COUNTIF(Lists!$E$2:$E$4,"&lt;="&amp;D221)=0,"Check the age",IF(D221&gt;Lists!$F$2,"Check the age",INDEX(Lists!$D$2:$D$4,COUNTIF(Lists!$E$2:$E$4,"&lt;="&amp;D221)))))</f>
        <v/>
      </c>
      <c r="F221" s="23">
        <f>IF(A221="","",Registrations!$AU$221)</f>
        <v/>
      </c>
      <c r="G221" s="24">
        <f>IF(A221="","",Registrations!$AV$221)</f>
        <v/>
      </c>
      <c r="H221" s="23">
        <f>IF(A221="","",Registrations!$BE$221)</f>
        <v/>
      </c>
      <c r="I221" s="23">
        <f>IF(A221="","",Registrations!$BF$221)</f>
        <v/>
      </c>
      <c r="J221" s="24">
        <f>IF(A221="","",Registrations!$AW$221)</f>
        <v/>
      </c>
      <c r="K221" s="24">
        <f>IF(A221="","",Registrations!$BG$221)</f>
        <v/>
      </c>
      <c r="L221" s="24">
        <f>IF(A221="","",IF(Registrations!$AX$221="Yes","Uploaded",IF(UPPER(TRIM(R221&amp;""))="Y","On paper","Missing")))</f>
        <v/>
      </c>
      <c r="M221" s="23">
        <f>IF(A221="","",IF(UPPER(TRIM(S221&amp;""))="Y","Paid in full",IF(Registrations!$BI$221&gt;0,IF(OR(NOT(ISNUMBER(Registrations!$BJ$221)),Registrations!$BI$221&gt;=Registrations!$BJ$221),"Paid in full","Deposit paid"),IF(Registrations!$BH$221&lt;&gt;"",Registrations!$BH$221,"No payment yet"))))</f>
        <v/>
      </c>
      <c r="N221" s="26">
        <f>IF(A221="","",Registrations!$BJ$221)</f>
        <v/>
      </c>
      <c r="O221" s="26">
        <f>IF(A221="","",Registrations!$BI$221)</f>
        <v/>
      </c>
      <c r="P221" s="26">
        <f>IF(A221="","",IF(OR(M221="Paid in full",NOT(ISNUMBER(Registrations!$BJ$221))),0,IF(M221="Deposit paid",MAX(0,Registrations!$BJ$221-Registrations!$BI$221),0)))</f>
        <v/>
      </c>
      <c r="Q221" s="18" t="n"/>
      <c r="R221" s="28" t="n"/>
      <c r="S221" s="28" t="n"/>
      <c r="T221" s="28" t="n"/>
      <c r="U221" s="18" t="n"/>
      <c r="V221" s="19">
        <f>IF(A221="",0,1)</f>
        <v/>
      </c>
      <c r="W221" s="19">
        <f>IF(A221="",0,1)</f>
        <v/>
      </c>
    </row>
    <row r="222">
      <c r="A222" s="23">
        <f>Registrations!$AS$222</f>
        <v/>
      </c>
      <c r="B222" s="24">
        <f>IF(A222="","","First camper")</f>
        <v/>
      </c>
      <c r="C222" s="25">
        <f>IF(A222="","",Registrations!$AT$222)</f>
        <v/>
      </c>
      <c r="D222" s="24">
        <f>IF(OR(A222="",NOT(ISNUMBER(C222)),NOT(ISNUMBER(Lists!$B$2))),"",YEAR(Lists!$B$2)-YEAR(C222)-IF(DATE(YEAR(Lists!$B$2),MONTH(C222),DAY(C222))&gt;Lists!$B$2,1,0))</f>
        <v/>
      </c>
      <c r="E222" s="23">
        <f>IF(NOT(ISNUMBER(D222)),"",IF(COUNTIF(Lists!$E$2:$E$4,"&lt;="&amp;D222)=0,"Check the age",IF(D222&gt;Lists!$F$2,"Check the age",INDEX(Lists!$D$2:$D$4,COUNTIF(Lists!$E$2:$E$4,"&lt;="&amp;D222)))))</f>
        <v/>
      </c>
      <c r="F222" s="23">
        <f>IF(A222="","",Registrations!$AU$222)</f>
        <v/>
      </c>
      <c r="G222" s="24">
        <f>IF(A222="","",Registrations!$AV$222)</f>
        <v/>
      </c>
      <c r="H222" s="23">
        <f>IF(A222="","",Registrations!$BE$222)</f>
        <v/>
      </c>
      <c r="I222" s="23">
        <f>IF(A222="","",Registrations!$BF$222)</f>
        <v/>
      </c>
      <c r="J222" s="24">
        <f>IF(A222="","",Registrations!$AW$222)</f>
        <v/>
      </c>
      <c r="K222" s="24">
        <f>IF(A222="","",Registrations!$BG$222)</f>
        <v/>
      </c>
      <c r="L222" s="24">
        <f>IF(A222="","",IF(Registrations!$AX$222="Yes","Uploaded",IF(UPPER(TRIM(R222&amp;""))="Y","On paper","Missing")))</f>
        <v/>
      </c>
      <c r="M222" s="23">
        <f>IF(A222="","",IF(UPPER(TRIM(S222&amp;""))="Y","Paid in full",IF(Registrations!$BI$222&gt;0,IF(OR(NOT(ISNUMBER(Registrations!$BJ$222)),Registrations!$BI$222&gt;=Registrations!$BJ$222),"Paid in full","Deposit paid"),IF(Registrations!$BH$222&lt;&gt;"",Registrations!$BH$222,"No payment yet"))))</f>
        <v/>
      </c>
      <c r="N222" s="26">
        <f>IF(A222="","",Registrations!$BJ$222)</f>
        <v/>
      </c>
      <c r="O222" s="26">
        <f>IF(A222="","",Registrations!$BI$222)</f>
        <v/>
      </c>
      <c r="P222" s="26">
        <f>IF(A222="","",IF(OR(M222="Paid in full",NOT(ISNUMBER(Registrations!$BJ$222))),0,IF(M222="Deposit paid",MAX(0,Registrations!$BJ$222-Registrations!$BI$222),0)))</f>
        <v/>
      </c>
      <c r="Q222" s="18" t="n"/>
      <c r="R222" s="28" t="n"/>
      <c r="S222" s="28" t="n"/>
      <c r="T222" s="28" t="n"/>
      <c r="U222" s="18" t="n"/>
      <c r="V222" s="19">
        <f>IF(A222="",0,1)</f>
        <v/>
      </c>
      <c r="W222" s="19">
        <f>IF(A222="",0,1)</f>
        <v/>
      </c>
    </row>
    <row r="223">
      <c r="A223" s="23">
        <f>Registrations!$AS$223</f>
        <v/>
      </c>
      <c r="B223" s="24">
        <f>IF(A223="","","First camper")</f>
        <v/>
      </c>
      <c r="C223" s="25">
        <f>IF(A223="","",Registrations!$AT$223)</f>
        <v/>
      </c>
      <c r="D223" s="24">
        <f>IF(OR(A223="",NOT(ISNUMBER(C223)),NOT(ISNUMBER(Lists!$B$2))),"",YEAR(Lists!$B$2)-YEAR(C223)-IF(DATE(YEAR(Lists!$B$2),MONTH(C223),DAY(C223))&gt;Lists!$B$2,1,0))</f>
        <v/>
      </c>
      <c r="E223" s="23">
        <f>IF(NOT(ISNUMBER(D223)),"",IF(COUNTIF(Lists!$E$2:$E$4,"&lt;="&amp;D223)=0,"Check the age",IF(D223&gt;Lists!$F$2,"Check the age",INDEX(Lists!$D$2:$D$4,COUNTIF(Lists!$E$2:$E$4,"&lt;="&amp;D223)))))</f>
        <v/>
      </c>
      <c r="F223" s="23">
        <f>IF(A223="","",Registrations!$AU$223)</f>
        <v/>
      </c>
      <c r="G223" s="24">
        <f>IF(A223="","",Registrations!$AV$223)</f>
        <v/>
      </c>
      <c r="H223" s="23">
        <f>IF(A223="","",Registrations!$BE$223)</f>
        <v/>
      </c>
      <c r="I223" s="23">
        <f>IF(A223="","",Registrations!$BF$223)</f>
        <v/>
      </c>
      <c r="J223" s="24">
        <f>IF(A223="","",Registrations!$AW$223)</f>
        <v/>
      </c>
      <c r="K223" s="24">
        <f>IF(A223="","",Registrations!$BG$223)</f>
        <v/>
      </c>
      <c r="L223" s="24">
        <f>IF(A223="","",IF(Registrations!$AX$223="Yes","Uploaded",IF(UPPER(TRIM(R223&amp;""))="Y","On paper","Missing")))</f>
        <v/>
      </c>
      <c r="M223" s="23">
        <f>IF(A223="","",IF(UPPER(TRIM(S223&amp;""))="Y","Paid in full",IF(Registrations!$BI$223&gt;0,IF(OR(NOT(ISNUMBER(Registrations!$BJ$223)),Registrations!$BI$223&gt;=Registrations!$BJ$223),"Paid in full","Deposit paid"),IF(Registrations!$BH$223&lt;&gt;"",Registrations!$BH$223,"No payment yet"))))</f>
        <v/>
      </c>
      <c r="N223" s="26">
        <f>IF(A223="","",Registrations!$BJ$223)</f>
        <v/>
      </c>
      <c r="O223" s="26">
        <f>IF(A223="","",Registrations!$BI$223)</f>
        <v/>
      </c>
      <c r="P223" s="26">
        <f>IF(A223="","",IF(OR(M223="Paid in full",NOT(ISNUMBER(Registrations!$BJ$223))),0,IF(M223="Deposit paid",MAX(0,Registrations!$BJ$223-Registrations!$BI$223),0)))</f>
        <v/>
      </c>
      <c r="Q223" s="18" t="n"/>
      <c r="R223" s="28" t="n"/>
      <c r="S223" s="28" t="n"/>
      <c r="T223" s="28" t="n"/>
      <c r="U223" s="18" t="n"/>
      <c r="V223" s="19">
        <f>IF(A223="",0,1)</f>
        <v/>
      </c>
      <c r="W223" s="19">
        <f>IF(A223="",0,1)</f>
        <v/>
      </c>
    </row>
    <row r="224">
      <c r="A224" s="23">
        <f>Registrations!$AS$224</f>
        <v/>
      </c>
      <c r="B224" s="24">
        <f>IF(A224="","","First camper")</f>
        <v/>
      </c>
      <c r="C224" s="25">
        <f>IF(A224="","",Registrations!$AT$224)</f>
        <v/>
      </c>
      <c r="D224" s="24">
        <f>IF(OR(A224="",NOT(ISNUMBER(C224)),NOT(ISNUMBER(Lists!$B$2))),"",YEAR(Lists!$B$2)-YEAR(C224)-IF(DATE(YEAR(Lists!$B$2),MONTH(C224),DAY(C224))&gt;Lists!$B$2,1,0))</f>
        <v/>
      </c>
      <c r="E224" s="23">
        <f>IF(NOT(ISNUMBER(D224)),"",IF(COUNTIF(Lists!$E$2:$E$4,"&lt;="&amp;D224)=0,"Check the age",IF(D224&gt;Lists!$F$2,"Check the age",INDEX(Lists!$D$2:$D$4,COUNTIF(Lists!$E$2:$E$4,"&lt;="&amp;D224)))))</f>
        <v/>
      </c>
      <c r="F224" s="23">
        <f>IF(A224="","",Registrations!$AU$224)</f>
        <v/>
      </c>
      <c r="G224" s="24">
        <f>IF(A224="","",Registrations!$AV$224)</f>
        <v/>
      </c>
      <c r="H224" s="23">
        <f>IF(A224="","",Registrations!$BE$224)</f>
        <v/>
      </c>
      <c r="I224" s="23">
        <f>IF(A224="","",Registrations!$BF$224)</f>
        <v/>
      </c>
      <c r="J224" s="24">
        <f>IF(A224="","",Registrations!$AW$224)</f>
        <v/>
      </c>
      <c r="K224" s="24">
        <f>IF(A224="","",Registrations!$BG$224)</f>
        <v/>
      </c>
      <c r="L224" s="24">
        <f>IF(A224="","",IF(Registrations!$AX$224="Yes","Uploaded",IF(UPPER(TRIM(R224&amp;""))="Y","On paper","Missing")))</f>
        <v/>
      </c>
      <c r="M224" s="23">
        <f>IF(A224="","",IF(UPPER(TRIM(S224&amp;""))="Y","Paid in full",IF(Registrations!$BI$224&gt;0,IF(OR(NOT(ISNUMBER(Registrations!$BJ$224)),Registrations!$BI$224&gt;=Registrations!$BJ$224),"Paid in full","Deposit paid"),IF(Registrations!$BH$224&lt;&gt;"",Registrations!$BH$224,"No payment yet"))))</f>
        <v/>
      </c>
      <c r="N224" s="26">
        <f>IF(A224="","",Registrations!$BJ$224)</f>
        <v/>
      </c>
      <c r="O224" s="26">
        <f>IF(A224="","",Registrations!$BI$224)</f>
        <v/>
      </c>
      <c r="P224" s="26">
        <f>IF(A224="","",IF(OR(M224="Paid in full",NOT(ISNUMBER(Registrations!$BJ$224))),0,IF(M224="Deposit paid",MAX(0,Registrations!$BJ$224-Registrations!$BI$224),0)))</f>
        <v/>
      </c>
      <c r="Q224" s="18" t="n"/>
      <c r="R224" s="28" t="n"/>
      <c r="S224" s="28" t="n"/>
      <c r="T224" s="28" t="n"/>
      <c r="U224" s="18" t="n"/>
      <c r="V224" s="19">
        <f>IF(A224="",0,1)</f>
        <v/>
      </c>
      <c r="W224" s="19">
        <f>IF(A224="",0,1)</f>
        <v/>
      </c>
    </row>
    <row r="225">
      <c r="A225" s="23">
        <f>Registrations!$AS$225</f>
        <v/>
      </c>
      <c r="B225" s="24">
        <f>IF(A225="","","First camper")</f>
        <v/>
      </c>
      <c r="C225" s="25">
        <f>IF(A225="","",Registrations!$AT$225)</f>
        <v/>
      </c>
      <c r="D225" s="24">
        <f>IF(OR(A225="",NOT(ISNUMBER(C225)),NOT(ISNUMBER(Lists!$B$2))),"",YEAR(Lists!$B$2)-YEAR(C225)-IF(DATE(YEAR(Lists!$B$2),MONTH(C225),DAY(C225))&gt;Lists!$B$2,1,0))</f>
        <v/>
      </c>
      <c r="E225" s="23">
        <f>IF(NOT(ISNUMBER(D225)),"",IF(COUNTIF(Lists!$E$2:$E$4,"&lt;="&amp;D225)=0,"Check the age",IF(D225&gt;Lists!$F$2,"Check the age",INDEX(Lists!$D$2:$D$4,COUNTIF(Lists!$E$2:$E$4,"&lt;="&amp;D225)))))</f>
        <v/>
      </c>
      <c r="F225" s="23">
        <f>IF(A225="","",Registrations!$AU$225)</f>
        <v/>
      </c>
      <c r="G225" s="24">
        <f>IF(A225="","",Registrations!$AV$225)</f>
        <v/>
      </c>
      <c r="H225" s="23">
        <f>IF(A225="","",Registrations!$BE$225)</f>
        <v/>
      </c>
      <c r="I225" s="23">
        <f>IF(A225="","",Registrations!$BF$225)</f>
        <v/>
      </c>
      <c r="J225" s="24">
        <f>IF(A225="","",Registrations!$AW$225)</f>
        <v/>
      </c>
      <c r="K225" s="24">
        <f>IF(A225="","",Registrations!$BG$225)</f>
        <v/>
      </c>
      <c r="L225" s="24">
        <f>IF(A225="","",IF(Registrations!$AX$225="Yes","Uploaded",IF(UPPER(TRIM(R225&amp;""))="Y","On paper","Missing")))</f>
        <v/>
      </c>
      <c r="M225" s="23">
        <f>IF(A225="","",IF(UPPER(TRIM(S225&amp;""))="Y","Paid in full",IF(Registrations!$BI$225&gt;0,IF(OR(NOT(ISNUMBER(Registrations!$BJ$225)),Registrations!$BI$225&gt;=Registrations!$BJ$225),"Paid in full","Deposit paid"),IF(Registrations!$BH$225&lt;&gt;"",Registrations!$BH$225,"No payment yet"))))</f>
        <v/>
      </c>
      <c r="N225" s="26">
        <f>IF(A225="","",Registrations!$BJ$225)</f>
        <v/>
      </c>
      <c r="O225" s="26">
        <f>IF(A225="","",Registrations!$BI$225)</f>
        <v/>
      </c>
      <c r="P225" s="26">
        <f>IF(A225="","",IF(OR(M225="Paid in full",NOT(ISNUMBER(Registrations!$BJ$225))),0,IF(M225="Deposit paid",MAX(0,Registrations!$BJ$225-Registrations!$BI$225),0)))</f>
        <v/>
      </c>
      <c r="Q225" s="18" t="n"/>
      <c r="R225" s="28" t="n"/>
      <c r="S225" s="28" t="n"/>
      <c r="T225" s="28" t="n"/>
      <c r="U225" s="18" t="n"/>
      <c r="V225" s="19">
        <f>IF(A225="",0,1)</f>
        <v/>
      </c>
      <c r="W225" s="19">
        <f>IF(A225="",0,1)</f>
        <v/>
      </c>
    </row>
    <row r="226">
      <c r="A226" s="23">
        <f>Registrations!$AS$226</f>
        <v/>
      </c>
      <c r="B226" s="24">
        <f>IF(A226="","","First camper")</f>
        <v/>
      </c>
      <c r="C226" s="25">
        <f>IF(A226="","",Registrations!$AT$226)</f>
        <v/>
      </c>
      <c r="D226" s="24">
        <f>IF(OR(A226="",NOT(ISNUMBER(C226)),NOT(ISNUMBER(Lists!$B$2))),"",YEAR(Lists!$B$2)-YEAR(C226)-IF(DATE(YEAR(Lists!$B$2),MONTH(C226),DAY(C226))&gt;Lists!$B$2,1,0))</f>
        <v/>
      </c>
      <c r="E226" s="23">
        <f>IF(NOT(ISNUMBER(D226)),"",IF(COUNTIF(Lists!$E$2:$E$4,"&lt;="&amp;D226)=0,"Check the age",IF(D226&gt;Lists!$F$2,"Check the age",INDEX(Lists!$D$2:$D$4,COUNTIF(Lists!$E$2:$E$4,"&lt;="&amp;D226)))))</f>
        <v/>
      </c>
      <c r="F226" s="23">
        <f>IF(A226="","",Registrations!$AU$226)</f>
        <v/>
      </c>
      <c r="G226" s="24">
        <f>IF(A226="","",Registrations!$AV$226)</f>
        <v/>
      </c>
      <c r="H226" s="23">
        <f>IF(A226="","",Registrations!$BE$226)</f>
        <v/>
      </c>
      <c r="I226" s="23">
        <f>IF(A226="","",Registrations!$BF$226)</f>
        <v/>
      </c>
      <c r="J226" s="24">
        <f>IF(A226="","",Registrations!$AW$226)</f>
        <v/>
      </c>
      <c r="K226" s="24">
        <f>IF(A226="","",Registrations!$BG$226)</f>
        <v/>
      </c>
      <c r="L226" s="24">
        <f>IF(A226="","",IF(Registrations!$AX$226="Yes","Uploaded",IF(UPPER(TRIM(R226&amp;""))="Y","On paper","Missing")))</f>
        <v/>
      </c>
      <c r="M226" s="23">
        <f>IF(A226="","",IF(UPPER(TRIM(S226&amp;""))="Y","Paid in full",IF(Registrations!$BI$226&gt;0,IF(OR(NOT(ISNUMBER(Registrations!$BJ$226)),Registrations!$BI$226&gt;=Registrations!$BJ$226),"Paid in full","Deposit paid"),IF(Registrations!$BH$226&lt;&gt;"",Registrations!$BH$226,"No payment yet"))))</f>
        <v/>
      </c>
      <c r="N226" s="26">
        <f>IF(A226="","",Registrations!$BJ$226)</f>
        <v/>
      </c>
      <c r="O226" s="26">
        <f>IF(A226="","",Registrations!$BI$226)</f>
        <v/>
      </c>
      <c r="P226" s="26">
        <f>IF(A226="","",IF(OR(M226="Paid in full",NOT(ISNUMBER(Registrations!$BJ$226))),0,IF(M226="Deposit paid",MAX(0,Registrations!$BJ$226-Registrations!$BI$226),0)))</f>
        <v/>
      </c>
      <c r="Q226" s="18" t="n"/>
      <c r="R226" s="28" t="n"/>
      <c r="S226" s="28" t="n"/>
      <c r="T226" s="28" t="n"/>
      <c r="U226" s="18" t="n"/>
      <c r="V226" s="19">
        <f>IF(A226="",0,1)</f>
        <v/>
      </c>
      <c r="W226" s="19">
        <f>IF(A226="",0,1)</f>
        <v/>
      </c>
    </row>
    <row r="227">
      <c r="A227" s="23">
        <f>Registrations!$AS$227</f>
        <v/>
      </c>
      <c r="B227" s="24">
        <f>IF(A227="","","First camper")</f>
        <v/>
      </c>
      <c r="C227" s="25">
        <f>IF(A227="","",Registrations!$AT$227)</f>
        <v/>
      </c>
      <c r="D227" s="24">
        <f>IF(OR(A227="",NOT(ISNUMBER(C227)),NOT(ISNUMBER(Lists!$B$2))),"",YEAR(Lists!$B$2)-YEAR(C227)-IF(DATE(YEAR(Lists!$B$2),MONTH(C227),DAY(C227))&gt;Lists!$B$2,1,0))</f>
        <v/>
      </c>
      <c r="E227" s="23">
        <f>IF(NOT(ISNUMBER(D227)),"",IF(COUNTIF(Lists!$E$2:$E$4,"&lt;="&amp;D227)=0,"Check the age",IF(D227&gt;Lists!$F$2,"Check the age",INDEX(Lists!$D$2:$D$4,COUNTIF(Lists!$E$2:$E$4,"&lt;="&amp;D227)))))</f>
        <v/>
      </c>
      <c r="F227" s="23">
        <f>IF(A227="","",Registrations!$AU$227)</f>
        <v/>
      </c>
      <c r="G227" s="24">
        <f>IF(A227="","",Registrations!$AV$227)</f>
        <v/>
      </c>
      <c r="H227" s="23">
        <f>IF(A227="","",Registrations!$BE$227)</f>
        <v/>
      </c>
      <c r="I227" s="23">
        <f>IF(A227="","",Registrations!$BF$227)</f>
        <v/>
      </c>
      <c r="J227" s="24">
        <f>IF(A227="","",Registrations!$AW$227)</f>
        <v/>
      </c>
      <c r="K227" s="24">
        <f>IF(A227="","",Registrations!$BG$227)</f>
        <v/>
      </c>
      <c r="L227" s="24">
        <f>IF(A227="","",IF(Registrations!$AX$227="Yes","Uploaded",IF(UPPER(TRIM(R227&amp;""))="Y","On paper","Missing")))</f>
        <v/>
      </c>
      <c r="M227" s="23">
        <f>IF(A227="","",IF(UPPER(TRIM(S227&amp;""))="Y","Paid in full",IF(Registrations!$BI$227&gt;0,IF(OR(NOT(ISNUMBER(Registrations!$BJ$227)),Registrations!$BI$227&gt;=Registrations!$BJ$227),"Paid in full","Deposit paid"),IF(Registrations!$BH$227&lt;&gt;"",Registrations!$BH$227,"No payment yet"))))</f>
        <v/>
      </c>
      <c r="N227" s="26">
        <f>IF(A227="","",Registrations!$BJ$227)</f>
        <v/>
      </c>
      <c r="O227" s="26">
        <f>IF(A227="","",Registrations!$BI$227)</f>
        <v/>
      </c>
      <c r="P227" s="26">
        <f>IF(A227="","",IF(OR(M227="Paid in full",NOT(ISNUMBER(Registrations!$BJ$227))),0,IF(M227="Deposit paid",MAX(0,Registrations!$BJ$227-Registrations!$BI$227),0)))</f>
        <v/>
      </c>
      <c r="Q227" s="18" t="n"/>
      <c r="R227" s="28" t="n"/>
      <c r="S227" s="28" t="n"/>
      <c r="T227" s="28" t="n"/>
      <c r="U227" s="18" t="n"/>
      <c r="V227" s="19">
        <f>IF(A227="",0,1)</f>
        <v/>
      </c>
      <c r="W227" s="19">
        <f>IF(A227="",0,1)</f>
        <v/>
      </c>
    </row>
    <row r="228">
      <c r="A228" s="23">
        <f>Registrations!$AS$228</f>
        <v/>
      </c>
      <c r="B228" s="24">
        <f>IF(A228="","","First camper")</f>
        <v/>
      </c>
      <c r="C228" s="25">
        <f>IF(A228="","",Registrations!$AT$228)</f>
        <v/>
      </c>
      <c r="D228" s="24">
        <f>IF(OR(A228="",NOT(ISNUMBER(C228)),NOT(ISNUMBER(Lists!$B$2))),"",YEAR(Lists!$B$2)-YEAR(C228)-IF(DATE(YEAR(Lists!$B$2),MONTH(C228),DAY(C228))&gt;Lists!$B$2,1,0))</f>
        <v/>
      </c>
      <c r="E228" s="23">
        <f>IF(NOT(ISNUMBER(D228)),"",IF(COUNTIF(Lists!$E$2:$E$4,"&lt;="&amp;D228)=0,"Check the age",IF(D228&gt;Lists!$F$2,"Check the age",INDEX(Lists!$D$2:$D$4,COUNTIF(Lists!$E$2:$E$4,"&lt;="&amp;D228)))))</f>
        <v/>
      </c>
      <c r="F228" s="23">
        <f>IF(A228="","",Registrations!$AU$228)</f>
        <v/>
      </c>
      <c r="G228" s="24">
        <f>IF(A228="","",Registrations!$AV$228)</f>
        <v/>
      </c>
      <c r="H228" s="23">
        <f>IF(A228="","",Registrations!$BE$228)</f>
        <v/>
      </c>
      <c r="I228" s="23">
        <f>IF(A228="","",Registrations!$BF$228)</f>
        <v/>
      </c>
      <c r="J228" s="24">
        <f>IF(A228="","",Registrations!$AW$228)</f>
        <v/>
      </c>
      <c r="K228" s="24">
        <f>IF(A228="","",Registrations!$BG$228)</f>
        <v/>
      </c>
      <c r="L228" s="24">
        <f>IF(A228="","",IF(Registrations!$AX$228="Yes","Uploaded",IF(UPPER(TRIM(R228&amp;""))="Y","On paper","Missing")))</f>
        <v/>
      </c>
      <c r="M228" s="23">
        <f>IF(A228="","",IF(UPPER(TRIM(S228&amp;""))="Y","Paid in full",IF(Registrations!$BI$228&gt;0,IF(OR(NOT(ISNUMBER(Registrations!$BJ$228)),Registrations!$BI$228&gt;=Registrations!$BJ$228),"Paid in full","Deposit paid"),IF(Registrations!$BH$228&lt;&gt;"",Registrations!$BH$228,"No payment yet"))))</f>
        <v/>
      </c>
      <c r="N228" s="26">
        <f>IF(A228="","",Registrations!$BJ$228)</f>
        <v/>
      </c>
      <c r="O228" s="26">
        <f>IF(A228="","",Registrations!$BI$228)</f>
        <v/>
      </c>
      <c r="P228" s="26">
        <f>IF(A228="","",IF(OR(M228="Paid in full",NOT(ISNUMBER(Registrations!$BJ$228))),0,IF(M228="Deposit paid",MAX(0,Registrations!$BJ$228-Registrations!$BI$228),0)))</f>
        <v/>
      </c>
      <c r="Q228" s="18" t="n"/>
      <c r="R228" s="28" t="n"/>
      <c r="S228" s="28" t="n"/>
      <c r="T228" s="28" t="n"/>
      <c r="U228" s="18" t="n"/>
      <c r="V228" s="19">
        <f>IF(A228="",0,1)</f>
        <v/>
      </c>
      <c r="W228" s="19">
        <f>IF(A228="",0,1)</f>
        <v/>
      </c>
    </row>
    <row r="229">
      <c r="A229" s="23">
        <f>Registrations!$AS$229</f>
        <v/>
      </c>
      <c r="B229" s="24">
        <f>IF(A229="","","First camper")</f>
        <v/>
      </c>
      <c r="C229" s="25">
        <f>IF(A229="","",Registrations!$AT$229)</f>
        <v/>
      </c>
      <c r="D229" s="24">
        <f>IF(OR(A229="",NOT(ISNUMBER(C229)),NOT(ISNUMBER(Lists!$B$2))),"",YEAR(Lists!$B$2)-YEAR(C229)-IF(DATE(YEAR(Lists!$B$2),MONTH(C229),DAY(C229))&gt;Lists!$B$2,1,0))</f>
        <v/>
      </c>
      <c r="E229" s="23">
        <f>IF(NOT(ISNUMBER(D229)),"",IF(COUNTIF(Lists!$E$2:$E$4,"&lt;="&amp;D229)=0,"Check the age",IF(D229&gt;Lists!$F$2,"Check the age",INDEX(Lists!$D$2:$D$4,COUNTIF(Lists!$E$2:$E$4,"&lt;="&amp;D229)))))</f>
        <v/>
      </c>
      <c r="F229" s="23">
        <f>IF(A229="","",Registrations!$AU$229)</f>
        <v/>
      </c>
      <c r="G229" s="24">
        <f>IF(A229="","",Registrations!$AV$229)</f>
        <v/>
      </c>
      <c r="H229" s="23">
        <f>IF(A229="","",Registrations!$BE$229)</f>
        <v/>
      </c>
      <c r="I229" s="23">
        <f>IF(A229="","",Registrations!$BF$229)</f>
        <v/>
      </c>
      <c r="J229" s="24">
        <f>IF(A229="","",Registrations!$AW$229)</f>
        <v/>
      </c>
      <c r="K229" s="24">
        <f>IF(A229="","",Registrations!$BG$229)</f>
        <v/>
      </c>
      <c r="L229" s="24">
        <f>IF(A229="","",IF(Registrations!$AX$229="Yes","Uploaded",IF(UPPER(TRIM(R229&amp;""))="Y","On paper","Missing")))</f>
        <v/>
      </c>
      <c r="M229" s="23">
        <f>IF(A229="","",IF(UPPER(TRIM(S229&amp;""))="Y","Paid in full",IF(Registrations!$BI$229&gt;0,IF(OR(NOT(ISNUMBER(Registrations!$BJ$229)),Registrations!$BI$229&gt;=Registrations!$BJ$229),"Paid in full","Deposit paid"),IF(Registrations!$BH$229&lt;&gt;"",Registrations!$BH$229,"No payment yet"))))</f>
        <v/>
      </c>
      <c r="N229" s="26">
        <f>IF(A229="","",Registrations!$BJ$229)</f>
        <v/>
      </c>
      <c r="O229" s="26">
        <f>IF(A229="","",Registrations!$BI$229)</f>
        <v/>
      </c>
      <c r="P229" s="26">
        <f>IF(A229="","",IF(OR(M229="Paid in full",NOT(ISNUMBER(Registrations!$BJ$229))),0,IF(M229="Deposit paid",MAX(0,Registrations!$BJ$229-Registrations!$BI$229),0)))</f>
        <v/>
      </c>
      <c r="Q229" s="18" t="n"/>
      <c r="R229" s="28" t="n"/>
      <c r="S229" s="28" t="n"/>
      <c r="T229" s="28" t="n"/>
      <c r="U229" s="18" t="n"/>
      <c r="V229" s="19">
        <f>IF(A229="",0,1)</f>
        <v/>
      </c>
      <c r="W229" s="19">
        <f>IF(A229="",0,1)</f>
        <v/>
      </c>
    </row>
    <row r="230">
      <c r="A230" s="23">
        <f>Registrations!$AS$230</f>
        <v/>
      </c>
      <c r="B230" s="24">
        <f>IF(A230="","","First camper")</f>
        <v/>
      </c>
      <c r="C230" s="25">
        <f>IF(A230="","",Registrations!$AT$230)</f>
        <v/>
      </c>
      <c r="D230" s="24">
        <f>IF(OR(A230="",NOT(ISNUMBER(C230)),NOT(ISNUMBER(Lists!$B$2))),"",YEAR(Lists!$B$2)-YEAR(C230)-IF(DATE(YEAR(Lists!$B$2),MONTH(C230),DAY(C230))&gt;Lists!$B$2,1,0))</f>
        <v/>
      </c>
      <c r="E230" s="23">
        <f>IF(NOT(ISNUMBER(D230)),"",IF(COUNTIF(Lists!$E$2:$E$4,"&lt;="&amp;D230)=0,"Check the age",IF(D230&gt;Lists!$F$2,"Check the age",INDEX(Lists!$D$2:$D$4,COUNTIF(Lists!$E$2:$E$4,"&lt;="&amp;D230)))))</f>
        <v/>
      </c>
      <c r="F230" s="23">
        <f>IF(A230="","",Registrations!$AU$230)</f>
        <v/>
      </c>
      <c r="G230" s="24">
        <f>IF(A230="","",Registrations!$AV$230)</f>
        <v/>
      </c>
      <c r="H230" s="23">
        <f>IF(A230="","",Registrations!$BE$230)</f>
        <v/>
      </c>
      <c r="I230" s="23">
        <f>IF(A230="","",Registrations!$BF$230)</f>
        <v/>
      </c>
      <c r="J230" s="24">
        <f>IF(A230="","",Registrations!$AW$230)</f>
        <v/>
      </c>
      <c r="K230" s="24">
        <f>IF(A230="","",Registrations!$BG$230)</f>
        <v/>
      </c>
      <c r="L230" s="24">
        <f>IF(A230="","",IF(Registrations!$AX$230="Yes","Uploaded",IF(UPPER(TRIM(R230&amp;""))="Y","On paper","Missing")))</f>
        <v/>
      </c>
      <c r="M230" s="23">
        <f>IF(A230="","",IF(UPPER(TRIM(S230&amp;""))="Y","Paid in full",IF(Registrations!$BI$230&gt;0,IF(OR(NOT(ISNUMBER(Registrations!$BJ$230)),Registrations!$BI$230&gt;=Registrations!$BJ$230),"Paid in full","Deposit paid"),IF(Registrations!$BH$230&lt;&gt;"",Registrations!$BH$230,"No payment yet"))))</f>
        <v/>
      </c>
      <c r="N230" s="26">
        <f>IF(A230="","",Registrations!$BJ$230)</f>
        <v/>
      </c>
      <c r="O230" s="26">
        <f>IF(A230="","",Registrations!$BI$230)</f>
        <v/>
      </c>
      <c r="P230" s="26">
        <f>IF(A230="","",IF(OR(M230="Paid in full",NOT(ISNUMBER(Registrations!$BJ$230))),0,IF(M230="Deposit paid",MAX(0,Registrations!$BJ$230-Registrations!$BI$230),0)))</f>
        <v/>
      </c>
      <c r="Q230" s="18" t="n"/>
      <c r="R230" s="28" t="n"/>
      <c r="S230" s="28" t="n"/>
      <c r="T230" s="28" t="n"/>
      <c r="U230" s="18" t="n"/>
      <c r="V230" s="19">
        <f>IF(A230="",0,1)</f>
        <v/>
      </c>
      <c r="W230" s="19">
        <f>IF(A230="",0,1)</f>
        <v/>
      </c>
    </row>
    <row r="231">
      <c r="A231" s="23">
        <f>Registrations!$AS$231</f>
        <v/>
      </c>
      <c r="B231" s="24">
        <f>IF(A231="","","First camper")</f>
        <v/>
      </c>
      <c r="C231" s="25">
        <f>IF(A231="","",Registrations!$AT$231)</f>
        <v/>
      </c>
      <c r="D231" s="24">
        <f>IF(OR(A231="",NOT(ISNUMBER(C231)),NOT(ISNUMBER(Lists!$B$2))),"",YEAR(Lists!$B$2)-YEAR(C231)-IF(DATE(YEAR(Lists!$B$2),MONTH(C231),DAY(C231))&gt;Lists!$B$2,1,0))</f>
        <v/>
      </c>
      <c r="E231" s="23">
        <f>IF(NOT(ISNUMBER(D231)),"",IF(COUNTIF(Lists!$E$2:$E$4,"&lt;="&amp;D231)=0,"Check the age",IF(D231&gt;Lists!$F$2,"Check the age",INDEX(Lists!$D$2:$D$4,COUNTIF(Lists!$E$2:$E$4,"&lt;="&amp;D231)))))</f>
        <v/>
      </c>
      <c r="F231" s="23">
        <f>IF(A231="","",Registrations!$AU$231)</f>
        <v/>
      </c>
      <c r="G231" s="24">
        <f>IF(A231="","",Registrations!$AV$231)</f>
        <v/>
      </c>
      <c r="H231" s="23">
        <f>IF(A231="","",Registrations!$BE$231)</f>
        <v/>
      </c>
      <c r="I231" s="23">
        <f>IF(A231="","",Registrations!$BF$231)</f>
        <v/>
      </c>
      <c r="J231" s="24">
        <f>IF(A231="","",Registrations!$AW$231)</f>
        <v/>
      </c>
      <c r="K231" s="24">
        <f>IF(A231="","",Registrations!$BG$231)</f>
        <v/>
      </c>
      <c r="L231" s="24">
        <f>IF(A231="","",IF(Registrations!$AX$231="Yes","Uploaded",IF(UPPER(TRIM(R231&amp;""))="Y","On paper","Missing")))</f>
        <v/>
      </c>
      <c r="M231" s="23">
        <f>IF(A231="","",IF(UPPER(TRIM(S231&amp;""))="Y","Paid in full",IF(Registrations!$BI$231&gt;0,IF(OR(NOT(ISNUMBER(Registrations!$BJ$231)),Registrations!$BI$231&gt;=Registrations!$BJ$231),"Paid in full","Deposit paid"),IF(Registrations!$BH$231&lt;&gt;"",Registrations!$BH$231,"No payment yet"))))</f>
        <v/>
      </c>
      <c r="N231" s="26">
        <f>IF(A231="","",Registrations!$BJ$231)</f>
        <v/>
      </c>
      <c r="O231" s="26">
        <f>IF(A231="","",Registrations!$BI$231)</f>
        <v/>
      </c>
      <c r="P231" s="26">
        <f>IF(A231="","",IF(OR(M231="Paid in full",NOT(ISNUMBER(Registrations!$BJ$231))),0,IF(M231="Deposit paid",MAX(0,Registrations!$BJ$231-Registrations!$BI$231),0)))</f>
        <v/>
      </c>
      <c r="Q231" s="18" t="n"/>
      <c r="R231" s="28" t="n"/>
      <c r="S231" s="28" t="n"/>
      <c r="T231" s="28" t="n"/>
      <c r="U231" s="18" t="n"/>
      <c r="V231" s="19">
        <f>IF(A231="",0,1)</f>
        <v/>
      </c>
      <c r="W231" s="19">
        <f>IF(A231="",0,1)</f>
        <v/>
      </c>
    </row>
    <row r="232">
      <c r="A232" s="23">
        <f>Registrations!$AS$232</f>
        <v/>
      </c>
      <c r="B232" s="24">
        <f>IF(A232="","","First camper")</f>
        <v/>
      </c>
      <c r="C232" s="25">
        <f>IF(A232="","",Registrations!$AT$232)</f>
        <v/>
      </c>
      <c r="D232" s="24">
        <f>IF(OR(A232="",NOT(ISNUMBER(C232)),NOT(ISNUMBER(Lists!$B$2))),"",YEAR(Lists!$B$2)-YEAR(C232)-IF(DATE(YEAR(Lists!$B$2),MONTH(C232),DAY(C232))&gt;Lists!$B$2,1,0))</f>
        <v/>
      </c>
      <c r="E232" s="23">
        <f>IF(NOT(ISNUMBER(D232)),"",IF(COUNTIF(Lists!$E$2:$E$4,"&lt;="&amp;D232)=0,"Check the age",IF(D232&gt;Lists!$F$2,"Check the age",INDEX(Lists!$D$2:$D$4,COUNTIF(Lists!$E$2:$E$4,"&lt;="&amp;D232)))))</f>
        <v/>
      </c>
      <c r="F232" s="23">
        <f>IF(A232="","",Registrations!$AU$232)</f>
        <v/>
      </c>
      <c r="G232" s="24">
        <f>IF(A232="","",Registrations!$AV$232)</f>
        <v/>
      </c>
      <c r="H232" s="23">
        <f>IF(A232="","",Registrations!$BE$232)</f>
        <v/>
      </c>
      <c r="I232" s="23">
        <f>IF(A232="","",Registrations!$BF$232)</f>
        <v/>
      </c>
      <c r="J232" s="24">
        <f>IF(A232="","",Registrations!$AW$232)</f>
        <v/>
      </c>
      <c r="K232" s="24">
        <f>IF(A232="","",Registrations!$BG$232)</f>
        <v/>
      </c>
      <c r="L232" s="24">
        <f>IF(A232="","",IF(Registrations!$AX$232="Yes","Uploaded",IF(UPPER(TRIM(R232&amp;""))="Y","On paper","Missing")))</f>
        <v/>
      </c>
      <c r="M232" s="23">
        <f>IF(A232="","",IF(UPPER(TRIM(S232&amp;""))="Y","Paid in full",IF(Registrations!$BI$232&gt;0,IF(OR(NOT(ISNUMBER(Registrations!$BJ$232)),Registrations!$BI$232&gt;=Registrations!$BJ$232),"Paid in full","Deposit paid"),IF(Registrations!$BH$232&lt;&gt;"",Registrations!$BH$232,"No payment yet"))))</f>
        <v/>
      </c>
      <c r="N232" s="26">
        <f>IF(A232="","",Registrations!$BJ$232)</f>
        <v/>
      </c>
      <c r="O232" s="26">
        <f>IF(A232="","",Registrations!$BI$232)</f>
        <v/>
      </c>
      <c r="P232" s="26">
        <f>IF(A232="","",IF(OR(M232="Paid in full",NOT(ISNUMBER(Registrations!$BJ$232))),0,IF(M232="Deposit paid",MAX(0,Registrations!$BJ$232-Registrations!$BI$232),0)))</f>
        <v/>
      </c>
      <c r="Q232" s="18" t="n"/>
      <c r="R232" s="28" t="n"/>
      <c r="S232" s="28" t="n"/>
      <c r="T232" s="28" t="n"/>
      <c r="U232" s="18" t="n"/>
      <c r="V232" s="19">
        <f>IF(A232="",0,1)</f>
        <v/>
      </c>
      <c r="W232" s="19">
        <f>IF(A232="",0,1)</f>
        <v/>
      </c>
    </row>
    <row r="233">
      <c r="A233" s="23">
        <f>Registrations!$AS$233</f>
        <v/>
      </c>
      <c r="B233" s="24">
        <f>IF(A233="","","First camper")</f>
        <v/>
      </c>
      <c r="C233" s="25">
        <f>IF(A233="","",Registrations!$AT$233)</f>
        <v/>
      </c>
      <c r="D233" s="24">
        <f>IF(OR(A233="",NOT(ISNUMBER(C233)),NOT(ISNUMBER(Lists!$B$2))),"",YEAR(Lists!$B$2)-YEAR(C233)-IF(DATE(YEAR(Lists!$B$2),MONTH(C233),DAY(C233))&gt;Lists!$B$2,1,0))</f>
        <v/>
      </c>
      <c r="E233" s="23">
        <f>IF(NOT(ISNUMBER(D233)),"",IF(COUNTIF(Lists!$E$2:$E$4,"&lt;="&amp;D233)=0,"Check the age",IF(D233&gt;Lists!$F$2,"Check the age",INDEX(Lists!$D$2:$D$4,COUNTIF(Lists!$E$2:$E$4,"&lt;="&amp;D233)))))</f>
        <v/>
      </c>
      <c r="F233" s="23">
        <f>IF(A233="","",Registrations!$AU$233)</f>
        <v/>
      </c>
      <c r="G233" s="24">
        <f>IF(A233="","",Registrations!$AV$233)</f>
        <v/>
      </c>
      <c r="H233" s="23">
        <f>IF(A233="","",Registrations!$BE$233)</f>
        <v/>
      </c>
      <c r="I233" s="23">
        <f>IF(A233="","",Registrations!$BF$233)</f>
        <v/>
      </c>
      <c r="J233" s="24">
        <f>IF(A233="","",Registrations!$AW$233)</f>
        <v/>
      </c>
      <c r="K233" s="24">
        <f>IF(A233="","",Registrations!$BG$233)</f>
        <v/>
      </c>
      <c r="L233" s="24">
        <f>IF(A233="","",IF(Registrations!$AX$233="Yes","Uploaded",IF(UPPER(TRIM(R233&amp;""))="Y","On paper","Missing")))</f>
        <v/>
      </c>
      <c r="M233" s="23">
        <f>IF(A233="","",IF(UPPER(TRIM(S233&amp;""))="Y","Paid in full",IF(Registrations!$BI$233&gt;0,IF(OR(NOT(ISNUMBER(Registrations!$BJ$233)),Registrations!$BI$233&gt;=Registrations!$BJ$233),"Paid in full","Deposit paid"),IF(Registrations!$BH$233&lt;&gt;"",Registrations!$BH$233,"No payment yet"))))</f>
        <v/>
      </c>
      <c r="N233" s="26">
        <f>IF(A233="","",Registrations!$BJ$233)</f>
        <v/>
      </c>
      <c r="O233" s="26">
        <f>IF(A233="","",Registrations!$BI$233)</f>
        <v/>
      </c>
      <c r="P233" s="26">
        <f>IF(A233="","",IF(OR(M233="Paid in full",NOT(ISNUMBER(Registrations!$BJ$233))),0,IF(M233="Deposit paid",MAX(0,Registrations!$BJ$233-Registrations!$BI$233),0)))</f>
        <v/>
      </c>
      <c r="Q233" s="18" t="n"/>
      <c r="R233" s="28" t="n"/>
      <c r="S233" s="28" t="n"/>
      <c r="T233" s="28" t="n"/>
      <c r="U233" s="18" t="n"/>
      <c r="V233" s="19">
        <f>IF(A233="",0,1)</f>
        <v/>
      </c>
      <c r="W233" s="19">
        <f>IF(A233="",0,1)</f>
        <v/>
      </c>
    </row>
    <row r="234">
      <c r="A234" s="23">
        <f>Registrations!$AS$234</f>
        <v/>
      </c>
      <c r="B234" s="24">
        <f>IF(A234="","","First camper")</f>
        <v/>
      </c>
      <c r="C234" s="25">
        <f>IF(A234="","",Registrations!$AT$234)</f>
        <v/>
      </c>
      <c r="D234" s="24">
        <f>IF(OR(A234="",NOT(ISNUMBER(C234)),NOT(ISNUMBER(Lists!$B$2))),"",YEAR(Lists!$B$2)-YEAR(C234)-IF(DATE(YEAR(Lists!$B$2),MONTH(C234),DAY(C234))&gt;Lists!$B$2,1,0))</f>
        <v/>
      </c>
      <c r="E234" s="23">
        <f>IF(NOT(ISNUMBER(D234)),"",IF(COUNTIF(Lists!$E$2:$E$4,"&lt;="&amp;D234)=0,"Check the age",IF(D234&gt;Lists!$F$2,"Check the age",INDEX(Lists!$D$2:$D$4,COUNTIF(Lists!$E$2:$E$4,"&lt;="&amp;D234)))))</f>
        <v/>
      </c>
      <c r="F234" s="23">
        <f>IF(A234="","",Registrations!$AU$234)</f>
        <v/>
      </c>
      <c r="G234" s="24">
        <f>IF(A234="","",Registrations!$AV$234)</f>
        <v/>
      </c>
      <c r="H234" s="23">
        <f>IF(A234="","",Registrations!$BE$234)</f>
        <v/>
      </c>
      <c r="I234" s="23">
        <f>IF(A234="","",Registrations!$BF$234)</f>
        <v/>
      </c>
      <c r="J234" s="24">
        <f>IF(A234="","",Registrations!$AW$234)</f>
        <v/>
      </c>
      <c r="K234" s="24">
        <f>IF(A234="","",Registrations!$BG$234)</f>
        <v/>
      </c>
      <c r="L234" s="24">
        <f>IF(A234="","",IF(Registrations!$AX$234="Yes","Uploaded",IF(UPPER(TRIM(R234&amp;""))="Y","On paper","Missing")))</f>
        <v/>
      </c>
      <c r="M234" s="23">
        <f>IF(A234="","",IF(UPPER(TRIM(S234&amp;""))="Y","Paid in full",IF(Registrations!$BI$234&gt;0,IF(OR(NOT(ISNUMBER(Registrations!$BJ$234)),Registrations!$BI$234&gt;=Registrations!$BJ$234),"Paid in full","Deposit paid"),IF(Registrations!$BH$234&lt;&gt;"",Registrations!$BH$234,"No payment yet"))))</f>
        <v/>
      </c>
      <c r="N234" s="26">
        <f>IF(A234="","",Registrations!$BJ$234)</f>
        <v/>
      </c>
      <c r="O234" s="26">
        <f>IF(A234="","",Registrations!$BI$234)</f>
        <v/>
      </c>
      <c r="P234" s="26">
        <f>IF(A234="","",IF(OR(M234="Paid in full",NOT(ISNUMBER(Registrations!$BJ$234))),0,IF(M234="Deposit paid",MAX(0,Registrations!$BJ$234-Registrations!$BI$234),0)))</f>
        <v/>
      </c>
      <c r="Q234" s="18" t="n"/>
      <c r="R234" s="28" t="n"/>
      <c r="S234" s="28" t="n"/>
      <c r="T234" s="28" t="n"/>
      <c r="U234" s="18" t="n"/>
      <c r="V234" s="19">
        <f>IF(A234="",0,1)</f>
        <v/>
      </c>
      <c r="W234" s="19">
        <f>IF(A234="",0,1)</f>
        <v/>
      </c>
    </row>
    <row r="235">
      <c r="A235" s="23">
        <f>Registrations!$AS$235</f>
        <v/>
      </c>
      <c r="B235" s="24">
        <f>IF(A235="","","First camper")</f>
        <v/>
      </c>
      <c r="C235" s="25">
        <f>IF(A235="","",Registrations!$AT$235)</f>
        <v/>
      </c>
      <c r="D235" s="24">
        <f>IF(OR(A235="",NOT(ISNUMBER(C235)),NOT(ISNUMBER(Lists!$B$2))),"",YEAR(Lists!$B$2)-YEAR(C235)-IF(DATE(YEAR(Lists!$B$2),MONTH(C235),DAY(C235))&gt;Lists!$B$2,1,0))</f>
        <v/>
      </c>
      <c r="E235" s="23">
        <f>IF(NOT(ISNUMBER(D235)),"",IF(COUNTIF(Lists!$E$2:$E$4,"&lt;="&amp;D235)=0,"Check the age",IF(D235&gt;Lists!$F$2,"Check the age",INDEX(Lists!$D$2:$D$4,COUNTIF(Lists!$E$2:$E$4,"&lt;="&amp;D235)))))</f>
        <v/>
      </c>
      <c r="F235" s="23">
        <f>IF(A235="","",Registrations!$AU$235)</f>
        <v/>
      </c>
      <c r="G235" s="24">
        <f>IF(A235="","",Registrations!$AV$235)</f>
        <v/>
      </c>
      <c r="H235" s="23">
        <f>IF(A235="","",Registrations!$BE$235)</f>
        <v/>
      </c>
      <c r="I235" s="23">
        <f>IF(A235="","",Registrations!$BF$235)</f>
        <v/>
      </c>
      <c r="J235" s="24">
        <f>IF(A235="","",Registrations!$AW$235)</f>
        <v/>
      </c>
      <c r="K235" s="24">
        <f>IF(A235="","",Registrations!$BG$235)</f>
        <v/>
      </c>
      <c r="L235" s="24">
        <f>IF(A235="","",IF(Registrations!$AX$235="Yes","Uploaded",IF(UPPER(TRIM(R235&amp;""))="Y","On paper","Missing")))</f>
        <v/>
      </c>
      <c r="M235" s="23">
        <f>IF(A235="","",IF(UPPER(TRIM(S235&amp;""))="Y","Paid in full",IF(Registrations!$BI$235&gt;0,IF(OR(NOT(ISNUMBER(Registrations!$BJ$235)),Registrations!$BI$235&gt;=Registrations!$BJ$235),"Paid in full","Deposit paid"),IF(Registrations!$BH$235&lt;&gt;"",Registrations!$BH$235,"No payment yet"))))</f>
        <v/>
      </c>
      <c r="N235" s="26">
        <f>IF(A235="","",Registrations!$BJ$235)</f>
        <v/>
      </c>
      <c r="O235" s="26">
        <f>IF(A235="","",Registrations!$BI$235)</f>
        <v/>
      </c>
      <c r="P235" s="26">
        <f>IF(A235="","",IF(OR(M235="Paid in full",NOT(ISNUMBER(Registrations!$BJ$235))),0,IF(M235="Deposit paid",MAX(0,Registrations!$BJ$235-Registrations!$BI$235),0)))</f>
        <v/>
      </c>
      <c r="Q235" s="18" t="n"/>
      <c r="R235" s="28" t="n"/>
      <c r="S235" s="28" t="n"/>
      <c r="T235" s="28" t="n"/>
      <c r="U235" s="18" t="n"/>
      <c r="V235" s="19">
        <f>IF(A235="",0,1)</f>
        <v/>
      </c>
      <c r="W235" s="19">
        <f>IF(A235="",0,1)</f>
        <v/>
      </c>
    </row>
    <row r="236">
      <c r="A236" s="23">
        <f>Registrations!$AS$236</f>
        <v/>
      </c>
      <c r="B236" s="24">
        <f>IF(A236="","","First camper")</f>
        <v/>
      </c>
      <c r="C236" s="25">
        <f>IF(A236="","",Registrations!$AT$236)</f>
        <v/>
      </c>
      <c r="D236" s="24">
        <f>IF(OR(A236="",NOT(ISNUMBER(C236)),NOT(ISNUMBER(Lists!$B$2))),"",YEAR(Lists!$B$2)-YEAR(C236)-IF(DATE(YEAR(Lists!$B$2),MONTH(C236),DAY(C236))&gt;Lists!$B$2,1,0))</f>
        <v/>
      </c>
      <c r="E236" s="23">
        <f>IF(NOT(ISNUMBER(D236)),"",IF(COUNTIF(Lists!$E$2:$E$4,"&lt;="&amp;D236)=0,"Check the age",IF(D236&gt;Lists!$F$2,"Check the age",INDEX(Lists!$D$2:$D$4,COUNTIF(Lists!$E$2:$E$4,"&lt;="&amp;D236)))))</f>
        <v/>
      </c>
      <c r="F236" s="23">
        <f>IF(A236="","",Registrations!$AU$236)</f>
        <v/>
      </c>
      <c r="G236" s="24">
        <f>IF(A236="","",Registrations!$AV$236)</f>
        <v/>
      </c>
      <c r="H236" s="23">
        <f>IF(A236="","",Registrations!$BE$236)</f>
        <v/>
      </c>
      <c r="I236" s="23">
        <f>IF(A236="","",Registrations!$BF$236)</f>
        <v/>
      </c>
      <c r="J236" s="24">
        <f>IF(A236="","",Registrations!$AW$236)</f>
        <v/>
      </c>
      <c r="K236" s="24">
        <f>IF(A236="","",Registrations!$BG$236)</f>
        <v/>
      </c>
      <c r="L236" s="24">
        <f>IF(A236="","",IF(Registrations!$AX$236="Yes","Uploaded",IF(UPPER(TRIM(R236&amp;""))="Y","On paper","Missing")))</f>
        <v/>
      </c>
      <c r="M236" s="23">
        <f>IF(A236="","",IF(UPPER(TRIM(S236&amp;""))="Y","Paid in full",IF(Registrations!$BI$236&gt;0,IF(OR(NOT(ISNUMBER(Registrations!$BJ$236)),Registrations!$BI$236&gt;=Registrations!$BJ$236),"Paid in full","Deposit paid"),IF(Registrations!$BH$236&lt;&gt;"",Registrations!$BH$236,"No payment yet"))))</f>
        <v/>
      </c>
      <c r="N236" s="26">
        <f>IF(A236="","",Registrations!$BJ$236)</f>
        <v/>
      </c>
      <c r="O236" s="26">
        <f>IF(A236="","",Registrations!$BI$236)</f>
        <v/>
      </c>
      <c r="P236" s="26">
        <f>IF(A236="","",IF(OR(M236="Paid in full",NOT(ISNUMBER(Registrations!$BJ$236))),0,IF(M236="Deposit paid",MAX(0,Registrations!$BJ$236-Registrations!$BI$236),0)))</f>
        <v/>
      </c>
      <c r="Q236" s="18" t="n"/>
      <c r="R236" s="28" t="n"/>
      <c r="S236" s="28" t="n"/>
      <c r="T236" s="28" t="n"/>
      <c r="U236" s="18" t="n"/>
      <c r="V236" s="19">
        <f>IF(A236="",0,1)</f>
        <v/>
      </c>
      <c r="W236" s="19">
        <f>IF(A236="",0,1)</f>
        <v/>
      </c>
    </row>
    <row r="237">
      <c r="A237" s="23">
        <f>Registrations!$AS$237</f>
        <v/>
      </c>
      <c r="B237" s="24">
        <f>IF(A237="","","First camper")</f>
        <v/>
      </c>
      <c r="C237" s="25">
        <f>IF(A237="","",Registrations!$AT$237)</f>
        <v/>
      </c>
      <c r="D237" s="24">
        <f>IF(OR(A237="",NOT(ISNUMBER(C237)),NOT(ISNUMBER(Lists!$B$2))),"",YEAR(Lists!$B$2)-YEAR(C237)-IF(DATE(YEAR(Lists!$B$2),MONTH(C237),DAY(C237))&gt;Lists!$B$2,1,0))</f>
        <v/>
      </c>
      <c r="E237" s="23">
        <f>IF(NOT(ISNUMBER(D237)),"",IF(COUNTIF(Lists!$E$2:$E$4,"&lt;="&amp;D237)=0,"Check the age",IF(D237&gt;Lists!$F$2,"Check the age",INDEX(Lists!$D$2:$D$4,COUNTIF(Lists!$E$2:$E$4,"&lt;="&amp;D237)))))</f>
        <v/>
      </c>
      <c r="F237" s="23">
        <f>IF(A237="","",Registrations!$AU$237)</f>
        <v/>
      </c>
      <c r="G237" s="24">
        <f>IF(A237="","",Registrations!$AV$237)</f>
        <v/>
      </c>
      <c r="H237" s="23">
        <f>IF(A237="","",Registrations!$BE$237)</f>
        <v/>
      </c>
      <c r="I237" s="23">
        <f>IF(A237="","",Registrations!$BF$237)</f>
        <v/>
      </c>
      <c r="J237" s="24">
        <f>IF(A237="","",Registrations!$AW$237)</f>
        <v/>
      </c>
      <c r="K237" s="24">
        <f>IF(A237="","",Registrations!$BG$237)</f>
        <v/>
      </c>
      <c r="L237" s="24">
        <f>IF(A237="","",IF(Registrations!$AX$237="Yes","Uploaded",IF(UPPER(TRIM(R237&amp;""))="Y","On paper","Missing")))</f>
        <v/>
      </c>
      <c r="M237" s="23">
        <f>IF(A237="","",IF(UPPER(TRIM(S237&amp;""))="Y","Paid in full",IF(Registrations!$BI$237&gt;0,IF(OR(NOT(ISNUMBER(Registrations!$BJ$237)),Registrations!$BI$237&gt;=Registrations!$BJ$237),"Paid in full","Deposit paid"),IF(Registrations!$BH$237&lt;&gt;"",Registrations!$BH$237,"No payment yet"))))</f>
        <v/>
      </c>
      <c r="N237" s="26">
        <f>IF(A237="","",Registrations!$BJ$237)</f>
        <v/>
      </c>
      <c r="O237" s="26">
        <f>IF(A237="","",Registrations!$BI$237)</f>
        <v/>
      </c>
      <c r="P237" s="26">
        <f>IF(A237="","",IF(OR(M237="Paid in full",NOT(ISNUMBER(Registrations!$BJ$237))),0,IF(M237="Deposit paid",MAX(0,Registrations!$BJ$237-Registrations!$BI$237),0)))</f>
        <v/>
      </c>
      <c r="Q237" s="18" t="n"/>
      <c r="R237" s="28" t="n"/>
      <c r="S237" s="28" t="n"/>
      <c r="T237" s="28" t="n"/>
      <c r="U237" s="18" t="n"/>
      <c r="V237" s="19">
        <f>IF(A237="",0,1)</f>
        <v/>
      </c>
      <c r="W237" s="19">
        <f>IF(A237="",0,1)</f>
        <v/>
      </c>
    </row>
    <row r="238">
      <c r="A238" s="23">
        <f>Registrations!$AS$238</f>
        <v/>
      </c>
      <c r="B238" s="24">
        <f>IF(A238="","","First camper")</f>
        <v/>
      </c>
      <c r="C238" s="25">
        <f>IF(A238="","",Registrations!$AT$238)</f>
        <v/>
      </c>
      <c r="D238" s="24">
        <f>IF(OR(A238="",NOT(ISNUMBER(C238)),NOT(ISNUMBER(Lists!$B$2))),"",YEAR(Lists!$B$2)-YEAR(C238)-IF(DATE(YEAR(Lists!$B$2),MONTH(C238),DAY(C238))&gt;Lists!$B$2,1,0))</f>
        <v/>
      </c>
      <c r="E238" s="23">
        <f>IF(NOT(ISNUMBER(D238)),"",IF(COUNTIF(Lists!$E$2:$E$4,"&lt;="&amp;D238)=0,"Check the age",IF(D238&gt;Lists!$F$2,"Check the age",INDEX(Lists!$D$2:$D$4,COUNTIF(Lists!$E$2:$E$4,"&lt;="&amp;D238)))))</f>
        <v/>
      </c>
      <c r="F238" s="23">
        <f>IF(A238="","",Registrations!$AU$238)</f>
        <v/>
      </c>
      <c r="G238" s="24">
        <f>IF(A238="","",Registrations!$AV$238)</f>
        <v/>
      </c>
      <c r="H238" s="23">
        <f>IF(A238="","",Registrations!$BE$238)</f>
        <v/>
      </c>
      <c r="I238" s="23">
        <f>IF(A238="","",Registrations!$BF$238)</f>
        <v/>
      </c>
      <c r="J238" s="24">
        <f>IF(A238="","",Registrations!$AW$238)</f>
        <v/>
      </c>
      <c r="K238" s="24">
        <f>IF(A238="","",Registrations!$BG$238)</f>
        <v/>
      </c>
      <c r="L238" s="24">
        <f>IF(A238="","",IF(Registrations!$AX$238="Yes","Uploaded",IF(UPPER(TRIM(R238&amp;""))="Y","On paper","Missing")))</f>
        <v/>
      </c>
      <c r="M238" s="23">
        <f>IF(A238="","",IF(UPPER(TRIM(S238&amp;""))="Y","Paid in full",IF(Registrations!$BI$238&gt;0,IF(OR(NOT(ISNUMBER(Registrations!$BJ$238)),Registrations!$BI$238&gt;=Registrations!$BJ$238),"Paid in full","Deposit paid"),IF(Registrations!$BH$238&lt;&gt;"",Registrations!$BH$238,"No payment yet"))))</f>
        <v/>
      </c>
      <c r="N238" s="26">
        <f>IF(A238="","",Registrations!$BJ$238)</f>
        <v/>
      </c>
      <c r="O238" s="26">
        <f>IF(A238="","",Registrations!$BI$238)</f>
        <v/>
      </c>
      <c r="P238" s="26">
        <f>IF(A238="","",IF(OR(M238="Paid in full",NOT(ISNUMBER(Registrations!$BJ$238))),0,IF(M238="Deposit paid",MAX(0,Registrations!$BJ$238-Registrations!$BI$238),0)))</f>
        <v/>
      </c>
      <c r="Q238" s="18" t="n"/>
      <c r="R238" s="28" t="n"/>
      <c r="S238" s="28" t="n"/>
      <c r="T238" s="28" t="n"/>
      <c r="U238" s="18" t="n"/>
      <c r="V238" s="19">
        <f>IF(A238="",0,1)</f>
        <v/>
      </c>
      <c r="W238" s="19">
        <f>IF(A238="",0,1)</f>
        <v/>
      </c>
    </row>
    <row r="239">
      <c r="A239" s="23">
        <f>Registrations!$AS$239</f>
        <v/>
      </c>
      <c r="B239" s="24">
        <f>IF(A239="","","First camper")</f>
        <v/>
      </c>
      <c r="C239" s="25">
        <f>IF(A239="","",Registrations!$AT$239)</f>
        <v/>
      </c>
      <c r="D239" s="24">
        <f>IF(OR(A239="",NOT(ISNUMBER(C239)),NOT(ISNUMBER(Lists!$B$2))),"",YEAR(Lists!$B$2)-YEAR(C239)-IF(DATE(YEAR(Lists!$B$2),MONTH(C239),DAY(C239))&gt;Lists!$B$2,1,0))</f>
        <v/>
      </c>
      <c r="E239" s="23">
        <f>IF(NOT(ISNUMBER(D239)),"",IF(COUNTIF(Lists!$E$2:$E$4,"&lt;="&amp;D239)=0,"Check the age",IF(D239&gt;Lists!$F$2,"Check the age",INDEX(Lists!$D$2:$D$4,COUNTIF(Lists!$E$2:$E$4,"&lt;="&amp;D239)))))</f>
        <v/>
      </c>
      <c r="F239" s="23">
        <f>IF(A239="","",Registrations!$AU$239)</f>
        <v/>
      </c>
      <c r="G239" s="24">
        <f>IF(A239="","",Registrations!$AV$239)</f>
        <v/>
      </c>
      <c r="H239" s="23">
        <f>IF(A239="","",Registrations!$BE$239)</f>
        <v/>
      </c>
      <c r="I239" s="23">
        <f>IF(A239="","",Registrations!$BF$239)</f>
        <v/>
      </c>
      <c r="J239" s="24">
        <f>IF(A239="","",Registrations!$AW$239)</f>
        <v/>
      </c>
      <c r="K239" s="24">
        <f>IF(A239="","",Registrations!$BG$239)</f>
        <v/>
      </c>
      <c r="L239" s="24">
        <f>IF(A239="","",IF(Registrations!$AX$239="Yes","Uploaded",IF(UPPER(TRIM(R239&amp;""))="Y","On paper","Missing")))</f>
        <v/>
      </c>
      <c r="M239" s="23">
        <f>IF(A239="","",IF(UPPER(TRIM(S239&amp;""))="Y","Paid in full",IF(Registrations!$BI$239&gt;0,IF(OR(NOT(ISNUMBER(Registrations!$BJ$239)),Registrations!$BI$239&gt;=Registrations!$BJ$239),"Paid in full","Deposit paid"),IF(Registrations!$BH$239&lt;&gt;"",Registrations!$BH$239,"No payment yet"))))</f>
        <v/>
      </c>
      <c r="N239" s="26">
        <f>IF(A239="","",Registrations!$BJ$239)</f>
        <v/>
      </c>
      <c r="O239" s="26">
        <f>IF(A239="","",Registrations!$BI$239)</f>
        <v/>
      </c>
      <c r="P239" s="26">
        <f>IF(A239="","",IF(OR(M239="Paid in full",NOT(ISNUMBER(Registrations!$BJ$239))),0,IF(M239="Deposit paid",MAX(0,Registrations!$BJ$239-Registrations!$BI$239),0)))</f>
        <v/>
      </c>
      <c r="Q239" s="18" t="n"/>
      <c r="R239" s="28" t="n"/>
      <c r="S239" s="28" t="n"/>
      <c r="T239" s="28" t="n"/>
      <c r="U239" s="18" t="n"/>
      <c r="V239" s="19">
        <f>IF(A239="",0,1)</f>
        <v/>
      </c>
      <c r="W239" s="19">
        <f>IF(A239="",0,1)</f>
        <v/>
      </c>
    </row>
    <row r="240">
      <c r="A240" s="23">
        <f>Registrations!$AS$240</f>
        <v/>
      </c>
      <c r="B240" s="24">
        <f>IF(A240="","","First camper")</f>
        <v/>
      </c>
      <c r="C240" s="25">
        <f>IF(A240="","",Registrations!$AT$240)</f>
        <v/>
      </c>
      <c r="D240" s="24">
        <f>IF(OR(A240="",NOT(ISNUMBER(C240)),NOT(ISNUMBER(Lists!$B$2))),"",YEAR(Lists!$B$2)-YEAR(C240)-IF(DATE(YEAR(Lists!$B$2),MONTH(C240),DAY(C240))&gt;Lists!$B$2,1,0))</f>
        <v/>
      </c>
      <c r="E240" s="23">
        <f>IF(NOT(ISNUMBER(D240)),"",IF(COUNTIF(Lists!$E$2:$E$4,"&lt;="&amp;D240)=0,"Check the age",IF(D240&gt;Lists!$F$2,"Check the age",INDEX(Lists!$D$2:$D$4,COUNTIF(Lists!$E$2:$E$4,"&lt;="&amp;D240)))))</f>
        <v/>
      </c>
      <c r="F240" s="23">
        <f>IF(A240="","",Registrations!$AU$240)</f>
        <v/>
      </c>
      <c r="G240" s="24">
        <f>IF(A240="","",Registrations!$AV$240)</f>
        <v/>
      </c>
      <c r="H240" s="23">
        <f>IF(A240="","",Registrations!$BE$240)</f>
        <v/>
      </c>
      <c r="I240" s="23">
        <f>IF(A240="","",Registrations!$BF$240)</f>
        <v/>
      </c>
      <c r="J240" s="24">
        <f>IF(A240="","",Registrations!$AW$240)</f>
        <v/>
      </c>
      <c r="K240" s="24">
        <f>IF(A240="","",Registrations!$BG$240)</f>
        <v/>
      </c>
      <c r="L240" s="24">
        <f>IF(A240="","",IF(Registrations!$AX$240="Yes","Uploaded",IF(UPPER(TRIM(R240&amp;""))="Y","On paper","Missing")))</f>
        <v/>
      </c>
      <c r="M240" s="23">
        <f>IF(A240="","",IF(UPPER(TRIM(S240&amp;""))="Y","Paid in full",IF(Registrations!$BI$240&gt;0,IF(OR(NOT(ISNUMBER(Registrations!$BJ$240)),Registrations!$BI$240&gt;=Registrations!$BJ$240),"Paid in full","Deposit paid"),IF(Registrations!$BH$240&lt;&gt;"",Registrations!$BH$240,"No payment yet"))))</f>
        <v/>
      </c>
      <c r="N240" s="26">
        <f>IF(A240="","",Registrations!$BJ$240)</f>
        <v/>
      </c>
      <c r="O240" s="26">
        <f>IF(A240="","",Registrations!$BI$240)</f>
        <v/>
      </c>
      <c r="P240" s="26">
        <f>IF(A240="","",IF(OR(M240="Paid in full",NOT(ISNUMBER(Registrations!$BJ$240))),0,IF(M240="Deposit paid",MAX(0,Registrations!$BJ$240-Registrations!$BI$240),0)))</f>
        <v/>
      </c>
      <c r="Q240" s="18" t="n"/>
      <c r="R240" s="28" t="n"/>
      <c r="S240" s="28" t="n"/>
      <c r="T240" s="28" t="n"/>
      <c r="U240" s="18" t="n"/>
      <c r="V240" s="19">
        <f>IF(A240="",0,1)</f>
        <v/>
      </c>
      <c r="W240" s="19">
        <f>IF(A240="",0,1)</f>
        <v/>
      </c>
    </row>
    <row r="241">
      <c r="A241" s="23">
        <f>Registrations!$AS$241</f>
        <v/>
      </c>
      <c r="B241" s="24">
        <f>IF(A241="","","First camper")</f>
        <v/>
      </c>
      <c r="C241" s="25">
        <f>IF(A241="","",Registrations!$AT$241)</f>
        <v/>
      </c>
      <c r="D241" s="24">
        <f>IF(OR(A241="",NOT(ISNUMBER(C241)),NOT(ISNUMBER(Lists!$B$2))),"",YEAR(Lists!$B$2)-YEAR(C241)-IF(DATE(YEAR(Lists!$B$2),MONTH(C241),DAY(C241))&gt;Lists!$B$2,1,0))</f>
        <v/>
      </c>
      <c r="E241" s="23">
        <f>IF(NOT(ISNUMBER(D241)),"",IF(COUNTIF(Lists!$E$2:$E$4,"&lt;="&amp;D241)=0,"Check the age",IF(D241&gt;Lists!$F$2,"Check the age",INDEX(Lists!$D$2:$D$4,COUNTIF(Lists!$E$2:$E$4,"&lt;="&amp;D241)))))</f>
        <v/>
      </c>
      <c r="F241" s="23">
        <f>IF(A241="","",Registrations!$AU$241)</f>
        <v/>
      </c>
      <c r="G241" s="24">
        <f>IF(A241="","",Registrations!$AV$241)</f>
        <v/>
      </c>
      <c r="H241" s="23">
        <f>IF(A241="","",Registrations!$BE$241)</f>
        <v/>
      </c>
      <c r="I241" s="23">
        <f>IF(A241="","",Registrations!$BF$241)</f>
        <v/>
      </c>
      <c r="J241" s="24">
        <f>IF(A241="","",Registrations!$AW$241)</f>
        <v/>
      </c>
      <c r="K241" s="24">
        <f>IF(A241="","",Registrations!$BG$241)</f>
        <v/>
      </c>
      <c r="L241" s="24">
        <f>IF(A241="","",IF(Registrations!$AX$241="Yes","Uploaded",IF(UPPER(TRIM(R241&amp;""))="Y","On paper","Missing")))</f>
        <v/>
      </c>
      <c r="M241" s="23">
        <f>IF(A241="","",IF(UPPER(TRIM(S241&amp;""))="Y","Paid in full",IF(Registrations!$BI$241&gt;0,IF(OR(NOT(ISNUMBER(Registrations!$BJ$241)),Registrations!$BI$241&gt;=Registrations!$BJ$241),"Paid in full","Deposit paid"),IF(Registrations!$BH$241&lt;&gt;"",Registrations!$BH$241,"No payment yet"))))</f>
        <v/>
      </c>
      <c r="N241" s="26">
        <f>IF(A241="","",Registrations!$BJ$241)</f>
        <v/>
      </c>
      <c r="O241" s="26">
        <f>IF(A241="","",Registrations!$BI$241)</f>
        <v/>
      </c>
      <c r="P241" s="26">
        <f>IF(A241="","",IF(OR(M241="Paid in full",NOT(ISNUMBER(Registrations!$BJ$241))),0,IF(M241="Deposit paid",MAX(0,Registrations!$BJ$241-Registrations!$BI$241),0)))</f>
        <v/>
      </c>
      <c r="Q241" s="18" t="n"/>
      <c r="R241" s="28" t="n"/>
      <c r="S241" s="28" t="n"/>
      <c r="T241" s="28" t="n"/>
      <c r="U241" s="18" t="n"/>
      <c r="V241" s="19">
        <f>IF(A241="",0,1)</f>
        <v/>
      </c>
      <c r="W241" s="19">
        <f>IF(A241="",0,1)</f>
        <v/>
      </c>
    </row>
    <row r="242">
      <c r="A242" s="23">
        <f>Registrations!$AS$242</f>
        <v/>
      </c>
      <c r="B242" s="24">
        <f>IF(A242="","","First camper")</f>
        <v/>
      </c>
      <c r="C242" s="25">
        <f>IF(A242="","",Registrations!$AT$242)</f>
        <v/>
      </c>
      <c r="D242" s="24">
        <f>IF(OR(A242="",NOT(ISNUMBER(C242)),NOT(ISNUMBER(Lists!$B$2))),"",YEAR(Lists!$B$2)-YEAR(C242)-IF(DATE(YEAR(Lists!$B$2),MONTH(C242),DAY(C242))&gt;Lists!$B$2,1,0))</f>
        <v/>
      </c>
      <c r="E242" s="23">
        <f>IF(NOT(ISNUMBER(D242)),"",IF(COUNTIF(Lists!$E$2:$E$4,"&lt;="&amp;D242)=0,"Check the age",IF(D242&gt;Lists!$F$2,"Check the age",INDEX(Lists!$D$2:$D$4,COUNTIF(Lists!$E$2:$E$4,"&lt;="&amp;D242)))))</f>
        <v/>
      </c>
      <c r="F242" s="23">
        <f>IF(A242="","",Registrations!$AU$242)</f>
        <v/>
      </c>
      <c r="G242" s="24">
        <f>IF(A242="","",Registrations!$AV$242)</f>
        <v/>
      </c>
      <c r="H242" s="23">
        <f>IF(A242="","",Registrations!$BE$242)</f>
        <v/>
      </c>
      <c r="I242" s="23">
        <f>IF(A242="","",Registrations!$BF$242)</f>
        <v/>
      </c>
      <c r="J242" s="24">
        <f>IF(A242="","",Registrations!$AW$242)</f>
        <v/>
      </c>
      <c r="K242" s="24">
        <f>IF(A242="","",Registrations!$BG$242)</f>
        <v/>
      </c>
      <c r="L242" s="24">
        <f>IF(A242="","",IF(Registrations!$AX$242="Yes","Uploaded",IF(UPPER(TRIM(R242&amp;""))="Y","On paper","Missing")))</f>
        <v/>
      </c>
      <c r="M242" s="23">
        <f>IF(A242="","",IF(UPPER(TRIM(S242&amp;""))="Y","Paid in full",IF(Registrations!$BI$242&gt;0,IF(OR(NOT(ISNUMBER(Registrations!$BJ$242)),Registrations!$BI$242&gt;=Registrations!$BJ$242),"Paid in full","Deposit paid"),IF(Registrations!$BH$242&lt;&gt;"",Registrations!$BH$242,"No payment yet"))))</f>
        <v/>
      </c>
      <c r="N242" s="26">
        <f>IF(A242="","",Registrations!$BJ$242)</f>
        <v/>
      </c>
      <c r="O242" s="26">
        <f>IF(A242="","",Registrations!$BI$242)</f>
        <v/>
      </c>
      <c r="P242" s="26">
        <f>IF(A242="","",IF(OR(M242="Paid in full",NOT(ISNUMBER(Registrations!$BJ$242))),0,IF(M242="Deposit paid",MAX(0,Registrations!$BJ$242-Registrations!$BI$242),0)))</f>
        <v/>
      </c>
      <c r="Q242" s="18" t="n"/>
      <c r="R242" s="28" t="n"/>
      <c r="S242" s="28" t="n"/>
      <c r="T242" s="28" t="n"/>
      <c r="U242" s="18" t="n"/>
      <c r="V242" s="19">
        <f>IF(A242="",0,1)</f>
        <v/>
      </c>
      <c r="W242" s="19">
        <f>IF(A242="",0,1)</f>
        <v/>
      </c>
    </row>
    <row r="243">
      <c r="A243" s="23">
        <f>Registrations!$AS$243</f>
        <v/>
      </c>
      <c r="B243" s="24">
        <f>IF(A243="","","First camper")</f>
        <v/>
      </c>
      <c r="C243" s="25">
        <f>IF(A243="","",Registrations!$AT$243)</f>
        <v/>
      </c>
      <c r="D243" s="24">
        <f>IF(OR(A243="",NOT(ISNUMBER(C243)),NOT(ISNUMBER(Lists!$B$2))),"",YEAR(Lists!$B$2)-YEAR(C243)-IF(DATE(YEAR(Lists!$B$2),MONTH(C243),DAY(C243))&gt;Lists!$B$2,1,0))</f>
        <v/>
      </c>
      <c r="E243" s="23">
        <f>IF(NOT(ISNUMBER(D243)),"",IF(COUNTIF(Lists!$E$2:$E$4,"&lt;="&amp;D243)=0,"Check the age",IF(D243&gt;Lists!$F$2,"Check the age",INDEX(Lists!$D$2:$D$4,COUNTIF(Lists!$E$2:$E$4,"&lt;="&amp;D243)))))</f>
        <v/>
      </c>
      <c r="F243" s="23">
        <f>IF(A243="","",Registrations!$AU$243)</f>
        <v/>
      </c>
      <c r="G243" s="24">
        <f>IF(A243="","",Registrations!$AV$243)</f>
        <v/>
      </c>
      <c r="H243" s="23">
        <f>IF(A243="","",Registrations!$BE$243)</f>
        <v/>
      </c>
      <c r="I243" s="23">
        <f>IF(A243="","",Registrations!$BF$243)</f>
        <v/>
      </c>
      <c r="J243" s="24">
        <f>IF(A243="","",Registrations!$AW$243)</f>
        <v/>
      </c>
      <c r="K243" s="24">
        <f>IF(A243="","",Registrations!$BG$243)</f>
        <v/>
      </c>
      <c r="L243" s="24">
        <f>IF(A243="","",IF(Registrations!$AX$243="Yes","Uploaded",IF(UPPER(TRIM(R243&amp;""))="Y","On paper","Missing")))</f>
        <v/>
      </c>
      <c r="M243" s="23">
        <f>IF(A243="","",IF(UPPER(TRIM(S243&amp;""))="Y","Paid in full",IF(Registrations!$BI$243&gt;0,IF(OR(NOT(ISNUMBER(Registrations!$BJ$243)),Registrations!$BI$243&gt;=Registrations!$BJ$243),"Paid in full","Deposit paid"),IF(Registrations!$BH$243&lt;&gt;"",Registrations!$BH$243,"No payment yet"))))</f>
        <v/>
      </c>
      <c r="N243" s="26">
        <f>IF(A243="","",Registrations!$BJ$243)</f>
        <v/>
      </c>
      <c r="O243" s="26">
        <f>IF(A243="","",Registrations!$BI$243)</f>
        <v/>
      </c>
      <c r="P243" s="26">
        <f>IF(A243="","",IF(OR(M243="Paid in full",NOT(ISNUMBER(Registrations!$BJ$243))),0,IF(M243="Deposit paid",MAX(0,Registrations!$BJ$243-Registrations!$BI$243),0)))</f>
        <v/>
      </c>
      <c r="Q243" s="18" t="n"/>
      <c r="R243" s="28" t="n"/>
      <c r="S243" s="28" t="n"/>
      <c r="T243" s="28" t="n"/>
      <c r="U243" s="18" t="n"/>
      <c r="V243" s="19">
        <f>IF(A243="",0,1)</f>
        <v/>
      </c>
      <c r="W243" s="19">
        <f>IF(A243="",0,1)</f>
        <v/>
      </c>
    </row>
    <row r="244">
      <c r="A244" s="23">
        <f>Registrations!$AS$244</f>
        <v/>
      </c>
      <c r="B244" s="24">
        <f>IF(A244="","","First camper")</f>
        <v/>
      </c>
      <c r="C244" s="25">
        <f>IF(A244="","",Registrations!$AT$244)</f>
        <v/>
      </c>
      <c r="D244" s="24">
        <f>IF(OR(A244="",NOT(ISNUMBER(C244)),NOT(ISNUMBER(Lists!$B$2))),"",YEAR(Lists!$B$2)-YEAR(C244)-IF(DATE(YEAR(Lists!$B$2),MONTH(C244),DAY(C244))&gt;Lists!$B$2,1,0))</f>
        <v/>
      </c>
      <c r="E244" s="23">
        <f>IF(NOT(ISNUMBER(D244)),"",IF(COUNTIF(Lists!$E$2:$E$4,"&lt;="&amp;D244)=0,"Check the age",IF(D244&gt;Lists!$F$2,"Check the age",INDEX(Lists!$D$2:$D$4,COUNTIF(Lists!$E$2:$E$4,"&lt;="&amp;D244)))))</f>
        <v/>
      </c>
      <c r="F244" s="23">
        <f>IF(A244="","",Registrations!$AU$244)</f>
        <v/>
      </c>
      <c r="G244" s="24">
        <f>IF(A244="","",Registrations!$AV$244)</f>
        <v/>
      </c>
      <c r="H244" s="23">
        <f>IF(A244="","",Registrations!$BE$244)</f>
        <v/>
      </c>
      <c r="I244" s="23">
        <f>IF(A244="","",Registrations!$BF$244)</f>
        <v/>
      </c>
      <c r="J244" s="24">
        <f>IF(A244="","",Registrations!$AW$244)</f>
        <v/>
      </c>
      <c r="K244" s="24">
        <f>IF(A244="","",Registrations!$BG$244)</f>
        <v/>
      </c>
      <c r="L244" s="24">
        <f>IF(A244="","",IF(Registrations!$AX$244="Yes","Uploaded",IF(UPPER(TRIM(R244&amp;""))="Y","On paper","Missing")))</f>
        <v/>
      </c>
      <c r="M244" s="23">
        <f>IF(A244="","",IF(UPPER(TRIM(S244&amp;""))="Y","Paid in full",IF(Registrations!$BI$244&gt;0,IF(OR(NOT(ISNUMBER(Registrations!$BJ$244)),Registrations!$BI$244&gt;=Registrations!$BJ$244),"Paid in full","Deposit paid"),IF(Registrations!$BH$244&lt;&gt;"",Registrations!$BH$244,"No payment yet"))))</f>
        <v/>
      </c>
      <c r="N244" s="26">
        <f>IF(A244="","",Registrations!$BJ$244)</f>
        <v/>
      </c>
      <c r="O244" s="26">
        <f>IF(A244="","",Registrations!$BI$244)</f>
        <v/>
      </c>
      <c r="P244" s="26">
        <f>IF(A244="","",IF(OR(M244="Paid in full",NOT(ISNUMBER(Registrations!$BJ$244))),0,IF(M244="Deposit paid",MAX(0,Registrations!$BJ$244-Registrations!$BI$244),0)))</f>
        <v/>
      </c>
      <c r="Q244" s="18" t="n"/>
      <c r="R244" s="28" t="n"/>
      <c r="S244" s="28" t="n"/>
      <c r="T244" s="28" t="n"/>
      <c r="U244" s="18" t="n"/>
      <c r="V244" s="19">
        <f>IF(A244="",0,1)</f>
        <v/>
      </c>
      <c r="W244" s="19">
        <f>IF(A244="",0,1)</f>
        <v/>
      </c>
    </row>
    <row r="245">
      <c r="A245" s="23">
        <f>Registrations!$AS$245</f>
        <v/>
      </c>
      <c r="B245" s="24">
        <f>IF(A245="","","First camper")</f>
        <v/>
      </c>
      <c r="C245" s="25">
        <f>IF(A245="","",Registrations!$AT$245)</f>
        <v/>
      </c>
      <c r="D245" s="24">
        <f>IF(OR(A245="",NOT(ISNUMBER(C245)),NOT(ISNUMBER(Lists!$B$2))),"",YEAR(Lists!$B$2)-YEAR(C245)-IF(DATE(YEAR(Lists!$B$2),MONTH(C245),DAY(C245))&gt;Lists!$B$2,1,0))</f>
        <v/>
      </c>
      <c r="E245" s="23">
        <f>IF(NOT(ISNUMBER(D245)),"",IF(COUNTIF(Lists!$E$2:$E$4,"&lt;="&amp;D245)=0,"Check the age",IF(D245&gt;Lists!$F$2,"Check the age",INDEX(Lists!$D$2:$D$4,COUNTIF(Lists!$E$2:$E$4,"&lt;="&amp;D245)))))</f>
        <v/>
      </c>
      <c r="F245" s="23">
        <f>IF(A245="","",Registrations!$AU$245)</f>
        <v/>
      </c>
      <c r="G245" s="24">
        <f>IF(A245="","",Registrations!$AV$245)</f>
        <v/>
      </c>
      <c r="H245" s="23">
        <f>IF(A245="","",Registrations!$BE$245)</f>
        <v/>
      </c>
      <c r="I245" s="23">
        <f>IF(A245="","",Registrations!$BF$245)</f>
        <v/>
      </c>
      <c r="J245" s="24">
        <f>IF(A245="","",Registrations!$AW$245)</f>
        <v/>
      </c>
      <c r="K245" s="24">
        <f>IF(A245="","",Registrations!$BG$245)</f>
        <v/>
      </c>
      <c r="L245" s="24">
        <f>IF(A245="","",IF(Registrations!$AX$245="Yes","Uploaded",IF(UPPER(TRIM(R245&amp;""))="Y","On paper","Missing")))</f>
        <v/>
      </c>
      <c r="M245" s="23">
        <f>IF(A245="","",IF(UPPER(TRIM(S245&amp;""))="Y","Paid in full",IF(Registrations!$BI$245&gt;0,IF(OR(NOT(ISNUMBER(Registrations!$BJ$245)),Registrations!$BI$245&gt;=Registrations!$BJ$245),"Paid in full","Deposit paid"),IF(Registrations!$BH$245&lt;&gt;"",Registrations!$BH$245,"No payment yet"))))</f>
        <v/>
      </c>
      <c r="N245" s="26">
        <f>IF(A245="","",Registrations!$BJ$245)</f>
        <v/>
      </c>
      <c r="O245" s="26">
        <f>IF(A245="","",Registrations!$BI$245)</f>
        <v/>
      </c>
      <c r="P245" s="26">
        <f>IF(A245="","",IF(OR(M245="Paid in full",NOT(ISNUMBER(Registrations!$BJ$245))),0,IF(M245="Deposit paid",MAX(0,Registrations!$BJ$245-Registrations!$BI$245),0)))</f>
        <v/>
      </c>
      <c r="Q245" s="18" t="n"/>
      <c r="R245" s="28" t="n"/>
      <c r="S245" s="28" t="n"/>
      <c r="T245" s="28" t="n"/>
      <c r="U245" s="18" t="n"/>
      <c r="V245" s="19">
        <f>IF(A245="",0,1)</f>
        <v/>
      </c>
      <c r="W245" s="19">
        <f>IF(A245="",0,1)</f>
        <v/>
      </c>
    </row>
    <row r="246">
      <c r="A246" s="23">
        <f>Registrations!$AS$246</f>
        <v/>
      </c>
      <c r="B246" s="24">
        <f>IF(A246="","","First camper")</f>
        <v/>
      </c>
      <c r="C246" s="25">
        <f>IF(A246="","",Registrations!$AT$246)</f>
        <v/>
      </c>
      <c r="D246" s="24">
        <f>IF(OR(A246="",NOT(ISNUMBER(C246)),NOT(ISNUMBER(Lists!$B$2))),"",YEAR(Lists!$B$2)-YEAR(C246)-IF(DATE(YEAR(Lists!$B$2),MONTH(C246),DAY(C246))&gt;Lists!$B$2,1,0))</f>
        <v/>
      </c>
      <c r="E246" s="23">
        <f>IF(NOT(ISNUMBER(D246)),"",IF(COUNTIF(Lists!$E$2:$E$4,"&lt;="&amp;D246)=0,"Check the age",IF(D246&gt;Lists!$F$2,"Check the age",INDEX(Lists!$D$2:$D$4,COUNTIF(Lists!$E$2:$E$4,"&lt;="&amp;D246)))))</f>
        <v/>
      </c>
      <c r="F246" s="23">
        <f>IF(A246="","",Registrations!$AU$246)</f>
        <v/>
      </c>
      <c r="G246" s="24">
        <f>IF(A246="","",Registrations!$AV$246)</f>
        <v/>
      </c>
      <c r="H246" s="23">
        <f>IF(A246="","",Registrations!$BE$246)</f>
        <v/>
      </c>
      <c r="I246" s="23">
        <f>IF(A246="","",Registrations!$BF$246)</f>
        <v/>
      </c>
      <c r="J246" s="24">
        <f>IF(A246="","",Registrations!$AW$246)</f>
        <v/>
      </c>
      <c r="K246" s="24">
        <f>IF(A246="","",Registrations!$BG$246)</f>
        <v/>
      </c>
      <c r="L246" s="24">
        <f>IF(A246="","",IF(Registrations!$AX$246="Yes","Uploaded",IF(UPPER(TRIM(R246&amp;""))="Y","On paper","Missing")))</f>
        <v/>
      </c>
      <c r="M246" s="23">
        <f>IF(A246="","",IF(UPPER(TRIM(S246&amp;""))="Y","Paid in full",IF(Registrations!$BI$246&gt;0,IF(OR(NOT(ISNUMBER(Registrations!$BJ$246)),Registrations!$BI$246&gt;=Registrations!$BJ$246),"Paid in full","Deposit paid"),IF(Registrations!$BH$246&lt;&gt;"",Registrations!$BH$246,"No payment yet"))))</f>
        <v/>
      </c>
      <c r="N246" s="26">
        <f>IF(A246="","",Registrations!$BJ$246)</f>
        <v/>
      </c>
      <c r="O246" s="26">
        <f>IF(A246="","",Registrations!$BI$246)</f>
        <v/>
      </c>
      <c r="P246" s="26">
        <f>IF(A246="","",IF(OR(M246="Paid in full",NOT(ISNUMBER(Registrations!$BJ$246))),0,IF(M246="Deposit paid",MAX(0,Registrations!$BJ$246-Registrations!$BI$246),0)))</f>
        <v/>
      </c>
      <c r="Q246" s="18" t="n"/>
      <c r="R246" s="28" t="n"/>
      <c r="S246" s="28" t="n"/>
      <c r="T246" s="28" t="n"/>
      <c r="U246" s="18" t="n"/>
      <c r="V246" s="19">
        <f>IF(A246="",0,1)</f>
        <v/>
      </c>
      <c r="W246" s="19">
        <f>IF(A246="",0,1)</f>
        <v/>
      </c>
    </row>
    <row r="247">
      <c r="A247" s="23">
        <f>Registrations!$AS$247</f>
        <v/>
      </c>
      <c r="B247" s="24">
        <f>IF(A247="","","First camper")</f>
        <v/>
      </c>
      <c r="C247" s="25">
        <f>IF(A247="","",Registrations!$AT$247)</f>
        <v/>
      </c>
      <c r="D247" s="24">
        <f>IF(OR(A247="",NOT(ISNUMBER(C247)),NOT(ISNUMBER(Lists!$B$2))),"",YEAR(Lists!$B$2)-YEAR(C247)-IF(DATE(YEAR(Lists!$B$2),MONTH(C247),DAY(C247))&gt;Lists!$B$2,1,0))</f>
        <v/>
      </c>
      <c r="E247" s="23">
        <f>IF(NOT(ISNUMBER(D247)),"",IF(COUNTIF(Lists!$E$2:$E$4,"&lt;="&amp;D247)=0,"Check the age",IF(D247&gt;Lists!$F$2,"Check the age",INDEX(Lists!$D$2:$D$4,COUNTIF(Lists!$E$2:$E$4,"&lt;="&amp;D247)))))</f>
        <v/>
      </c>
      <c r="F247" s="23">
        <f>IF(A247="","",Registrations!$AU$247)</f>
        <v/>
      </c>
      <c r="G247" s="24">
        <f>IF(A247="","",Registrations!$AV$247)</f>
        <v/>
      </c>
      <c r="H247" s="23">
        <f>IF(A247="","",Registrations!$BE$247)</f>
        <v/>
      </c>
      <c r="I247" s="23">
        <f>IF(A247="","",Registrations!$BF$247)</f>
        <v/>
      </c>
      <c r="J247" s="24">
        <f>IF(A247="","",Registrations!$AW$247)</f>
        <v/>
      </c>
      <c r="K247" s="24">
        <f>IF(A247="","",Registrations!$BG$247)</f>
        <v/>
      </c>
      <c r="L247" s="24">
        <f>IF(A247="","",IF(Registrations!$AX$247="Yes","Uploaded",IF(UPPER(TRIM(R247&amp;""))="Y","On paper","Missing")))</f>
        <v/>
      </c>
      <c r="M247" s="23">
        <f>IF(A247="","",IF(UPPER(TRIM(S247&amp;""))="Y","Paid in full",IF(Registrations!$BI$247&gt;0,IF(OR(NOT(ISNUMBER(Registrations!$BJ$247)),Registrations!$BI$247&gt;=Registrations!$BJ$247),"Paid in full","Deposit paid"),IF(Registrations!$BH$247&lt;&gt;"",Registrations!$BH$247,"No payment yet"))))</f>
        <v/>
      </c>
      <c r="N247" s="26">
        <f>IF(A247="","",Registrations!$BJ$247)</f>
        <v/>
      </c>
      <c r="O247" s="26">
        <f>IF(A247="","",Registrations!$BI$247)</f>
        <v/>
      </c>
      <c r="P247" s="26">
        <f>IF(A247="","",IF(OR(M247="Paid in full",NOT(ISNUMBER(Registrations!$BJ$247))),0,IF(M247="Deposit paid",MAX(0,Registrations!$BJ$247-Registrations!$BI$247),0)))</f>
        <v/>
      </c>
      <c r="Q247" s="18" t="n"/>
      <c r="R247" s="28" t="n"/>
      <c r="S247" s="28" t="n"/>
      <c r="T247" s="28" t="n"/>
      <c r="U247" s="18" t="n"/>
      <c r="V247" s="19">
        <f>IF(A247="",0,1)</f>
        <v/>
      </c>
      <c r="W247" s="19">
        <f>IF(A247="",0,1)</f>
        <v/>
      </c>
    </row>
    <row r="248">
      <c r="A248" s="23">
        <f>Registrations!$AS$248</f>
        <v/>
      </c>
      <c r="B248" s="24">
        <f>IF(A248="","","First camper")</f>
        <v/>
      </c>
      <c r="C248" s="25">
        <f>IF(A248="","",Registrations!$AT$248)</f>
        <v/>
      </c>
      <c r="D248" s="24">
        <f>IF(OR(A248="",NOT(ISNUMBER(C248)),NOT(ISNUMBER(Lists!$B$2))),"",YEAR(Lists!$B$2)-YEAR(C248)-IF(DATE(YEAR(Lists!$B$2),MONTH(C248),DAY(C248))&gt;Lists!$B$2,1,0))</f>
        <v/>
      </c>
      <c r="E248" s="23">
        <f>IF(NOT(ISNUMBER(D248)),"",IF(COUNTIF(Lists!$E$2:$E$4,"&lt;="&amp;D248)=0,"Check the age",IF(D248&gt;Lists!$F$2,"Check the age",INDEX(Lists!$D$2:$D$4,COUNTIF(Lists!$E$2:$E$4,"&lt;="&amp;D248)))))</f>
        <v/>
      </c>
      <c r="F248" s="23">
        <f>IF(A248="","",Registrations!$AU$248)</f>
        <v/>
      </c>
      <c r="G248" s="24">
        <f>IF(A248="","",Registrations!$AV$248)</f>
        <v/>
      </c>
      <c r="H248" s="23">
        <f>IF(A248="","",Registrations!$BE$248)</f>
        <v/>
      </c>
      <c r="I248" s="23">
        <f>IF(A248="","",Registrations!$BF$248)</f>
        <v/>
      </c>
      <c r="J248" s="24">
        <f>IF(A248="","",Registrations!$AW$248)</f>
        <v/>
      </c>
      <c r="K248" s="24">
        <f>IF(A248="","",Registrations!$BG$248)</f>
        <v/>
      </c>
      <c r="L248" s="24">
        <f>IF(A248="","",IF(Registrations!$AX$248="Yes","Uploaded",IF(UPPER(TRIM(R248&amp;""))="Y","On paper","Missing")))</f>
        <v/>
      </c>
      <c r="M248" s="23">
        <f>IF(A248="","",IF(UPPER(TRIM(S248&amp;""))="Y","Paid in full",IF(Registrations!$BI$248&gt;0,IF(OR(NOT(ISNUMBER(Registrations!$BJ$248)),Registrations!$BI$248&gt;=Registrations!$BJ$248),"Paid in full","Deposit paid"),IF(Registrations!$BH$248&lt;&gt;"",Registrations!$BH$248,"No payment yet"))))</f>
        <v/>
      </c>
      <c r="N248" s="26">
        <f>IF(A248="","",Registrations!$BJ$248)</f>
        <v/>
      </c>
      <c r="O248" s="26">
        <f>IF(A248="","",Registrations!$BI$248)</f>
        <v/>
      </c>
      <c r="P248" s="26">
        <f>IF(A248="","",IF(OR(M248="Paid in full",NOT(ISNUMBER(Registrations!$BJ$248))),0,IF(M248="Deposit paid",MAX(0,Registrations!$BJ$248-Registrations!$BI$248),0)))</f>
        <v/>
      </c>
      <c r="Q248" s="18" t="n"/>
      <c r="R248" s="28" t="n"/>
      <c r="S248" s="28" t="n"/>
      <c r="T248" s="28" t="n"/>
      <c r="U248" s="18" t="n"/>
      <c r="V248" s="19">
        <f>IF(A248="",0,1)</f>
        <v/>
      </c>
      <c r="W248" s="19">
        <f>IF(A248="",0,1)</f>
        <v/>
      </c>
    </row>
    <row r="249">
      <c r="A249" s="23">
        <f>Registrations!$AS$249</f>
        <v/>
      </c>
      <c r="B249" s="24">
        <f>IF(A249="","","First camper")</f>
        <v/>
      </c>
      <c r="C249" s="25">
        <f>IF(A249="","",Registrations!$AT$249)</f>
        <v/>
      </c>
      <c r="D249" s="24">
        <f>IF(OR(A249="",NOT(ISNUMBER(C249)),NOT(ISNUMBER(Lists!$B$2))),"",YEAR(Lists!$B$2)-YEAR(C249)-IF(DATE(YEAR(Lists!$B$2),MONTH(C249),DAY(C249))&gt;Lists!$B$2,1,0))</f>
        <v/>
      </c>
      <c r="E249" s="23">
        <f>IF(NOT(ISNUMBER(D249)),"",IF(COUNTIF(Lists!$E$2:$E$4,"&lt;="&amp;D249)=0,"Check the age",IF(D249&gt;Lists!$F$2,"Check the age",INDEX(Lists!$D$2:$D$4,COUNTIF(Lists!$E$2:$E$4,"&lt;="&amp;D249)))))</f>
        <v/>
      </c>
      <c r="F249" s="23">
        <f>IF(A249="","",Registrations!$AU$249)</f>
        <v/>
      </c>
      <c r="G249" s="24">
        <f>IF(A249="","",Registrations!$AV$249)</f>
        <v/>
      </c>
      <c r="H249" s="23">
        <f>IF(A249="","",Registrations!$BE$249)</f>
        <v/>
      </c>
      <c r="I249" s="23">
        <f>IF(A249="","",Registrations!$BF$249)</f>
        <v/>
      </c>
      <c r="J249" s="24">
        <f>IF(A249="","",Registrations!$AW$249)</f>
        <v/>
      </c>
      <c r="K249" s="24">
        <f>IF(A249="","",Registrations!$BG$249)</f>
        <v/>
      </c>
      <c r="L249" s="24">
        <f>IF(A249="","",IF(Registrations!$AX$249="Yes","Uploaded",IF(UPPER(TRIM(R249&amp;""))="Y","On paper","Missing")))</f>
        <v/>
      </c>
      <c r="M249" s="23">
        <f>IF(A249="","",IF(UPPER(TRIM(S249&amp;""))="Y","Paid in full",IF(Registrations!$BI$249&gt;0,IF(OR(NOT(ISNUMBER(Registrations!$BJ$249)),Registrations!$BI$249&gt;=Registrations!$BJ$249),"Paid in full","Deposit paid"),IF(Registrations!$BH$249&lt;&gt;"",Registrations!$BH$249,"No payment yet"))))</f>
        <v/>
      </c>
      <c r="N249" s="26">
        <f>IF(A249="","",Registrations!$BJ$249)</f>
        <v/>
      </c>
      <c r="O249" s="26">
        <f>IF(A249="","",Registrations!$BI$249)</f>
        <v/>
      </c>
      <c r="P249" s="26">
        <f>IF(A249="","",IF(OR(M249="Paid in full",NOT(ISNUMBER(Registrations!$BJ$249))),0,IF(M249="Deposit paid",MAX(0,Registrations!$BJ$249-Registrations!$BI$249),0)))</f>
        <v/>
      </c>
      <c r="Q249" s="18" t="n"/>
      <c r="R249" s="28" t="n"/>
      <c r="S249" s="28" t="n"/>
      <c r="T249" s="28" t="n"/>
      <c r="U249" s="18" t="n"/>
      <c r="V249" s="19">
        <f>IF(A249="",0,1)</f>
        <v/>
      </c>
      <c r="W249" s="19">
        <f>IF(A249="",0,1)</f>
        <v/>
      </c>
    </row>
    <row r="250">
      <c r="A250" s="23">
        <f>Registrations!$AS$250</f>
        <v/>
      </c>
      <c r="B250" s="24">
        <f>IF(A250="","","First camper")</f>
        <v/>
      </c>
      <c r="C250" s="25">
        <f>IF(A250="","",Registrations!$AT$250)</f>
        <v/>
      </c>
      <c r="D250" s="24">
        <f>IF(OR(A250="",NOT(ISNUMBER(C250)),NOT(ISNUMBER(Lists!$B$2))),"",YEAR(Lists!$B$2)-YEAR(C250)-IF(DATE(YEAR(Lists!$B$2),MONTH(C250),DAY(C250))&gt;Lists!$B$2,1,0))</f>
        <v/>
      </c>
      <c r="E250" s="23">
        <f>IF(NOT(ISNUMBER(D250)),"",IF(COUNTIF(Lists!$E$2:$E$4,"&lt;="&amp;D250)=0,"Check the age",IF(D250&gt;Lists!$F$2,"Check the age",INDEX(Lists!$D$2:$D$4,COUNTIF(Lists!$E$2:$E$4,"&lt;="&amp;D250)))))</f>
        <v/>
      </c>
      <c r="F250" s="23">
        <f>IF(A250="","",Registrations!$AU$250)</f>
        <v/>
      </c>
      <c r="G250" s="24">
        <f>IF(A250="","",Registrations!$AV$250)</f>
        <v/>
      </c>
      <c r="H250" s="23">
        <f>IF(A250="","",Registrations!$BE$250)</f>
        <v/>
      </c>
      <c r="I250" s="23">
        <f>IF(A250="","",Registrations!$BF$250)</f>
        <v/>
      </c>
      <c r="J250" s="24">
        <f>IF(A250="","",Registrations!$AW$250)</f>
        <v/>
      </c>
      <c r="K250" s="24">
        <f>IF(A250="","",Registrations!$BG$250)</f>
        <v/>
      </c>
      <c r="L250" s="24">
        <f>IF(A250="","",IF(Registrations!$AX$250="Yes","Uploaded",IF(UPPER(TRIM(R250&amp;""))="Y","On paper","Missing")))</f>
        <v/>
      </c>
      <c r="M250" s="23">
        <f>IF(A250="","",IF(UPPER(TRIM(S250&amp;""))="Y","Paid in full",IF(Registrations!$BI$250&gt;0,IF(OR(NOT(ISNUMBER(Registrations!$BJ$250)),Registrations!$BI$250&gt;=Registrations!$BJ$250),"Paid in full","Deposit paid"),IF(Registrations!$BH$250&lt;&gt;"",Registrations!$BH$250,"No payment yet"))))</f>
        <v/>
      </c>
      <c r="N250" s="26">
        <f>IF(A250="","",Registrations!$BJ$250)</f>
        <v/>
      </c>
      <c r="O250" s="26">
        <f>IF(A250="","",Registrations!$BI$250)</f>
        <v/>
      </c>
      <c r="P250" s="26">
        <f>IF(A250="","",IF(OR(M250="Paid in full",NOT(ISNUMBER(Registrations!$BJ$250))),0,IF(M250="Deposit paid",MAX(0,Registrations!$BJ$250-Registrations!$BI$250),0)))</f>
        <v/>
      </c>
      <c r="Q250" s="18" t="n"/>
      <c r="R250" s="28" t="n"/>
      <c r="S250" s="28" t="n"/>
      <c r="T250" s="28" t="n"/>
      <c r="U250" s="18" t="n"/>
      <c r="V250" s="19">
        <f>IF(A250="",0,1)</f>
        <v/>
      </c>
      <c r="W250" s="19">
        <f>IF(A250="",0,1)</f>
        <v/>
      </c>
    </row>
    <row r="251">
      <c r="A251" s="23">
        <f>Registrations!$AS$251</f>
        <v/>
      </c>
      <c r="B251" s="24">
        <f>IF(A251="","","First camper")</f>
        <v/>
      </c>
      <c r="C251" s="25">
        <f>IF(A251="","",Registrations!$AT$251)</f>
        <v/>
      </c>
      <c r="D251" s="24">
        <f>IF(OR(A251="",NOT(ISNUMBER(C251)),NOT(ISNUMBER(Lists!$B$2))),"",YEAR(Lists!$B$2)-YEAR(C251)-IF(DATE(YEAR(Lists!$B$2),MONTH(C251),DAY(C251))&gt;Lists!$B$2,1,0))</f>
        <v/>
      </c>
      <c r="E251" s="23">
        <f>IF(NOT(ISNUMBER(D251)),"",IF(COUNTIF(Lists!$E$2:$E$4,"&lt;="&amp;D251)=0,"Check the age",IF(D251&gt;Lists!$F$2,"Check the age",INDEX(Lists!$D$2:$D$4,COUNTIF(Lists!$E$2:$E$4,"&lt;="&amp;D251)))))</f>
        <v/>
      </c>
      <c r="F251" s="23">
        <f>IF(A251="","",Registrations!$AU$251)</f>
        <v/>
      </c>
      <c r="G251" s="24">
        <f>IF(A251="","",Registrations!$AV$251)</f>
        <v/>
      </c>
      <c r="H251" s="23">
        <f>IF(A251="","",Registrations!$BE$251)</f>
        <v/>
      </c>
      <c r="I251" s="23">
        <f>IF(A251="","",Registrations!$BF$251)</f>
        <v/>
      </c>
      <c r="J251" s="24">
        <f>IF(A251="","",Registrations!$AW$251)</f>
        <v/>
      </c>
      <c r="K251" s="24">
        <f>IF(A251="","",Registrations!$BG$251)</f>
        <v/>
      </c>
      <c r="L251" s="24">
        <f>IF(A251="","",IF(Registrations!$AX$251="Yes","Uploaded",IF(UPPER(TRIM(R251&amp;""))="Y","On paper","Missing")))</f>
        <v/>
      </c>
      <c r="M251" s="23">
        <f>IF(A251="","",IF(UPPER(TRIM(S251&amp;""))="Y","Paid in full",IF(Registrations!$BI$251&gt;0,IF(OR(NOT(ISNUMBER(Registrations!$BJ$251)),Registrations!$BI$251&gt;=Registrations!$BJ$251),"Paid in full","Deposit paid"),IF(Registrations!$BH$251&lt;&gt;"",Registrations!$BH$251,"No payment yet"))))</f>
        <v/>
      </c>
      <c r="N251" s="26">
        <f>IF(A251="","",Registrations!$BJ$251)</f>
        <v/>
      </c>
      <c r="O251" s="26">
        <f>IF(A251="","",Registrations!$BI$251)</f>
        <v/>
      </c>
      <c r="P251" s="26">
        <f>IF(A251="","",IF(OR(M251="Paid in full",NOT(ISNUMBER(Registrations!$BJ$251))),0,IF(M251="Deposit paid",MAX(0,Registrations!$BJ$251-Registrations!$BI$251),0)))</f>
        <v/>
      </c>
      <c r="Q251" s="18" t="n"/>
      <c r="R251" s="28" t="n"/>
      <c r="S251" s="28" t="n"/>
      <c r="T251" s="28" t="n"/>
      <c r="U251" s="18" t="n"/>
      <c r="V251" s="19">
        <f>IF(A251="",0,1)</f>
        <v/>
      </c>
      <c r="W251" s="19">
        <f>IF(A251="",0,1)</f>
        <v/>
      </c>
    </row>
    <row r="252">
      <c r="A252" s="23">
        <f>Registrations!$AS$252</f>
        <v/>
      </c>
      <c r="B252" s="24">
        <f>IF(A252="","","First camper")</f>
        <v/>
      </c>
      <c r="C252" s="25">
        <f>IF(A252="","",Registrations!$AT$252)</f>
        <v/>
      </c>
      <c r="D252" s="24">
        <f>IF(OR(A252="",NOT(ISNUMBER(C252)),NOT(ISNUMBER(Lists!$B$2))),"",YEAR(Lists!$B$2)-YEAR(C252)-IF(DATE(YEAR(Lists!$B$2),MONTH(C252),DAY(C252))&gt;Lists!$B$2,1,0))</f>
        <v/>
      </c>
      <c r="E252" s="23">
        <f>IF(NOT(ISNUMBER(D252)),"",IF(COUNTIF(Lists!$E$2:$E$4,"&lt;="&amp;D252)=0,"Check the age",IF(D252&gt;Lists!$F$2,"Check the age",INDEX(Lists!$D$2:$D$4,COUNTIF(Lists!$E$2:$E$4,"&lt;="&amp;D252)))))</f>
        <v/>
      </c>
      <c r="F252" s="23">
        <f>IF(A252="","",Registrations!$AU$252)</f>
        <v/>
      </c>
      <c r="G252" s="24">
        <f>IF(A252="","",Registrations!$AV$252)</f>
        <v/>
      </c>
      <c r="H252" s="23">
        <f>IF(A252="","",Registrations!$BE$252)</f>
        <v/>
      </c>
      <c r="I252" s="23">
        <f>IF(A252="","",Registrations!$BF$252)</f>
        <v/>
      </c>
      <c r="J252" s="24">
        <f>IF(A252="","",Registrations!$AW$252)</f>
        <v/>
      </c>
      <c r="K252" s="24">
        <f>IF(A252="","",Registrations!$BG$252)</f>
        <v/>
      </c>
      <c r="L252" s="24">
        <f>IF(A252="","",IF(Registrations!$AX$252="Yes","Uploaded",IF(UPPER(TRIM(R252&amp;""))="Y","On paper","Missing")))</f>
        <v/>
      </c>
      <c r="M252" s="23">
        <f>IF(A252="","",IF(UPPER(TRIM(S252&amp;""))="Y","Paid in full",IF(Registrations!$BI$252&gt;0,IF(OR(NOT(ISNUMBER(Registrations!$BJ$252)),Registrations!$BI$252&gt;=Registrations!$BJ$252),"Paid in full","Deposit paid"),IF(Registrations!$BH$252&lt;&gt;"",Registrations!$BH$252,"No payment yet"))))</f>
        <v/>
      </c>
      <c r="N252" s="26">
        <f>IF(A252="","",Registrations!$BJ$252)</f>
        <v/>
      </c>
      <c r="O252" s="26">
        <f>IF(A252="","",Registrations!$BI$252)</f>
        <v/>
      </c>
      <c r="P252" s="26">
        <f>IF(A252="","",IF(OR(M252="Paid in full",NOT(ISNUMBER(Registrations!$BJ$252))),0,IF(M252="Deposit paid",MAX(0,Registrations!$BJ$252-Registrations!$BI$252),0)))</f>
        <v/>
      </c>
      <c r="Q252" s="18" t="n"/>
      <c r="R252" s="28" t="n"/>
      <c r="S252" s="28" t="n"/>
      <c r="T252" s="28" t="n"/>
      <c r="U252" s="18" t="n"/>
      <c r="V252" s="19">
        <f>IF(A252="",0,1)</f>
        <v/>
      </c>
      <c r="W252" s="19">
        <f>IF(A252="",0,1)</f>
        <v/>
      </c>
    </row>
    <row r="253">
      <c r="A253" s="23">
        <f>Registrations!$AS$253</f>
        <v/>
      </c>
      <c r="B253" s="24">
        <f>IF(A253="","","First camper")</f>
        <v/>
      </c>
      <c r="C253" s="25">
        <f>IF(A253="","",Registrations!$AT$253)</f>
        <v/>
      </c>
      <c r="D253" s="24">
        <f>IF(OR(A253="",NOT(ISNUMBER(C253)),NOT(ISNUMBER(Lists!$B$2))),"",YEAR(Lists!$B$2)-YEAR(C253)-IF(DATE(YEAR(Lists!$B$2),MONTH(C253),DAY(C253))&gt;Lists!$B$2,1,0))</f>
        <v/>
      </c>
      <c r="E253" s="23">
        <f>IF(NOT(ISNUMBER(D253)),"",IF(COUNTIF(Lists!$E$2:$E$4,"&lt;="&amp;D253)=0,"Check the age",IF(D253&gt;Lists!$F$2,"Check the age",INDEX(Lists!$D$2:$D$4,COUNTIF(Lists!$E$2:$E$4,"&lt;="&amp;D253)))))</f>
        <v/>
      </c>
      <c r="F253" s="23">
        <f>IF(A253="","",Registrations!$AU$253)</f>
        <v/>
      </c>
      <c r="G253" s="24">
        <f>IF(A253="","",Registrations!$AV$253)</f>
        <v/>
      </c>
      <c r="H253" s="23">
        <f>IF(A253="","",Registrations!$BE$253)</f>
        <v/>
      </c>
      <c r="I253" s="23">
        <f>IF(A253="","",Registrations!$BF$253)</f>
        <v/>
      </c>
      <c r="J253" s="24">
        <f>IF(A253="","",Registrations!$AW$253)</f>
        <v/>
      </c>
      <c r="K253" s="24">
        <f>IF(A253="","",Registrations!$BG$253)</f>
        <v/>
      </c>
      <c r="L253" s="24">
        <f>IF(A253="","",IF(Registrations!$AX$253="Yes","Uploaded",IF(UPPER(TRIM(R253&amp;""))="Y","On paper","Missing")))</f>
        <v/>
      </c>
      <c r="M253" s="23">
        <f>IF(A253="","",IF(UPPER(TRIM(S253&amp;""))="Y","Paid in full",IF(Registrations!$BI$253&gt;0,IF(OR(NOT(ISNUMBER(Registrations!$BJ$253)),Registrations!$BI$253&gt;=Registrations!$BJ$253),"Paid in full","Deposit paid"),IF(Registrations!$BH$253&lt;&gt;"",Registrations!$BH$253,"No payment yet"))))</f>
        <v/>
      </c>
      <c r="N253" s="26">
        <f>IF(A253="","",Registrations!$BJ$253)</f>
        <v/>
      </c>
      <c r="O253" s="26">
        <f>IF(A253="","",Registrations!$BI$253)</f>
        <v/>
      </c>
      <c r="P253" s="26">
        <f>IF(A253="","",IF(OR(M253="Paid in full",NOT(ISNUMBER(Registrations!$BJ$253))),0,IF(M253="Deposit paid",MAX(0,Registrations!$BJ$253-Registrations!$BI$253),0)))</f>
        <v/>
      </c>
      <c r="Q253" s="18" t="n"/>
      <c r="R253" s="28" t="n"/>
      <c r="S253" s="28" t="n"/>
      <c r="T253" s="28" t="n"/>
      <c r="U253" s="18" t="n"/>
      <c r="V253" s="19">
        <f>IF(A253="",0,1)</f>
        <v/>
      </c>
      <c r="W253" s="19">
        <f>IF(A253="",0,1)</f>
        <v/>
      </c>
    </row>
    <row r="254">
      <c r="A254" s="23">
        <f>Registrations!$AS$254</f>
        <v/>
      </c>
      <c r="B254" s="24">
        <f>IF(A254="","","First camper")</f>
        <v/>
      </c>
      <c r="C254" s="25">
        <f>IF(A254="","",Registrations!$AT$254)</f>
        <v/>
      </c>
      <c r="D254" s="24">
        <f>IF(OR(A254="",NOT(ISNUMBER(C254)),NOT(ISNUMBER(Lists!$B$2))),"",YEAR(Lists!$B$2)-YEAR(C254)-IF(DATE(YEAR(Lists!$B$2),MONTH(C254),DAY(C254))&gt;Lists!$B$2,1,0))</f>
        <v/>
      </c>
      <c r="E254" s="23">
        <f>IF(NOT(ISNUMBER(D254)),"",IF(COUNTIF(Lists!$E$2:$E$4,"&lt;="&amp;D254)=0,"Check the age",IF(D254&gt;Lists!$F$2,"Check the age",INDEX(Lists!$D$2:$D$4,COUNTIF(Lists!$E$2:$E$4,"&lt;="&amp;D254)))))</f>
        <v/>
      </c>
      <c r="F254" s="23">
        <f>IF(A254="","",Registrations!$AU$254)</f>
        <v/>
      </c>
      <c r="G254" s="24">
        <f>IF(A254="","",Registrations!$AV$254)</f>
        <v/>
      </c>
      <c r="H254" s="23">
        <f>IF(A254="","",Registrations!$BE$254)</f>
        <v/>
      </c>
      <c r="I254" s="23">
        <f>IF(A254="","",Registrations!$BF$254)</f>
        <v/>
      </c>
      <c r="J254" s="24">
        <f>IF(A254="","",Registrations!$AW$254)</f>
        <v/>
      </c>
      <c r="K254" s="24">
        <f>IF(A254="","",Registrations!$BG$254)</f>
        <v/>
      </c>
      <c r="L254" s="24">
        <f>IF(A254="","",IF(Registrations!$AX$254="Yes","Uploaded",IF(UPPER(TRIM(R254&amp;""))="Y","On paper","Missing")))</f>
        <v/>
      </c>
      <c r="M254" s="23">
        <f>IF(A254="","",IF(UPPER(TRIM(S254&amp;""))="Y","Paid in full",IF(Registrations!$BI$254&gt;0,IF(OR(NOT(ISNUMBER(Registrations!$BJ$254)),Registrations!$BI$254&gt;=Registrations!$BJ$254),"Paid in full","Deposit paid"),IF(Registrations!$BH$254&lt;&gt;"",Registrations!$BH$254,"No payment yet"))))</f>
        <v/>
      </c>
      <c r="N254" s="26">
        <f>IF(A254="","",Registrations!$BJ$254)</f>
        <v/>
      </c>
      <c r="O254" s="26">
        <f>IF(A254="","",Registrations!$BI$254)</f>
        <v/>
      </c>
      <c r="P254" s="26">
        <f>IF(A254="","",IF(OR(M254="Paid in full",NOT(ISNUMBER(Registrations!$BJ$254))),0,IF(M254="Deposit paid",MAX(0,Registrations!$BJ$254-Registrations!$BI$254),0)))</f>
        <v/>
      </c>
      <c r="Q254" s="18" t="n"/>
      <c r="R254" s="28" t="n"/>
      <c r="S254" s="28" t="n"/>
      <c r="T254" s="28" t="n"/>
      <c r="U254" s="18" t="n"/>
      <c r="V254" s="19">
        <f>IF(A254="",0,1)</f>
        <v/>
      </c>
      <c r="W254" s="19">
        <f>IF(A254="",0,1)</f>
        <v/>
      </c>
    </row>
    <row r="255">
      <c r="A255" s="23">
        <f>Registrations!$AS$255</f>
        <v/>
      </c>
      <c r="B255" s="24">
        <f>IF(A255="","","First camper")</f>
        <v/>
      </c>
      <c r="C255" s="25">
        <f>IF(A255="","",Registrations!$AT$255)</f>
        <v/>
      </c>
      <c r="D255" s="24">
        <f>IF(OR(A255="",NOT(ISNUMBER(C255)),NOT(ISNUMBER(Lists!$B$2))),"",YEAR(Lists!$B$2)-YEAR(C255)-IF(DATE(YEAR(Lists!$B$2),MONTH(C255),DAY(C255))&gt;Lists!$B$2,1,0))</f>
        <v/>
      </c>
      <c r="E255" s="23">
        <f>IF(NOT(ISNUMBER(D255)),"",IF(COUNTIF(Lists!$E$2:$E$4,"&lt;="&amp;D255)=0,"Check the age",IF(D255&gt;Lists!$F$2,"Check the age",INDEX(Lists!$D$2:$D$4,COUNTIF(Lists!$E$2:$E$4,"&lt;="&amp;D255)))))</f>
        <v/>
      </c>
      <c r="F255" s="23">
        <f>IF(A255="","",Registrations!$AU$255)</f>
        <v/>
      </c>
      <c r="G255" s="24">
        <f>IF(A255="","",Registrations!$AV$255)</f>
        <v/>
      </c>
      <c r="H255" s="23">
        <f>IF(A255="","",Registrations!$BE$255)</f>
        <v/>
      </c>
      <c r="I255" s="23">
        <f>IF(A255="","",Registrations!$BF$255)</f>
        <v/>
      </c>
      <c r="J255" s="24">
        <f>IF(A255="","",Registrations!$AW$255)</f>
        <v/>
      </c>
      <c r="K255" s="24">
        <f>IF(A255="","",Registrations!$BG$255)</f>
        <v/>
      </c>
      <c r="L255" s="24">
        <f>IF(A255="","",IF(Registrations!$AX$255="Yes","Uploaded",IF(UPPER(TRIM(R255&amp;""))="Y","On paper","Missing")))</f>
        <v/>
      </c>
      <c r="M255" s="23">
        <f>IF(A255="","",IF(UPPER(TRIM(S255&amp;""))="Y","Paid in full",IF(Registrations!$BI$255&gt;0,IF(OR(NOT(ISNUMBER(Registrations!$BJ$255)),Registrations!$BI$255&gt;=Registrations!$BJ$255),"Paid in full","Deposit paid"),IF(Registrations!$BH$255&lt;&gt;"",Registrations!$BH$255,"No payment yet"))))</f>
        <v/>
      </c>
      <c r="N255" s="26">
        <f>IF(A255="","",Registrations!$BJ$255)</f>
        <v/>
      </c>
      <c r="O255" s="26">
        <f>IF(A255="","",Registrations!$BI$255)</f>
        <v/>
      </c>
      <c r="P255" s="26">
        <f>IF(A255="","",IF(OR(M255="Paid in full",NOT(ISNUMBER(Registrations!$BJ$255))),0,IF(M255="Deposit paid",MAX(0,Registrations!$BJ$255-Registrations!$BI$255),0)))</f>
        <v/>
      </c>
      <c r="Q255" s="18" t="n"/>
      <c r="R255" s="28" t="n"/>
      <c r="S255" s="28" t="n"/>
      <c r="T255" s="28" t="n"/>
      <c r="U255" s="18" t="n"/>
      <c r="V255" s="19">
        <f>IF(A255="",0,1)</f>
        <v/>
      </c>
      <c r="W255" s="19">
        <f>IF(A255="",0,1)</f>
        <v/>
      </c>
    </row>
    <row r="256">
      <c r="A256" s="23">
        <f>Registrations!$AS$256</f>
        <v/>
      </c>
      <c r="B256" s="24">
        <f>IF(A256="","","First camper")</f>
        <v/>
      </c>
      <c r="C256" s="25">
        <f>IF(A256="","",Registrations!$AT$256)</f>
        <v/>
      </c>
      <c r="D256" s="24">
        <f>IF(OR(A256="",NOT(ISNUMBER(C256)),NOT(ISNUMBER(Lists!$B$2))),"",YEAR(Lists!$B$2)-YEAR(C256)-IF(DATE(YEAR(Lists!$B$2),MONTH(C256),DAY(C256))&gt;Lists!$B$2,1,0))</f>
        <v/>
      </c>
      <c r="E256" s="23">
        <f>IF(NOT(ISNUMBER(D256)),"",IF(COUNTIF(Lists!$E$2:$E$4,"&lt;="&amp;D256)=0,"Check the age",IF(D256&gt;Lists!$F$2,"Check the age",INDEX(Lists!$D$2:$D$4,COUNTIF(Lists!$E$2:$E$4,"&lt;="&amp;D256)))))</f>
        <v/>
      </c>
      <c r="F256" s="23">
        <f>IF(A256="","",Registrations!$AU$256)</f>
        <v/>
      </c>
      <c r="G256" s="24">
        <f>IF(A256="","",Registrations!$AV$256)</f>
        <v/>
      </c>
      <c r="H256" s="23">
        <f>IF(A256="","",Registrations!$BE$256)</f>
        <v/>
      </c>
      <c r="I256" s="23">
        <f>IF(A256="","",Registrations!$BF$256)</f>
        <v/>
      </c>
      <c r="J256" s="24">
        <f>IF(A256="","",Registrations!$AW$256)</f>
        <v/>
      </c>
      <c r="K256" s="24">
        <f>IF(A256="","",Registrations!$BG$256)</f>
        <v/>
      </c>
      <c r="L256" s="24">
        <f>IF(A256="","",IF(Registrations!$AX$256="Yes","Uploaded",IF(UPPER(TRIM(R256&amp;""))="Y","On paper","Missing")))</f>
        <v/>
      </c>
      <c r="M256" s="23">
        <f>IF(A256="","",IF(UPPER(TRIM(S256&amp;""))="Y","Paid in full",IF(Registrations!$BI$256&gt;0,IF(OR(NOT(ISNUMBER(Registrations!$BJ$256)),Registrations!$BI$256&gt;=Registrations!$BJ$256),"Paid in full","Deposit paid"),IF(Registrations!$BH$256&lt;&gt;"",Registrations!$BH$256,"No payment yet"))))</f>
        <v/>
      </c>
      <c r="N256" s="26">
        <f>IF(A256="","",Registrations!$BJ$256)</f>
        <v/>
      </c>
      <c r="O256" s="26">
        <f>IF(A256="","",Registrations!$BI$256)</f>
        <v/>
      </c>
      <c r="P256" s="26">
        <f>IF(A256="","",IF(OR(M256="Paid in full",NOT(ISNUMBER(Registrations!$BJ$256))),0,IF(M256="Deposit paid",MAX(0,Registrations!$BJ$256-Registrations!$BI$256),0)))</f>
        <v/>
      </c>
      <c r="Q256" s="18" t="n"/>
      <c r="R256" s="28" t="n"/>
      <c r="S256" s="28" t="n"/>
      <c r="T256" s="28" t="n"/>
      <c r="U256" s="18" t="n"/>
      <c r="V256" s="19">
        <f>IF(A256="",0,1)</f>
        <v/>
      </c>
      <c r="W256" s="19">
        <f>IF(A256="",0,1)</f>
        <v/>
      </c>
    </row>
    <row r="257">
      <c r="A257" s="23">
        <f>Registrations!$AS$257</f>
        <v/>
      </c>
      <c r="B257" s="24">
        <f>IF(A257="","","First camper")</f>
        <v/>
      </c>
      <c r="C257" s="25">
        <f>IF(A257="","",Registrations!$AT$257)</f>
        <v/>
      </c>
      <c r="D257" s="24">
        <f>IF(OR(A257="",NOT(ISNUMBER(C257)),NOT(ISNUMBER(Lists!$B$2))),"",YEAR(Lists!$B$2)-YEAR(C257)-IF(DATE(YEAR(Lists!$B$2),MONTH(C257),DAY(C257))&gt;Lists!$B$2,1,0))</f>
        <v/>
      </c>
      <c r="E257" s="23">
        <f>IF(NOT(ISNUMBER(D257)),"",IF(COUNTIF(Lists!$E$2:$E$4,"&lt;="&amp;D257)=0,"Check the age",IF(D257&gt;Lists!$F$2,"Check the age",INDEX(Lists!$D$2:$D$4,COUNTIF(Lists!$E$2:$E$4,"&lt;="&amp;D257)))))</f>
        <v/>
      </c>
      <c r="F257" s="23">
        <f>IF(A257="","",Registrations!$AU$257)</f>
        <v/>
      </c>
      <c r="G257" s="24">
        <f>IF(A257="","",Registrations!$AV$257)</f>
        <v/>
      </c>
      <c r="H257" s="23">
        <f>IF(A257="","",Registrations!$BE$257)</f>
        <v/>
      </c>
      <c r="I257" s="23">
        <f>IF(A257="","",Registrations!$BF$257)</f>
        <v/>
      </c>
      <c r="J257" s="24">
        <f>IF(A257="","",Registrations!$AW$257)</f>
        <v/>
      </c>
      <c r="K257" s="24">
        <f>IF(A257="","",Registrations!$BG$257)</f>
        <v/>
      </c>
      <c r="L257" s="24">
        <f>IF(A257="","",IF(Registrations!$AX$257="Yes","Uploaded",IF(UPPER(TRIM(R257&amp;""))="Y","On paper","Missing")))</f>
        <v/>
      </c>
      <c r="M257" s="23">
        <f>IF(A257="","",IF(UPPER(TRIM(S257&amp;""))="Y","Paid in full",IF(Registrations!$BI$257&gt;0,IF(OR(NOT(ISNUMBER(Registrations!$BJ$257)),Registrations!$BI$257&gt;=Registrations!$BJ$257),"Paid in full","Deposit paid"),IF(Registrations!$BH$257&lt;&gt;"",Registrations!$BH$257,"No payment yet"))))</f>
        <v/>
      </c>
      <c r="N257" s="26">
        <f>IF(A257="","",Registrations!$BJ$257)</f>
        <v/>
      </c>
      <c r="O257" s="26">
        <f>IF(A257="","",Registrations!$BI$257)</f>
        <v/>
      </c>
      <c r="P257" s="26">
        <f>IF(A257="","",IF(OR(M257="Paid in full",NOT(ISNUMBER(Registrations!$BJ$257))),0,IF(M257="Deposit paid",MAX(0,Registrations!$BJ$257-Registrations!$BI$257),0)))</f>
        <v/>
      </c>
      <c r="Q257" s="18" t="n"/>
      <c r="R257" s="28" t="n"/>
      <c r="S257" s="28" t="n"/>
      <c r="T257" s="28" t="n"/>
      <c r="U257" s="18" t="n"/>
      <c r="V257" s="19">
        <f>IF(A257="",0,1)</f>
        <v/>
      </c>
      <c r="W257" s="19">
        <f>IF(A257="",0,1)</f>
        <v/>
      </c>
    </row>
    <row r="258">
      <c r="A258" s="23">
        <f>Registrations!$AS$258</f>
        <v/>
      </c>
      <c r="B258" s="24">
        <f>IF(A258="","","First camper")</f>
        <v/>
      </c>
      <c r="C258" s="25">
        <f>IF(A258="","",Registrations!$AT$258)</f>
        <v/>
      </c>
      <c r="D258" s="24">
        <f>IF(OR(A258="",NOT(ISNUMBER(C258)),NOT(ISNUMBER(Lists!$B$2))),"",YEAR(Lists!$B$2)-YEAR(C258)-IF(DATE(YEAR(Lists!$B$2),MONTH(C258),DAY(C258))&gt;Lists!$B$2,1,0))</f>
        <v/>
      </c>
      <c r="E258" s="23">
        <f>IF(NOT(ISNUMBER(D258)),"",IF(COUNTIF(Lists!$E$2:$E$4,"&lt;="&amp;D258)=0,"Check the age",IF(D258&gt;Lists!$F$2,"Check the age",INDEX(Lists!$D$2:$D$4,COUNTIF(Lists!$E$2:$E$4,"&lt;="&amp;D258)))))</f>
        <v/>
      </c>
      <c r="F258" s="23">
        <f>IF(A258="","",Registrations!$AU$258)</f>
        <v/>
      </c>
      <c r="G258" s="24">
        <f>IF(A258="","",Registrations!$AV$258)</f>
        <v/>
      </c>
      <c r="H258" s="23">
        <f>IF(A258="","",Registrations!$BE$258)</f>
        <v/>
      </c>
      <c r="I258" s="23">
        <f>IF(A258="","",Registrations!$BF$258)</f>
        <v/>
      </c>
      <c r="J258" s="24">
        <f>IF(A258="","",Registrations!$AW$258)</f>
        <v/>
      </c>
      <c r="K258" s="24">
        <f>IF(A258="","",Registrations!$BG$258)</f>
        <v/>
      </c>
      <c r="L258" s="24">
        <f>IF(A258="","",IF(Registrations!$AX$258="Yes","Uploaded",IF(UPPER(TRIM(R258&amp;""))="Y","On paper","Missing")))</f>
        <v/>
      </c>
      <c r="M258" s="23">
        <f>IF(A258="","",IF(UPPER(TRIM(S258&amp;""))="Y","Paid in full",IF(Registrations!$BI$258&gt;0,IF(OR(NOT(ISNUMBER(Registrations!$BJ$258)),Registrations!$BI$258&gt;=Registrations!$BJ$258),"Paid in full","Deposit paid"),IF(Registrations!$BH$258&lt;&gt;"",Registrations!$BH$258,"No payment yet"))))</f>
        <v/>
      </c>
      <c r="N258" s="26">
        <f>IF(A258="","",Registrations!$BJ$258)</f>
        <v/>
      </c>
      <c r="O258" s="26">
        <f>IF(A258="","",Registrations!$BI$258)</f>
        <v/>
      </c>
      <c r="P258" s="26">
        <f>IF(A258="","",IF(OR(M258="Paid in full",NOT(ISNUMBER(Registrations!$BJ$258))),0,IF(M258="Deposit paid",MAX(0,Registrations!$BJ$258-Registrations!$BI$258),0)))</f>
        <v/>
      </c>
      <c r="Q258" s="18" t="n"/>
      <c r="R258" s="28" t="n"/>
      <c r="S258" s="28" t="n"/>
      <c r="T258" s="28" t="n"/>
      <c r="U258" s="18" t="n"/>
      <c r="V258" s="19">
        <f>IF(A258="",0,1)</f>
        <v/>
      </c>
      <c r="W258" s="19">
        <f>IF(A258="",0,1)</f>
        <v/>
      </c>
    </row>
    <row r="259">
      <c r="A259" s="23">
        <f>Registrations!$AS$259</f>
        <v/>
      </c>
      <c r="B259" s="24">
        <f>IF(A259="","","First camper")</f>
        <v/>
      </c>
      <c r="C259" s="25">
        <f>IF(A259="","",Registrations!$AT$259)</f>
        <v/>
      </c>
      <c r="D259" s="24">
        <f>IF(OR(A259="",NOT(ISNUMBER(C259)),NOT(ISNUMBER(Lists!$B$2))),"",YEAR(Lists!$B$2)-YEAR(C259)-IF(DATE(YEAR(Lists!$B$2),MONTH(C259),DAY(C259))&gt;Lists!$B$2,1,0))</f>
        <v/>
      </c>
      <c r="E259" s="23">
        <f>IF(NOT(ISNUMBER(D259)),"",IF(COUNTIF(Lists!$E$2:$E$4,"&lt;="&amp;D259)=0,"Check the age",IF(D259&gt;Lists!$F$2,"Check the age",INDEX(Lists!$D$2:$D$4,COUNTIF(Lists!$E$2:$E$4,"&lt;="&amp;D259)))))</f>
        <v/>
      </c>
      <c r="F259" s="23">
        <f>IF(A259="","",Registrations!$AU$259)</f>
        <v/>
      </c>
      <c r="G259" s="24">
        <f>IF(A259="","",Registrations!$AV$259)</f>
        <v/>
      </c>
      <c r="H259" s="23">
        <f>IF(A259="","",Registrations!$BE$259)</f>
        <v/>
      </c>
      <c r="I259" s="23">
        <f>IF(A259="","",Registrations!$BF$259)</f>
        <v/>
      </c>
      <c r="J259" s="24">
        <f>IF(A259="","",Registrations!$AW$259)</f>
        <v/>
      </c>
      <c r="K259" s="24">
        <f>IF(A259="","",Registrations!$BG$259)</f>
        <v/>
      </c>
      <c r="L259" s="24">
        <f>IF(A259="","",IF(Registrations!$AX$259="Yes","Uploaded",IF(UPPER(TRIM(R259&amp;""))="Y","On paper","Missing")))</f>
        <v/>
      </c>
      <c r="M259" s="23">
        <f>IF(A259="","",IF(UPPER(TRIM(S259&amp;""))="Y","Paid in full",IF(Registrations!$BI$259&gt;0,IF(OR(NOT(ISNUMBER(Registrations!$BJ$259)),Registrations!$BI$259&gt;=Registrations!$BJ$259),"Paid in full","Deposit paid"),IF(Registrations!$BH$259&lt;&gt;"",Registrations!$BH$259,"No payment yet"))))</f>
        <v/>
      </c>
      <c r="N259" s="26">
        <f>IF(A259="","",Registrations!$BJ$259)</f>
        <v/>
      </c>
      <c r="O259" s="26">
        <f>IF(A259="","",Registrations!$BI$259)</f>
        <v/>
      </c>
      <c r="P259" s="26">
        <f>IF(A259="","",IF(OR(M259="Paid in full",NOT(ISNUMBER(Registrations!$BJ$259))),0,IF(M259="Deposit paid",MAX(0,Registrations!$BJ$259-Registrations!$BI$259),0)))</f>
        <v/>
      </c>
      <c r="Q259" s="18" t="n"/>
      <c r="R259" s="28" t="n"/>
      <c r="S259" s="28" t="n"/>
      <c r="T259" s="28" t="n"/>
      <c r="U259" s="18" t="n"/>
      <c r="V259" s="19">
        <f>IF(A259="",0,1)</f>
        <v/>
      </c>
      <c r="W259" s="19">
        <f>IF(A259="",0,1)</f>
        <v/>
      </c>
    </row>
    <row r="260">
      <c r="A260" s="23">
        <f>Registrations!$AS$260</f>
        <v/>
      </c>
      <c r="B260" s="24">
        <f>IF(A260="","","First camper")</f>
        <v/>
      </c>
      <c r="C260" s="25">
        <f>IF(A260="","",Registrations!$AT$260)</f>
        <v/>
      </c>
      <c r="D260" s="24">
        <f>IF(OR(A260="",NOT(ISNUMBER(C260)),NOT(ISNUMBER(Lists!$B$2))),"",YEAR(Lists!$B$2)-YEAR(C260)-IF(DATE(YEAR(Lists!$B$2),MONTH(C260),DAY(C260))&gt;Lists!$B$2,1,0))</f>
        <v/>
      </c>
      <c r="E260" s="23">
        <f>IF(NOT(ISNUMBER(D260)),"",IF(COUNTIF(Lists!$E$2:$E$4,"&lt;="&amp;D260)=0,"Check the age",IF(D260&gt;Lists!$F$2,"Check the age",INDEX(Lists!$D$2:$D$4,COUNTIF(Lists!$E$2:$E$4,"&lt;="&amp;D260)))))</f>
        <v/>
      </c>
      <c r="F260" s="23">
        <f>IF(A260="","",Registrations!$AU$260)</f>
        <v/>
      </c>
      <c r="G260" s="24">
        <f>IF(A260="","",Registrations!$AV$260)</f>
        <v/>
      </c>
      <c r="H260" s="23">
        <f>IF(A260="","",Registrations!$BE$260)</f>
        <v/>
      </c>
      <c r="I260" s="23">
        <f>IF(A260="","",Registrations!$BF$260)</f>
        <v/>
      </c>
      <c r="J260" s="24">
        <f>IF(A260="","",Registrations!$AW$260)</f>
        <v/>
      </c>
      <c r="K260" s="24">
        <f>IF(A260="","",Registrations!$BG$260)</f>
        <v/>
      </c>
      <c r="L260" s="24">
        <f>IF(A260="","",IF(Registrations!$AX$260="Yes","Uploaded",IF(UPPER(TRIM(R260&amp;""))="Y","On paper","Missing")))</f>
        <v/>
      </c>
      <c r="M260" s="23">
        <f>IF(A260="","",IF(UPPER(TRIM(S260&amp;""))="Y","Paid in full",IF(Registrations!$BI$260&gt;0,IF(OR(NOT(ISNUMBER(Registrations!$BJ$260)),Registrations!$BI$260&gt;=Registrations!$BJ$260),"Paid in full","Deposit paid"),IF(Registrations!$BH$260&lt;&gt;"",Registrations!$BH$260,"No payment yet"))))</f>
        <v/>
      </c>
      <c r="N260" s="26">
        <f>IF(A260="","",Registrations!$BJ$260)</f>
        <v/>
      </c>
      <c r="O260" s="26">
        <f>IF(A260="","",Registrations!$BI$260)</f>
        <v/>
      </c>
      <c r="P260" s="26">
        <f>IF(A260="","",IF(OR(M260="Paid in full",NOT(ISNUMBER(Registrations!$BJ$260))),0,IF(M260="Deposit paid",MAX(0,Registrations!$BJ$260-Registrations!$BI$260),0)))</f>
        <v/>
      </c>
      <c r="Q260" s="18" t="n"/>
      <c r="R260" s="28" t="n"/>
      <c r="S260" s="28" t="n"/>
      <c r="T260" s="28" t="n"/>
      <c r="U260" s="18" t="n"/>
      <c r="V260" s="19">
        <f>IF(A260="",0,1)</f>
        <v/>
      </c>
      <c r="W260" s="19">
        <f>IF(A260="",0,1)</f>
        <v/>
      </c>
    </row>
    <row r="261">
      <c r="A261" s="23">
        <f>Registrations!$AS$261</f>
        <v/>
      </c>
      <c r="B261" s="24">
        <f>IF(A261="","","First camper")</f>
        <v/>
      </c>
      <c r="C261" s="25">
        <f>IF(A261="","",Registrations!$AT$261)</f>
        <v/>
      </c>
      <c r="D261" s="24">
        <f>IF(OR(A261="",NOT(ISNUMBER(C261)),NOT(ISNUMBER(Lists!$B$2))),"",YEAR(Lists!$B$2)-YEAR(C261)-IF(DATE(YEAR(Lists!$B$2),MONTH(C261),DAY(C261))&gt;Lists!$B$2,1,0))</f>
        <v/>
      </c>
      <c r="E261" s="23">
        <f>IF(NOT(ISNUMBER(D261)),"",IF(COUNTIF(Lists!$E$2:$E$4,"&lt;="&amp;D261)=0,"Check the age",IF(D261&gt;Lists!$F$2,"Check the age",INDEX(Lists!$D$2:$D$4,COUNTIF(Lists!$E$2:$E$4,"&lt;="&amp;D261)))))</f>
        <v/>
      </c>
      <c r="F261" s="23">
        <f>IF(A261="","",Registrations!$AU$261)</f>
        <v/>
      </c>
      <c r="G261" s="24">
        <f>IF(A261="","",Registrations!$AV$261)</f>
        <v/>
      </c>
      <c r="H261" s="23">
        <f>IF(A261="","",Registrations!$BE$261)</f>
        <v/>
      </c>
      <c r="I261" s="23">
        <f>IF(A261="","",Registrations!$BF$261)</f>
        <v/>
      </c>
      <c r="J261" s="24">
        <f>IF(A261="","",Registrations!$AW$261)</f>
        <v/>
      </c>
      <c r="K261" s="24">
        <f>IF(A261="","",Registrations!$BG$261)</f>
        <v/>
      </c>
      <c r="L261" s="24">
        <f>IF(A261="","",IF(Registrations!$AX$261="Yes","Uploaded",IF(UPPER(TRIM(R261&amp;""))="Y","On paper","Missing")))</f>
        <v/>
      </c>
      <c r="M261" s="23">
        <f>IF(A261="","",IF(UPPER(TRIM(S261&amp;""))="Y","Paid in full",IF(Registrations!$BI$261&gt;0,IF(OR(NOT(ISNUMBER(Registrations!$BJ$261)),Registrations!$BI$261&gt;=Registrations!$BJ$261),"Paid in full","Deposit paid"),IF(Registrations!$BH$261&lt;&gt;"",Registrations!$BH$261,"No payment yet"))))</f>
        <v/>
      </c>
      <c r="N261" s="26">
        <f>IF(A261="","",Registrations!$BJ$261)</f>
        <v/>
      </c>
      <c r="O261" s="26">
        <f>IF(A261="","",Registrations!$BI$261)</f>
        <v/>
      </c>
      <c r="P261" s="26">
        <f>IF(A261="","",IF(OR(M261="Paid in full",NOT(ISNUMBER(Registrations!$BJ$261))),0,IF(M261="Deposit paid",MAX(0,Registrations!$BJ$261-Registrations!$BI$261),0)))</f>
        <v/>
      </c>
      <c r="Q261" s="18" t="n"/>
      <c r="R261" s="28" t="n"/>
      <c r="S261" s="28" t="n"/>
      <c r="T261" s="28" t="n"/>
      <c r="U261" s="18" t="n"/>
      <c r="V261" s="19">
        <f>IF(A261="",0,1)</f>
        <v/>
      </c>
      <c r="W261" s="19">
        <f>IF(A261="",0,1)</f>
        <v/>
      </c>
    </row>
    <row r="262">
      <c r="A262" s="23">
        <f>Registrations!$AS$262</f>
        <v/>
      </c>
      <c r="B262" s="24">
        <f>IF(A262="","","First camper")</f>
        <v/>
      </c>
      <c r="C262" s="25">
        <f>IF(A262="","",Registrations!$AT$262)</f>
        <v/>
      </c>
      <c r="D262" s="24">
        <f>IF(OR(A262="",NOT(ISNUMBER(C262)),NOT(ISNUMBER(Lists!$B$2))),"",YEAR(Lists!$B$2)-YEAR(C262)-IF(DATE(YEAR(Lists!$B$2),MONTH(C262),DAY(C262))&gt;Lists!$B$2,1,0))</f>
        <v/>
      </c>
      <c r="E262" s="23">
        <f>IF(NOT(ISNUMBER(D262)),"",IF(COUNTIF(Lists!$E$2:$E$4,"&lt;="&amp;D262)=0,"Check the age",IF(D262&gt;Lists!$F$2,"Check the age",INDEX(Lists!$D$2:$D$4,COUNTIF(Lists!$E$2:$E$4,"&lt;="&amp;D262)))))</f>
        <v/>
      </c>
      <c r="F262" s="23">
        <f>IF(A262="","",Registrations!$AU$262)</f>
        <v/>
      </c>
      <c r="G262" s="24">
        <f>IF(A262="","",Registrations!$AV$262)</f>
        <v/>
      </c>
      <c r="H262" s="23">
        <f>IF(A262="","",Registrations!$BE$262)</f>
        <v/>
      </c>
      <c r="I262" s="23">
        <f>IF(A262="","",Registrations!$BF$262)</f>
        <v/>
      </c>
      <c r="J262" s="24">
        <f>IF(A262="","",Registrations!$AW$262)</f>
        <v/>
      </c>
      <c r="K262" s="24">
        <f>IF(A262="","",Registrations!$BG$262)</f>
        <v/>
      </c>
      <c r="L262" s="24">
        <f>IF(A262="","",IF(Registrations!$AX$262="Yes","Uploaded",IF(UPPER(TRIM(R262&amp;""))="Y","On paper","Missing")))</f>
        <v/>
      </c>
      <c r="M262" s="23">
        <f>IF(A262="","",IF(UPPER(TRIM(S262&amp;""))="Y","Paid in full",IF(Registrations!$BI$262&gt;0,IF(OR(NOT(ISNUMBER(Registrations!$BJ$262)),Registrations!$BI$262&gt;=Registrations!$BJ$262),"Paid in full","Deposit paid"),IF(Registrations!$BH$262&lt;&gt;"",Registrations!$BH$262,"No payment yet"))))</f>
        <v/>
      </c>
      <c r="N262" s="26">
        <f>IF(A262="","",Registrations!$BJ$262)</f>
        <v/>
      </c>
      <c r="O262" s="26">
        <f>IF(A262="","",Registrations!$BI$262)</f>
        <v/>
      </c>
      <c r="P262" s="26">
        <f>IF(A262="","",IF(OR(M262="Paid in full",NOT(ISNUMBER(Registrations!$BJ$262))),0,IF(M262="Deposit paid",MAX(0,Registrations!$BJ$262-Registrations!$BI$262),0)))</f>
        <v/>
      </c>
      <c r="Q262" s="18" t="n"/>
      <c r="R262" s="28" t="n"/>
      <c r="S262" s="28" t="n"/>
      <c r="T262" s="28" t="n"/>
      <c r="U262" s="18" t="n"/>
      <c r="V262" s="19">
        <f>IF(A262="",0,1)</f>
        <v/>
      </c>
      <c r="W262" s="19">
        <f>IF(A262="",0,1)</f>
        <v/>
      </c>
    </row>
    <row r="263">
      <c r="A263" s="23">
        <f>Registrations!$AS$263</f>
        <v/>
      </c>
      <c r="B263" s="24">
        <f>IF(A263="","","First camper")</f>
        <v/>
      </c>
      <c r="C263" s="25">
        <f>IF(A263="","",Registrations!$AT$263)</f>
        <v/>
      </c>
      <c r="D263" s="24">
        <f>IF(OR(A263="",NOT(ISNUMBER(C263)),NOT(ISNUMBER(Lists!$B$2))),"",YEAR(Lists!$B$2)-YEAR(C263)-IF(DATE(YEAR(Lists!$B$2),MONTH(C263),DAY(C263))&gt;Lists!$B$2,1,0))</f>
        <v/>
      </c>
      <c r="E263" s="23">
        <f>IF(NOT(ISNUMBER(D263)),"",IF(COUNTIF(Lists!$E$2:$E$4,"&lt;="&amp;D263)=0,"Check the age",IF(D263&gt;Lists!$F$2,"Check the age",INDEX(Lists!$D$2:$D$4,COUNTIF(Lists!$E$2:$E$4,"&lt;="&amp;D263)))))</f>
        <v/>
      </c>
      <c r="F263" s="23">
        <f>IF(A263="","",Registrations!$AU$263)</f>
        <v/>
      </c>
      <c r="G263" s="24">
        <f>IF(A263="","",Registrations!$AV$263)</f>
        <v/>
      </c>
      <c r="H263" s="23">
        <f>IF(A263="","",Registrations!$BE$263)</f>
        <v/>
      </c>
      <c r="I263" s="23">
        <f>IF(A263="","",Registrations!$BF$263)</f>
        <v/>
      </c>
      <c r="J263" s="24">
        <f>IF(A263="","",Registrations!$AW$263)</f>
        <v/>
      </c>
      <c r="K263" s="24">
        <f>IF(A263="","",Registrations!$BG$263)</f>
        <v/>
      </c>
      <c r="L263" s="24">
        <f>IF(A263="","",IF(Registrations!$AX$263="Yes","Uploaded",IF(UPPER(TRIM(R263&amp;""))="Y","On paper","Missing")))</f>
        <v/>
      </c>
      <c r="M263" s="23">
        <f>IF(A263="","",IF(UPPER(TRIM(S263&amp;""))="Y","Paid in full",IF(Registrations!$BI$263&gt;0,IF(OR(NOT(ISNUMBER(Registrations!$BJ$263)),Registrations!$BI$263&gt;=Registrations!$BJ$263),"Paid in full","Deposit paid"),IF(Registrations!$BH$263&lt;&gt;"",Registrations!$BH$263,"No payment yet"))))</f>
        <v/>
      </c>
      <c r="N263" s="26">
        <f>IF(A263="","",Registrations!$BJ$263)</f>
        <v/>
      </c>
      <c r="O263" s="26">
        <f>IF(A263="","",Registrations!$BI$263)</f>
        <v/>
      </c>
      <c r="P263" s="26">
        <f>IF(A263="","",IF(OR(M263="Paid in full",NOT(ISNUMBER(Registrations!$BJ$263))),0,IF(M263="Deposit paid",MAX(0,Registrations!$BJ$263-Registrations!$BI$263),0)))</f>
        <v/>
      </c>
      <c r="Q263" s="18" t="n"/>
      <c r="R263" s="28" t="n"/>
      <c r="S263" s="28" t="n"/>
      <c r="T263" s="28" t="n"/>
      <c r="U263" s="18" t="n"/>
      <c r="V263" s="19">
        <f>IF(A263="",0,1)</f>
        <v/>
      </c>
      <c r="W263" s="19">
        <f>IF(A263="",0,1)</f>
        <v/>
      </c>
    </row>
    <row r="264">
      <c r="A264" s="23">
        <f>Registrations!$AS$264</f>
        <v/>
      </c>
      <c r="B264" s="24">
        <f>IF(A264="","","First camper")</f>
        <v/>
      </c>
      <c r="C264" s="25">
        <f>IF(A264="","",Registrations!$AT$264)</f>
        <v/>
      </c>
      <c r="D264" s="24">
        <f>IF(OR(A264="",NOT(ISNUMBER(C264)),NOT(ISNUMBER(Lists!$B$2))),"",YEAR(Lists!$B$2)-YEAR(C264)-IF(DATE(YEAR(Lists!$B$2),MONTH(C264),DAY(C264))&gt;Lists!$B$2,1,0))</f>
        <v/>
      </c>
      <c r="E264" s="23">
        <f>IF(NOT(ISNUMBER(D264)),"",IF(COUNTIF(Lists!$E$2:$E$4,"&lt;="&amp;D264)=0,"Check the age",IF(D264&gt;Lists!$F$2,"Check the age",INDEX(Lists!$D$2:$D$4,COUNTIF(Lists!$E$2:$E$4,"&lt;="&amp;D264)))))</f>
        <v/>
      </c>
      <c r="F264" s="23">
        <f>IF(A264="","",Registrations!$AU$264)</f>
        <v/>
      </c>
      <c r="G264" s="24">
        <f>IF(A264="","",Registrations!$AV$264)</f>
        <v/>
      </c>
      <c r="H264" s="23">
        <f>IF(A264="","",Registrations!$BE$264)</f>
        <v/>
      </c>
      <c r="I264" s="23">
        <f>IF(A264="","",Registrations!$BF$264)</f>
        <v/>
      </c>
      <c r="J264" s="24">
        <f>IF(A264="","",Registrations!$AW$264)</f>
        <v/>
      </c>
      <c r="K264" s="24">
        <f>IF(A264="","",Registrations!$BG$264)</f>
        <v/>
      </c>
      <c r="L264" s="24">
        <f>IF(A264="","",IF(Registrations!$AX$264="Yes","Uploaded",IF(UPPER(TRIM(R264&amp;""))="Y","On paper","Missing")))</f>
        <v/>
      </c>
      <c r="M264" s="23">
        <f>IF(A264="","",IF(UPPER(TRIM(S264&amp;""))="Y","Paid in full",IF(Registrations!$BI$264&gt;0,IF(OR(NOT(ISNUMBER(Registrations!$BJ$264)),Registrations!$BI$264&gt;=Registrations!$BJ$264),"Paid in full","Deposit paid"),IF(Registrations!$BH$264&lt;&gt;"",Registrations!$BH$264,"No payment yet"))))</f>
        <v/>
      </c>
      <c r="N264" s="26">
        <f>IF(A264="","",Registrations!$BJ$264)</f>
        <v/>
      </c>
      <c r="O264" s="26">
        <f>IF(A264="","",Registrations!$BI$264)</f>
        <v/>
      </c>
      <c r="P264" s="26">
        <f>IF(A264="","",IF(OR(M264="Paid in full",NOT(ISNUMBER(Registrations!$BJ$264))),0,IF(M264="Deposit paid",MAX(0,Registrations!$BJ$264-Registrations!$BI$264),0)))</f>
        <v/>
      </c>
      <c r="Q264" s="18" t="n"/>
      <c r="R264" s="28" t="n"/>
      <c r="S264" s="28" t="n"/>
      <c r="T264" s="28" t="n"/>
      <c r="U264" s="18" t="n"/>
      <c r="V264" s="19">
        <f>IF(A264="",0,1)</f>
        <v/>
      </c>
      <c r="W264" s="19">
        <f>IF(A264="",0,1)</f>
        <v/>
      </c>
    </row>
    <row r="265">
      <c r="A265" s="23">
        <f>Registrations!$AS$265</f>
        <v/>
      </c>
      <c r="B265" s="24">
        <f>IF(A265="","","First camper")</f>
        <v/>
      </c>
      <c r="C265" s="25">
        <f>IF(A265="","",Registrations!$AT$265)</f>
        <v/>
      </c>
      <c r="D265" s="24">
        <f>IF(OR(A265="",NOT(ISNUMBER(C265)),NOT(ISNUMBER(Lists!$B$2))),"",YEAR(Lists!$B$2)-YEAR(C265)-IF(DATE(YEAR(Lists!$B$2),MONTH(C265),DAY(C265))&gt;Lists!$B$2,1,0))</f>
        <v/>
      </c>
      <c r="E265" s="23">
        <f>IF(NOT(ISNUMBER(D265)),"",IF(COUNTIF(Lists!$E$2:$E$4,"&lt;="&amp;D265)=0,"Check the age",IF(D265&gt;Lists!$F$2,"Check the age",INDEX(Lists!$D$2:$D$4,COUNTIF(Lists!$E$2:$E$4,"&lt;="&amp;D265)))))</f>
        <v/>
      </c>
      <c r="F265" s="23">
        <f>IF(A265="","",Registrations!$AU$265)</f>
        <v/>
      </c>
      <c r="G265" s="24">
        <f>IF(A265="","",Registrations!$AV$265)</f>
        <v/>
      </c>
      <c r="H265" s="23">
        <f>IF(A265="","",Registrations!$BE$265)</f>
        <v/>
      </c>
      <c r="I265" s="23">
        <f>IF(A265="","",Registrations!$BF$265)</f>
        <v/>
      </c>
      <c r="J265" s="24">
        <f>IF(A265="","",Registrations!$AW$265)</f>
        <v/>
      </c>
      <c r="K265" s="24">
        <f>IF(A265="","",Registrations!$BG$265)</f>
        <v/>
      </c>
      <c r="L265" s="24">
        <f>IF(A265="","",IF(Registrations!$AX$265="Yes","Uploaded",IF(UPPER(TRIM(R265&amp;""))="Y","On paper","Missing")))</f>
        <v/>
      </c>
      <c r="M265" s="23">
        <f>IF(A265="","",IF(UPPER(TRIM(S265&amp;""))="Y","Paid in full",IF(Registrations!$BI$265&gt;0,IF(OR(NOT(ISNUMBER(Registrations!$BJ$265)),Registrations!$BI$265&gt;=Registrations!$BJ$265),"Paid in full","Deposit paid"),IF(Registrations!$BH$265&lt;&gt;"",Registrations!$BH$265,"No payment yet"))))</f>
        <v/>
      </c>
      <c r="N265" s="26">
        <f>IF(A265="","",Registrations!$BJ$265)</f>
        <v/>
      </c>
      <c r="O265" s="26">
        <f>IF(A265="","",Registrations!$BI$265)</f>
        <v/>
      </c>
      <c r="P265" s="26">
        <f>IF(A265="","",IF(OR(M265="Paid in full",NOT(ISNUMBER(Registrations!$BJ$265))),0,IF(M265="Deposit paid",MAX(0,Registrations!$BJ$265-Registrations!$BI$265),0)))</f>
        <v/>
      </c>
      <c r="Q265" s="18" t="n"/>
      <c r="R265" s="28" t="n"/>
      <c r="S265" s="28" t="n"/>
      <c r="T265" s="28" t="n"/>
      <c r="U265" s="18" t="n"/>
      <c r="V265" s="19">
        <f>IF(A265="",0,1)</f>
        <v/>
      </c>
      <c r="W265" s="19">
        <f>IF(A265="",0,1)</f>
        <v/>
      </c>
    </row>
    <row r="266">
      <c r="A266" s="23">
        <f>Registrations!$AS$266</f>
        <v/>
      </c>
      <c r="B266" s="24">
        <f>IF(A266="","","First camper")</f>
        <v/>
      </c>
      <c r="C266" s="25">
        <f>IF(A266="","",Registrations!$AT$266)</f>
        <v/>
      </c>
      <c r="D266" s="24">
        <f>IF(OR(A266="",NOT(ISNUMBER(C266)),NOT(ISNUMBER(Lists!$B$2))),"",YEAR(Lists!$B$2)-YEAR(C266)-IF(DATE(YEAR(Lists!$B$2),MONTH(C266),DAY(C266))&gt;Lists!$B$2,1,0))</f>
        <v/>
      </c>
      <c r="E266" s="23">
        <f>IF(NOT(ISNUMBER(D266)),"",IF(COUNTIF(Lists!$E$2:$E$4,"&lt;="&amp;D266)=0,"Check the age",IF(D266&gt;Lists!$F$2,"Check the age",INDEX(Lists!$D$2:$D$4,COUNTIF(Lists!$E$2:$E$4,"&lt;="&amp;D266)))))</f>
        <v/>
      </c>
      <c r="F266" s="23">
        <f>IF(A266="","",Registrations!$AU$266)</f>
        <v/>
      </c>
      <c r="G266" s="24">
        <f>IF(A266="","",Registrations!$AV$266)</f>
        <v/>
      </c>
      <c r="H266" s="23">
        <f>IF(A266="","",Registrations!$BE$266)</f>
        <v/>
      </c>
      <c r="I266" s="23">
        <f>IF(A266="","",Registrations!$BF$266)</f>
        <v/>
      </c>
      <c r="J266" s="24">
        <f>IF(A266="","",Registrations!$AW$266)</f>
        <v/>
      </c>
      <c r="K266" s="24">
        <f>IF(A266="","",Registrations!$BG$266)</f>
        <v/>
      </c>
      <c r="L266" s="24">
        <f>IF(A266="","",IF(Registrations!$AX$266="Yes","Uploaded",IF(UPPER(TRIM(R266&amp;""))="Y","On paper","Missing")))</f>
        <v/>
      </c>
      <c r="M266" s="23">
        <f>IF(A266="","",IF(UPPER(TRIM(S266&amp;""))="Y","Paid in full",IF(Registrations!$BI$266&gt;0,IF(OR(NOT(ISNUMBER(Registrations!$BJ$266)),Registrations!$BI$266&gt;=Registrations!$BJ$266),"Paid in full","Deposit paid"),IF(Registrations!$BH$266&lt;&gt;"",Registrations!$BH$266,"No payment yet"))))</f>
        <v/>
      </c>
      <c r="N266" s="26">
        <f>IF(A266="","",Registrations!$BJ$266)</f>
        <v/>
      </c>
      <c r="O266" s="26">
        <f>IF(A266="","",Registrations!$BI$266)</f>
        <v/>
      </c>
      <c r="P266" s="26">
        <f>IF(A266="","",IF(OR(M266="Paid in full",NOT(ISNUMBER(Registrations!$BJ$266))),0,IF(M266="Deposit paid",MAX(0,Registrations!$BJ$266-Registrations!$BI$266),0)))</f>
        <v/>
      </c>
      <c r="Q266" s="18" t="n"/>
      <c r="R266" s="28" t="n"/>
      <c r="S266" s="28" t="n"/>
      <c r="T266" s="28" t="n"/>
      <c r="U266" s="18" t="n"/>
      <c r="V266" s="19">
        <f>IF(A266="",0,1)</f>
        <v/>
      </c>
      <c r="W266" s="19">
        <f>IF(A266="",0,1)</f>
        <v/>
      </c>
    </row>
    <row r="267">
      <c r="A267" s="23">
        <f>Registrations!$AS$267</f>
        <v/>
      </c>
      <c r="B267" s="24">
        <f>IF(A267="","","First camper")</f>
        <v/>
      </c>
      <c r="C267" s="25">
        <f>IF(A267="","",Registrations!$AT$267)</f>
        <v/>
      </c>
      <c r="D267" s="24">
        <f>IF(OR(A267="",NOT(ISNUMBER(C267)),NOT(ISNUMBER(Lists!$B$2))),"",YEAR(Lists!$B$2)-YEAR(C267)-IF(DATE(YEAR(Lists!$B$2),MONTH(C267),DAY(C267))&gt;Lists!$B$2,1,0))</f>
        <v/>
      </c>
      <c r="E267" s="23">
        <f>IF(NOT(ISNUMBER(D267)),"",IF(COUNTIF(Lists!$E$2:$E$4,"&lt;="&amp;D267)=0,"Check the age",IF(D267&gt;Lists!$F$2,"Check the age",INDEX(Lists!$D$2:$D$4,COUNTIF(Lists!$E$2:$E$4,"&lt;="&amp;D267)))))</f>
        <v/>
      </c>
      <c r="F267" s="23">
        <f>IF(A267="","",Registrations!$AU$267)</f>
        <v/>
      </c>
      <c r="G267" s="24">
        <f>IF(A267="","",Registrations!$AV$267)</f>
        <v/>
      </c>
      <c r="H267" s="23">
        <f>IF(A267="","",Registrations!$BE$267)</f>
        <v/>
      </c>
      <c r="I267" s="23">
        <f>IF(A267="","",Registrations!$BF$267)</f>
        <v/>
      </c>
      <c r="J267" s="24">
        <f>IF(A267="","",Registrations!$AW$267)</f>
        <v/>
      </c>
      <c r="K267" s="24">
        <f>IF(A267="","",Registrations!$BG$267)</f>
        <v/>
      </c>
      <c r="L267" s="24">
        <f>IF(A267="","",IF(Registrations!$AX$267="Yes","Uploaded",IF(UPPER(TRIM(R267&amp;""))="Y","On paper","Missing")))</f>
        <v/>
      </c>
      <c r="M267" s="23">
        <f>IF(A267="","",IF(UPPER(TRIM(S267&amp;""))="Y","Paid in full",IF(Registrations!$BI$267&gt;0,IF(OR(NOT(ISNUMBER(Registrations!$BJ$267)),Registrations!$BI$267&gt;=Registrations!$BJ$267),"Paid in full","Deposit paid"),IF(Registrations!$BH$267&lt;&gt;"",Registrations!$BH$267,"No payment yet"))))</f>
        <v/>
      </c>
      <c r="N267" s="26">
        <f>IF(A267="","",Registrations!$BJ$267)</f>
        <v/>
      </c>
      <c r="O267" s="26">
        <f>IF(A267="","",Registrations!$BI$267)</f>
        <v/>
      </c>
      <c r="P267" s="26">
        <f>IF(A267="","",IF(OR(M267="Paid in full",NOT(ISNUMBER(Registrations!$BJ$267))),0,IF(M267="Deposit paid",MAX(0,Registrations!$BJ$267-Registrations!$BI$267),0)))</f>
        <v/>
      </c>
      <c r="Q267" s="18" t="n"/>
      <c r="R267" s="28" t="n"/>
      <c r="S267" s="28" t="n"/>
      <c r="T267" s="28" t="n"/>
      <c r="U267" s="18" t="n"/>
      <c r="V267" s="19">
        <f>IF(A267="",0,1)</f>
        <v/>
      </c>
      <c r="W267" s="19">
        <f>IF(A267="",0,1)</f>
        <v/>
      </c>
    </row>
    <row r="268">
      <c r="A268" s="23">
        <f>Registrations!$AS$268</f>
        <v/>
      </c>
      <c r="B268" s="24">
        <f>IF(A268="","","First camper")</f>
        <v/>
      </c>
      <c r="C268" s="25">
        <f>IF(A268="","",Registrations!$AT$268)</f>
        <v/>
      </c>
      <c r="D268" s="24">
        <f>IF(OR(A268="",NOT(ISNUMBER(C268)),NOT(ISNUMBER(Lists!$B$2))),"",YEAR(Lists!$B$2)-YEAR(C268)-IF(DATE(YEAR(Lists!$B$2),MONTH(C268),DAY(C268))&gt;Lists!$B$2,1,0))</f>
        <v/>
      </c>
      <c r="E268" s="23">
        <f>IF(NOT(ISNUMBER(D268)),"",IF(COUNTIF(Lists!$E$2:$E$4,"&lt;="&amp;D268)=0,"Check the age",IF(D268&gt;Lists!$F$2,"Check the age",INDEX(Lists!$D$2:$D$4,COUNTIF(Lists!$E$2:$E$4,"&lt;="&amp;D268)))))</f>
        <v/>
      </c>
      <c r="F268" s="23">
        <f>IF(A268="","",Registrations!$AU$268)</f>
        <v/>
      </c>
      <c r="G268" s="24">
        <f>IF(A268="","",Registrations!$AV$268)</f>
        <v/>
      </c>
      <c r="H268" s="23">
        <f>IF(A268="","",Registrations!$BE$268)</f>
        <v/>
      </c>
      <c r="I268" s="23">
        <f>IF(A268="","",Registrations!$BF$268)</f>
        <v/>
      </c>
      <c r="J268" s="24">
        <f>IF(A268="","",Registrations!$AW$268)</f>
        <v/>
      </c>
      <c r="K268" s="24">
        <f>IF(A268="","",Registrations!$BG$268)</f>
        <v/>
      </c>
      <c r="L268" s="24">
        <f>IF(A268="","",IF(Registrations!$AX$268="Yes","Uploaded",IF(UPPER(TRIM(R268&amp;""))="Y","On paper","Missing")))</f>
        <v/>
      </c>
      <c r="M268" s="23">
        <f>IF(A268="","",IF(UPPER(TRIM(S268&amp;""))="Y","Paid in full",IF(Registrations!$BI$268&gt;0,IF(OR(NOT(ISNUMBER(Registrations!$BJ$268)),Registrations!$BI$268&gt;=Registrations!$BJ$268),"Paid in full","Deposit paid"),IF(Registrations!$BH$268&lt;&gt;"",Registrations!$BH$268,"No payment yet"))))</f>
        <v/>
      </c>
      <c r="N268" s="26">
        <f>IF(A268="","",Registrations!$BJ$268)</f>
        <v/>
      </c>
      <c r="O268" s="26">
        <f>IF(A268="","",Registrations!$BI$268)</f>
        <v/>
      </c>
      <c r="P268" s="26">
        <f>IF(A268="","",IF(OR(M268="Paid in full",NOT(ISNUMBER(Registrations!$BJ$268))),0,IF(M268="Deposit paid",MAX(0,Registrations!$BJ$268-Registrations!$BI$268),0)))</f>
        <v/>
      </c>
      <c r="Q268" s="18" t="n"/>
      <c r="R268" s="28" t="n"/>
      <c r="S268" s="28" t="n"/>
      <c r="T268" s="28" t="n"/>
      <c r="U268" s="18" t="n"/>
      <c r="V268" s="19">
        <f>IF(A268="",0,1)</f>
        <v/>
      </c>
      <c r="W268" s="19">
        <f>IF(A268="",0,1)</f>
        <v/>
      </c>
    </row>
    <row r="269">
      <c r="A269" s="23">
        <f>Registrations!$AS$269</f>
        <v/>
      </c>
      <c r="B269" s="24">
        <f>IF(A269="","","First camper")</f>
        <v/>
      </c>
      <c r="C269" s="25">
        <f>IF(A269="","",Registrations!$AT$269)</f>
        <v/>
      </c>
      <c r="D269" s="24">
        <f>IF(OR(A269="",NOT(ISNUMBER(C269)),NOT(ISNUMBER(Lists!$B$2))),"",YEAR(Lists!$B$2)-YEAR(C269)-IF(DATE(YEAR(Lists!$B$2),MONTH(C269),DAY(C269))&gt;Lists!$B$2,1,0))</f>
        <v/>
      </c>
      <c r="E269" s="23">
        <f>IF(NOT(ISNUMBER(D269)),"",IF(COUNTIF(Lists!$E$2:$E$4,"&lt;="&amp;D269)=0,"Check the age",IF(D269&gt;Lists!$F$2,"Check the age",INDEX(Lists!$D$2:$D$4,COUNTIF(Lists!$E$2:$E$4,"&lt;="&amp;D269)))))</f>
        <v/>
      </c>
      <c r="F269" s="23">
        <f>IF(A269="","",Registrations!$AU$269)</f>
        <v/>
      </c>
      <c r="G269" s="24">
        <f>IF(A269="","",Registrations!$AV$269)</f>
        <v/>
      </c>
      <c r="H269" s="23">
        <f>IF(A269="","",Registrations!$BE$269)</f>
        <v/>
      </c>
      <c r="I269" s="23">
        <f>IF(A269="","",Registrations!$BF$269)</f>
        <v/>
      </c>
      <c r="J269" s="24">
        <f>IF(A269="","",Registrations!$AW$269)</f>
        <v/>
      </c>
      <c r="K269" s="24">
        <f>IF(A269="","",Registrations!$BG$269)</f>
        <v/>
      </c>
      <c r="L269" s="24">
        <f>IF(A269="","",IF(Registrations!$AX$269="Yes","Uploaded",IF(UPPER(TRIM(R269&amp;""))="Y","On paper","Missing")))</f>
        <v/>
      </c>
      <c r="M269" s="23">
        <f>IF(A269="","",IF(UPPER(TRIM(S269&amp;""))="Y","Paid in full",IF(Registrations!$BI$269&gt;0,IF(OR(NOT(ISNUMBER(Registrations!$BJ$269)),Registrations!$BI$269&gt;=Registrations!$BJ$269),"Paid in full","Deposit paid"),IF(Registrations!$BH$269&lt;&gt;"",Registrations!$BH$269,"No payment yet"))))</f>
        <v/>
      </c>
      <c r="N269" s="26">
        <f>IF(A269="","",Registrations!$BJ$269)</f>
        <v/>
      </c>
      <c r="O269" s="26">
        <f>IF(A269="","",Registrations!$BI$269)</f>
        <v/>
      </c>
      <c r="P269" s="26">
        <f>IF(A269="","",IF(OR(M269="Paid in full",NOT(ISNUMBER(Registrations!$BJ$269))),0,IF(M269="Deposit paid",MAX(0,Registrations!$BJ$269-Registrations!$BI$269),0)))</f>
        <v/>
      </c>
      <c r="Q269" s="18" t="n"/>
      <c r="R269" s="28" t="n"/>
      <c r="S269" s="28" t="n"/>
      <c r="T269" s="28" t="n"/>
      <c r="U269" s="18" t="n"/>
      <c r="V269" s="19">
        <f>IF(A269="",0,1)</f>
        <v/>
      </c>
      <c r="W269" s="19">
        <f>IF(A269="",0,1)</f>
        <v/>
      </c>
    </row>
    <row r="270">
      <c r="A270" s="23">
        <f>Registrations!$AS$270</f>
        <v/>
      </c>
      <c r="B270" s="24">
        <f>IF(A270="","","First camper")</f>
        <v/>
      </c>
      <c r="C270" s="25">
        <f>IF(A270="","",Registrations!$AT$270)</f>
        <v/>
      </c>
      <c r="D270" s="24">
        <f>IF(OR(A270="",NOT(ISNUMBER(C270)),NOT(ISNUMBER(Lists!$B$2))),"",YEAR(Lists!$B$2)-YEAR(C270)-IF(DATE(YEAR(Lists!$B$2),MONTH(C270),DAY(C270))&gt;Lists!$B$2,1,0))</f>
        <v/>
      </c>
      <c r="E270" s="23">
        <f>IF(NOT(ISNUMBER(D270)),"",IF(COUNTIF(Lists!$E$2:$E$4,"&lt;="&amp;D270)=0,"Check the age",IF(D270&gt;Lists!$F$2,"Check the age",INDEX(Lists!$D$2:$D$4,COUNTIF(Lists!$E$2:$E$4,"&lt;="&amp;D270)))))</f>
        <v/>
      </c>
      <c r="F270" s="23">
        <f>IF(A270="","",Registrations!$AU$270)</f>
        <v/>
      </c>
      <c r="G270" s="24">
        <f>IF(A270="","",Registrations!$AV$270)</f>
        <v/>
      </c>
      <c r="H270" s="23">
        <f>IF(A270="","",Registrations!$BE$270)</f>
        <v/>
      </c>
      <c r="I270" s="23">
        <f>IF(A270="","",Registrations!$BF$270)</f>
        <v/>
      </c>
      <c r="J270" s="24">
        <f>IF(A270="","",Registrations!$AW$270)</f>
        <v/>
      </c>
      <c r="K270" s="24">
        <f>IF(A270="","",Registrations!$BG$270)</f>
        <v/>
      </c>
      <c r="L270" s="24">
        <f>IF(A270="","",IF(Registrations!$AX$270="Yes","Uploaded",IF(UPPER(TRIM(R270&amp;""))="Y","On paper","Missing")))</f>
        <v/>
      </c>
      <c r="M270" s="23">
        <f>IF(A270="","",IF(UPPER(TRIM(S270&amp;""))="Y","Paid in full",IF(Registrations!$BI$270&gt;0,IF(OR(NOT(ISNUMBER(Registrations!$BJ$270)),Registrations!$BI$270&gt;=Registrations!$BJ$270),"Paid in full","Deposit paid"),IF(Registrations!$BH$270&lt;&gt;"",Registrations!$BH$270,"No payment yet"))))</f>
        <v/>
      </c>
      <c r="N270" s="26">
        <f>IF(A270="","",Registrations!$BJ$270)</f>
        <v/>
      </c>
      <c r="O270" s="26">
        <f>IF(A270="","",Registrations!$BI$270)</f>
        <v/>
      </c>
      <c r="P270" s="26">
        <f>IF(A270="","",IF(OR(M270="Paid in full",NOT(ISNUMBER(Registrations!$BJ$270))),0,IF(M270="Deposit paid",MAX(0,Registrations!$BJ$270-Registrations!$BI$270),0)))</f>
        <v/>
      </c>
      <c r="Q270" s="18" t="n"/>
      <c r="R270" s="28" t="n"/>
      <c r="S270" s="28" t="n"/>
      <c r="T270" s="28" t="n"/>
      <c r="U270" s="18" t="n"/>
      <c r="V270" s="19">
        <f>IF(A270="",0,1)</f>
        <v/>
      </c>
      <c r="W270" s="19">
        <f>IF(A270="",0,1)</f>
        <v/>
      </c>
    </row>
    <row r="271">
      <c r="A271" s="23">
        <f>Registrations!$AS$271</f>
        <v/>
      </c>
      <c r="B271" s="24">
        <f>IF(A271="","","First camper")</f>
        <v/>
      </c>
      <c r="C271" s="25">
        <f>IF(A271="","",Registrations!$AT$271)</f>
        <v/>
      </c>
      <c r="D271" s="24">
        <f>IF(OR(A271="",NOT(ISNUMBER(C271)),NOT(ISNUMBER(Lists!$B$2))),"",YEAR(Lists!$B$2)-YEAR(C271)-IF(DATE(YEAR(Lists!$B$2),MONTH(C271),DAY(C271))&gt;Lists!$B$2,1,0))</f>
        <v/>
      </c>
      <c r="E271" s="23">
        <f>IF(NOT(ISNUMBER(D271)),"",IF(COUNTIF(Lists!$E$2:$E$4,"&lt;="&amp;D271)=0,"Check the age",IF(D271&gt;Lists!$F$2,"Check the age",INDEX(Lists!$D$2:$D$4,COUNTIF(Lists!$E$2:$E$4,"&lt;="&amp;D271)))))</f>
        <v/>
      </c>
      <c r="F271" s="23">
        <f>IF(A271="","",Registrations!$AU$271)</f>
        <v/>
      </c>
      <c r="G271" s="24">
        <f>IF(A271="","",Registrations!$AV$271)</f>
        <v/>
      </c>
      <c r="H271" s="23">
        <f>IF(A271="","",Registrations!$BE$271)</f>
        <v/>
      </c>
      <c r="I271" s="23">
        <f>IF(A271="","",Registrations!$BF$271)</f>
        <v/>
      </c>
      <c r="J271" s="24">
        <f>IF(A271="","",Registrations!$AW$271)</f>
        <v/>
      </c>
      <c r="K271" s="24">
        <f>IF(A271="","",Registrations!$BG$271)</f>
        <v/>
      </c>
      <c r="L271" s="24">
        <f>IF(A271="","",IF(Registrations!$AX$271="Yes","Uploaded",IF(UPPER(TRIM(R271&amp;""))="Y","On paper","Missing")))</f>
        <v/>
      </c>
      <c r="M271" s="23">
        <f>IF(A271="","",IF(UPPER(TRIM(S271&amp;""))="Y","Paid in full",IF(Registrations!$BI$271&gt;0,IF(OR(NOT(ISNUMBER(Registrations!$BJ$271)),Registrations!$BI$271&gt;=Registrations!$BJ$271),"Paid in full","Deposit paid"),IF(Registrations!$BH$271&lt;&gt;"",Registrations!$BH$271,"No payment yet"))))</f>
        <v/>
      </c>
      <c r="N271" s="26">
        <f>IF(A271="","",Registrations!$BJ$271)</f>
        <v/>
      </c>
      <c r="O271" s="26">
        <f>IF(A271="","",Registrations!$BI$271)</f>
        <v/>
      </c>
      <c r="P271" s="26">
        <f>IF(A271="","",IF(OR(M271="Paid in full",NOT(ISNUMBER(Registrations!$BJ$271))),0,IF(M271="Deposit paid",MAX(0,Registrations!$BJ$271-Registrations!$BI$271),0)))</f>
        <v/>
      </c>
      <c r="Q271" s="18" t="n"/>
      <c r="R271" s="28" t="n"/>
      <c r="S271" s="28" t="n"/>
      <c r="T271" s="28" t="n"/>
      <c r="U271" s="18" t="n"/>
      <c r="V271" s="19">
        <f>IF(A271="",0,1)</f>
        <v/>
      </c>
      <c r="W271" s="19">
        <f>IF(A271="",0,1)</f>
        <v/>
      </c>
    </row>
    <row r="272">
      <c r="A272" s="23">
        <f>Registrations!$AS$272</f>
        <v/>
      </c>
      <c r="B272" s="24">
        <f>IF(A272="","","First camper")</f>
        <v/>
      </c>
      <c r="C272" s="25">
        <f>IF(A272="","",Registrations!$AT$272)</f>
        <v/>
      </c>
      <c r="D272" s="24">
        <f>IF(OR(A272="",NOT(ISNUMBER(C272)),NOT(ISNUMBER(Lists!$B$2))),"",YEAR(Lists!$B$2)-YEAR(C272)-IF(DATE(YEAR(Lists!$B$2),MONTH(C272),DAY(C272))&gt;Lists!$B$2,1,0))</f>
        <v/>
      </c>
      <c r="E272" s="23">
        <f>IF(NOT(ISNUMBER(D272)),"",IF(COUNTIF(Lists!$E$2:$E$4,"&lt;="&amp;D272)=0,"Check the age",IF(D272&gt;Lists!$F$2,"Check the age",INDEX(Lists!$D$2:$D$4,COUNTIF(Lists!$E$2:$E$4,"&lt;="&amp;D272)))))</f>
        <v/>
      </c>
      <c r="F272" s="23">
        <f>IF(A272="","",Registrations!$AU$272)</f>
        <v/>
      </c>
      <c r="G272" s="24">
        <f>IF(A272="","",Registrations!$AV$272)</f>
        <v/>
      </c>
      <c r="H272" s="23">
        <f>IF(A272="","",Registrations!$BE$272)</f>
        <v/>
      </c>
      <c r="I272" s="23">
        <f>IF(A272="","",Registrations!$BF$272)</f>
        <v/>
      </c>
      <c r="J272" s="24">
        <f>IF(A272="","",Registrations!$AW$272)</f>
        <v/>
      </c>
      <c r="K272" s="24">
        <f>IF(A272="","",Registrations!$BG$272)</f>
        <v/>
      </c>
      <c r="L272" s="24">
        <f>IF(A272="","",IF(Registrations!$AX$272="Yes","Uploaded",IF(UPPER(TRIM(R272&amp;""))="Y","On paper","Missing")))</f>
        <v/>
      </c>
      <c r="M272" s="23">
        <f>IF(A272="","",IF(UPPER(TRIM(S272&amp;""))="Y","Paid in full",IF(Registrations!$BI$272&gt;0,IF(OR(NOT(ISNUMBER(Registrations!$BJ$272)),Registrations!$BI$272&gt;=Registrations!$BJ$272),"Paid in full","Deposit paid"),IF(Registrations!$BH$272&lt;&gt;"",Registrations!$BH$272,"No payment yet"))))</f>
        <v/>
      </c>
      <c r="N272" s="26">
        <f>IF(A272="","",Registrations!$BJ$272)</f>
        <v/>
      </c>
      <c r="O272" s="26">
        <f>IF(A272="","",Registrations!$BI$272)</f>
        <v/>
      </c>
      <c r="P272" s="26">
        <f>IF(A272="","",IF(OR(M272="Paid in full",NOT(ISNUMBER(Registrations!$BJ$272))),0,IF(M272="Deposit paid",MAX(0,Registrations!$BJ$272-Registrations!$BI$272),0)))</f>
        <v/>
      </c>
      <c r="Q272" s="18" t="n"/>
      <c r="R272" s="28" t="n"/>
      <c r="S272" s="28" t="n"/>
      <c r="T272" s="28" t="n"/>
      <c r="U272" s="18" t="n"/>
      <c r="V272" s="19">
        <f>IF(A272="",0,1)</f>
        <v/>
      </c>
      <c r="W272" s="19">
        <f>IF(A272="",0,1)</f>
        <v/>
      </c>
    </row>
    <row r="273">
      <c r="A273" s="23">
        <f>Registrations!$AS$273</f>
        <v/>
      </c>
      <c r="B273" s="24">
        <f>IF(A273="","","First camper")</f>
        <v/>
      </c>
      <c r="C273" s="25">
        <f>IF(A273="","",Registrations!$AT$273)</f>
        <v/>
      </c>
      <c r="D273" s="24">
        <f>IF(OR(A273="",NOT(ISNUMBER(C273)),NOT(ISNUMBER(Lists!$B$2))),"",YEAR(Lists!$B$2)-YEAR(C273)-IF(DATE(YEAR(Lists!$B$2),MONTH(C273),DAY(C273))&gt;Lists!$B$2,1,0))</f>
        <v/>
      </c>
      <c r="E273" s="23">
        <f>IF(NOT(ISNUMBER(D273)),"",IF(COUNTIF(Lists!$E$2:$E$4,"&lt;="&amp;D273)=0,"Check the age",IF(D273&gt;Lists!$F$2,"Check the age",INDEX(Lists!$D$2:$D$4,COUNTIF(Lists!$E$2:$E$4,"&lt;="&amp;D273)))))</f>
        <v/>
      </c>
      <c r="F273" s="23">
        <f>IF(A273="","",Registrations!$AU$273)</f>
        <v/>
      </c>
      <c r="G273" s="24">
        <f>IF(A273="","",Registrations!$AV$273)</f>
        <v/>
      </c>
      <c r="H273" s="23">
        <f>IF(A273="","",Registrations!$BE$273)</f>
        <v/>
      </c>
      <c r="I273" s="23">
        <f>IF(A273="","",Registrations!$BF$273)</f>
        <v/>
      </c>
      <c r="J273" s="24">
        <f>IF(A273="","",Registrations!$AW$273)</f>
        <v/>
      </c>
      <c r="K273" s="24">
        <f>IF(A273="","",Registrations!$BG$273)</f>
        <v/>
      </c>
      <c r="L273" s="24">
        <f>IF(A273="","",IF(Registrations!$AX$273="Yes","Uploaded",IF(UPPER(TRIM(R273&amp;""))="Y","On paper","Missing")))</f>
        <v/>
      </c>
      <c r="M273" s="23">
        <f>IF(A273="","",IF(UPPER(TRIM(S273&amp;""))="Y","Paid in full",IF(Registrations!$BI$273&gt;0,IF(OR(NOT(ISNUMBER(Registrations!$BJ$273)),Registrations!$BI$273&gt;=Registrations!$BJ$273),"Paid in full","Deposit paid"),IF(Registrations!$BH$273&lt;&gt;"",Registrations!$BH$273,"No payment yet"))))</f>
        <v/>
      </c>
      <c r="N273" s="26">
        <f>IF(A273="","",Registrations!$BJ$273)</f>
        <v/>
      </c>
      <c r="O273" s="26">
        <f>IF(A273="","",Registrations!$BI$273)</f>
        <v/>
      </c>
      <c r="P273" s="26">
        <f>IF(A273="","",IF(OR(M273="Paid in full",NOT(ISNUMBER(Registrations!$BJ$273))),0,IF(M273="Deposit paid",MAX(0,Registrations!$BJ$273-Registrations!$BI$273),0)))</f>
        <v/>
      </c>
      <c r="Q273" s="18" t="n"/>
      <c r="R273" s="28" t="n"/>
      <c r="S273" s="28" t="n"/>
      <c r="T273" s="28" t="n"/>
      <c r="U273" s="18" t="n"/>
      <c r="V273" s="19">
        <f>IF(A273="",0,1)</f>
        <v/>
      </c>
      <c r="W273" s="19">
        <f>IF(A273="",0,1)</f>
        <v/>
      </c>
    </row>
    <row r="274">
      <c r="A274" s="23">
        <f>Registrations!$AS$274</f>
        <v/>
      </c>
      <c r="B274" s="24">
        <f>IF(A274="","","First camper")</f>
        <v/>
      </c>
      <c r="C274" s="25">
        <f>IF(A274="","",Registrations!$AT$274)</f>
        <v/>
      </c>
      <c r="D274" s="24">
        <f>IF(OR(A274="",NOT(ISNUMBER(C274)),NOT(ISNUMBER(Lists!$B$2))),"",YEAR(Lists!$B$2)-YEAR(C274)-IF(DATE(YEAR(Lists!$B$2),MONTH(C274),DAY(C274))&gt;Lists!$B$2,1,0))</f>
        <v/>
      </c>
      <c r="E274" s="23">
        <f>IF(NOT(ISNUMBER(D274)),"",IF(COUNTIF(Lists!$E$2:$E$4,"&lt;="&amp;D274)=0,"Check the age",IF(D274&gt;Lists!$F$2,"Check the age",INDEX(Lists!$D$2:$D$4,COUNTIF(Lists!$E$2:$E$4,"&lt;="&amp;D274)))))</f>
        <v/>
      </c>
      <c r="F274" s="23">
        <f>IF(A274="","",Registrations!$AU$274)</f>
        <v/>
      </c>
      <c r="G274" s="24">
        <f>IF(A274="","",Registrations!$AV$274)</f>
        <v/>
      </c>
      <c r="H274" s="23">
        <f>IF(A274="","",Registrations!$BE$274)</f>
        <v/>
      </c>
      <c r="I274" s="23">
        <f>IF(A274="","",Registrations!$BF$274)</f>
        <v/>
      </c>
      <c r="J274" s="24">
        <f>IF(A274="","",Registrations!$AW$274)</f>
        <v/>
      </c>
      <c r="K274" s="24">
        <f>IF(A274="","",Registrations!$BG$274)</f>
        <v/>
      </c>
      <c r="L274" s="24">
        <f>IF(A274="","",IF(Registrations!$AX$274="Yes","Uploaded",IF(UPPER(TRIM(R274&amp;""))="Y","On paper","Missing")))</f>
        <v/>
      </c>
      <c r="M274" s="23">
        <f>IF(A274="","",IF(UPPER(TRIM(S274&amp;""))="Y","Paid in full",IF(Registrations!$BI$274&gt;0,IF(OR(NOT(ISNUMBER(Registrations!$BJ$274)),Registrations!$BI$274&gt;=Registrations!$BJ$274),"Paid in full","Deposit paid"),IF(Registrations!$BH$274&lt;&gt;"",Registrations!$BH$274,"No payment yet"))))</f>
        <v/>
      </c>
      <c r="N274" s="26">
        <f>IF(A274="","",Registrations!$BJ$274)</f>
        <v/>
      </c>
      <c r="O274" s="26">
        <f>IF(A274="","",Registrations!$BI$274)</f>
        <v/>
      </c>
      <c r="P274" s="26">
        <f>IF(A274="","",IF(OR(M274="Paid in full",NOT(ISNUMBER(Registrations!$BJ$274))),0,IF(M274="Deposit paid",MAX(0,Registrations!$BJ$274-Registrations!$BI$274),0)))</f>
        <v/>
      </c>
      <c r="Q274" s="18" t="n"/>
      <c r="R274" s="28" t="n"/>
      <c r="S274" s="28" t="n"/>
      <c r="T274" s="28" t="n"/>
      <c r="U274" s="18" t="n"/>
      <c r="V274" s="19">
        <f>IF(A274="",0,1)</f>
        <v/>
      </c>
      <c r="W274" s="19">
        <f>IF(A274="",0,1)</f>
        <v/>
      </c>
    </row>
    <row r="275">
      <c r="A275" s="23">
        <f>Registrations!$AS$275</f>
        <v/>
      </c>
      <c r="B275" s="24">
        <f>IF(A275="","","First camper")</f>
        <v/>
      </c>
      <c r="C275" s="25">
        <f>IF(A275="","",Registrations!$AT$275)</f>
        <v/>
      </c>
      <c r="D275" s="24">
        <f>IF(OR(A275="",NOT(ISNUMBER(C275)),NOT(ISNUMBER(Lists!$B$2))),"",YEAR(Lists!$B$2)-YEAR(C275)-IF(DATE(YEAR(Lists!$B$2),MONTH(C275),DAY(C275))&gt;Lists!$B$2,1,0))</f>
        <v/>
      </c>
      <c r="E275" s="23">
        <f>IF(NOT(ISNUMBER(D275)),"",IF(COUNTIF(Lists!$E$2:$E$4,"&lt;="&amp;D275)=0,"Check the age",IF(D275&gt;Lists!$F$2,"Check the age",INDEX(Lists!$D$2:$D$4,COUNTIF(Lists!$E$2:$E$4,"&lt;="&amp;D275)))))</f>
        <v/>
      </c>
      <c r="F275" s="23">
        <f>IF(A275="","",Registrations!$AU$275)</f>
        <v/>
      </c>
      <c r="G275" s="24">
        <f>IF(A275="","",Registrations!$AV$275)</f>
        <v/>
      </c>
      <c r="H275" s="23">
        <f>IF(A275="","",Registrations!$BE$275)</f>
        <v/>
      </c>
      <c r="I275" s="23">
        <f>IF(A275="","",Registrations!$BF$275)</f>
        <v/>
      </c>
      <c r="J275" s="24">
        <f>IF(A275="","",Registrations!$AW$275)</f>
        <v/>
      </c>
      <c r="K275" s="24">
        <f>IF(A275="","",Registrations!$BG$275)</f>
        <v/>
      </c>
      <c r="L275" s="24">
        <f>IF(A275="","",IF(Registrations!$AX$275="Yes","Uploaded",IF(UPPER(TRIM(R275&amp;""))="Y","On paper","Missing")))</f>
        <v/>
      </c>
      <c r="M275" s="23">
        <f>IF(A275="","",IF(UPPER(TRIM(S275&amp;""))="Y","Paid in full",IF(Registrations!$BI$275&gt;0,IF(OR(NOT(ISNUMBER(Registrations!$BJ$275)),Registrations!$BI$275&gt;=Registrations!$BJ$275),"Paid in full","Deposit paid"),IF(Registrations!$BH$275&lt;&gt;"",Registrations!$BH$275,"No payment yet"))))</f>
        <v/>
      </c>
      <c r="N275" s="26">
        <f>IF(A275="","",Registrations!$BJ$275)</f>
        <v/>
      </c>
      <c r="O275" s="26">
        <f>IF(A275="","",Registrations!$BI$275)</f>
        <v/>
      </c>
      <c r="P275" s="26">
        <f>IF(A275="","",IF(OR(M275="Paid in full",NOT(ISNUMBER(Registrations!$BJ$275))),0,IF(M275="Deposit paid",MAX(0,Registrations!$BJ$275-Registrations!$BI$275),0)))</f>
        <v/>
      </c>
      <c r="Q275" s="18" t="n"/>
      <c r="R275" s="28" t="n"/>
      <c r="S275" s="28" t="n"/>
      <c r="T275" s="28" t="n"/>
      <c r="U275" s="18" t="n"/>
      <c r="V275" s="19">
        <f>IF(A275="",0,1)</f>
        <v/>
      </c>
      <c r="W275" s="19">
        <f>IF(A275="",0,1)</f>
        <v/>
      </c>
    </row>
    <row r="276">
      <c r="A276" s="23">
        <f>Registrations!$AS$276</f>
        <v/>
      </c>
      <c r="B276" s="24">
        <f>IF(A276="","","First camper")</f>
        <v/>
      </c>
      <c r="C276" s="25">
        <f>IF(A276="","",Registrations!$AT$276)</f>
        <v/>
      </c>
      <c r="D276" s="24">
        <f>IF(OR(A276="",NOT(ISNUMBER(C276)),NOT(ISNUMBER(Lists!$B$2))),"",YEAR(Lists!$B$2)-YEAR(C276)-IF(DATE(YEAR(Lists!$B$2),MONTH(C276),DAY(C276))&gt;Lists!$B$2,1,0))</f>
        <v/>
      </c>
      <c r="E276" s="23">
        <f>IF(NOT(ISNUMBER(D276)),"",IF(COUNTIF(Lists!$E$2:$E$4,"&lt;="&amp;D276)=0,"Check the age",IF(D276&gt;Lists!$F$2,"Check the age",INDEX(Lists!$D$2:$D$4,COUNTIF(Lists!$E$2:$E$4,"&lt;="&amp;D276)))))</f>
        <v/>
      </c>
      <c r="F276" s="23">
        <f>IF(A276="","",Registrations!$AU$276)</f>
        <v/>
      </c>
      <c r="G276" s="24">
        <f>IF(A276="","",Registrations!$AV$276)</f>
        <v/>
      </c>
      <c r="H276" s="23">
        <f>IF(A276="","",Registrations!$BE$276)</f>
        <v/>
      </c>
      <c r="I276" s="23">
        <f>IF(A276="","",Registrations!$BF$276)</f>
        <v/>
      </c>
      <c r="J276" s="24">
        <f>IF(A276="","",Registrations!$AW$276)</f>
        <v/>
      </c>
      <c r="K276" s="24">
        <f>IF(A276="","",Registrations!$BG$276)</f>
        <v/>
      </c>
      <c r="L276" s="24">
        <f>IF(A276="","",IF(Registrations!$AX$276="Yes","Uploaded",IF(UPPER(TRIM(R276&amp;""))="Y","On paper","Missing")))</f>
        <v/>
      </c>
      <c r="M276" s="23">
        <f>IF(A276="","",IF(UPPER(TRIM(S276&amp;""))="Y","Paid in full",IF(Registrations!$BI$276&gt;0,IF(OR(NOT(ISNUMBER(Registrations!$BJ$276)),Registrations!$BI$276&gt;=Registrations!$BJ$276),"Paid in full","Deposit paid"),IF(Registrations!$BH$276&lt;&gt;"",Registrations!$BH$276,"No payment yet"))))</f>
        <v/>
      </c>
      <c r="N276" s="26">
        <f>IF(A276="","",Registrations!$BJ$276)</f>
        <v/>
      </c>
      <c r="O276" s="26">
        <f>IF(A276="","",Registrations!$BI$276)</f>
        <v/>
      </c>
      <c r="P276" s="26">
        <f>IF(A276="","",IF(OR(M276="Paid in full",NOT(ISNUMBER(Registrations!$BJ$276))),0,IF(M276="Deposit paid",MAX(0,Registrations!$BJ$276-Registrations!$BI$276),0)))</f>
        <v/>
      </c>
      <c r="Q276" s="18" t="n"/>
      <c r="R276" s="28" t="n"/>
      <c r="S276" s="28" t="n"/>
      <c r="T276" s="28" t="n"/>
      <c r="U276" s="18" t="n"/>
      <c r="V276" s="19">
        <f>IF(A276="",0,1)</f>
        <v/>
      </c>
      <c r="W276" s="19">
        <f>IF(A276="",0,1)</f>
        <v/>
      </c>
    </row>
    <row r="277">
      <c r="A277" s="23">
        <f>Registrations!$AS$277</f>
        <v/>
      </c>
      <c r="B277" s="24">
        <f>IF(A277="","","First camper")</f>
        <v/>
      </c>
      <c r="C277" s="25">
        <f>IF(A277="","",Registrations!$AT$277)</f>
        <v/>
      </c>
      <c r="D277" s="24">
        <f>IF(OR(A277="",NOT(ISNUMBER(C277)),NOT(ISNUMBER(Lists!$B$2))),"",YEAR(Lists!$B$2)-YEAR(C277)-IF(DATE(YEAR(Lists!$B$2),MONTH(C277),DAY(C277))&gt;Lists!$B$2,1,0))</f>
        <v/>
      </c>
      <c r="E277" s="23">
        <f>IF(NOT(ISNUMBER(D277)),"",IF(COUNTIF(Lists!$E$2:$E$4,"&lt;="&amp;D277)=0,"Check the age",IF(D277&gt;Lists!$F$2,"Check the age",INDEX(Lists!$D$2:$D$4,COUNTIF(Lists!$E$2:$E$4,"&lt;="&amp;D277)))))</f>
        <v/>
      </c>
      <c r="F277" s="23">
        <f>IF(A277="","",Registrations!$AU$277)</f>
        <v/>
      </c>
      <c r="G277" s="24">
        <f>IF(A277="","",Registrations!$AV$277)</f>
        <v/>
      </c>
      <c r="H277" s="23">
        <f>IF(A277="","",Registrations!$BE$277)</f>
        <v/>
      </c>
      <c r="I277" s="23">
        <f>IF(A277="","",Registrations!$BF$277)</f>
        <v/>
      </c>
      <c r="J277" s="24">
        <f>IF(A277="","",Registrations!$AW$277)</f>
        <v/>
      </c>
      <c r="K277" s="24">
        <f>IF(A277="","",Registrations!$BG$277)</f>
        <v/>
      </c>
      <c r="L277" s="24">
        <f>IF(A277="","",IF(Registrations!$AX$277="Yes","Uploaded",IF(UPPER(TRIM(R277&amp;""))="Y","On paper","Missing")))</f>
        <v/>
      </c>
      <c r="M277" s="23">
        <f>IF(A277="","",IF(UPPER(TRIM(S277&amp;""))="Y","Paid in full",IF(Registrations!$BI$277&gt;0,IF(OR(NOT(ISNUMBER(Registrations!$BJ$277)),Registrations!$BI$277&gt;=Registrations!$BJ$277),"Paid in full","Deposit paid"),IF(Registrations!$BH$277&lt;&gt;"",Registrations!$BH$277,"No payment yet"))))</f>
        <v/>
      </c>
      <c r="N277" s="26">
        <f>IF(A277="","",Registrations!$BJ$277)</f>
        <v/>
      </c>
      <c r="O277" s="26">
        <f>IF(A277="","",Registrations!$BI$277)</f>
        <v/>
      </c>
      <c r="P277" s="26">
        <f>IF(A277="","",IF(OR(M277="Paid in full",NOT(ISNUMBER(Registrations!$BJ$277))),0,IF(M277="Deposit paid",MAX(0,Registrations!$BJ$277-Registrations!$BI$277),0)))</f>
        <v/>
      </c>
      <c r="Q277" s="18" t="n"/>
      <c r="R277" s="28" t="n"/>
      <c r="S277" s="28" t="n"/>
      <c r="T277" s="28" t="n"/>
      <c r="U277" s="18" t="n"/>
      <c r="V277" s="19">
        <f>IF(A277="",0,1)</f>
        <v/>
      </c>
      <c r="W277" s="19">
        <f>IF(A277="",0,1)</f>
        <v/>
      </c>
    </row>
    <row r="278">
      <c r="A278" s="23">
        <f>Registrations!$AS$278</f>
        <v/>
      </c>
      <c r="B278" s="24">
        <f>IF(A278="","","First camper")</f>
        <v/>
      </c>
      <c r="C278" s="25">
        <f>IF(A278="","",Registrations!$AT$278)</f>
        <v/>
      </c>
      <c r="D278" s="24">
        <f>IF(OR(A278="",NOT(ISNUMBER(C278)),NOT(ISNUMBER(Lists!$B$2))),"",YEAR(Lists!$B$2)-YEAR(C278)-IF(DATE(YEAR(Lists!$B$2),MONTH(C278),DAY(C278))&gt;Lists!$B$2,1,0))</f>
        <v/>
      </c>
      <c r="E278" s="23">
        <f>IF(NOT(ISNUMBER(D278)),"",IF(COUNTIF(Lists!$E$2:$E$4,"&lt;="&amp;D278)=0,"Check the age",IF(D278&gt;Lists!$F$2,"Check the age",INDEX(Lists!$D$2:$D$4,COUNTIF(Lists!$E$2:$E$4,"&lt;="&amp;D278)))))</f>
        <v/>
      </c>
      <c r="F278" s="23">
        <f>IF(A278="","",Registrations!$AU$278)</f>
        <v/>
      </c>
      <c r="G278" s="24">
        <f>IF(A278="","",Registrations!$AV$278)</f>
        <v/>
      </c>
      <c r="H278" s="23">
        <f>IF(A278="","",Registrations!$BE$278)</f>
        <v/>
      </c>
      <c r="I278" s="23">
        <f>IF(A278="","",Registrations!$BF$278)</f>
        <v/>
      </c>
      <c r="J278" s="24">
        <f>IF(A278="","",Registrations!$AW$278)</f>
        <v/>
      </c>
      <c r="K278" s="24">
        <f>IF(A278="","",Registrations!$BG$278)</f>
        <v/>
      </c>
      <c r="L278" s="24">
        <f>IF(A278="","",IF(Registrations!$AX$278="Yes","Uploaded",IF(UPPER(TRIM(R278&amp;""))="Y","On paper","Missing")))</f>
        <v/>
      </c>
      <c r="M278" s="23">
        <f>IF(A278="","",IF(UPPER(TRIM(S278&amp;""))="Y","Paid in full",IF(Registrations!$BI$278&gt;0,IF(OR(NOT(ISNUMBER(Registrations!$BJ$278)),Registrations!$BI$278&gt;=Registrations!$BJ$278),"Paid in full","Deposit paid"),IF(Registrations!$BH$278&lt;&gt;"",Registrations!$BH$278,"No payment yet"))))</f>
        <v/>
      </c>
      <c r="N278" s="26">
        <f>IF(A278="","",Registrations!$BJ$278)</f>
        <v/>
      </c>
      <c r="O278" s="26">
        <f>IF(A278="","",Registrations!$BI$278)</f>
        <v/>
      </c>
      <c r="P278" s="26">
        <f>IF(A278="","",IF(OR(M278="Paid in full",NOT(ISNUMBER(Registrations!$BJ$278))),0,IF(M278="Deposit paid",MAX(0,Registrations!$BJ$278-Registrations!$BI$278),0)))</f>
        <v/>
      </c>
      <c r="Q278" s="18" t="n"/>
      <c r="R278" s="28" t="n"/>
      <c r="S278" s="28" t="n"/>
      <c r="T278" s="28" t="n"/>
      <c r="U278" s="18" t="n"/>
      <c r="V278" s="19">
        <f>IF(A278="",0,1)</f>
        <v/>
      </c>
      <c r="W278" s="19">
        <f>IF(A278="",0,1)</f>
        <v/>
      </c>
    </row>
    <row r="279">
      <c r="A279" s="23">
        <f>Registrations!$AS$279</f>
        <v/>
      </c>
      <c r="B279" s="24">
        <f>IF(A279="","","First camper")</f>
        <v/>
      </c>
      <c r="C279" s="25">
        <f>IF(A279="","",Registrations!$AT$279)</f>
        <v/>
      </c>
      <c r="D279" s="24">
        <f>IF(OR(A279="",NOT(ISNUMBER(C279)),NOT(ISNUMBER(Lists!$B$2))),"",YEAR(Lists!$B$2)-YEAR(C279)-IF(DATE(YEAR(Lists!$B$2),MONTH(C279),DAY(C279))&gt;Lists!$B$2,1,0))</f>
        <v/>
      </c>
      <c r="E279" s="23">
        <f>IF(NOT(ISNUMBER(D279)),"",IF(COUNTIF(Lists!$E$2:$E$4,"&lt;="&amp;D279)=0,"Check the age",IF(D279&gt;Lists!$F$2,"Check the age",INDEX(Lists!$D$2:$D$4,COUNTIF(Lists!$E$2:$E$4,"&lt;="&amp;D279)))))</f>
        <v/>
      </c>
      <c r="F279" s="23">
        <f>IF(A279="","",Registrations!$AU$279)</f>
        <v/>
      </c>
      <c r="G279" s="24">
        <f>IF(A279="","",Registrations!$AV$279)</f>
        <v/>
      </c>
      <c r="H279" s="23">
        <f>IF(A279="","",Registrations!$BE$279)</f>
        <v/>
      </c>
      <c r="I279" s="23">
        <f>IF(A279="","",Registrations!$BF$279)</f>
        <v/>
      </c>
      <c r="J279" s="24">
        <f>IF(A279="","",Registrations!$AW$279)</f>
        <v/>
      </c>
      <c r="K279" s="24">
        <f>IF(A279="","",Registrations!$BG$279)</f>
        <v/>
      </c>
      <c r="L279" s="24">
        <f>IF(A279="","",IF(Registrations!$AX$279="Yes","Uploaded",IF(UPPER(TRIM(R279&amp;""))="Y","On paper","Missing")))</f>
        <v/>
      </c>
      <c r="M279" s="23">
        <f>IF(A279="","",IF(UPPER(TRIM(S279&amp;""))="Y","Paid in full",IF(Registrations!$BI$279&gt;0,IF(OR(NOT(ISNUMBER(Registrations!$BJ$279)),Registrations!$BI$279&gt;=Registrations!$BJ$279),"Paid in full","Deposit paid"),IF(Registrations!$BH$279&lt;&gt;"",Registrations!$BH$279,"No payment yet"))))</f>
        <v/>
      </c>
      <c r="N279" s="26">
        <f>IF(A279="","",Registrations!$BJ$279)</f>
        <v/>
      </c>
      <c r="O279" s="26">
        <f>IF(A279="","",Registrations!$BI$279)</f>
        <v/>
      </c>
      <c r="P279" s="26">
        <f>IF(A279="","",IF(OR(M279="Paid in full",NOT(ISNUMBER(Registrations!$BJ$279))),0,IF(M279="Deposit paid",MAX(0,Registrations!$BJ$279-Registrations!$BI$279),0)))</f>
        <v/>
      </c>
      <c r="Q279" s="18" t="n"/>
      <c r="R279" s="28" t="n"/>
      <c r="S279" s="28" t="n"/>
      <c r="T279" s="28" t="n"/>
      <c r="U279" s="18" t="n"/>
      <c r="V279" s="19">
        <f>IF(A279="",0,1)</f>
        <v/>
      </c>
      <c r="W279" s="19">
        <f>IF(A279="",0,1)</f>
        <v/>
      </c>
    </row>
    <row r="280">
      <c r="A280" s="23">
        <f>Registrations!$AS$280</f>
        <v/>
      </c>
      <c r="B280" s="24">
        <f>IF(A280="","","First camper")</f>
        <v/>
      </c>
      <c r="C280" s="25">
        <f>IF(A280="","",Registrations!$AT$280)</f>
        <v/>
      </c>
      <c r="D280" s="24">
        <f>IF(OR(A280="",NOT(ISNUMBER(C280)),NOT(ISNUMBER(Lists!$B$2))),"",YEAR(Lists!$B$2)-YEAR(C280)-IF(DATE(YEAR(Lists!$B$2),MONTH(C280),DAY(C280))&gt;Lists!$B$2,1,0))</f>
        <v/>
      </c>
      <c r="E280" s="23">
        <f>IF(NOT(ISNUMBER(D280)),"",IF(COUNTIF(Lists!$E$2:$E$4,"&lt;="&amp;D280)=0,"Check the age",IF(D280&gt;Lists!$F$2,"Check the age",INDEX(Lists!$D$2:$D$4,COUNTIF(Lists!$E$2:$E$4,"&lt;="&amp;D280)))))</f>
        <v/>
      </c>
      <c r="F280" s="23">
        <f>IF(A280="","",Registrations!$AU$280)</f>
        <v/>
      </c>
      <c r="G280" s="24">
        <f>IF(A280="","",Registrations!$AV$280)</f>
        <v/>
      </c>
      <c r="H280" s="23">
        <f>IF(A280="","",Registrations!$BE$280)</f>
        <v/>
      </c>
      <c r="I280" s="23">
        <f>IF(A280="","",Registrations!$BF$280)</f>
        <v/>
      </c>
      <c r="J280" s="24">
        <f>IF(A280="","",Registrations!$AW$280)</f>
        <v/>
      </c>
      <c r="K280" s="24">
        <f>IF(A280="","",Registrations!$BG$280)</f>
        <v/>
      </c>
      <c r="L280" s="24">
        <f>IF(A280="","",IF(Registrations!$AX$280="Yes","Uploaded",IF(UPPER(TRIM(R280&amp;""))="Y","On paper","Missing")))</f>
        <v/>
      </c>
      <c r="M280" s="23">
        <f>IF(A280="","",IF(UPPER(TRIM(S280&amp;""))="Y","Paid in full",IF(Registrations!$BI$280&gt;0,IF(OR(NOT(ISNUMBER(Registrations!$BJ$280)),Registrations!$BI$280&gt;=Registrations!$BJ$280),"Paid in full","Deposit paid"),IF(Registrations!$BH$280&lt;&gt;"",Registrations!$BH$280,"No payment yet"))))</f>
        <v/>
      </c>
      <c r="N280" s="26">
        <f>IF(A280="","",Registrations!$BJ$280)</f>
        <v/>
      </c>
      <c r="O280" s="26">
        <f>IF(A280="","",Registrations!$BI$280)</f>
        <v/>
      </c>
      <c r="P280" s="26">
        <f>IF(A280="","",IF(OR(M280="Paid in full",NOT(ISNUMBER(Registrations!$BJ$280))),0,IF(M280="Deposit paid",MAX(0,Registrations!$BJ$280-Registrations!$BI$280),0)))</f>
        <v/>
      </c>
      <c r="Q280" s="18" t="n"/>
      <c r="R280" s="28" t="n"/>
      <c r="S280" s="28" t="n"/>
      <c r="T280" s="28" t="n"/>
      <c r="U280" s="18" t="n"/>
      <c r="V280" s="19">
        <f>IF(A280="",0,1)</f>
        <v/>
      </c>
      <c r="W280" s="19">
        <f>IF(A280="",0,1)</f>
        <v/>
      </c>
    </row>
    <row r="281">
      <c r="A281" s="23">
        <f>Registrations!$AS$281</f>
        <v/>
      </c>
      <c r="B281" s="24">
        <f>IF(A281="","","First camper")</f>
        <v/>
      </c>
      <c r="C281" s="25">
        <f>IF(A281="","",Registrations!$AT$281)</f>
        <v/>
      </c>
      <c r="D281" s="24">
        <f>IF(OR(A281="",NOT(ISNUMBER(C281)),NOT(ISNUMBER(Lists!$B$2))),"",YEAR(Lists!$B$2)-YEAR(C281)-IF(DATE(YEAR(Lists!$B$2),MONTH(C281),DAY(C281))&gt;Lists!$B$2,1,0))</f>
        <v/>
      </c>
      <c r="E281" s="23">
        <f>IF(NOT(ISNUMBER(D281)),"",IF(COUNTIF(Lists!$E$2:$E$4,"&lt;="&amp;D281)=0,"Check the age",IF(D281&gt;Lists!$F$2,"Check the age",INDEX(Lists!$D$2:$D$4,COUNTIF(Lists!$E$2:$E$4,"&lt;="&amp;D281)))))</f>
        <v/>
      </c>
      <c r="F281" s="23">
        <f>IF(A281="","",Registrations!$AU$281)</f>
        <v/>
      </c>
      <c r="G281" s="24">
        <f>IF(A281="","",Registrations!$AV$281)</f>
        <v/>
      </c>
      <c r="H281" s="23">
        <f>IF(A281="","",Registrations!$BE$281)</f>
        <v/>
      </c>
      <c r="I281" s="23">
        <f>IF(A281="","",Registrations!$BF$281)</f>
        <v/>
      </c>
      <c r="J281" s="24">
        <f>IF(A281="","",Registrations!$AW$281)</f>
        <v/>
      </c>
      <c r="K281" s="24">
        <f>IF(A281="","",Registrations!$BG$281)</f>
        <v/>
      </c>
      <c r="L281" s="24">
        <f>IF(A281="","",IF(Registrations!$AX$281="Yes","Uploaded",IF(UPPER(TRIM(R281&amp;""))="Y","On paper","Missing")))</f>
        <v/>
      </c>
      <c r="M281" s="23">
        <f>IF(A281="","",IF(UPPER(TRIM(S281&amp;""))="Y","Paid in full",IF(Registrations!$BI$281&gt;0,IF(OR(NOT(ISNUMBER(Registrations!$BJ$281)),Registrations!$BI$281&gt;=Registrations!$BJ$281),"Paid in full","Deposit paid"),IF(Registrations!$BH$281&lt;&gt;"",Registrations!$BH$281,"No payment yet"))))</f>
        <v/>
      </c>
      <c r="N281" s="26">
        <f>IF(A281="","",Registrations!$BJ$281)</f>
        <v/>
      </c>
      <c r="O281" s="26">
        <f>IF(A281="","",Registrations!$BI$281)</f>
        <v/>
      </c>
      <c r="P281" s="26">
        <f>IF(A281="","",IF(OR(M281="Paid in full",NOT(ISNUMBER(Registrations!$BJ$281))),0,IF(M281="Deposit paid",MAX(0,Registrations!$BJ$281-Registrations!$BI$281),0)))</f>
        <v/>
      </c>
      <c r="Q281" s="18" t="n"/>
      <c r="R281" s="28" t="n"/>
      <c r="S281" s="28" t="n"/>
      <c r="T281" s="28" t="n"/>
      <c r="U281" s="18" t="n"/>
      <c r="V281" s="19">
        <f>IF(A281="",0,1)</f>
        <v/>
      </c>
      <c r="W281" s="19">
        <f>IF(A281="",0,1)</f>
        <v/>
      </c>
    </row>
    <row r="282">
      <c r="A282" s="23">
        <f>Registrations!$AS$282</f>
        <v/>
      </c>
      <c r="B282" s="24">
        <f>IF(A282="","","First camper")</f>
        <v/>
      </c>
      <c r="C282" s="25">
        <f>IF(A282="","",Registrations!$AT$282)</f>
        <v/>
      </c>
      <c r="D282" s="24">
        <f>IF(OR(A282="",NOT(ISNUMBER(C282)),NOT(ISNUMBER(Lists!$B$2))),"",YEAR(Lists!$B$2)-YEAR(C282)-IF(DATE(YEAR(Lists!$B$2),MONTH(C282),DAY(C282))&gt;Lists!$B$2,1,0))</f>
        <v/>
      </c>
      <c r="E282" s="23">
        <f>IF(NOT(ISNUMBER(D282)),"",IF(COUNTIF(Lists!$E$2:$E$4,"&lt;="&amp;D282)=0,"Check the age",IF(D282&gt;Lists!$F$2,"Check the age",INDEX(Lists!$D$2:$D$4,COUNTIF(Lists!$E$2:$E$4,"&lt;="&amp;D282)))))</f>
        <v/>
      </c>
      <c r="F282" s="23">
        <f>IF(A282="","",Registrations!$AU$282)</f>
        <v/>
      </c>
      <c r="G282" s="24">
        <f>IF(A282="","",Registrations!$AV$282)</f>
        <v/>
      </c>
      <c r="H282" s="23">
        <f>IF(A282="","",Registrations!$BE$282)</f>
        <v/>
      </c>
      <c r="I282" s="23">
        <f>IF(A282="","",Registrations!$BF$282)</f>
        <v/>
      </c>
      <c r="J282" s="24">
        <f>IF(A282="","",Registrations!$AW$282)</f>
        <v/>
      </c>
      <c r="K282" s="24">
        <f>IF(A282="","",Registrations!$BG$282)</f>
        <v/>
      </c>
      <c r="L282" s="24">
        <f>IF(A282="","",IF(Registrations!$AX$282="Yes","Uploaded",IF(UPPER(TRIM(R282&amp;""))="Y","On paper","Missing")))</f>
        <v/>
      </c>
      <c r="M282" s="23">
        <f>IF(A282="","",IF(UPPER(TRIM(S282&amp;""))="Y","Paid in full",IF(Registrations!$BI$282&gt;0,IF(OR(NOT(ISNUMBER(Registrations!$BJ$282)),Registrations!$BI$282&gt;=Registrations!$BJ$282),"Paid in full","Deposit paid"),IF(Registrations!$BH$282&lt;&gt;"",Registrations!$BH$282,"No payment yet"))))</f>
        <v/>
      </c>
      <c r="N282" s="26">
        <f>IF(A282="","",Registrations!$BJ$282)</f>
        <v/>
      </c>
      <c r="O282" s="26">
        <f>IF(A282="","",Registrations!$BI$282)</f>
        <v/>
      </c>
      <c r="P282" s="26">
        <f>IF(A282="","",IF(OR(M282="Paid in full",NOT(ISNUMBER(Registrations!$BJ$282))),0,IF(M282="Deposit paid",MAX(0,Registrations!$BJ$282-Registrations!$BI$282),0)))</f>
        <v/>
      </c>
      <c r="Q282" s="18" t="n"/>
      <c r="R282" s="28" t="n"/>
      <c r="S282" s="28" t="n"/>
      <c r="T282" s="28" t="n"/>
      <c r="U282" s="18" t="n"/>
      <c r="V282" s="19">
        <f>IF(A282="",0,1)</f>
        <v/>
      </c>
      <c r="W282" s="19">
        <f>IF(A282="",0,1)</f>
        <v/>
      </c>
    </row>
    <row r="283">
      <c r="A283" s="23">
        <f>Registrations!$AS$283</f>
        <v/>
      </c>
      <c r="B283" s="24">
        <f>IF(A283="","","First camper")</f>
        <v/>
      </c>
      <c r="C283" s="25">
        <f>IF(A283="","",Registrations!$AT$283)</f>
        <v/>
      </c>
      <c r="D283" s="24">
        <f>IF(OR(A283="",NOT(ISNUMBER(C283)),NOT(ISNUMBER(Lists!$B$2))),"",YEAR(Lists!$B$2)-YEAR(C283)-IF(DATE(YEAR(Lists!$B$2),MONTH(C283),DAY(C283))&gt;Lists!$B$2,1,0))</f>
        <v/>
      </c>
      <c r="E283" s="23">
        <f>IF(NOT(ISNUMBER(D283)),"",IF(COUNTIF(Lists!$E$2:$E$4,"&lt;="&amp;D283)=0,"Check the age",IF(D283&gt;Lists!$F$2,"Check the age",INDEX(Lists!$D$2:$D$4,COUNTIF(Lists!$E$2:$E$4,"&lt;="&amp;D283)))))</f>
        <v/>
      </c>
      <c r="F283" s="23">
        <f>IF(A283="","",Registrations!$AU$283)</f>
        <v/>
      </c>
      <c r="G283" s="24">
        <f>IF(A283="","",Registrations!$AV$283)</f>
        <v/>
      </c>
      <c r="H283" s="23">
        <f>IF(A283="","",Registrations!$BE$283)</f>
        <v/>
      </c>
      <c r="I283" s="23">
        <f>IF(A283="","",Registrations!$BF$283)</f>
        <v/>
      </c>
      <c r="J283" s="24">
        <f>IF(A283="","",Registrations!$AW$283)</f>
        <v/>
      </c>
      <c r="K283" s="24">
        <f>IF(A283="","",Registrations!$BG$283)</f>
        <v/>
      </c>
      <c r="L283" s="24">
        <f>IF(A283="","",IF(Registrations!$AX$283="Yes","Uploaded",IF(UPPER(TRIM(R283&amp;""))="Y","On paper","Missing")))</f>
        <v/>
      </c>
      <c r="M283" s="23">
        <f>IF(A283="","",IF(UPPER(TRIM(S283&amp;""))="Y","Paid in full",IF(Registrations!$BI$283&gt;0,IF(OR(NOT(ISNUMBER(Registrations!$BJ$283)),Registrations!$BI$283&gt;=Registrations!$BJ$283),"Paid in full","Deposit paid"),IF(Registrations!$BH$283&lt;&gt;"",Registrations!$BH$283,"No payment yet"))))</f>
        <v/>
      </c>
      <c r="N283" s="26">
        <f>IF(A283="","",Registrations!$BJ$283)</f>
        <v/>
      </c>
      <c r="O283" s="26">
        <f>IF(A283="","",Registrations!$BI$283)</f>
        <v/>
      </c>
      <c r="P283" s="26">
        <f>IF(A283="","",IF(OR(M283="Paid in full",NOT(ISNUMBER(Registrations!$BJ$283))),0,IF(M283="Deposit paid",MAX(0,Registrations!$BJ$283-Registrations!$BI$283),0)))</f>
        <v/>
      </c>
      <c r="Q283" s="18" t="n"/>
      <c r="R283" s="28" t="n"/>
      <c r="S283" s="28" t="n"/>
      <c r="T283" s="28" t="n"/>
      <c r="U283" s="18" t="n"/>
      <c r="V283" s="19">
        <f>IF(A283="",0,1)</f>
        <v/>
      </c>
      <c r="W283" s="19">
        <f>IF(A283="",0,1)</f>
        <v/>
      </c>
    </row>
    <row r="284">
      <c r="A284" s="23">
        <f>Registrations!$AS$284</f>
        <v/>
      </c>
      <c r="B284" s="24">
        <f>IF(A284="","","First camper")</f>
        <v/>
      </c>
      <c r="C284" s="25">
        <f>IF(A284="","",Registrations!$AT$284)</f>
        <v/>
      </c>
      <c r="D284" s="24">
        <f>IF(OR(A284="",NOT(ISNUMBER(C284)),NOT(ISNUMBER(Lists!$B$2))),"",YEAR(Lists!$B$2)-YEAR(C284)-IF(DATE(YEAR(Lists!$B$2),MONTH(C284),DAY(C284))&gt;Lists!$B$2,1,0))</f>
        <v/>
      </c>
      <c r="E284" s="23">
        <f>IF(NOT(ISNUMBER(D284)),"",IF(COUNTIF(Lists!$E$2:$E$4,"&lt;="&amp;D284)=0,"Check the age",IF(D284&gt;Lists!$F$2,"Check the age",INDEX(Lists!$D$2:$D$4,COUNTIF(Lists!$E$2:$E$4,"&lt;="&amp;D284)))))</f>
        <v/>
      </c>
      <c r="F284" s="23">
        <f>IF(A284="","",Registrations!$AU$284)</f>
        <v/>
      </c>
      <c r="G284" s="24">
        <f>IF(A284="","",Registrations!$AV$284)</f>
        <v/>
      </c>
      <c r="H284" s="23">
        <f>IF(A284="","",Registrations!$BE$284)</f>
        <v/>
      </c>
      <c r="I284" s="23">
        <f>IF(A284="","",Registrations!$BF$284)</f>
        <v/>
      </c>
      <c r="J284" s="24">
        <f>IF(A284="","",Registrations!$AW$284)</f>
        <v/>
      </c>
      <c r="K284" s="24">
        <f>IF(A284="","",Registrations!$BG$284)</f>
        <v/>
      </c>
      <c r="L284" s="24">
        <f>IF(A284="","",IF(Registrations!$AX$284="Yes","Uploaded",IF(UPPER(TRIM(R284&amp;""))="Y","On paper","Missing")))</f>
        <v/>
      </c>
      <c r="M284" s="23">
        <f>IF(A284="","",IF(UPPER(TRIM(S284&amp;""))="Y","Paid in full",IF(Registrations!$BI$284&gt;0,IF(OR(NOT(ISNUMBER(Registrations!$BJ$284)),Registrations!$BI$284&gt;=Registrations!$BJ$284),"Paid in full","Deposit paid"),IF(Registrations!$BH$284&lt;&gt;"",Registrations!$BH$284,"No payment yet"))))</f>
        <v/>
      </c>
      <c r="N284" s="26">
        <f>IF(A284="","",Registrations!$BJ$284)</f>
        <v/>
      </c>
      <c r="O284" s="26">
        <f>IF(A284="","",Registrations!$BI$284)</f>
        <v/>
      </c>
      <c r="P284" s="26">
        <f>IF(A284="","",IF(OR(M284="Paid in full",NOT(ISNUMBER(Registrations!$BJ$284))),0,IF(M284="Deposit paid",MAX(0,Registrations!$BJ$284-Registrations!$BI$284),0)))</f>
        <v/>
      </c>
      <c r="Q284" s="18" t="n"/>
      <c r="R284" s="28" t="n"/>
      <c r="S284" s="28" t="n"/>
      <c r="T284" s="28" t="n"/>
      <c r="U284" s="18" t="n"/>
      <c r="V284" s="19">
        <f>IF(A284="",0,1)</f>
        <v/>
      </c>
      <c r="W284" s="19">
        <f>IF(A284="",0,1)</f>
        <v/>
      </c>
    </row>
    <row r="285">
      <c r="A285" s="23">
        <f>Registrations!$AS$285</f>
        <v/>
      </c>
      <c r="B285" s="24">
        <f>IF(A285="","","First camper")</f>
        <v/>
      </c>
      <c r="C285" s="25">
        <f>IF(A285="","",Registrations!$AT$285)</f>
        <v/>
      </c>
      <c r="D285" s="24">
        <f>IF(OR(A285="",NOT(ISNUMBER(C285)),NOT(ISNUMBER(Lists!$B$2))),"",YEAR(Lists!$B$2)-YEAR(C285)-IF(DATE(YEAR(Lists!$B$2),MONTH(C285),DAY(C285))&gt;Lists!$B$2,1,0))</f>
        <v/>
      </c>
      <c r="E285" s="23">
        <f>IF(NOT(ISNUMBER(D285)),"",IF(COUNTIF(Lists!$E$2:$E$4,"&lt;="&amp;D285)=0,"Check the age",IF(D285&gt;Lists!$F$2,"Check the age",INDEX(Lists!$D$2:$D$4,COUNTIF(Lists!$E$2:$E$4,"&lt;="&amp;D285)))))</f>
        <v/>
      </c>
      <c r="F285" s="23">
        <f>IF(A285="","",Registrations!$AU$285)</f>
        <v/>
      </c>
      <c r="G285" s="24">
        <f>IF(A285="","",Registrations!$AV$285)</f>
        <v/>
      </c>
      <c r="H285" s="23">
        <f>IF(A285="","",Registrations!$BE$285)</f>
        <v/>
      </c>
      <c r="I285" s="23">
        <f>IF(A285="","",Registrations!$BF$285)</f>
        <v/>
      </c>
      <c r="J285" s="24">
        <f>IF(A285="","",Registrations!$AW$285)</f>
        <v/>
      </c>
      <c r="K285" s="24">
        <f>IF(A285="","",Registrations!$BG$285)</f>
        <v/>
      </c>
      <c r="L285" s="24">
        <f>IF(A285="","",IF(Registrations!$AX$285="Yes","Uploaded",IF(UPPER(TRIM(R285&amp;""))="Y","On paper","Missing")))</f>
        <v/>
      </c>
      <c r="M285" s="23">
        <f>IF(A285="","",IF(UPPER(TRIM(S285&amp;""))="Y","Paid in full",IF(Registrations!$BI$285&gt;0,IF(OR(NOT(ISNUMBER(Registrations!$BJ$285)),Registrations!$BI$285&gt;=Registrations!$BJ$285),"Paid in full","Deposit paid"),IF(Registrations!$BH$285&lt;&gt;"",Registrations!$BH$285,"No payment yet"))))</f>
        <v/>
      </c>
      <c r="N285" s="26">
        <f>IF(A285="","",Registrations!$BJ$285)</f>
        <v/>
      </c>
      <c r="O285" s="26">
        <f>IF(A285="","",Registrations!$BI$285)</f>
        <v/>
      </c>
      <c r="P285" s="26">
        <f>IF(A285="","",IF(OR(M285="Paid in full",NOT(ISNUMBER(Registrations!$BJ$285))),0,IF(M285="Deposit paid",MAX(0,Registrations!$BJ$285-Registrations!$BI$285),0)))</f>
        <v/>
      </c>
      <c r="Q285" s="18" t="n"/>
      <c r="R285" s="28" t="n"/>
      <c r="S285" s="28" t="n"/>
      <c r="T285" s="28" t="n"/>
      <c r="U285" s="18" t="n"/>
      <c r="V285" s="19">
        <f>IF(A285="",0,1)</f>
        <v/>
      </c>
      <c r="W285" s="19">
        <f>IF(A285="",0,1)</f>
        <v/>
      </c>
    </row>
    <row r="286">
      <c r="A286" s="23">
        <f>Registrations!$AS$286</f>
        <v/>
      </c>
      <c r="B286" s="24">
        <f>IF(A286="","","First camper")</f>
        <v/>
      </c>
      <c r="C286" s="25">
        <f>IF(A286="","",Registrations!$AT$286)</f>
        <v/>
      </c>
      <c r="D286" s="24">
        <f>IF(OR(A286="",NOT(ISNUMBER(C286)),NOT(ISNUMBER(Lists!$B$2))),"",YEAR(Lists!$B$2)-YEAR(C286)-IF(DATE(YEAR(Lists!$B$2),MONTH(C286),DAY(C286))&gt;Lists!$B$2,1,0))</f>
        <v/>
      </c>
      <c r="E286" s="23">
        <f>IF(NOT(ISNUMBER(D286)),"",IF(COUNTIF(Lists!$E$2:$E$4,"&lt;="&amp;D286)=0,"Check the age",IF(D286&gt;Lists!$F$2,"Check the age",INDEX(Lists!$D$2:$D$4,COUNTIF(Lists!$E$2:$E$4,"&lt;="&amp;D286)))))</f>
        <v/>
      </c>
      <c r="F286" s="23">
        <f>IF(A286="","",Registrations!$AU$286)</f>
        <v/>
      </c>
      <c r="G286" s="24">
        <f>IF(A286="","",Registrations!$AV$286)</f>
        <v/>
      </c>
      <c r="H286" s="23">
        <f>IF(A286="","",Registrations!$BE$286)</f>
        <v/>
      </c>
      <c r="I286" s="23">
        <f>IF(A286="","",Registrations!$BF$286)</f>
        <v/>
      </c>
      <c r="J286" s="24">
        <f>IF(A286="","",Registrations!$AW$286)</f>
        <v/>
      </c>
      <c r="K286" s="24">
        <f>IF(A286="","",Registrations!$BG$286)</f>
        <v/>
      </c>
      <c r="L286" s="24">
        <f>IF(A286="","",IF(Registrations!$AX$286="Yes","Uploaded",IF(UPPER(TRIM(R286&amp;""))="Y","On paper","Missing")))</f>
        <v/>
      </c>
      <c r="M286" s="23">
        <f>IF(A286="","",IF(UPPER(TRIM(S286&amp;""))="Y","Paid in full",IF(Registrations!$BI$286&gt;0,IF(OR(NOT(ISNUMBER(Registrations!$BJ$286)),Registrations!$BI$286&gt;=Registrations!$BJ$286),"Paid in full","Deposit paid"),IF(Registrations!$BH$286&lt;&gt;"",Registrations!$BH$286,"No payment yet"))))</f>
        <v/>
      </c>
      <c r="N286" s="26">
        <f>IF(A286="","",Registrations!$BJ$286)</f>
        <v/>
      </c>
      <c r="O286" s="26">
        <f>IF(A286="","",Registrations!$BI$286)</f>
        <v/>
      </c>
      <c r="P286" s="26">
        <f>IF(A286="","",IF(OR(M286="Paid in full",NOT(ISNUMBER(Registrations!$BJ$286))),0,IF(M286="Deposit paid",MAX(0,Registrations!$BJ$286-Registrations!$BI$286),0)))</f>
        <v/>
      </c>
      <c r="Q286" s="18" t="n"/>
      <c r="R286" s="28" t="n"/>
      <c r="S286" s="28" t="n"/>
      <c r="T286" s="28" t="n"/>
      <c r="U286" s="18" t="n"/>
      <c r="V286" s="19">
        <f>IF(A286="",0,1)</f>
        <v/>
      </c>
      <c r="W286" s="19">
        <f>IF(A286="",0,1)</f>
        <v/>
      </c>
    </row>
    <row r="287">
      <c r="A287" s="23">
        <f>Registrations!$AS$287</f>
        <v/>
      </c>
      <c r="B287" s="24">
        <f>IF(A287="","","First camper")</f>
        <v/>
      </c>
      <c r="C287" s="25">
        <f>IF(A287="","",Registrations!$AT$287)</f>
        <v/>
      </c>
      <c r="D287" s="24">
        <f>IF(OR(A287="",NOT(ISNUMBER(C287)),NOT(ISNUMBER(Lists!$B$2))),"",YEAR(Lists!$B$2)-YEAR(C287)-IF(DATE(YEAR(Lists!$B$2),MONTH(C287),DAY(C287))&gt;Lists!$B$2,1,0))</f>
        <v/>
      </c>
      <c r="E287" s="23">
        <f>IF(NOT(ISNUMBER(D287)),"",IF(COUNTIF(Lists!$E$2:$E$4,"&lt;="&amp;D287)=0,"Check the age",IF(D287&gt;Lists!$F$2,"Check the age",INDEX(Lists!$D$2:$D$4,COUNTIF(Lists!$E$2:$E$4,"&lt;="&amp;D287)))))</f>
        <v/>
      </c>
      <c r="F287" s="23">
        <f>IF(A287="","",Registrations!$AU$287)</f>
        <v/>
      </c>
      <c r="G287" s="24">
        <f>IF(A287="","",Registrations!$AV$287)</f>
        <v/>
      </c>
      <c r="H287" s="23">
        <f>IF(A287="","",Registrations!$BE$287)</f>
        <v/>
      </c>
      <c r="I287" s="23">
        <f>IF(A287="","",Registrations!$BF$287)</f>
        <v/>
      </c>
      <c r="J287" s="24">
        <f>IF(A287="","",Registrations!$AW$287)</f>
        <v/>
      </c>
      <c r="K287" s="24">
        <f>IF(A287="","",Registrations!$BG$287)</f>
        <v/>
      </c>
      <c r="L287" s="24">
        <f>IF(A287="","",IF(Registrations!$AX$287="Yes","Uploaded",IF(UPPER(TRIM(R287&amp;""))="Y","On paper","Missing")))</f>
        <v/>
      </c>
      <c r="M287" s="23">
        <f>IF(A287="","",IF(UPPER(TRIM(S287&amp;""))="Y","Paid in full",IF(Registrations!$BI$287&gt;0,IF(OR(NOT(ISNUMBER(Registrations!$BJ$287)),Registrations!$BI$287&gt;=Registrations!$BJ$287),"Paid in full","Deposit paid"),IF(Registrations!$BH$287&lt;&gt;"",Registrations!$BH$287,"No payment yet"))))</f>
        <v/>
      </c>
      <c r="N287" s="26">
        <f>IF(A287="","",Registrations!$BJ$287)</f>
        <v/>
      </c>
      <c r="O287" s="26">
        <f>IF(A287="","",Registrations!$BI$287)</f>
        <v/>
      </c>
      <c r="P287" s="26">
        <f>IF(A287="","",IF(OR(M287="Paid in full",NOT(ISNUMBER(Registrations!$BJ$287))),0,IF(M287="Deposit paid",MAX(0,Registrations!$BJ$287-Registrations!$BI$287),0)))</f>
        <v/>
      </c>
      <c r="Q287" s="18" t="n"/>
      <c r="R287" s="28" t="n"/>
      <c r="S287" s="28" t="n"/>
      <c r="T287" s="28" t="n"/>
      <c r="U287" s="18" t="n"/>
      <c r="V287" s="19">
        <f>IF(A287="",0,1)</f>
        <v/>
      </c>
      <c r="W287" s="19">
        <f>IF(A287="",0,1)</f>
        <v/>
      </c>
    </row>
    <row r="288">
      <c r="A288" s="23">
        <f>Registrations!$AS$288</f>
        <v/>
      </c>
      <c r="B288" s="24">
        <f>IF(A288="","","First camper")</f>
        <v/>
      </c>
      <c r="C288" s="25">
        <f>IF(A288="","",Registrations!$AT$288)</f>
        <v/>
      </c>
      <c r="D288" s="24">
        <f>IF(OR(A288="",NOT(ISNUMBER(C288)),NOT(ISNUMBER(Lists!$B$2))),"",YEAR(Lists!$B$2)-YEAR(C288)-IF(DATE(YEAR(Lists!$B$2),MONTH(C288),DAY(C288))&gt;Lists!$B$2,1,0))</f>
        <v/>
      </c>
      <c r="E288" s="23">
        <f>IF(NOT(ISNUMBER(D288)),"",IF(COUNTIF(Lists!$E$2:$E$4,"&lt;="&amp;D288)=0,"Check the age",IF(D288&gt;Lists!$F$2,"Check the age",INDEX(Lists!$D$2:$D$4,COUNTIF(Lists!$E$2:$E$4,"&lt;="&amp;D288)))))</f>
        <v/>
      </c>
      <c r="F288" s="23">
        <f>IF(A288="","",Registrations!$AU$288)</f>
        <v/>
      </c>
      <c r="G288" s="24">
        <f>IF(A288="","",Registrations!$AV$288)</f>
        <v/>
      </c>
      <c r="H288" s="23">
        <f>IF(A288="","",Registrations!$BE$288)</f>
        <v/>
      </c>
      <c r="I288" s="23">
        <f>IF(A288="","",Registrations!$BF$288)</f>
        <v/>
      </c>
      <c r="J288" s="24">
        <f>IF(A288="","",Registrations!$AW$288)</f>
        <v/>
      </c>
      <c r="K288" s="24">
        <f>IF(A288="","",Registrations!$BG$288)</f>
        <v/>
      </c>
      <c r="L288" s="24">
        <f>IF(A288="","",IF(Registrations!$AX$288="Yes","Uploaded",IF(UPPER(TRIM(R288&amp;""))="Y","On paper","Missing")))</f>
        <v/>
      </c>
      <c r="M288" s="23">
        <f>IF(A288="","",IF(UPPER(TRIM(S288&amp;""))="Y","Paid in full",IF(Registrations!$BI$288&gt;0,IF(OR(NOT(ISNUMBER(Registrations!$BJ$288)),Registrations!$BI$288&gt;=Registrations!$BJ$288),"Paid in full","Deposit paid"),IF(Registrations!$BH$288&lt;&gt;"",Registrations!$BH$288,"No payment yet"))))</f>
        <v/>
      </c>
      <c r="N288" s="26">
        <f>IF(A288="","",Registrations!$BJ$288)</f>
        <v/>
      </c>
      <c r="O288" s="26">
        <f>IF(A288="","",Registrations!$BI$288)</f>
        <v/>
      </c>
      <c r="P288" s="26">
        <f>IF(A288="","",IF(OR(M288="Paid in full",NOT(ISNUMBER(Registrations!$BJ$288))),0,IF(M288="Deposit paid",MAX(0,Registrations!$BJ$288-Registrations!$BI$288),0)))</f>
        <v/>
      </c>
      <c r="Q288" s="18" t="n"/>
      <c r="R288" s="28" t="n"/>
      <c r="S288" s="28" t="n"/>
      <c r="T288" s="28" t="n"/>
      <c r="U288" s="18" t="n"/>
      <c r="V288" s="19">
        <f>IF(A288="",0,1)</f>
        <v/>
      </c>
      <c r="W288" s="19">
        <f>IF(A288="",0,1)</f>
        <v/>
      </c>
    </row>
    <row r="289">
      <c r="A289" s="23">
        <f>Registrations!$AS$289</f>
        <v/>
      </c>
      <c r="B289" s="24">
        <f>IF(A289="","","First camper")</f>
        <v/>
      </c>
      <c r="C289" s="25">
        <f>IF(A289="","",Registrations!$AT$289)</f>
        <v/>
      </c>
      <c r="D289" s="24">
        <f>IF(OR(A289="",NOT(ISNUMBER(C289)),NOT(ISNUMBER(Lists!$B$2))),"",YEAR(Lists!$B$2)-YEAR(C289)-IF(DATE(YEAR(Lists!$B$2),MONTH(C289),DAY(C289))&gt;Lists!$B$2,1,0))</f>
        <v/>
      </c>
      <c r="E289" s="23">
        <f>IF(NOT(ISNUMBER(D289)),"",IF(COUNTIF(Lists!$E$2:$E$4,"&lt;="&amp;D289)=0,"Check the age",IF(D289&gt;Lists!$F$2,"Check the age",INDEX(Lists!$D$2:$D$4,COUNTIF(Lists!$E$2:$E$4,"&lt;="&amp;D289)))))</f>
        <v/>
      </c>
      <c r="F289" s="23">
        <f>IF(A289="","",Registrations!$AU$289)</f>
        <v/>
      </c>
      <c r="G289" s="24">
        <f>IF(A289="","",Registrations!$AV$289)</f>
        <v/>
      </c>
      <c r="H289" s="23">
        <f>IF(A289="","",Registrations!$BE$289)</f>
        <v/>
      </c>
      <c r="I289" s="23">
        <f>IF(A289="","",Registrations!$BF$289)</f>
        <v/>
      </c>
      <c r="J289" s="24">
        <f>IF(A289="","",Registrations!$AW$289)</f>
        <v/>
      </c>
      <c r="K289" s="24">
        <f>IF(A289="","",Registrations!$BG$289)</f>
        <v/>
      </c>
      <c r="L289" s="24">
        <f>IF(A289="","",IF(Registrations!$AX$289="Yes","Uploaded",IF(UPPER(TRIM(R289&amp;""))="Y","On paper","Missing")))</f>
        <v/>
      </c>
      <c r="M289" s="23">
        <f>IF(A289="","",IF(UPPER(TRIM(S289&amp;""))="Y","Paid in full",IF(Registrations!$BI$289&gt;0,IF(OR(NOT(ISNUMBER(Registrations!$BJ$289)),Registrations!$BI$289&gt;=Registrations!$BJ$289),"Paid in full","Deposit paid"),IF(Registrations!$BH$289&lt;&gt;"",Registrations!$BH$289,"No payment yet"))))</f>
        <v/>
      </c>
      <c r="N289" s="26">
        <f>IF(A289="","",Registrations!$BJ$289)</f>
        <v/>
      </c>
      <c r="O289" s="26">
        <f>IF(A289="","",Registrations!$BI$289)</f>
        <v/>
      </c>
      <c r="P289" s="26">
        <f>IF(A289="","",IF(OR(M289="Paid in full",NOT(ISNUMBER(Registrations!$BJ$289))),0,IF(M289="Deposit paid",MAX(0,Registrations!$BJ$289-Registrations!$BI$289),0)))</f>
        <v/>
      </c>
      <c r="Q289" s="18" t="n"/>
      <c r="R289" s="28" t="n"/>
      <c r="S289" s="28" t="n"/>
      <c r="T289" s="28" t="n"/>
      <c r="U289" s="18" t="n"/>
      <c r="V289" s="19">
        <f>IF(A289="",0,1)</f>
        <v/>
      </c>
      <c r="W289" s="19">
        <f>IF(A289="",0,1)</f>
        <v/>
      </c>
    </row>
    <row r="290">
      <c r="A290" s="23">
        <f>Registrations!$AS$290</f>
        <v/>
      </c>
      <c r="B290" s="24">
        <f>IF(A290="","","First camper")</f>
        <v/>
      </c>
      <c r="C290" s="25">
        <f>IF(A290="","",Registrations!$AT$290)</f>
        <v/>
      </c>
      <c r="D290" s="24">
        <f>IF(OR(A290="",NOT(ISNUMBER(C290)),NOT(ISNUMBER(Lists!$B$2))),"",YEAR(Lists!$B$2)-YEAR(C290)-IF(DATE(YEAR(Lists!$B$2),MONTH(C290),DAY(C290))&gt;Lists!$B$2,1,0))</f>
        <v/>
      </c>
      <c r="E290" s="23">
        <f>IF(NOT(ISNUMBER(D290)),"",IF(COUNTIF(Lists!$E$2:$E$4,"&lt;="&amp;D290)=0,"Check the age",IF(D290&gt;Lists!$F$2,"Check the age",INDEX(Lists!$D$2:$D$4,COUNTIF(Lists!$E$2:$E$4,"&lt;="&amp;D290)))))</f>
        <v/>
      </c>
      <c r="F290" s="23">
        <f>IF(A290="","",Registrations!$AU$290)</f>
        <v/>
      </c>
      <c r="G290" s="24">
        <f>IF(A290="","",Registrations!$AV$290)</f>
        <v/>
      </c>
      <c r="H290" s="23">
        <f>IF(A290="","",Registrations!$BE$290)</f>
        <v/>
      </c>
      <c r="I290" s="23">
        <f>IF(A290="","",Registrations!$BF$290)</f>
        <v/>
      </c>
      <c r="J290" s="24">
        <f>IF(A290="","",Registrations!$AW$290)</f>
        <v/>
      </c>
      <c r="K290" s="24">
        <f>IF(A290="","",Registrations!$BG$290)</f>
        <v/>
      </c>
      <c r="L290" s="24">
        <f>IF(A290="","",IF(Registrations!$AX$290="Yes","Uploaded",IF(UPPER(TRIM(R290&amp;""))="Y","On paper","Missing")))</f>
        <v/>
      </c>
      <c r="M290" s="23">
        <f>IF(A290="","",IF(UPPER(TRIM(S290&amp;""))="Y","Paid in full",IF(Registrations!$BI$290&gt;0,IF(OR(NOT(ISNUMBER(Registrations!$BJ$290)),Registrations!$BI$290&gt;=Registrations!$BJ$290),"Paid in full","Deposit paid"),IF(Registrations!$BH$290&lt;&gt;"",Registrations!$BH$290,"No payment yet"))))</f>
        <v/>
      </c>
      <c r="N290" s="26">
        <f>IF(A290="","",Registrations!$BJ$290)</f>
        <v/>
      </c>
      <c r="O290" s="26">
        <f>IF(A290="","",Registrations!$BI$290)</f>
        <v/>
      </c>
      <c r="P290" s="26">
        <f>IF(A290="","",IF(OR(M290="Paid in full",NOT(ISNUMBER(Registrations!$BJ$290))),0,IF(M290="Deposit paid",MAX(0,Registrations!$BJ$290-Registrations!$BI$290),0)))</f>
        <v/>
      </c>
      <c r="Q290" s="18" t="n"/>
      <c r="R290" s="28" t="n"/>
      <c r="S290" s="28" t="n"/>
      <c r="T290" s="28" t="n"/>
      <c r="U290" s="18" t="n"/>
      <c r="V290" s="19">
        <f>IF(A290="",0,1)</f>
        <v/>
      </c>
      <c r="W290" s="19">
        <f>IF(A290="",0,1)</f>
        <v/>
      </c>
    </row>
    <row r="291">
      <c r="A291" s="23">
        <f>Registrations!$AS$291</f>
        <v/>
      </c>
      <c r="B291" s="24">
        <f>IF(A291="","","First camper")</f>
        <v/>
      </c>
      <c r="C291" s="25">
        <f>IF(A291="","",Registrations!$AT$291)</f>
        <v/>
      </c>
      <c r="D291" s="24">
        <f>IF(OR(A291="",NOT(ISNUMBER(C291)),NOT(ISNUMBER(Lists!$B$2))),"",YEAR(Lists!$B$2)-YEAR(C291)-IF(DATE(YEAR(Lists!$B$2),MONTH(C291),DAY(C291))&gt;Lists!$B$2,1,0))</f>
        <v/>
      </c>
      <c r="E291" s="23">
        <f>IF(NOT(ISNUMBER(D291)),"",IF(COUNTIF(Lists!$E$2:$E$4,"&lt;="&amp;D291)=0,"Check the age",IF(D291&gt;Lists!$F$2,"Check the age",INDEX(Lists!$D$2:$D$4,COUNTIF(Lists!$E$2:$E$4,"&lt;="&amp;D291)))))</f>
        <v/>
      </c>
      <c r="F291" s="23">
        <f>IF(A291="","",Registrations!$AU$291)</f>
        <v/>
      </c>
      <c r="G291" s="24">
        <f>IF(A291="","",Registrations!$AV$291)</f>
        <v/>
      </c>
      <c r="H291" s="23">
        <f>IF(A291="","",Registrations!$BE$291)</f>
        <v/>
      </c>
      <c r="I291" s="23">
        <f>IF(A291="","",Registrations!$BF$291)</f>
        <v/>
      </c>
      <c r="J291" s="24">
        <f>IF(A291="","",Registrations!$AW$291)</f>
        <v/>
      </c>
      <c r="K291" s="24">
        <f>IF(A291="","",Registrations!$BG$291)</f>
        <v/>
      </c>
      <c r="L291" s="24">
        <f>IF(A291="","",IF(Registrations!$AX$291="Yes","Uploaded",IF(UPPER(TRIM(R291&amp;""))="Y","On paper","Missing")))</f>
        <v/>
      </c>
      <c r="M291" s="23">
        <f>IF(A291="","",IF(UPPER(TRIM(S291&amp;""))="Y","Paid in full",IF(Registrations!$BI$291&gt;0,IF(OR(NOT(ISNUMBER(Registrations!$BJ$291)),Registrations!$BI$291&gt;=Registrations!$BJ$291),"Paid in full","Deposit paid"),IF(Registrations!$BH$291&lt;&gt;"",Registrations!$BH$291,"No payment yet"))))</f>
        <v/>
      </c>
      <c r="N291" s="26">
        <f>IF(A291="","",Registrations!$BJ$291)</f>
        <v/>
      </c>
      <c r="O291" s="26">
        <f>IF(A291="","",Registrations!$BI$291)</f>
        <v/>
      </c>
      <c r="P291" s="26">
        <f>IF(A291="","",IF(OR(M291="Paid in full",NOT(ISNUMBER(Registrations!$BJ$291))),0,IF(M291="Deposit paid",MAX(0,Registrations!$BJ$291-Registrations!$BI$291),0)))</f>
        <v/>
      </c>
      <c r="Q291" s="18" t="n"/>
      <c r="R291" s="28" t="n"/>
      <c r="S291" s="28" t="n"/>
      <c r="T291" s="28" t="n"/>
      <c r="U291" s="18" t="n"/>
      <c r="V291" s="19">
        <f>IF(A291="",0,1)</f>
        <v/>
      </c>
      <c r="W291" s="19">
        <f>IF(A291="",0,1)</f>
        <v/>
      </c>
    </row>
    <row r="292">
      <c r="A292" s="23">
        <f>Registrations!$AS$292</f>
        <v/>
      </c>
      <c r="B292" s="24">
        <f>IF(A292="","","First camper")</f>
        <v/>
      </c>
      <c r="C292" s="25">
        <f>IF(A292="","",Registrations!$AT$292)</f>
        <v/>
      </c>
      <c r="D292" s="24">
        <f>IF(OR(A292="",NOT(ISNUMBER(C292)),NOT(ISNUMBER(Lists!$B$2))),"",YEAR(Lists!$B$2)-YEAR(C292)-IF(DATE(YEAR(Lists!$B$2),MONTH(C292),DAY(C292))&gt;Lists!$B$2,1,0))</f>
        <v/>
      </c>
      <c r="E292" s="23">
        <f>IF(NOT(ISNUMBER(D292)),"",IF(COUNTIF(Lists!$E$2:$E$4,"&lt;="&amp;D292)=0,"Check the age",IF(D292&gt;Lists!$F$2,"Check the age",INDEX(Lists!$D$2:$D$4,COUNTIF(Lists!$E$2:$E$4,"&lt;="&amp;D292)))))</f>
        <v/>
      </c>
      <c r="F292" s="23">
        <f>IF(A292="","",Registrations!$AU$292)</f>
        <v/>
      </c>
      <c r="G292" s="24">
        <f>IF(A292="","",Registrations!$AV$292)</f>
        <v/>
      </c>
      <c r="H292" s="23">
        <f>IF(A292="","",Registrations!$BE$292)</f>
        <v/>
      </c>
      <c r="I292" s="23">
        <f>IF(A292="","",Registrations!$BF$292)</f>
        <v/>
      </c>
      <c r="J292" s="24">
        <f>IF(A292="","",Registrations!$AW$292)</f>
        <v/>
      </c>
      <c r="K292" s="24">
        <f>IF(A292="","",Registrations!$BG$292)</f>
        <v/>
      </c>
      <c r="L292" s="24">
        <f>IF(A292="","",IF(Registrations!$AX$292="Yes","Uploaded",IF(UPPER(TRIM(R292&amp;""))="Y","On paper","Missing")))</f>
        <v/>
      </c>
      <c r="M292" s="23">
        <f>IF(A292="","",IF(UPPER(TRIM(S292&amp;""))="Y","Paid in full",IF(Registrations!$BI$292&gt;0,IF(OR(NOT(ISNUMBER(Registrations!$BJ$292)),Registrations!$BI$292&gt;=Registrations!$BJ$292),"Paid in full","Deposit paid"),IF(Registrations!$BH$292&lt;&gt;"",Registrations!$BH$292,"No payment yet"))))</f>
        <v/>
      </c>
      <c r="N292" s="26">
        <f>IF(A292="","",Registrations!$BJ$292)</f>
        <v/>
      </c>
      <c r="O292" s="26">
        <f>IF(A292="","",Registrations!$BI$292)</f>
        <v/>
      </c>
      <c r="P292" s="26">
        <f>IF(A292="","",IF(OR(M292="Paid in full",NOT(ISNUMBER(Registrations!$BJ$292))),0,IF(M292="Deposit paid",MAX(0,Registrations!$BJ$292-Registrations!$BI$292),0)))</f>
        <v/>
      </c>
      <c r="Q292" s="18" t="n"/>
      <c r="R292" s="28" t="n"/>
      <c r="S292" s="28" t="n"/>
      <c r="T292" s="28" t="n"/>
      <c r="U292" s="18" t="n"/>
      <c r="V292" s="19">
        <f>IF(A292="",0,1)</f>
        <v/>
      </c>
      <c r="W292" s="19">
        <f>IF(A292="",0,1)</f>
        <v/>
      </c>
    </row>
    <row r="293">
      <c r="A293" s="23">
        <f>Registrations!$AS$293</f>
        <v/>
      </c>
      <c r="B293" s="24">
        <f>IF(A293="","","First camper")</f>
        <v/>
      </c>
      <c r="C293" s="25">
        <f>IF(A293="","",Registrations!$AT$293)</f>
        <v/>
      </c>
      <c r="D293" s="24">
        <f>IF(OR(A293="",NOT(ISNUMBER(C293)),NOT(ISNUMBER(Lists!$B$2))),"",YEAR(Lists!$B$2)-YEAR(C293)-IF(DATE(YEAR(Lists!$B$2),MONTH(C293),DAY(C293))&gt;Lists!$B$2,1,0))</f>
        <v/>
      </c>
      <c r="E293" s="23">
        <f>IF(NOT(ISNUMBER(D293)),"",IF(COUNTIF(Lists!$E$2:$E$4,"&lt;="&amp;D293)=0,"Check the age",IF(D293&gt;Lists!$F$2,"Check the age",INDEX(Lists!$D$2:$D$4,COUNTIF(Lists!$E$2:$E$4,"&lt;="&amp;D293)))))</f>
        <v/>
      </c>
      <c r="F293" s="23">
        <f>IF(A293="","",Registrations!$AU$293)</f>
        <v/>
      </c>
      <c r="G293" s="24">
        <f>IF(A293="","",Registrations!$AV$293)</f>
        <v/>
      </c>
      <c r="H293" s="23">
        <f>IF(A293="","",Registrations!$BE$293)</f>
        <v/>
      </c>
      <c r="I293" s="23">
        <f>IF(A293="","",Registrations!$BF$293)</f>
        <v/>
      </c>
      <c r="J293" s="24">
        <f>IF(A293="","",Registrations!$AW$293)</f>
        <v/>
      </c>
      <c r="K293" s="24">
        <f>IF(A293="","",Registrations!$BG$293)</f>
        <v/>
      </c>
      <c r="L293" s="24">
        <f>IF(A293="","",IF(Registrations!$AX$293="Yes","Uploaded",IF(UPPER(TRIM(R293&amp;""))="Y","On paper","Missing")))</f>
        <v/>
      </c>
      <c r="M293" s="23">
        <f>IF(A293="","",IF(UPPER(TRIM(S293&amp;""))="Y","Paid in full",IF(Registrations!$BI$293&gt;0,IF(OR(NOT(ISNUMBER(Registrations!$BJ$293)),Registrations!$BI$293&gt;=Registrations!$BJ$293),"Paid in full","Deposit paid"),IF(Registrations!$BH$293&lt;&gt;"",Registrations!$BH$293,"No payment yet"))))</f>
        <v/>
      </c>
      <c r="N293" s="26">
        <f>IF(A293="","",Registrations!$BJ$293)</f>
        <v/>
      </c>
      <c r="O293" s="26">
        <f>IF(A293="","",Registrations!$BI$293)</f>
        <v/>
      </c>
      <c r="P293" s="26">
        <f>IF(A293="","",IF(OR(M293="Paid in full",NOT(ISNUMBER(Registrations!$BJ$293))),0,IF(M293="Deposit paid",MAX(0,Registrations!$BJ$293-Registrations!$BI$293),0)))</f>
        <v/>
      </c>
      <c r="Q293" s="18" t="n"/>
      <c r="R293" s="28" t="n"/>
      <c r="S293" s="28" t="n"/>
      <c r="T293" s="28" t="n"/>
      <c r="U293" s="18" t="n"/>
      <c r="V293" s="19">
        <f>IF(A293="",0,1)</f>
        <v/>
      </c>
      <c r="W293" s="19">
        <f>IF(A293="",0,1)</f>
        <v/>
      </c>
    </row>
    <row r="294">
      <c r="A294" s="23">
        <f>Registrations!$AS$294</f>
        <v/>
      </c>
      <c r="B294" s="24">
        <f>IF(A294="","","First camper")</f>
        <v/>
      </c>
      <c r="C294" s="25">
        <f>IF(A294="","",Registrations!$AT$294)</f>
        <v/>
      </c>
      <c r="D294" s="24">
        <f>IF(OR(A294="",NOT(ISNUMBER(C294)),NOT(ISNUMBER(Lists!$B$2))),"",YEAR(Lists!$B$2)-YEAR(C294)-IF(DATE(YEAR(Lists!$B$2),MONTH(C294),DAY(C294))&gt;Lists!$B$2,1,0))</f>
        <v/>
      </c>
      <c r="E294" s="23">
        <f>IF(NOT(ISNUMBER(D294)),"",IF(COUNTIF(Lists!$E$2:$E$4,"&lt;="&amp;D294)=0,"Check the age",IF(D294&gt;Lists!$F$2,"Check the age",INDEX(Lists!$D$2:$D$4,COUNTIF(Lists!$E$2:$E$4,"&lt;="&amp;D294)))))</f>
        <v/>
      </c>
      <c r="F294" s="23">
        <f>IF(A294="","",Registrations!$AU$294)</f>
        <v/>
      </c>
      <c r="G294" s="24">
        <f>IF(A294="","",Registrations!$AV$294)</f>
        <v/>
      </c>
      <c r="H294" s="23">
        <f>IF(A294="","",Registrations!$BE$294)</f>
        <v/>
      </c>
      <c r="I294" s="23">
        <f>IF(A294="","",Registrations!$BF$294)</f>
        <v/>
      </c>
      <c r="J294" s="24">
        <f>IF(A294="","",Registrations!$AW$294)</f>
        <v/>
      </c>
      <c r="K294" s="24">
        <f>IF(A294="","",Registrations!$BG$294)</f>
        <v/>
      </c>
      <c r="L294" s="24">
        <f>IF(A294="","",IF(Registrations!$AX$294="Yes","Uploaded",IF(UPPER(TRIM(R294&amp;""))="Y","On paper","Missing")))</f>
        <v/>
      </c>
      <c r="M294" s="23">
        <f>IF(A294="","",IF(UPPER(TRIM(S294&amp;""))="Y","Paid in full",IF(Registrations!$BI$294&gt;0,IF(OR(NOT(ISNUMBER(Registrations!$BJ$294)),Registrations!$BI$294&gt;=Registrations!$BJ$294),"Paid in full","Deposit paid"),IF(Registrations!$BH$294&lt;&gt;"",Registrations!$BH$294,"No payment yet"))))</f>
        <v/>
      </c>
      <c r="N294" s="26">
        <f>IF(A294="","",Registrations!$BJ$294)</f>
        <v/>
      </c>
      <c r="O294" s="26">
        <f>IF(A294="","",Registrations!$BI$294)</f>
        <v/>
      </c>
      <c r="P294" s="26">
        <f>IF(A294="","",IF(OR(M294="Paid in full",NOT(ISNUMBER(Registrations!$BJ$294))),0,IF(M294="Deposit paid",MAX(0,Registrations!$BJ$294-Registrations!$BI$294),0)))</f>
        <v/>
      </c>
      <c r="Q294" s="18" t="n"/>
      <c r="R294" s="28" t="n"/>
      <c r="S294" s="28" t="n"/>
      <c r="T294" s="28" t="n"/>
      <c r="U294" s="18" t="n"/>
      <c r="V294" s="19">
        <f>IF(A294="",0,1)</f>
        <v/>
      </c>
      <c r="W294" s="19">
        <f>IF(A294="",0,1)</f>
        <v/>
      </c>
    </row>
    <row r="295">
      <c r="A295" s="23">
        <f>Registrations!$AS$295</f>
        <v/>
      </c>
      <c r="B295" s="24">
        <f>IF(A295="","","First camper")</f>
        <v/>
      </c>
      <c r="C295" s="25">
        <f>IF(A295="","",Registrations!$AT$295)</f>
        <v/>
      </c>
      <c r="D295" s="24">
        <f>IF(OR(A295="",NOT(ISNUMBER(C295)),NOT(ISNUMBER(Lists!$B$2))),"",YEAR(Lists!$B$2)-YEAR(C295)-IF(DATE(YEAR(Lists!$B$2),MONTH(C295),DAY(C295))&gt;Lists!$B$2,1,0))</f>
        <v/>
      </c>
      <c r="E295" s="23">
        <f>IF(NOT(ISNUMBER(D295)),"",IF(COUNTIF(Lists!$E$2:$E$4,"&lt;="&amp;D295)=0,"Check the age",IF(D295&gt;Lists!$F$2,"Check the age",INDEX(Lists!$D$2:$D$4,COUNTIF(Lists!$E$2:$E$4,"&lt;="&amp;D295)))))</f>
        <v/>
      </c>
      <c r="F295" s="23">
        <f>IF(A295="","",Registrations!$AU$295)</f>
        <v/>
      </c>
      <c r="G295" s="24">
        <f>IF(A295="","",Registrations!$AV$295)</f>
        <v/>
      </c>
      <c r="H295" s="23">
        <f>IF(A295="","",Registrations!$BE$295)</f>
        <v/>
      </c>
      <c r="I295" s="23">
        <f>IF(A295="","",Registrations!$BF$295)</f>
        <v/>
      </c>
      <c r="J295" s="24">
        <f>IF(A295="","",Registrations!$AW$295)</f>
        <v/>
      </c>
      <c r="K295" s="24">
        <f>IF(A295="","",Registrations!$BG$295)</f>
        <v/>
      </c>
      <c r="L295" s="24">
        <f>IF(A295="","",IF(Registrations!$AX$295="Yes","Uploaded",IF(UPPER(TRIM(R295&amp;""))="Y","On paper","Missing")))</f>
        <v/>
      </c>
      <c r="M295" s="23">
        <f>IF(A295="","",IF(UPPER(TRIM(S295&amp;""))="Y","Paid in full",IF(Registrations!$BI$295&gt;0,IF(OR(NOT(ISNUMBER(Registrations!$BJ$295)),Registrations!$BI$295&gt;=Registrations!$BJ$295),"Paid in full","Deposit paid"),IF(Registrations!$BH$295&lt;&gt;"",Registrations!$BH$295,"No payment yet"))))</f>
        <v/>
      </c>
      <c r="N295" s="26">
        <f>IF(A295="","",Registrations!$BJ$295)</f>
        <v/>
      </c>
      <c r="O295" s="26">
        <f>IF(A295="","",Registrations!$BI$295)</f>
        <v/>
      </c>
      <c r="P295" s="26">
        <f>IF(A295="","",IF(OR(M295="Paid in full",NOT(ISNUMBER(Registrations!$BJ$295))),0,IF(M295="Deposit paid",MAX(0,Registrations!$BJ$295-Registrations!$BI$295),0)))</f>
        <v/>
      </c>
      <c r="Q295" s="18" t="n"/>
      <c r="R295" s="28" t="n"/>
      <c r="S295" s="28" t="n"/>
      <c r="T295" s="28" t="n"/>
      <c r="U295" s="18" t="n"/>
      <c r="V295" s="19">
        <f>IF(A295="",0,1)</f>
        <v/>
      </c>
      <c r="W295" s="19">
        <f>IF(A295="",0,1)</f>
        <v/>
      </c>
    </row>
    <row r="296">
      <c r="A296" s="23">
        <f>Registrations!$AS$296</f>
        <v/>
      </c>
      <c r="B296" s="24">
        <f>IF(A296="","","First camper")</f>
        <v/>
      </c>
      <c r="C296" s="25">
        <f>IF(A296="","",Registrations!$AT$296)</f>
        <v/>
      </c>
      <c r="D296" s="24">
        <f>IF(OR(A296="",NOT(ISNUMBER(C296)),NOT(ISNUMBER(Lists!$B$2))),"",YEAR(Lists!$B$2)-YEAR(C296)-IF(DATE(YEAR(Lists!$B$2),MONTH(C296),DAY(C296))&gt;Lists!$B$2,1,0))</f>
        <v/>
      </c>
      <c r="E296" s="23">
        <f>IF(NOT(ISNUMBER(D296)),"",IF(COUNTIF(Lists!$E$2:$E$4,"&lt;="&amp;D296)=0,"Check the age",IF(D296&gt;Lists!$F$2,"Check the age",INDEX(Lists!$D$2:$D$4,COUNTIF(Lists!$E$2:$E$4,"&lt;="&amp;D296)))))</f>
        <v/>
      </c>
      <c r="F296" s="23">
        <f>IF(A296="","",Registrations!$AU$296)</f>
        <v/>
      </c>
      <c r="G296" s="24">
        <f>IF(A296="","",Registrations!$AV$296)</f>
        <v/>
      </c>
      <c r="H296" s="23">
        <f>IF(A296="","",Registrations!$BE$296)</f>
        <v/>
      </c>
      <c r="I296" s="23">
        <f>IF(A296="","",Registrations!$BF$296)</f>
        <v/>
      </c>
      <c r="J296" s="24">
        <f>IF(A296="","",Registrations!$AW$296)</f>
        <v/>
      </c>
      <c r="K296" s="24">
        <f>IF(A296="","",Registrations!$BG$296)</f>
        <v/>
      </c>
      <c r="L296" s="24">
        <f>IF(A296="","",IF(Registrations!$AX$296="Yes","Uploaded",IF(UPPER(TRIM(R296&amp;""))="Y","On paper","Missing")))</f>
        <v/>
      </c>
      <c r="M296" s="23">
        <f>IF(A296="","",IF(UPPER(TRIM(S296&amp;""))="Y","Paid in full",IF(Registrations!$BI$296&gt;0,IF(OR(NOT(ISNUMBER(Registrations!$BJ$296)),Registrations!$BI$296&gt;=Registrations!$BJ$296),"Paid in full","Deposit paid"),IF(Registrations!$BH$296&lt;&gt;"",Registrations!$BH$296,"No payment yet"))))</f>
        <v/>
      </c>
      <c r="N296" s="26">
        <f>IF(A296="","",Registrations!$BJ$296)</f>
        <v/>
      </c>
      <c r="O296" s="26">
        <f>IF(A296="","",Registrations!$BI$296)</f>
        <v/>
      </c>
      <c r="P296" s="26">
        <f>IF(A296="","",IF(OR(M296="Paid in full",NOT(ISNUMBER(Registrations!$BJ$296))),0,IF(M296="Deposit paid",MAX(0,Registrations!$BJ$296-Registrations!$BI$296),0)))</f>
        <v/>
      </c>
      <c r="Q296" s="18" t="n"/>
      <c r="R296" s="28" t="n"/>
      <c r="S296" s="28" t="n"/>
      <c r="T296" s="28" t="n"/>
      <c r="U296" s="18" t="n"/>
      <c r="V296" s="19">
        <f>IF(A296="",0,1)</f>
        <v/>
      </c>
      <c r="W296" s="19">
        <f>IF(A296="",0,1)</f>
        <v/>
      </c>
    </row>
    <row r="297">
      <c r="A297" s="23">
        <f>Registrations!$AS$297</f>
        <v/>
      </c>
      <c r="B297" s="24">
        <f>IF(A297="","","First camper")</f>
        <v/>
      </c>
      <c r="C297" s="25">
        <f>IF(A297="","",Registrations!$AT$297)</f>
        <v/>
      </c>
      <c r="D297" s="24">
        <f>IF(OR(A297="",NOT(ISNUMBER(C297)),NOT(ISNUMBER(Lists!$B$2))),"",YEAR(Lists!$B$2)-YEAR(C297)-IF(DATE(YEAR(Lists!$B$2),MONTH(C297),DAY(C297))&gt;Lists!$B$2,1,0))</f>
        <v/>
      </c>
      <c r="E297" s="23">
        <f>IF(NOT(ISNUMBER(D297)),"",IF(COUNTIF(Lists!$E$2:$E$4,"&lt;="&amp;D297)=0,"Check the age",IF(D297&gt;Lists!$F$2,"Check the age",INDEX(Lists!$D$2:$D$4,COUNTIF(Lists!$E$2:$E$4,"&lt;="&amp;D297)))))</f>
        <v/>
      </c>
      <c r="F297" s="23">
        <f>IF(A297="","",Registrations!$AU$297)</f>
        <v/>
      </c>
      <c r="G297" s="24">
        <f>IF(A297="","",Registrations!$AV$297)</f>
        <v/>
      </c>
      <c r="H297" s="23">
        <f>IF(A297="","",Registrations!$BE$297)</f>
        <v/>
      </c>
      <c r="I297" s="23">
        <f>IF(A297="","",Registrations!$BF$297)</f>
        <v/>
      </c>
      <c r="J297" s="24">
        <f>IF(A297="","",Registrations!$AW$297)</f>
        <v/>
      </c>
      <c r="K297" s="24">
        <f>IF(A297="","",Registrations!$BG$297)</f>
        <v/>
      </c>
      <c r="L297" s="24">
        <f>IF(A297="","",IF(Registrations!$AX$297="Yes","Uploaded",IF(UPPER(TRIM(R297&amp;""))="Y","On paper","Missing")))</f>
        <v/>
      </c>
      <c r="M297" s="23">
        <f>IF(A297="","",IF(UPPER(TRIM(S297&amp;""))="Y","Paid in full",IF(Registrations!$BI$297&gt;0,IF(OR(NOT(ISNUMBER(Registrations!$BJ$297)),Registrations!$BI$297&gt;=Registrations!$BJ$297),"Paid in full","Deposit paid"),IF(Registrations!$BH$297&lt;&gt;"",Registrations!$BH$297,"No payment yet"))))</f>
        <v/>
      </c>
      <c r="N297" s="26">
        <f>IF(A297="","",Registrations!$BJ$297)</f>
        <v/>
      </c>
      <c r="O297" s="26">
        <f>IF(A297="","",Registrations!$BI$297)</f>
        <v/>
      </c>
      <c r="P297" s="26">
        <f>IF(A297="","",IF(OR(M297="Paid in full",NOT(ISNUMBER(Registrations!$BJ$297))),0,IF(M297="Deposit paid",MAX(0,Registrations!$BJ$297-Registrations!$BI$297),0)))</f>
        <v/>
      </c>
      <c r="Q297" s="18" t="n"/>
      <c r="R297" s="28" t="n"/>
      <c r="S297" s="28" t="n"/>
      <c r="T297" s="28" t="n"/>
      <c r="U297" s="18" t="n"/>
      <c r="V297" s="19">
        <f>IF(A297="",0,1)</f>
        <v/>
      </c>
      <c r="W297" s="19">
        <f>IF(A297="",0,1)</f>
        <v/>
      </c>
    </row>
    <row r="298">
      <c r="A298" s="23">
        <f>Registrations!$AS$298</f>
        <v/>
      </c>
      <c r="B298" s="24">
        <f>IF(A298="","","First camper")</f>
        <v/>
      </c>
      <c r="C298" s="25">
        <f>IF(A298="","",Registrations!$AT$298)</f>
        <v/>
      </c>
      <c r="D298" s="24">
        <f>IF(OR(A298="",NOT(ISNUMBER(C298)),NOT(ISNUMBER(Lists!$B$2))),"",YEAR(Lists!$B$2)-YEAR(C298)-IF(DATE(YEAR(Lists!$B$2),MONTH(C298),DAY(C298))&gt;Lists!$B$2,1,0))</f>
        <v/>
      </c>
      <c r="E298" s="23">
        <f>IF(NOT(ISNUMBER(D298)),"",IF(COUNTIF(Lists!$E$2:$E$4,"&lt;="&amp;D298)=0,"Check the age",IF(D298&gt;Lists!$F$2,"Check the age",INDEX(Lists!$D$2:$D$4,COUNTIF(Lists!$E$2:$E$4,"&lt;="&amp;D298)))))</f>
        <v/>
      </c>
      <c r="F298" s="23">
        <f>IF(A298="","",Registrations!$AU$298)</f>
        <v/>
      </c>
      <c r="G298" s="24">
        <f>IF(A298="","",Registrations!$AV$298)</f>
        <v/>
      </c>
      <c r="H298" s="23">
        <f>IF(A298="","",Registrations!$BE$298)</f>
        <v/>
      </c>
      <c r="I298" s="23">
        <f>IF(A298="","",Registrations!$BF$298)</f>
        <v/>
      </c>
      <c r="J298" s="24">
        <f>IF(A298="","",Registrations!$AW$298)</f>
        <v/>
      </c>
      <c r="K298" s="24">
        <f>IF(A298="","",Registrations!$BG$298)</f>
        <v/>
      </c>
      <c r="L298" s="24">
        <f>IF(A298="","",IF(Registrations!$AX$298="Yes","Uploaded",IF(UPPER(TRIM(R298&amp;""))="Y","On paper","Missing")))</f>
        <v/>
      </c>
      <c r="M298" s="23">
        <f>IF(A298="","",IF(UPPER(TRIM(S298&amp;""))="Y","Paid in full",IF(Registrations!$BI$298&gt;0,IF(OR(NOT(ISNUMBER(Registrations!$BJ$298)),Registrations!$BI$298&gt;=Registrations!$BJ$298),"Paid in full","Deposit paid"),IF(Registrations!$BH$298&lt;&gt;"",Registrations!$BH$298,"No payment yet"))))</f>
        <v/>
      </c>
      <c r="N298" s="26">
        <f>IF(A298="","",Registrations!$BJ$298)</f>
        <v/>
      </c>
      <c r="O298" s="26">
        <f>IF(A298="","",Registrations!$BI$298)</f>
        <v/>
      </c>
      <c r="P298" s="26">
        <f>IF(A298="","",IF(OR(M298="Paid in full",NOT(ISNUMBER(Registrations!$BJ$298))),0,IF(M298="Deposit paid",MAX(0,Registrations!$BJ$298-Registrations!$BI$298),0)))</f>
        <v/>
      </c>
      <c r="Q298" s="18" t="n"/>
      <c r="R298" s="28" t="n"/>
      <c r="S298" s="28" t="n"/>
      <c r="T298" s="28" t="n"/>
      <c r="U298" s="18" t="n"/>
      <c r="V298" s="19">
        <f>IF(A298="",0,1)</f>
        <v/>
      </c>
      <c r="W298" s="19">
        <f>IF(A298="",0,1)</f>
        <v/>
      </c>
    </row>
    <row r="299">
      <c r="A299" s="23">
        <f>Registrations!$AS$299</f>
        <v/>
      </c>
      <c r="B299" s="24">
        <f>IF(A299="","","First camper")</f>
        <v/>
      </c>
      <c r="C299" s="25">
        <f>IF(A299="","",Registrations!$AT$299)</f>
        <v/>
      </c>
      <c r="D299" s="24">
        <f>IF(OR(A299="",NOT(ISNUMBER(C299)),NOT(ISNUMBER(Lists!$B$2))),"",YEAR(Lists!$B$2)-YEAR(C299)-IF(DATE(YEAR(Lists!$B$2),MONTH(C299),DAY(C299))&gt;Lists!$B$2,1,0))</f>
        <v/>
      </c>
      <c r="E299" s="23">
        <f>IF(NOT(ISNUMBER(D299)),"",IF(COUNTIF(Lists!$E$2:$E$4,"&lt;="&amp;D299)=0,"Check the age",IF(D299&gt;Lists!$F$2,"Check the age",INDEX(Lists!$D$2:$D$4,COUNTIF(Lists!$E$2:$E$4,"&lt;="&amp;D299)))))</f>
        <v/>
      </c>
      <c r="F299" s="23">
        <f>IF(A299="","",Registrations!$AU$299)</f>
        <v/>
      </c>
      <c r="G299" s="24">
        <f>IF(A299="","",Registrations!$AV$299)</f>
        <v/>
      </c>
      <c r="H299" s="23">
        <f>IF(A299="","",Registrations!$BE$299)</f>
        <v/>
      </c>
      <c r="I299" s="23">
        <f>IF(A299="","",Registrations!$BF$299)</f>
        <v/>
      </c>
      <c r="J299" s="24">
        <f>IF(A299="","",Registrations!$AW$299)</f>
        <v/>
      </c>
      <c r="K299" s="24">
        <f>IF(A299="","",Registrations!$BG$299)</f>
        <v/>
      </c>
      <c r="L299" s="24">
        <f>IF(A299="","",IF(Registrations!$AX$299="Yes","Uploaded",IF(UPPER(TRIM(R299&amp;""))="Y","On paper","Missing")))</f>
        <v/>
      </c>
      <c r="M299" s="23">
        <f>IF(A299="","",IF(UPPER(TRIM(S299&amp;""))="Y","Paid in full",IF(Registrations!$BI$299&gt;0,IF(OR(NOT(ISNUMBER(Registrations!$BJ$299)),Registrations!$BI$299&gt;=Registrations!$BJ$299),"Paid in full","Deposit paid"),IF(Registrations!$BH$299&lt;&gt;"",Registrations!$BH$299,"No payment yet"))))</f>
        <v/>
      </c>
      <c r="N299" s="26">
        <f>IF(A299="","",Registrations!$BJ$299)</f>
        <v/>
      </c>
      <c r="O299" s="26">
        <f>IF(A299="","",Registrations!$BI$299)</f>
        <v/>
      </c>
      <c r="P299" s="26">
        <f>IF(A299="","",IF(OR(M299="Paid in full",NOT(ISNUMBER(Registrations!$BJ$299))),0,IF(M299="Deposit paid",MAX(0,Registrations!$BJ$299-Registrations!$BI$299),0)))</f>
        <v/>
      </c>
      <c r="Q299" s="18" t="n"/>
      <c r="R299" s="28" t="n"/>
      <c r="S299" s="28" t="n"/>
      <c r="T299" s="28" t="n"/>
      <c r="U299" s="18" t="n"/>
      <c r="V299" s="19">
        <f>IF(A299="",0,1)</f>
        <v/>
      </c>
      <c r="W299" s="19">
        <f>IF(A299="",0,1)</f>
        <v/>
      </c>
    </row>
    <row r="300">
      <c r="A300" s="23">
        <f>Registrations!$AS$300</f>
        <v/>
      </c>
      <c r="B300" s="24">
        <f>IF(A300="","","First camper")</f>
        <v/>
      </c>
      <c r="C300" s="25">
        <f>IF(A300="","",Registrations!$AT$300)</f>
        <v/>
      </c>
      <c r="D300" s="24">
        <f>IF(OR(A300="",NOT(ISNUMBER(C300)),NOT(ISNUMBER(Lists!$B$2))),"",YEAR(Lists!$B$2)-YEAR(C300)-IF(DATE(YEAR(Lists!$B$2),MONTH(C300),DAY(C300))&gt;Lists!$B$2,1,0))</f>
        <v/>
      </c>
      <c r="E300" s="23">
        <f>IF(NOT(ISNUMBER(D300)),"",IF(COUNTIF(Lists!$E$2:$E$4,"&lt;="&amp;D300)=0,"Check the age",IF(D300&gt;Lists!$F$2,"Check the age",INDEX(Lists!$D$2:$D$4,COUNTIF(Lists!$E$2:$E$4,"&lt;="&amp;D300)))))</f>
        <v/>
      </c>
      <c r="F300" s="23">
        <f>IF(A300="","",Registrations!$AU$300)</f>
        <v/>
      </c>
      <c r="G300" s="24">
        <f>IF(A300="","",Registrations!$AV$300)</f>
        <v/>
      </c>
      <c r="H300" s="23">
        <f>IF(A300="","",Registrations!$BE$300)</f>
        <v/>
      </c>
      <c r="I300" s="23">
        <f>IF(A300="","",Registrations!$BF$300)</f>
        <v/>
      </c>
      <c r="J300" s="24">
        <f>IF(A300="","",Registrations!$AW$300)</f>
        <v/>
      </c>
      <c r="K300" s="24">
        <f>IF(A300="","",Registrations!$BG$300)</f>
        <v/>
      </c>
      <c r="L300" s="24">
        <f>IF(A300="","",IF(Registrations!$AX$300="Yes","Uploaded",IF(UPPER(TRIM(R300&amp;""))="Y","On paper","Missing")))</f>
        <v/>
      </c>
      <c r="M300" s="23">
        <f>IF(A300="","",IF(UPPER(TRIM(S300&amp;""))="Y","Paid in full",IF(Registrations!$BI$300&gt;0,IF(OR(NOT(ISNUMBER(Registrations!$BJ$300)),Registrations!$BI$300&gt;=Registrations!$BJ$300),"Paid in full","Deposit paid"),IF(Registrations!$BH$300&lt;&gt;"",Registrations!$BH$300,"No payment yet"))))</f>
        <v/>
      </c>
      <c r="N300" s="26">
        <f>IF(A300="","",Registrations!$BJ$300)</f>
        <v/>
      </c>
      <c r="O300" s="26">
        <f>IF(A300="","",Registrations!$BI$300)</f>
        <v/>
      </c>
      <c r="P300" s="26">
        <f>IF(A300="","",IF(OR(M300="Paid in full",NOT(ISNUMBER(Registrations!$BJ$300))),0,IF(M300="Deposit paid",MAX(0,Registrations!$BJ$300-Registrations!$BI$300),0)))</f>
        <v/>
      </c>
      <c r="Q300" s="18" t="n"/>
      <c r="R300" s="28" t="n"/>
      <c r="S300" s="28" t="n"/>
      <c r="T300" s="28" t="n"/>
      <c r="U300" s="18" t="n"/>
      <c r="V300" s="19">
        <f>IF(A300="",0,1)</f>
        <v/>
      </c>
      <c r="W300" s="19">
        <f>IF(A300="",0,1)</f>
        <v/>
      </c>
    </row>
    <row r="301">
      <c r="A301" s="23">
        <f>Registrations!$AS$301</f>
        <v/>
      </c>
      <c r="B301" s="24">
        <f>IF(A301="","","First camper")</f>
        <v/>
      </c>
      <c r="C301" s="25">
        <f>IF(A301="","",Registrations!$AT$301)</f>
        <v/>
      </c>
      <c r="D301" s="24">
        <f>IF(OR(A301="",NOT(ISNUMBER(C301)),NOT(ISNUMBER(Lists!$B$2))),"",YEAR(Lists!$B$2)-YEAR(C301)-IF(DATE(YEAR(Lists!$B$2),MONTH(C301),DAY(C301))&gt;Lists!$B$2,1,0))</f>
        <v/>
      </c>
      <c r="E301" s="23">
        <f>IF(NOT(ISNUMBER(D301)),"",IF(COUNTIF(Lists!$E$2:$E$4,"&lt;="&amp;D301)=0,"Check the age",IF(D301&gt;Lists!$F$2,"Check the age",INDEX(Lists!$D$2:$D$4,COUNTIF(Lists!$E$2:$E$4,"&lt;="&amp;D301)))))</f>
        <v/>
      </c>
      <c r="F301" s="23">
        <f>IF(A301="","",Registrations!$AU$301)</f>
        <v/>
      </c>
      <c r="G301" s="24">
        <f>IF(A301="","",Registrations!$AV$301)</f>
        <v/>
      </c>
      <c r="H301" s="23">
        <f>IF(A301="","",Registrations!$BE$301)</f>
        <v/>
      </c>
      <c r="I301" s="23">
        <f>IF(A301="","",Registrations!$BF$301)</f>
        <v/>
      </c>
      <c r="J301" s="24">
        <f>IF(A301="","",Registrations!$AW$301)</f>
        <v/>
      </c>
      <c r="K301" s="24">
        <f>IF(A301="","",Registrations!$BG$301)</f>
        <v/>
      </c>
      <c r="L301" s="24">
        <f>IF(A301="","",IF(Registrations!$AX$301="Yes","Uploaded",IF(UPPER(TRIM(R301&amp;""))="Y","On paper","Missing")))</f>
        <v/>
      </c>
      <c r="M301" s="23">
        <f>IF(A301="","",IF(UPPER(TRIM(S301&amp;""))="Y","Paid in full",IF(Registrations!$BI$301&gt;0,IF(OR(NOT(ISNUMBER(Registrations!$BJ$301)),Registrations!$BI$301&gt;=Registrations!$BJ$301),"Paid in full","Deposit paid"),IF(Registrations!$BH$301&lt;&gt;"",Registrations!$BH$301,"No payment yet"))))</f>
        <v/>
      </c>
      <c r="N301" s="26">
        <f>IF(A301="","",Registrations!$BJ$301)</f>
        <v/>
      </c>
      <c r="O301" s="26">
        <f>IF(A301="","",Registrations!$BI$301)</f>
        <v/>
      </c>
      <c r="P301" s="26">
        <f>IF(A301="","",IF(OR(M301="Paid in full",NOT(ISNUMBER(Registrations!$BJ$301))),0,IF(M301="Deposit paid",MAX(0,Registrations!$BJ$301-Registrations!$BI$301),0)))</f>
        <v/>
      </c>
      <c r="Q301" s="18" t="n"/>
      <c r="R301" s="28" t="n"/>
      <c r="S301" s="28" t="n"/>
      <c r="T301" s="28" t="n"/>
      <c r="U301" s="18" t="n"/>
      <c r="V301" s="19">
        <f>IF(A301="",0,1)</f>
        <v/>
      </c>
      <c r="W301" s="19">
        <f>IF(A301="",0,1)</f>
        <v/>
      </c>
    </row>
    <row r="302">
      <c r="A302" s="23">
        <f>Registrations!$AY$2</f>
        <v/>
      </c>
      <c r="B302" s="24">
        <f>IF(A302="","","Second camper")</f>
        <v/>
      </c>
      <c r="C302" s="25">
        <f>IF(A302="","",Registrations!$AZ$2)</f>
        <v/>
      </c>
      <c r="D302" s="24">
        <f>IF(OR(A302="",NOT(ISNUMBER(C302)),NOT(ISNUMBER(Lists!$B$2))),"",YEAR(Lists!$B$2)-YEAR(C302)-IF(DATE(YEAR(Lists!$B$2),MONTH(C302),DAY(C302))&gt;Lists!$B$2,1,0))</f>
        <v/>
      </c>
      <c r="E302" s="23">
        <f>IF(NOT(ISNUMBER(D302)),"",IF(COUNTIF(Lists!$E$2:$E$4,"&lt;="&amp;D302)=0,"Check the age",IF(D302&gt;Lists!$F$2,"Check the age",INDEX(Lists!$D$2:$D$4,COUNTIF(Lists!$E$2:$E$4,"&lt;="&amp;D302)))))</f>
        <v/>
      </c>
      <c r="F302" s="23">
        <f>IF(A302="","",Registrations!$BA$2)</f>
        <v/>
      </c>
      <c r="G302" s="24">
        <f>IF(A302="","",Registrations!$BB$2)</f>
        <v/>
      </c>
      <c r="H302" s="23">
        <f>IF(A302="","",Registrations!$BE$2)</f>
        <v/>
      </c>
      <c r="I302" s="23">
        <f>IF(A302="","",Registrations!$BF$2)</f>
        <v/>
      </c>
      <c r="J302" s="24">
        <f>IF(A302="","",Registrations!$BC$2)</f>
        <v/>
      </c>
      <c r="K302" s="24">
        <f>IF(A302="","",Registrations!$BG$2)</f>
        <v/>
      </c>
      <c r="L302" s="24">
        <f>IF(A302="","",IF(Registrations!$BD$2="Yes","Uploaded",IF(UPPER(TRIM(R302&amp;""))="Y","On paper","Missing")))</f>
        <v/>
      </c>
      <c r="M302" s="23">
        <f>IF(A302="","",M2)</f>
        <v/>
      </c>
      <c r="N302" s="26">
        <f>IF(A302="","","On the first camper's row")</f>
        <v/>
      </c>
      <c r="O302" s="26">
        <f>IF(A302="","","On the first camper's row")</f>
        <v/>
      </c>
      <c r="P302" s="26">
        <f>IF(A302="","","On the first camper's row")</f>
        <v/>
      </c>
      <c r="Q302" s="18" t="n"/>
      <c r="R302" s="27" t="n"/>
      <c r="S302" s="27" t="n"/>
      <c r="T302" s="27" t="n"/>
      <c r="U302" s="18" t="n"/>
      <c r="V302" s="19">
        <f>IF(A302="",0,1)</f>
        <v/>
      </c>
      <c r="W302" s="19">
        <f>IF(A302="",0,0)</f>
        <v/>
      </c>
    </row>
    <row r="303">
      <c r="A303" s="23">
        <f>Registrations!$AY$3</f>
        <v/>
      </c>
      <c r="B303" s="24">
        <f>IF(A303="","","Second camper")</f>
        <v/>
      </c>
      <c r="C303" s="25">
        <f>IF(A303="","",Registrations!$AZ$3)</f>
        <v/>
      </c>
      <c r="D303" s="24">
        <f>IF(OR(A303="",NOT(ISNUMBER(C303)),NOT(ISNUMBER(Lists!$B$2))),"",YEAR(Lists!$B$2)-YEAR(C303)-IF(DATE(YEAR(Lists!$B$2),MONTH(C303),DAY(C303))&gt;Lists!$B$2,1,0))</f>
        <v/>
      </c>
      <c r="E303" s="23">
        <f>IF(NOT(ISNUMBER(D303)),"",IF(COUNTIF(Lists!$E$2:$E$4,"&lt;="&amp;D303)=0,"Check the age",IF(D303&gt;Lists!$F$2,"Check the age",INDEX(Lists!$D$2:$D$4,COUNTIF(Lists!$E$2:$E$4,"&lt;="&amp;D303)))))</f>
        <v/>
      </c>
      <c r="F303" s="23">
        <f>IF(A303="","",Registrations!$BA$3)</f>
        <v/>
      </c>
      <c r="G303" s="24">
        <f>IF(A303="","",Registrations!$BB$3)</f>
        <v/>
      </c>
      <c r="H303" s="23">
        <f>IF(A303="","",Registrations!$BE$3)</f>
        <v/>
      </c>
      <c r="I303" s="23">
        <f>IF(A303="","",Registrations!$BF$3)</f>
        <v/>
      </c>
      <c r="J303" s="24">
        <f>IF(A303="","",Registrations!$BC$3)</f>
        <v/>
      </c>
      <c r="K303" s="24">
        <f>IF(A303="","",Registrations!$BG$3)</f>
        <v/>
      </c>
      <c r="L303" s="24">
        <f>IF(A303="","",IF(Registrations!$BD$3="Yes","Uploaded",IF(UPPER(TRIM(R303&amp;""))="Y","On paper","Missing")))</f>
        <v/>
      </c>
      <c r="M303" s="23">
        <f>IF(A303="","",M3)</f>
        <v/>
      </c>
      <c r="N303" s="26">
        <f>IF(A303="","","On the first camper's row")</f>
        <v/>
      </c>
      <c r="O303" s="26">
        <f>IF(A303="","","On the first camper's row")</f>
        <v/>
      </c>
      <c r="P303" s="26">
        <f>IF(A303="","","On the first camper's row")</f>
        <v/>
      </c>
      <c r="Q303" s="18" t="n"/>
      <c r="R303" s="27" t="n"/>
      <c r="S303" s="27" t="n"/>
      <c r="T303" s="27" t="n"/>
      <c r="U303" s="18" t="n"/>
      <c r="V303" s="19">
        <f>IF(A303="",0,1)</f>
        <v/>
      </c>
      <c r="W303" s="19">
        <f>IF(A303="",0,0)</f>
        <v/>
      </c>
    </row>
    <row r="304">
      <c r="A304" s="23">
        <f>Registrations!$AY$4</f>
        <v/>
      </c>
      <c r="B304" s="24">
        <f>IF(A304="","","Second camper")</f>
        <v/>
      </c>
      <c r="C304" s="25">
        <f>IF(A304="","",Registrations!$AZ$4)</f>
        <v/>
      </c>
      <c r="D304" s="24">
        <f>IF(OR(A304="",NOT(ISNUMBER(C304)),NOT(ISNUMBER(Lists!$B$2))),"",YEAR(Lists!$B$2)-YEAR(C304)-IF(DATE(YEAR(Lists!$B$2),MONTH(C304),DAY(C304))&gt;Lists!$B$2,1,0))</f>
        <v/>
      </c>
      <c r="E304" s="23">
        <f>IF(NOT(ISNUMBER(D304)),"",IF(COUNTIF(Lists!$E$2:$E$4,"&lt;="&amp;D304)=0,"Check the age",IF(D304&gt;Lists!$F$2,"Check the age",INDEX(Lists!$D$2:$D$4,COUNTIF(Lists!$E$2:$E$4,"&lt;="&amp;D304)))))</f>
        <v/>
      </c>
      <c r="F304" s="23">
        <f>IF(A304="","",Registrations!$BA$4)</f>
        <v/>
      </c>
      <c r="G304" s="24">
        <f>IF(A304="","",Registrations!$BB$4)</f>
        <v/>
      </c>
      <c r="H304" s="23">
        <f>IF(A304="","",Registrations!$BE$4)</f>
        <v/>
      </c>
      <c r="I304" s="23">
        <f>IF(A304="","",Registrations!$BF$4)</f>
        <v/>
      </c>
      <c r="J304" s="24">
        <f>IF(A304="","",Registrations!$BC$4)</f>
        <v/>
      </c>
      <c r="K304" s="24">
        <f>IF(A304="","",Registrations!$BG$4)</f>
        <v/>
      </c>
      <c r="L304" s="24">
        <f>IF(A304="","",IF(Registrations!$BD$4="Yes","Uploaded",IF(UPPER(TRIM(R304&amp;""))="Y","On paper","Missing")))</f>
        <v/>
      </c>
      <c r="M304" s="23">
        <f>IF(A304="","",M4)</f>
        <v/>
      </c>
      <c r="N304" s="26">
        <f>IF(A304="","","On the first camper's row")</f>
        <v/>
      </c>
      <c r="O304" s="26">
        <f>IF(A304="","","On the first camper's row")</f>
        <v/>
      </c>
      <c r="P304" s="26">
        <f>IF(A304="","","On the first camper's row")</f>
        <v/>
      </c>
      <c r="Q304" s="18" t="n"/>
      <c r="R304" s="27" t="n"/>
      <c r="S304" s="27" t="n"/>
      <c r="T304" s="27" t="n"/>
      <c r="U304" s="18" t="n"/>
      <c r="V304" s="19">
        <f>IF(A304="",0,1)</f>
        <v/>
      </c>
      <c r="W304" s="19">
        <f>IF(A304="",0,0)</f>
        <v/>
      </c>
    </row>
    <row r="305">
      <c r="A305" s="23">
        <f>Registrations!$AY$5</f>
        <v/>
      </c>
      <c r="B305" s="24">
        <f>IF(A305="","","Second camper")</f>
        <v/>
      </c>
      <c r="C305" s="25">
        <f>IF(A305="","",Registrations!$AZ$5)</f>
        <v/>
      </c>
      <c r="D305" s="24">
        <f>IF(OR(A305="",NOT(ISNUMBER(C305)),NOT(ISNUMBER(Lists!$B$2))),"",YEAR(Lists!$B$2)-YEAR(C305)-IF(DATE(YEAR(Lists!$B$2),MONTH(C305),DAY(C305))&gt;Lists!$B$2,1,0))</f>
        <v/>
      </c>
      <c r="E305" s="23">
        <f>IF(NOT(ISNUMBER(D305)),"",IF(COUNTIF(Lists!$E$2:$E$4,"&lt;="&amp;D305)=0,"Check the age",IF(D305&gt;Lists!$F$2,"Check the age",INDEX(Lists!$D$2:$D$4,COUNTIF(Lists!$E$2:$E$4,"&lt;="&amp;D305)))))</f>
        <v/>
      </c>
      <c r="F305" s="23">
        <f>IF(A305="","",Registrations!$BA$5)</f>
        <v/>
      </c>
      <c r="G305" s="24">
        <f>IF(A305="","",Registrations!$BB$5)</f>
        <v/>
      </c>
      <c r="H305" s="23">
        <f>IF(A305="","",Registrations!$BE$5)</f>
        <v/>
      </c>
      <c r="I305" s="23">
        <f>IF(A305="","",Registrations!$BF$5)</f>
        <v/>
      </c>
      <c r="J305" s="24">
        <f>IF(A305="","",Registrations!$BC$5)</f>
        <v/>
      </c>
      <c r="K305" s="24">
        <f>IF(A305="","",Registrations!$BG$5)</f>
        <v/>
      </c>
      <c r="L305" s="24">
        <f>IF(A305="","",IF(Registrations!$BD$5="Yes","Uploaded",IF(UPPER(TRIM(R305&amp;""))="Y","On paper","Missing")))</f>
        <v/>
      </c>
      <c r="M305" s="23">
        <f>IF(A305="","",M5)</f>
        <v/>
      </c>
      <c r="N305" s="26">
        <f>IF(A305="","","On the first camper's row")</f>
        <v/>
      </c>
      <c r="O305" s="26">
        <f>IF(A305="","","On the first camper's row")</f>
        <v/>
      </c>
      <c r="P305" s="26">
        <f>IF(A305="","","On the first camper's row")</f>
        <v/>
      </c>
      <c r="Q305" s="18" t="n"/>
      <c r="R305" s="27" t="n"/>
      <c r="S305" s="27" t="n"/>
      <c r="T305" s="27" t="n"/>
      <c r="U305" s="18" t="n"/>
      <c r="V305" s="19">
        <f>IF(A305="",0,1)</f>
        <v/>
      </c>
      <c r="W305" s="19">
        <f>IF(A305="",0,0)</f>
        <v/>
      </c>
    </row>
    <row r="306">
      <c r="A306" s="23">
        <f>Registrations!$AY$6</f>
        <v/>
      </c>
      <c r="B306" s="24">
        <f>IF(A306="","","Second camper")</f>
        <v/>
      </c>
      <c r="C306" s="25">
        <f>IF(A306="","",Registrations!$AZ$6)</f>
        <v/>
      </c>
      <c r="D306" s="24">
        <f>IF(OR(A306="",NOT(ISNUMBER(C306)),NOT(ISNUMBER(Lists!$B$2))),"",YEAR(Lists!$B$2)-YEAR(C306)-IF(DATE(YEAR(Lists!$B$2),MONTH(C306),DAY(C306))&gt;Lists!$B$2,1,0))</f>
        <v/>
      </c>
      <c r="E306" s="23">
        <f>IF(NOT(ISNUMBER(D306)),"",IF(COUNTIF(Lists!$E$2:$E$4,"&lt;="&amp;D306)=0,"Check the age",IF(D306&gt;Lists!$F$2,"Check the age",INDEX(Lists!$D$2:$D$4,COUNTIF(Lists!$E$2:$E$4,"&lt;="&amp;D306)))))</f>
        <v/>
      </c>
      <c r="F306" s="23">
        <f>IF(A306="","",Registrations!$BA$6)</f>
        <v/>
      </c>
      <c r="G306" s="24">
        <f>IF(A306="","",Registrations!$BB$6)</f>
        <v/>
      </c>
      <c r="H306" s="23">
        <f>IF(A306="","",Registrations!$BE$6)</f>
        <v/>
      </c>
      <c r="I306" s="23">
        <f>IF(A306="","",Registrations!$BF$6)</f>
        <v/>
      </c>
      <c r="J306" s="24">
        <f>IF(A306="","",Registrations!$BC$6)</f>
        <v/>
      </c>
      <c r="K306" s="24">
        <f>IF(A306="","",Registrations!$BG$6)</f>
        <v/>
      </c>
      <c r="L306" s="24">
        <f>IF(A306="","",IF(Registrations!$BD$6="Yes","Uploaded",IF(UPPER(TRIM(R306&amp;""))="Y","On paper","Missing")))</f>
        <v/>
      </c>
      <c r="M306" s="23">
        <f>IF(A306="","",M6)</f>
        <v/>
      </c>
      <c r="N306" s="26">
        <f>IF(A306="","","On the first camper's row")</f>
        <v/>
      </c>
      <c r="O306" s="26">
        <f>IF(A306="","","On the first camper's row")</f>
        <v/>
      </c>
      <c r="P306" s="26">
        <f>IF(A306="","","On the first camper's row")</f>
        <v/>
      </c>
      <c r="Q306" s="18" t="n"/>
      <c r="R306" s="27" t="n"/>
      <c r="S306" s="27" t="n"/>
      <c r="T306" s="27" t="n"/>
      <c r="U306" s="18" t="n"/>
      <c r="V306" s="19">
        <f>IF(A306="",0,1)</f>
        <v/>
      </c>
      <c r="W306" s="19">
        <f>IF(A306="",0,0)</f>
        <v/>
      </c>
    </row>
    <row r="307">
      <c r="A307" s="23">
        <f>Registrations!$AY$7</f>
        <v/>
      </c>
      <c r="B307" s="24">
        <f>IF(A307="","","Second camper")</f>
        <v/>
      </c>
      <c r="C307" s="25">
        <f>IF(A307="","",Registrations!$AZ$7)</f>
        <v/>
      </c>
      <c r="D307" s="24">
        <f>IF(OR(A307="",NOT(ISNUMBER(C307)),NOT(ISNUMBER(Lists!$B$2))),"",YEAR(Lists!$B$2)-YEAR(C307)-IF(DATE(YEAR(Lists!$B$2),MONTH(C307),DAY(C307))&gt;Lists!$B$2,1,0))</f>
        <v/>
      </c>
      <c r="E307" s="23">
        <f>IF(NOT(ISNUMBER(D307)),"",IF(COUNTIF(Lists!$E$2:$E$4,"&lt;="&amp;D307)=0,"Check the age",IF(D307&gt;Lists!$F$2,"Check the age",INDEX(Lists!$D$2:$D$4,COUNTIF(Lists!$E$2:$E$4,"&lt;="&amp;D307)))))</f>
        <v/>
      </c>
      <c r="F307" s="23">
        <f>IF(A307="","",Registrations!$BA$7)</f>
        <v/>
      </c>
      <c r="G307" s="24">
        <f>IF(A307="","",Registrations!$BB$7)</f>
        <v/>
      </c>
      <c r="H307" s="23">
        <f>IF(A307="","",Registrations!$BE$7)</f>
        <v/>
      </c>
      <c r="I307" s="23">
        <f>IF(A307="","",Registrations!$BF$7)</f>
        <v/>
      </c>
      <c r="J307" s="24">
        <f>IF(A307="","",Registrations!$BC$7)</f>
        <v/>
      </c>
      <c r="K307" s="24">
        <f>IF(A307="","",Registrations!$BG$7)</f>
        <v/>
      </c>
      <c r="L307" s="24">
        <f>IF(A307="","",IF(Registrations!$BD$7="Yes","Uploaded",IF(UPPER(TRIM(R307&amp;""))="Y","On paper","Missing")))</f>
        <v/>
      </c>
      <c r="M307" s="23">
        <f>IF(A307="","",M7)</f>
        <v/>
      </c>
      <c r="N307" s="26">
        <f>IF(A307="","","On the first camper's row")</f>
        <v/>
      </c>
      <c r="O307" s="26">
        <f>IF(A307="","","On the first camper's row")</f>
        <v/>
      </c>
      <c r="P307" s="26">
        <f>IF(A307="","","On the first camper's row")</f>
        <v/>
      </c>
      <c r="Q307" s="18" t="n"/>
      <c r="R307" s="27" t="n"/>
      <c r="S307" s="27" t="n"/>
      <c r="T307" s="27" t="n"/>
      <c r="U307" s="18" t="n"/>
      <c r="V307" s="19">
        <f>IF(A307="",0,1)</f>
        <v/>
      </c>
      <c r="W307" s="19">
        <f>IF(A307="",0,0)</f>
        <v/>
      </c>
    </row>
    <row r="308">
      <c r="A308" s="23">
        <f>Registrations!$AY$8</f>
        <v/>
      </c>
      <c r="B308" s="24">
        <f>IF(A308="","","Second camper")</f>
        <v/>
      </c>
      <c r="C308" s="25">
        <f>IF(A308="","",Registrations!$AZ$8)</f>
        <v/>
      </c>
      <c r="D308" s="24">
        <f>IF(OR(A308="",NOT(ISNUMBER(C308)),NOT(ISNUMBER(Lists!$B$2))),"",YEAR(Lists!$B$2)-YEAR(C308)-IF(DATE(YEAR(Lists!$B$2),MONTH(C308),DAY(C308))&gt;Lists!$B$2,1,0))</f>
        <v/>
      </c>
      <c r="E308" s="23">
        <f>IF(NOT(ISNUMBER(D308)),"",IF(COUNTIF(Lists!$E$2:$E$4,"&lt;="&amp;D308)=0,"Check the age",IF(D308&gt;Lists!$F$2,"Check the age",INDEX(Lists!$D$2:$D$4,COUNTIF(Lists!$E$2:$E$4,"&lt;="&amp;D308)))))</f>
        <v/>
      </c>
      <c r="F308" s="23">
        <f>IF(A308="","",Registrations!$BA$8)</f>
        <v/>
      </c>
      <c r="G308" s="24">
        <f>IF(A308="","",Registrations!$BB$8)</f>
        <v/>
      </c>
      <c r="H308" s="23">
        <f>IF(A308="","",Registrations!$BE$8)</f>
        <v/>
      </c>
      <c r="I308" s="23">
        <f>IF(A308="","",Registrations!$BF$8)</f>
        <v/>
      </c>
      <c r="J308" s="24">
        <f>IF(A308="","",Registrations!$BC$8)</f>
        <v/>
      </c>
      <c r="K308" s="24">
        <f>IF(A308="","",Registrations!$BG$8)</f>
        <v/>
      </c>
      <c r="L308" s="24">
        <f>IF(A308="","",IF(Registrations!$BD$8="Yes","Uploaded",IF(UPPER(TRIM(R308&amp;""))="Y","On paper","Missing")))</f>
        <v/>
      </c>
      <c r="M308" s="23">
        <f>IF(A308="","",M8)</f>
        <v/>
      </c>
      <c r="N308" s="26">
        <f>IF(A308="","","On the first camper's row")</f>
        <v/>
      </c>
      <c r="O308" s="26">
        <f>IF(A308="","","On the first camper's row")</f>
        <v/>
      </c>
      <c r="P308" s="26">
        <f>IF(A308="","","On the first camper's row")</f>
        <v/>
      </c>
      <c r="Q308" s="18" t="n"/>
      <c r="R308" s="27" t="n"/>
      <c r="S308" s="27" t="n"/>
      <c r="T308" s="27" t="n"/>
      <c r="U308" s="18" t="n"/>
      <c r="V308" s="19">
        <f>IF(A308="",0,1)</f>
        <v/>
      </c>
      <c r="W308" s="19">
        <f>IF(A308="",0,0)</f>
        <v/>
      </c>
    </row>
    <row r="309">
      <c r="A309" s="23">
        <f>Registrations!$AY$9</f>
        <v/>
      </c>
      <c r="B309" s="24">
        <f>IF(A309="","","Second camper")</f>
        <v/>
      </c>
      <c r="C309" s="25">
        <f>IF(A309="","",Registrations!$AZ$9)</f>
        <v/>
      </c>
      <c r="D309" s="24">
        <f>IF(OR(A309="",NOT(ISNUMBER(C309)),NOT(ISNUMBER(Lists!$B$2))),"",YEAR(Lists!$B$2)-YEAR(C309)-IF(DATE(YEAR(Lists!$B$2),MONTH(C309),DAY(C309))&gt;Lists!$B$2,1,0))</f>
        <v/>
      </c>
      <c r="E309" s="23">
        <f>IF(NOT(ISNUMBER(D309)),"",IF(COUNTIF(Lists!$E$2:$E$4,"&lt;="&amp;D309)=0,"Check the age",IF(D309&gt;Lists!$F$2,"Check the age",INDEX(Lists!$D$2:$D$4,COUNTIF(Lists!$E$2:$E$4,"&lt;="&amp;D309)))))</f>
        <v/>
      </c>
      <c r="F309" s="23">
        <f>IF(A309="","",Registrations!$BA$9)</f>
        <v/>
      </c>
      <c r="G309" s="24">
        <f>IF(A309="","",Registrations!$BB$9)</f>
        <v/>
      </c>
      <c r="H309" s="23">
        <f>IF(A309="","",Registrations!$BE$9)</f>
        <v/>
      </c>
      <c r="I309" s="23">
        <f>IF(A309="","",Registrations!$BF$9)</f>
        <v/>
      </c>
      <c r="J309" s="24">
        <f>IF(A309="","",Registrations!$BC$9)</f>
        <v/>
      </c>
      <c r="K309" s="24">
        <f>IF(A309="","",Registrations!$BG$9)</f>
        <v/>
      </c>
      <c r="L309" s="24">
        <f>IF(A309="","",IF(Registrations!$BD$9="Yes","Uploaded",IF(UPPER(TRIM(R309&amp;""))="Y","On paper","Missing")))</f>
        <v/>
      </c>
      <c r="M309" s="23">
        <f>IF(A309="","",M9)</f>
        <v/>
      </c>
      <c r="N309" s="26">
        <f>IF(A309="","","On the first camper's row")</f>
        <v/>
      </c>
      <c r="O309" s="26">
        <f>IF(A309="","","On the first camper's row")</f>
        <v/>
      </c>
      <c r="P309" s="26">
        <f>IF(A309="","","On the first camper's row")</f>
        <v/>
      </c>
      <c r="Q309" s="18" t="n"/>
      <c r="R309" s="27" t="n"/>
      <c r="S309" s="27" t="n"/>
      <c r="T309" s="27" t="n"/>
      <c r="U309" s="18" t="n"/>
      <c r="V309" s="19">
        <f>IF(A309="",0,1)</f>
        <v/>
      </c>
      <c r="W309" s="19">
        <f>IF(A309="",0,0)</f>
        <v/>
      </c>
    </row>
    <row r="310">
      <c r="A310" s="23">
        <f>Registrations!$AY$10</f>
        <v/>
      </c>
      <c r="B310" s="24">
        <f>IF(A310="","","Second camper")</f>
        <v/>
      </c>
      <c r="C310" s="25">
        <f>IF(A310="","",Registrations!$AZ$10)</f>
        <v/>
      </c>
      <c r="D310" s="24">
        <f>IF(OR(A310="",NOT(ISNUMBER(C310)),NOT(ISNUMBER(Lists!$B$2))),"",YEAR(Lists!$B$2)-YEAR(C310)-IF(DATE(YEAR(Lists!$B$2),MONTH(C310),DAY(C310))&gt;Lists!$B$2,1,0))</f>
        <v/>
      </c>
      <c r="E310" s="23">
        <f>IF(NOT(ISNUMBER(D310)),"",IF(COUNTIF(Lists!$E$2:$E$4,"&lt;="&amp;D310)=0,"Check the age",IF(D310&gt;Lists!$F$2,"Check the age",INDEX(Lists!$D$2:$D$4,COUNTIF(Lists!$E$2:$E$4,"&lt;="&amp;D310)))))</f>
        <v/>
      </c>
      <c r="F310" s="23">
        <f>IF(A310="","",Registrations!$BA$10)</f>
        <v/>
      </c>
      <c r="G310" s="24">
        <f>IF(A310="","",Registrations!$BB$10)</f>
        <v/>
      </c>
      <c r="H310" s="23">
        <f>IF(A310="","",Registrations!$BE$10)</f>
        <v/>
      </c>
      <c r="I310" s="23">
        <f>IF(A310="","",Registrations!$BF$10)</f>
        <v/>
      </c>
      <c r="J310" s="24">
        <f>IF(A310="","",Registrations!$BC$10)</f>
        <v/>
      </c>
      <c r="K310" s="24">
        <f>IF(A310="","",Registrations!$BG$10)</f>
        <v/>
      </c>
      <c r="L310" s="24">
        <f>IF(A310="","",IF(Registrations!$BD$10="Yes","Uploaded",IF(UPPER(TRIM(R310&amp;""))="Y","On paper","Missing")))</f>
        <v/>
      </c>
      <c r="M310" s="23">
        <f>IF(A310="","",M10)</f>
        <v/>
      </c>
      <c r="N310" s="26">
        <f>IF(A310="","","On the first camper's row")</f>
        <v/>
      </c>
      <c r="O310" s="26">
        <f>IF(A310="","","On the first camper's row")</f>
        <v/>
      </c>
      <c r="P310" s="26">
        <f>IF(A310="","","On the first camper's row")</f>
        <v/>
      </c>
      <c r="Q310" s="18" t="n"/>
      <c r="R310" s="27" t="n"/>
      <c r="S310" s="27" t="n"/>
      <c r="T310" s="27" t="n"/>
      <c r="U310" s="18" t="n"/>
      <c r="V310" s="19">
        <f>IF(A310="",0,1)</f>
        <v/>
      </c>
      <c r="W310" s="19">
        <f>IF(A310="",0,0)</f>
        <v/>
      </c>
    </row>
    <row r="311">
      <c r="A311" s="23">
        <f>Registrations!$AY$11</f>
        <v/>
      </c>
      <c r="B311" s="24">
        <f>IF(A311="","","Second camper")</f>
        <v/>
      </c>
      <c r="C311" s="25">
        <f>IF(A311="","",Registrations!$AZ$11)</f>
        <v/>
      </c>
      <c r="D311" s="24">
        <f>IF(OR(A311="",NOT(ISNUMBER(C311)),NOT(ISNUMBER(Lists!$B$2))),"",YEAR(Lists!$B$2)-YEAR(C311)-IF(DATE(YEAR(Lists!$B$2),MONTH(C311),DAY(C311))&gt;Lists!$B$2,1,0))</f>
        <v/>
      </c>
      <c r="E311" s="23">
        <f>IF(NOT(ISNUMBER(D311)),"",IF(COUNTIF(Lists!$E$2:$E$4,"&lt;="&amp;D311)=0,"Check the age",IF(D311&gt;Lists!$F$2,"Check the age",INDEX(Lists!$D$2:$D$4,COUNTIF(Lists!$E$2:$E$4,"&lt;="&amp;D311)))))</f>
        <v/>
      </c>
      <c r="F311" s="23">
        <f>IF(A311="","",Registrations!$BA$11)</f>
        <v/>
      </c>
      <c r="G311" s="24">
        <f>IF(A311="","",Registrations!$BB$11)</f>
        <v/>
      </c>
      <c r="H311" s="23">
        <f>IF(A311="","",Registrations!$BE$11)</f>
        <v/>
      </c>
      <c r="I311" s="23">
        <f>IF(A311="","",Registrations!$BF$11)</f>
        <v/>
      </c>
      <c r="J311" s="24">
        <f>IF(A311="","",Registrations!$BC$11)</f>
        <v/>
      </c>
      <c r="K311" s="24">
        <f>IF(A311="","",Registrations!$BG$11)</f>
        <v/>
      </c>
      <c r="L311" s="24">
        <f>IF(A311="","",IF(Registrations!$BD$11="Yes","Uploaded",IF(UPPER(TRIM(R311&amp;""))="Y","On paper","Missing")))</f>
        <v/>
      </c>
      <c r="M311" s="23">
        <f>IF(A311="","",M11)</f>
        <v/>
      </c>
      <c r="N311" s="26">
        <f>IF(A311="","","On the first camper's row")</f>
        <v/>
      </c>
      <c r="O311" s="26">
        <f>IF(A311="","","On the first camper's row")</f>
        <v/>
      </c>
      <c r="P311" s="26">
        <f>IF(A311="","","On the first camper's row")</f>
        <v/>
      </c>
      <c r="Q311" s="18" t="n"/>
      <c r="R311" s="27" t="n"/>
      <c r="S311" s="27" t="n"/>
      <c r="T311" s="27" t="n"/>
      <c r="U311" s="18" t="n"/>
      <c r="V311" s="19">
        <f>IF(A311="",0,1)</f>
        <v/>
      </c>
      <c r="W311" s="19">
        <f>IF(A311="",0,0)</f>
        <v/>
      </c>
    </row>
    <row r="312">
      <c r="A312" s="23">
        <f>Registrations!$AY$12</f>
        <v/>
      </c>
      <c r="B312" s="24">
        <f>IF(A312="","","Second camper")</f>
        <v/>
      </c>
      <c r="C312" s="25">
        <f>IF(A312="","",Registrations!$AZ$12)</f>
        <v/>
      </c>
      <c r="D312" s="24">
        <f>IF(OR(A312="",NOT(ISNUMBER(C312)),NOT(ISNUMBER(Lists!$B$2))),"",YEAR(Lists!$B$2)-YEAR(C312)-IF(DATE(YEAR(Lists!$B$2),MONTH(C312),DAY(C312))&gt;Lists!$B$2,1,0))</f>
        <v/>
      </c>
      <c r="E312" s="23">
        <f>IF(NOT(ISNUMBER(D312)),"",IF(COUNTIF(Lists!$E$2:$E$4,"&lt;="&amp;D312)=0,"Check the age",IF(D312&gt;Lists!$F$2,"Check the age",INDEX(Lists!$D$2:$D$4,COUNTIF(Lists!$E$2:$E$4,"&lt;="&amp;D312)))))</f>
        <v/>
      </c>
      <c r="F312" s="23">
        <f>IF(A312="","",Registrations!$BA$12)</f>
        <v/>
      </c>
      <c r="G312" s="24">
        <f>IF(A312="","",Registrations!$BB$12)</f>
        <v/>
      </c>
      <c r="H312" s="23">
        <f>IF(A312="","",Registrations!$BE$12)</f>
        <v/>
      </c>
      <c r="I312" s="23">
        <f>IF(A312="","",Registrations!$BF$12)</f>
        <v/>
      </c>
      <c r="J312" s="24">
        <f>IF(A312="","",Registrations!$BC$12)</f>
        <v/>
      </c>
      <c r="K312" s="24">
        <f>IF(A312="","",Registrations!$BG$12)</f>
        <v/>
      </c>
      <c r="L312" s="24">
        <f>IF(A312="","",IF(Registrations!$BD$12="Yes","Uploaded",IF(UPPER(TRIM(R312&amp;""))="Y","On paper","Missing")))</f>
        <v/>
      </c>
      <c r="M312" s="23">
        <f>IF(A312="","",M12)</f>
        <v/>
      </c>
      <c r="N312" s="26">
        <f>IF(A312="","","On the first camper's row")</f>
        <v/>
      </c>
      <c r="O312" s="26">
        <f>IF(A312="","","On the first camper's row")</f>
        <v/>
      </c>
      <c r="P312" s="26">
        <f>IF(A312="","","On the first camper's row")</f>
        <v/>
      </c>
      <c r="Q312" s="18" t="n"/>
      <c r="R312" s="28" t="n"/>
      <c r="S312" s="28" t="n"/>
      <c r="T312" s="28" t="n"/>
      <c r="U312" s="18" t="n"/>
      <c r="V312" s="19">
        <f>IF(A312="",0,1)</f>
        <v/>
      </c>
      <c r="W312" s="19">
        <f>IF(A312="",0,0)</f>
        <v/>
      </c>
    </row>
    <row r="313">
      <c r="A313" s="23">
        <f>Registrations!$AY$13</f>
        <v/>
      </c>
      <c r="B313" s="24">
        <f>IF(A313="","","Second camper")</f>
        <v/>
      </c>
      <c r="C313" s="25">
        <f>IF(A313="","",Registrations!$AZ$13)</f>
        <v/>
      </c>
      <c r="D313" s="24">
        <f>IF(OR(A313="",NOT(ISNUMBER(C313)),NOT(ISNUMBER(Lists!$B$2))),"",YEAR(Lists!$B$2)-YEAR(C313)-IF(DATE(YEAR(Lists!$B$2),MONTH(C313),DAY(C313))&gt;Lists!$B$2,1,0))</f>
        <v/>
      </c>
      <c r="E313" s="23">
        <f>IF(NOT(ISNUMBER(D313)),"",IF(COUNTIF(Lists!$E$2:$E$4,"&lt;="&amp;D313)=0,"Check the age",IF(D313&gt;Lists!$F$2,"Check the age",INDEX(Lists!$D$2:$D$4,COUNTIF(Lists!$E$2:$E$4,"&lt;="&amp;D313)))))</f>
        <v/>
      </c>
      <c r="F313" s="23">
        <f>IF(A313="","",Registrations!$BA$13)</f>
        <v/>
      </c>
      <c r="G313" s="24">
        <f>IF(A313="","",Registrations!$BB$13)</f>
        <v/>
      </c>
      <c r="H313" s="23">
        <f>IF(A313="","",Registrations!$BE$13)</f>
        <v/>
      </c>
      <c r="I313" s="23">
        <f>IF(A313="","",Registrations!$BF$13)</f>
        <v/>
      </c>
      <c r="J313" s="24">
        <f>IF(A313="","",Registrations!$BC$13)</f>
        <v/>
      </c>
      <c r="K313" s="24">
        <f>IF(A313="","",Registrations!$BG$13)</f>
        <v/>
      </c>
      <c r="L313" s="24">
        <f>IF(A313="","",IF(Registrations!$BD$13="Yes","Uploaded",IF(UPPER(TRIM(R313&amp;""))="Y","On paper","Missing")))</f>
        <v/>
      </c>
      <c r="M313" s="23">
        <f>IF(A313="","",M13)</f>
        <v/>
      </c>
      <c r="N313" s="26">
        <f>IF(A313="","","On the first camper's row")</f>
        <v/>
      </c>
      <c r="O313" s="26">
        <f>IF(A313="","","On the first camper's row")</f>
        <v/>
      </c>
      <c r="P313" s="26">
        <f>IF(A313="","","On the first camper's row")</f>
        <v/>
      </c>
      <c r="Q313" s="18" t="n"/>
      <c r="R313" s="28" t="n"/>
      <c r="S313" s="28" t="n"/>
      <c r="T313" s="28" t="n"/>
      <c r="U313" s="18" t="n"/>
      <c r="V313" s="19">
        <f>IF(A313="",0,1)</f>
        <v/>
      </c>
      <c r="W313" s="19">
        <f>IF(A313="",0,0)</f>
        <v/>
      </c>
    </row>
    <row r="314">
      <c r="A314" s="23">
        <f>Registrations!$AY$14</f>
        <v/>
      </c>
      <c r="B314" s="24">
        <f>IF(A314="","","Second camper")</f>
        <v/>
      </c>
      <c r="C314" s="25">
        <f>IF(A314="","",Registrations!$AZ$14)</f>
        <v/>
      </c>
      <c r="D314" s="24">
        <f>IF(OR(A314="",NOT(ISNUMBER(C314)),NOT(ISNUMBER(Lists!$B$2))),"",YEAR(Lists!$B$2)-YEAR(C314)-IF(DATE(YEAR(Lists!$B$2),MONTH(C314),DAY(C314))&gt;Lists!$B$2,1,0))</f>
        <v/>
      </c>
      <c r="E314" s="23">
        <f>IF(NOT(ISNUMBER(D314)),"",IF(COUNTIF(Lists!$E$2:$E$4,"&lt;="&amp;D314)=0,"Check the age",IF(D314&gt;Lists!$F$2,"Check the age",INDEX(Lists!$D$2:$D$4,COUNTIF(Lists!$E$2:$E$4,"&lt;="&amp;D314)))))</f>
        <v/>
      </c>
      <c r="F314" s="23">
        <f>IF(A314="","",Registrations!$BA$14)</f>
        <v/>
      </c>
      <c r="G314" s="24">
        <f>IF(A314="","",Registrations!$BB$14)</f>
        <v/>
      </c>
      <c r="H314" s="23">
        <f>IF(A314="","",Registrations!$BE$14)</f>
        <v/>
      </c>
      <c r="I314" s="23">
        <f>IF(A314="","",Registrations!$BF$14)</f>
        <v/>
      </c>
      <c r="J314" s="24">
        <f>IF(A314="","",Registrations!$BC$14)</f>
        <v/>
      </c>
      <c r="K314" s="24">
        <f>IF(A314="","",Registrations!$BG$14)</f>
        <v/>
      </c>
      <c r="L314" s="24">
        <f>IF(A314="","",IF(Registrations!$BD$14="Yes","Uploaded",IF(UPPER(TRIM(R314&amp;""))="Y","On paper","Missing")))</f>
        <v/>
      </c>
      <c r="M314" s="23">
        <f>IF(A314="","",M14)</f>
        <v/>
      </c>
      <c r="N314" s="26">
        <f>IF(A314="","","On the first camper's row")</f>
        <v/>
      </c>
      <c r="O314" s="26">
        <f>IF(A314="","","On the first camper's row")</f>
        <v/>
      </c>
      <c r="P314" s="26">
        <f>IF(A314="","","On the first camper's row")</f>
        <v/>
      </c>
      <c r="Q314" s="18" t="n"/>
      <c r="R314" s="28" t="n"/>
      <c r="S314" s="28" t="n"/>
      <c r="T314" s="28" t="n"/>
      <c r="U314" s="18" t="n"/>
      <c r="V314" s="19">
        <f>IF(A314="",0,1)</f>
        <v/>
      </c>
      <c r="W314" s="19">
        <f>IF(A314="",0,0)</f>
        <v/>
      </c>
    </row>
    <row r="315">
      <c r="A315" s="23">
        <f>Registrations!$AY$15</f>
        <v/>
      </c>
      <c r="B315" s="24">
        <f>IF(A315="","","Second camper")</f>
        <v/>
      </c>
      <c r="C315" s="25">
        <f>IF(A315="","",Registrations!$AZ$15)</f>
        <v/>
      </c>
      <c r="D315" s="24">
        <f>IF(OR(A315="",NOT(ISNUMBER(C315)),NOT(ISNUMBER(Lists!$B$2))),"",YEAR(Lists!$B$2)-YEAR(C315)-IF(DATE(YEAR(Lists!$B$2),MONTH(C315),DAY(C315))&gt;Lists!$B$2,1,0))</f>
        <v/>
      </c>
      <c r="E315" s="23">
        <f>IF(NOT(ISNUMBER(D315)),"",IF(COUNTIF(Lists!$E$2:$E$4,"&lt;="&amp;D315)=0,"Check the age",IF(D315&gt;Lists!$F$2,"Check the age",INDEX(Lists!$D$2:$D$4,COUNTIF(Lists!$E$2:$E$4,"&lt;="&amp;D315)))))</f>
        <v/>
      </c>
      <c r="F315" s="23">
        <f>IF(A315="","",Registrations!$BA$15)</f>
        <v/>
      </c>
      <c r="G315" s="24">
        <f>IF(A315="","",Registrations!$BB$15)</f>
        <v/>
      </c>
      <c r="H315" s="23">
        <f>IF(A315="","",Registrations!$BE$15)</f>
        <v/>
      </c>
      <c r="I315" s="23">
        <f>IF(A315="","",Registrations!$BF$15)</f>
        <v/>
      </c>
      <c r="J315" s="24">
        <f>IF(A315="","",Registrations!$BC$15)</f>
        <v/>
      </c>
      <c r="K315" s="24">
        <f>IF(A315="","",Registrations!$BG$15)</f>
        <v/>
      </c>
      <c r="L315" s="24">
        <f>IF(A315="","",IF(Registrations!$BD$15="Yes","Uploaded",IF(UPPER(TRIM(R315&amp;""))="Y","On paper","Missing")))</f>
        <v/>
      </c>
      <c r="M315" s="23">
        <f>IF(A315="","",M15)</f>
        <v/>
      </c>
      <c r="N315" s="26">
        <f>IF(A315="","","On the first camper's row")</f>
        <v/>
      </c>
      <c r="O315" s="26">
        <f>IF(A315="","","On the first camper's row")</f>
        <v/>
      </c>
      <c r="P315" s="26">
        <f>IF(A315="","","On the first camper's row")</f>
        <v/>
      </c>
      <c r="Q315" s="18" t="n"/>
      <c r="R315" s="28" t="n"/>
      <c r="S315" s="28" t="n"/>
      <c r="T315" s="28" t="n"/>
      <c r="U315" s="18" t="n"/>
      <c r="V315" s="19">
        <f>IF(A315="",0,1)</f>
        <v/>
      </c>
      <c r="W315" s="19">
        <f>IF(A315="",0,0)</f>
        <v/>
      </c>
    </row>
    <row r="316">
      <c r="A316" s="23">
        <f>Registrations!$AY$16</f>
        <v/>
      </c>
      <c r="B316" s="24">
        <f>IF(A316="","","Second camper")</f>
        <v/>
      </c>
      <c r="C316" s="25">
        <f>IF(A316="","",Registrations!$AZ$16)</f>
        <v/>
      </c>
      <c r="D316" s="24">
        <f>IF(OR(A316="",NOT(ISNUMBER(C316)),NOT(ISNUMBER(Lists!$B$2))),"",YEAR(Lists!$B$2)-YEAR(C316)-IF(DATE(YEAR(Lists!$B$2),MONTH(C316),DAY(C316))&gt;Lists!$B$2,1,0))</f>
        <v/>
      </c>
      <c r="E316" s="23">
        <f>IF(NOT(ISNUMBER(D316)),"",IF(COUNTIF(Lists!$E$2:$E$4,"&lt;="&amp;D316)=0,"Check the age",IF(D316&gt;Lists!$F$2,"Check the age",INDEX(Lists!$D$2:$D$4,COUNTIF(Lists!$E$2:$E$4,"&lt;="&amp;D316)))))</f>
        <v/>
      </c>
      <c r="F316" s="23">
        <f>IF(A316="","",Registrations!$BA$16)</f>
        <v/>
      </c>
      <c r="G316" s="24">
        <f>IF(A316="","",Registrations!$BB$16)</f>
        <v/>
      </c>
      <c r="H316" s="23">
        <f>IF(A316="","",Registrations!$BE$16)</f>
        <v/>
      </c>
      <c r="I316" s="23">
        <f>IF(A316="","",Registrations!$BF$16)</f>
        <v/>
      </c>
      <c r="J316" s="24">
        <f>IF(A316="","",Registrations!$BC$16)</f>
        <v/>
      </c>
      <c r="K316" s="24">
        <f>IF(A316="","",Registrations!$BG$16)</f>
        <v/>
      </c>
      <c r="L316" s="24">
        <f>IF(A316="","",IF(Registrations!$BD$16="Yes","Uploaded",IF(UPPER(TRIM(R316&amp;""))="Y","On paper","Missing")))</f>
        <v/>
      </c>
      <c r="M316" s="23">
        <f>IF(A316="","",M16)</f>
        <v/>
      </c>
      <c r="N316" s="26">
        <f>IF(A316="","","On the first camper's row")</f>
        <v/>
      </c>
      <c r="O316" s="26">
        <f>IF(A316="","","On the first camper's row")</f>
        <v/>
      </c>
      <c r="P316" s="26">
        <f>IF(A316="","","On the first camper's row")</f>
        <v/>
      </c>
      <c r="Q316" s="18" t="n"/>
      <c r="R316" s="28" t="n"/>
      <c r="S316" s="28" t="n"/>
      <c r="T316" s="28" t="n"/>
      <c r="U316" s="18" t="n"/>
      <c r="V316" s="19">
        <f>IF(A316="",0,1)</f>
        <v/>
      </c>
      <c r="W316" s="19">
        <f>IF(A316="",0,0)</f>
        <v/>
      </c>
    </row>
    <row r="317">
      <c r="A317" s="23">
        <f>Registrations!$AY$17</f>
        <v/>
      </c>
      <c r="B317" s="24">
        <f>IF(A317="","","Second camper")</f>
        <v/>
      </c>
      <c r="C317" s="25">
        <f>IF(A317="","",Registrations!$AZ$17)</f>
        <v/>
      </c>
      <c r="D317" s="24">
        <f>IF(OR(A317="",NOT(ISNUMBER(C317)),NOT(ISNUMBER(Lists!$B$2))),"",YEAR(Lists!$B$2)-YEAR(C317)-IF(DATE(YEAR(Lists!$B$2),MONTH(C317),DAY(C317))&gt;Lists!$B$2,1,0))</f>
        <v/>
      </c>
      <c r="E317" s="23">
        <f>IF(NOT(ISNUMBER(D317)),"",IF(COUNTIF(Lists!$E$2:$E$4,"&lt;="&amp;D317)=0,"Check the age",IF(D317&gt;Lists!$F$2,"Check the age",INDEX(Lists!$D$2:$D$4,COUNTIF(Lists!$E$2:$E$4,"&lt;="&amp;D317)))))</f>
        <v/>
      </c>
      <c r="F317" s="23">
        <f>IF(A317="","",Registrations!$BA$17)</f>
        <v/>
      </c>
      <c r="G317" s="24">
        <f>IF(A317="","",Registrations!$BB$17)</f>
        <v/>
      </c>
      <c r="H317" s="23">
        <f>IF(A317="","",Registrations!$BE$17)</f>
        <v/>
      </c>
      <c r="I317" s="23">
        <f>IF(A317="","",Registrations!$BF$17)</f>
        <v/>
      </c>
      <c r="J317" s="24">
        <f>IF(A317="","",Registrations!$BC$17)</f>
        <v/>
      </c>
      <c r="K317" s="24">
        <f>IF(A317="","",Registrations!$BG$17)</f>
        <v/>
      </c>
      <c r="L317" s="24">
        <f>IF(A317="","",IF(Registrations!$BD$17="Yes","Uploaded",IF(UPPER(TRIM(R317&amp;""))="Y","On paper","Missing")))</f>
        <v/>
      </c>
      <c r="M317" s="23">
        <f>IF(A317="","",M17)</f>
        <v/>
      </c>
      <c r="N317" s="26">
        <f>IF(A317="","","On the first camper's row")</f>
        <v/>
      </c>
      <c r="O317" s="26">
        <f>IF(A317="","","On the first camper's row")</f>
        <v/>
      </c>
      <c r="P317" s="26">
        <f>IF(A317="","","On the first camper's row")</f>
        <v/>
      </c>
      <c r="Q317" s="18" t="n"/>
      <c r="R317" s="28" t="n"/>
      <c r="S317" s="28" t="n"/>
      <c r="T317" s="28" t="n"/>
      <c r="U317" s="18" t="n"/>
      <c r="V317" s="19">
        <f>IF(A317="",0,1)</f>
        <v/>
      </c>
      <c r="W317" s="19">
        <f>IF(A317="",0,0)</f>
        <v/>
      </c>
    </row>
    <row r="318">
      <c r="A318" s="23">
        <f>Registrations!$AY$18</f>
        <v/>
      </c>
      <c r="B318" s="24">
        <f>IF(A318="","","Second camper")</f>
        <v/>
      </c>
      <c r="C318" s="25">
        <f>IF(A318="","",Registrations!$AZ$18)</f>
        <v/>
      </c>
      <c r="D318" s="24">
        <f>IF(OR(A318="",NOT(ISNUMBER(C318)),NOT(ISNUMBER(Lists!$B$2))),"",YEAR(Lists!$B$2)-YEAR(C318)-IF(DATE(YEAR(Lists!$B$2),MONTH(C318),DAY(C318))&gt;Lists!$B$2,1,0))</f>
        <v/>
      </c>
      <c r="E318" s="23">
        <f>IF(NOT(ISNUMBER(D318)),"",IF(COUNTIF(Lists!$E$2:$E$4,"&lt;="&amp;D318)=0,"Check the age",IF(D318&gt;Lists!$F$2,"Check the age",INDEX(Lists!$D$2:$D$4,COUNTIF(Lists!$E$2:$E$4,"&lt;="&amp;D318)))))</f>
        <v/>
      </c>
      <c r="F318" s="23">
        <f>IF(A318="","",Registrations!$BA$18)</f>
        <v/>
      </c>
      <c r="G318" s="24">
        <f>IF(A318="","",Registrations!$BB$18)</f>
        <v/>
      </c>
      <c r="H318" s="23">
        <f>IF(A318="","",Registrations!$BE$18)</f>
        <v/>
      </c>
      <c r="I318" s="23">
        <f>IF(A318="","",Registrations!$BF$18)</f>
        <v/>
      </c>
      <c r="J318" s="24">
        <f>IF(A318="","",Registrations!$BC$18)</f>
        <v/>
      </c>
      <c r="K318" s="24">
        <f>IF(A318="","",Registrations!$BG$18)</f>
        <v/>
      </c>
      <c r="L318" s="24">
        <f>IF(A318="","",IF(Registrations!$BD$18="Yes","Uploaded",IF(UPPER(TRIM(R318&amp;""))="Y","On paper","Missing")))</f>
        <v/>
      </c>
      <c r="M318" s="23">
        <f>IF(A318="","",M18)</f>
        <v/>
      </c>
      <c r="N318" s="26">
        <f>IF(A318="","","On the first camper's row")</f>
        <v/>
      </c>
      <c r="O318" s="26">
        <f>IF(A318="","","On the first camper's row")</f>
        <v/>
      </c>
      <c r="P318" s="26">
        <f>IF(A318="","","On the first camper's row")</f>
        <v/>
      </c>
      <c r="Q318" s="18" t="n"/>
      <c r="R318" s="28" t="n"/>
      <c r="S318" s="28" t="n"/>
      <c r="T318" s="28" t="n"/>
      <c r="U318" s="18" t="n"/>
      <c r="V318" s="19">
        <f>IF(A318="",0,1)</f>
        <v/>
      </c>
      <c r="W318" s="19">
        <f>IF(A318="",0,0)</f>
        <v/>
      </c>
    </row>
    <row r="319">
      <c r="A319" s="23">
        <f>Registrations!$AY$19</f>
        <v/>
      </c>
      <c r="B319" s="24">
        <f>IF(A319="","","Second camper")</f>
        <v/>
      </c>
      <c r="C319" s="25">
        <f>IF(A319="","",Registrations!$AZ$19)</f>
        <v/>
      </c>
      <c r="D319" s="24">
        <f>IF(OR(A319="",NOT(ISNUMBER(C319)),NOT(ISNUMBER(Lists!$B$2))),"",YEAR(Lists!$B$2)-YEAR(C319)-IF(DATE(YEAR(Lists!$B$2),MONTH(C319),DAY(C319))&gt;Lists!$B$2,1,0))</f>
        <v/>
      </c>
      <c r="E319" s="23">
        <f>IF(NOT(ISNUMBER(D319)),"",IF(COUNTIF(Lists!$E$2:$E$4,"&lt;="&amp;D319)=0,"Check the age",IF(D319&gt;Lists!$F$2,"Check the age",INDEX(Lists!$D$2:$D$4,COUNTIF(Lists!$E$2:$E$4,"&lt;="&amp;D319)))))</f>
        <v/>
      </c>
      <c r="F319" s="23">
        <f>IF(A319="","",Registrations!$BA$19)</f>
        <v/>
      </c>
      <c r="G319" s="24">
        <f>IF(A319="","",Registrations!$BB$19)</f>
        <v/>
      </c>
      <c r="H319" s="23">
        <f>IF(A319="","",Registrations!$BE$19)</f>
        <v/>
      </c>
      <c r="I319" s="23">
        <f>IF(A319="","",Registrations!$BF$19)</f>
        <v/>
      </c>
      <c r="J319" s="24">
        <f>IF(A319="","",Registrations!$BC$19)</f>
        <v/>
      </c>
      <c r="K319" s="24">
        <f>IF(A319="","",Registrations!$BG$19)</f>
        <v/>
      </c>
      <c r="L319" s="24">
        <f>IF(A319="","",IF(Registrations!$BD$19="Yes","Uploaded",IF(UPPER(TRIM(R319&amp;""))="Y","On paper","Missing")))</f>
        <v/>
      </c>
      <c r="M319" s="23">
        <f>IF(A319="","",M19)</f>
        <v/>
      </c>
      <c r="N319" s="26">
        <f>IF(A319="","","On the first camper's row")</f>
        <v/>
      </c>
      <c r="O319" s="26">
        <f>IF(A319="","","On the first camper's row")</f>
        <v/>
      </c>
      <c r="P319" s="26">
        <f>IF(A319="","","On the first camper's row")</f>
        <v/>
      </c>
      <c r="Q319" s="18" t="n"/>
      <c r="R319" s="28" t="n"/>
      <c r="S319" s="28" t="n"/>
      <c r="T319" s="28" t="n"/>
      <c r="U319" s="18" t="n"/>
      <c r="V319" s="19">
        <f>IF(A319="",0,1)</f>
        <v/>
      </c>
      <c r="W319" s="19">
        <f>IF(A319="",0,0)</f>
        <v/>
      </c>
    </row>
    <row r="320">
      <c r="A320" s="23">
        <f>Registrations!$AY$20</f>
        <v/>
      </c>
      <c r="B320" s="24">
        <f>IF(A320="","","Second camper")</f>
        <v/>
      </c>
      <c r="C320" s="25">
        <f>IF(A320="","",Registrations!$AZ$20)</f>
        <v/>
      </c>
      <c r="D320" s="24">
        <f>IF(OR(A320="",NOT(ISNUMBER(C320)),NOT(ISNUMBER(Lists!$B$2))),"",YEAR(Lists!$B$2)-YEAR(C320)-IF(DATE(YEAR(Lists!$B$2),MONTH(C320),DAY(C320))&gt;Lists!$B$2,1,0))</f>
        <v/>
      </c>
      <c r="E320" s="23">
        <f>IF(NOT(ISNUMBER(D320)),"",IF(COUNTIF(Lists!$E$2:$E$4,"&lt;="&amp;D320)=0,"Check the age",IF(D320&gt;Lists!$F$2,"Check the age",INDEX(Lists!$D$2:$D$4,COUNTIF(Lists!$E$2:$E$4,"&lt;="&amp;D320)))))</f>
        <v/>
      </c>
      <c r="F320" s="23">
        <f>IF(A320="","",Registrations!$BA$20)</f>
        <v/>
      </c>
      <c r="G320" s="24">
        <f>IF(A320="","",Registrations!$BB$20)</f>
        <v/>
      </c>
      <c r="H320" s="23">
        <f>IF(A320="","",Registrations!$BE$20)</f>
        <v/>
      </c>
      <c r="I320" s="23">
        <f>IF(A320="","",Registrations!$BF$20)</f>
        <v/>
      </c>
      <c r="J320" s="24">
        <f>IF(A320="","",Registrations!$BC$20)</f>
        <v/>
      </c>
      <c r="K320" s="24">
        <f>IF(A320="","",Registrations!$BG$20)</f>
        <v/>
      </c>
      <c r="L320" s="24">
        <f>IF(A320="","",IF(Registrations!$BD$20="Yes","Uploaded",IF(UPPER(TRIM(R320&amp;""))="Y","On paper","Missing")))</f>
        <v/>
      </c>
      <c r="M320" s="23">
        <f>IF(A320="","",M20)</f>
        <v/>
      </c>
      <c r="N320" s="26">
        <f>IF(A320="","","On the first camper's row")</f>
        <v/>
      </c>
      <c r="O320" s="26">
        <f>IF(A320="","","On the first camper's row")</f>
        <v/>
      </c>
      <c r="P320" s="26">
        <f>IF(A320="","","On the first camper's row")</f>
        <v/>
      </c>
      <c r="Q320" s="18" t="n"/>
      <c r="R320" s="28" t="n"/>
      <c r="S320" s="28" t="n"/>
      <c r="T320" s="28" t="n"/>
      <c r="U320" s="18" t="n"/>
      <c r="V320" s="19">
        <f>IF(A320="",0,1)</f>
        <v/>
      </c>
      <c r="W320" s="19">
        <f>IF(A320="",0,0)</f>
        <v/>
      </c>
    </row>
    <row r="321">
      <c r="A321" s="23">
        <f>Registrations!$AY$21</f>
        <v/>
      </c>
      <c r="B321" s="24">
        <f>IF(A321="","","Second camper")</f>
        <v/>
      </c>
      <c r="C321" s="25">
        <f>IF(A321="","",Registrations!$AZ$21)</f>
        <v/>
      </c>
      <c r="D321" s="24">
        <f>IF(OR(A321="",NOT(ISNUMBER(C321)),NOT(ISNUMBER(Lists!$B$2))),"",YEAR(Lists!$B$2)-YEAR(C321)-IF(DATE(YEAR(Lists!$B$2),MONTH(C321),DAY(C321))&gt;Lists!$B$2,1,0))</f>
        <v/>
      </c>
      <c r="E321" s="23">
        <f>IF(NOT(ISNUMBER(D321)),"",IF(COUNTIF(Lists!$E$2:$E$4,"&lt;="&amp;D321)=0,"Check the age",IF(D321&gt;Lists!$F$2,"Check the age",INDEX(Lists!$D$2:$D$4,COUNTIF(Lists!$E$2:$E$4,"&lt;="&amp;D321)))))</f>
        <v/>
      </c>
      <c r="F321" s="23">
        <f>IF(A321="","",Registrations!$BA$21)</f>
        <v/>
      </c>
      <c r="G321" s="24">
        <f>IF(A321="","",Registrations!$BB$21)</f>
        <v/>
      </c>
      <c r="H321" s="23">
        <f>IF(A321="","",Registrations!$BE$21)</f>
        <v/>
      </c>
      <c r="I321" s="23">
        <f>IF(A321="","",Registrations!$BF$21)</f>
        <v/>
      </c>
      <c r="J321" s="24">
        <f>IF(A321="","",Registrations!$BC$21)</f>
        <v/>
      </c>
      <c r="K321" s="24">
        <f>IF(A321="","",Registrations!$BG$21)</f>
        <v/>
      </c>
      <c r="L321" s="24">
        <f>IF(A321="","",IF(Registrations!$BD$21="Yes","Uploaded",IF(UPPER(TRIM(R321&amp;""))="Y","On paper","Missing")))</f>
        <v/>
      </c>
      <c r="M321" s="23">
        <f>IF(A321="","",M21)</f>
        <v/>
      </c>
      <c r="N321" s="26">
        <f>IF(A321="","","On the first camper's row")</f>
        <v/>
      </c>
      <c r="O321" s="26">
        <f>IF(A321="","","On the first camper's row")</f>
        <v/>
      </c>
      <c r="P321" s="26">
        <f>IF(A321="","","On the first camper's row")</f>
        <v/>
      </c>
      <c r="Q321" s="18" t="n"/>
      <c r="R321" s="28" t="n"/>
      <c r="S321" s="28" t="n"/>
      <c r="T321" s="28" t="n"/>
      <c r="U321" s="18" t="n"/>
      <c r="V321" s="19">
        <f>IF(A321="",0,1)</f>
        <v/>
      </c>
      <c r="W321" s="19">
        <f>IF(A321="",0,0)</f>
        <v/>
      </c>
    </row>
    <row r="322">
      <c r="A322" s="23">
        <f>Registrations!$AY$22</f>
        <v/>
      </c>
      <c r="B322" s="24">
        <f>IF(A322="","","Second camper")</f>
        <v/>
      </c>
      <c r="C322" s="25">
        <f>IF(A322="","",Registrations!$AZ$22)</f>
        <v/>
      </c>
      <c r="D322" s="24">
        <f>IF(OR(A322="",NOT(ISNUMBER(C322)),NOT(ISNUMBER(Lists!$B$2))),"",YEAR(Lists!$B$2)-YEAR(C322)-IF(DATE(YEAR(Lists!$B$2),MONTH(C322),DAY(C322))&gt;Lists!$B$2,1,0))</f>
        <v/>
      </c>
      <c r="E322" s="23">
        <f>IF(NOT(ISNUMBER(D322)),"",IF(COUNTIF(Lists!$E$2:$E$4,"&lt;="&amp;D322)=0,"Check the age",IF(D322&gt;Lists!$F$2,"Check the age",INDEX(Lists!$D$2:$D$4,COUNTIF(Lists!$E$2:$E$4,"&lt;="&amp;D322)))))</f>
        <v/>
      </c>
      <c r="F322" s="23">
        <f>IF(A322="","",Registrations!$BA$22)</f>
        <v/>
      </c>
      <c r="G322" s="24">
        <f>IF(A322="","",Registrations!$BB$22)</f>
        <v/>
      </c>
      <c r="H322" s="23">
        <f>IF(A322="","",Registrations!$BE$22)</f>
        <v/>
      </c>
      <c r="I322" s="23">
        <f>IF(A322="","",Registrations!$BF$22)</f>
        <v/>
      </c>
      <c r="J322" s="24">
        <f>IF(A322="","",Registrations!$BC$22)</f>
        <v/>
      </c>
      <c r="K322" s="24">
        <f>IF(A322="","",Registrations!$BG$22)</f>
        <v/>
      </c>
      <c r="L322" s="24">
        <f>IF(A322="","",IF(Registrations!$BD$22="Yes","Uploaded",IF(UPPER(TRIM(R322&amp;""))="Y","On paper","Missing")))</f>
        <v/>
      </c>
      <c r="M322" s="23">
        <f>IF(A322="","",M22)</f>
        <v/>
      </c>
      <c r="N322" s="26">
        <f>IF(A322="","","On the first camper's row")</f>
        <v/>
      </c>
      <c r="O322" s="26">
        <f>IF(A322="","","On the first camper's row")</f>
        <v/>
      </c>
      <c r="P322" s="26">
        <f>IF(A322="","","On the first camper's row")</f>
        <v/>
      </c>
      <c r="Q322" s="18" t="n"/>
      <c r="R322" s="28" t="n"/>
      <c r="S322" s="28" t="n"/>
      <c r="T322" s="28" t="n"/>
      <c r="U322" s="18" t="n"/>
      <c r="V322" s="19">
        <f>IF(A322="",0,1)</f>
        <v/>
      </c>
      <c r="W322" s="19">
        <f>IF(A322="",0,0)</f>
        <v/>
      </c>
    </row>
    <row r="323">
      <c r="A323" s="23">
        <f>Registrations!$AY$23</f>
        <v/>
      </c>
      <c r="B323" s="24">
        <f>IF(A323="","","Second camper")</f>
        <v/>
      </c>
      <c r="C323" s="25">
        <f>IF(A323="","",Registrations!$AZ$23)</f>
        <v/>
      </c>
      <c r="D323" s="24">
        <f>IF(OR(A323="",NOT(ISNUMBER(C323)),NOT(ISNUMBER(Lists!$B$2))),"",YEAR(Lists!$B$2)-YEAR(C323)-IF(DATE(YEAR(Lists!$B$2),MONTH(C323),DAY(C323))&gt;Lists!$B$2,1,0))</f>
        <v/>
      </c>
      <c r="E323" s="23">
        <f>IF(NOT(ISNUMBER(D323)),"",IF(COUNTIF(Lists!$E$2:$E$4,"&lt;="&amp;D323)=0,"Check the age",IF(D323&gt;Lists!$F$2,"Check the age",INDEX(Lists!$D$2:$D$4,COUNTIF(Lists!$E$2:$E$4,"&lt;="&amp;D323)))))</f>
        <v/>
      </c>
      <c r="F323" s="23">
        <f>IF(A323="","",Registrations!$BA$23)</f>
        <v/>
      </c>
      <c r="G323" s="24">
        <f>IF(A323="","",Registrations!$BB$23)</f>
        <v/>
      </c>
      <c r="H323" s="23">
        <f>IF(A323="","",Registrations!$BE$23)</f>
        <v/>
      </c>
      <c r="I323" s="23">
        <f>IF(A323="","",Registrations!$BF$23)</f>
        <v/>
      </c>
      <c r="J323" s="24">
        <f>IF(A323="","",Registrations!$BC$23)</f>
        <v/>
      </c>
      <c r="K323" s="24">
        <f>IF(A323="","",Registrations!$BG$23)</f>
        <v/>
      </c>
      <c r="L323" s="24">
        <f>IF(A323="","",IF(Registrations!$BD$23="Yes","Uploaded",IF(UPPER(TRIM(R323&amp;""))="Y","On paper","Missing")))</f>
        <v/>
      </c>
      <c r="M323" s="23">
        <f>IF(A323="","",M23)</f>
        <v/>
      </c>
      <c r="N323" s="26">
        <f>IF(A323="","","On the first camper's row")</f>
        <v/>
      </c>
      <c r="O323" s="26">
        <f>IF(A323="","","On the first camper's row")</f>
        <v/>
      </c>
      <c r="P323" s="26">
        <f>IF(A323="","","On the first camper's row")</f>
        <v/>
      </c>
      <c r="Q323" s="18" t="n"/>
      <c r="R323" s="28" t="n"/>
      <c r="S323" s="28" t="n"/>
      <c r="T323" s="28" t="n"/>
      <c r="U323" s="18" t="n"/>
      <c r="V323" s="19">
        <f>IF(A323="",0,1)</f>
        <v/>
      </c>
      <c r="W323" s="19">
        <f>IF(A323="",0,0)</f>
        <v/>
      </c>
    </row>
    <row r="324">
      <c r="A324" s="23">
        <f>Registrations!$AY$24</f>
        <v/>
      </c>
      <c r="B324" s="24">
        <f>IF(A324="","","Second camper")</f>
        <v/>
      </c>
      <c r="C324" s="25">
        <f>IF(A324="","",Registrations!$AZ$24)</f>
        <v/>
      </c>
      <c r="D324" s="24">
        <f>IF(OR(A324="",NOT(ISNUMBER(C324)),NOT(ISNUMBER(Lists!$B$2))),"",YEAR(Lists!$B$2)-YEAR(C324)-IF(DATE(YEAR(Lists!$B$2),MONTH(C324),DAY(C324))&gt;Lists!$B$2,1,0))</f>
        <v/>
      </c>
      <c r="E324" s="23">
        <f>IF(NOT(ISNUMBER(D324)),"",IF(COUNTIF(Lists!$E$2:$E$4,"&lt;="&amp;D324)=0,"Check the age",IF(D324&gt;Lists!$F$2,"Check the age",INDEX(Lists!$D$2:$D$4,COUNTIF(Lists!$E$2:$E$4,"&lt;="&amp;D324)))))</f>
        <v/>
      </c>
      <c r="F324" s="23">
        <f>IF(A324="","",Registrations!$BA$24)</f>
        <v/>
      </c>
      <c r="G324" s="24">
        <f>IF(A324="","",Registrations!$BB$24)</f>
        <v/>
      </c>
      <c r="H324" s="23">
        <f>IF(A324="","",Registrations!$BE$24)</f>
        <v/>
      </c>
      <c r="I324" s="23">
        <f>IF(A324="","",Registrations!$BF$24)</f>
        <v/>
      </c>
      <c r="J324" s="24">
        <f>IF(A324="","",Registrations!$BC$24)</f>
        <v/>
      </c>
      <c r="K324" s="24">
        <f>IF(A324="","",Registrations!$BG$24)</f>
        <v/>
      </c>
      <c r="L324" s="24">
        <f>IF(A324="","",IF(Registrations!$BD$24="Yes","Uploaded",IF(UPPER(TRIM(R324&amp;""))="Y","On paper","Missing")))</f>
        <v/>
      </c>
      <c r="M324" s="23">
        <f>IF(A324="","",M24)</f>
        <v/>
      </c>
      <c r="N324" s="26">
        <f>IF(A324="","","On the first camper's row")</f>
        <v/>
      </c>
      <c r="O324" s="26">
        <f>IF(A324="","","On the first camper's row")</f>
        <v/>
      </c>
      <c r="P324" s="26">
        <f>IF(A324="","","On the first camper's row")</f>
        <v/>
      </c>
      <c r="Q324" s="18" t="n"/>
      <c r="R324" s="28" t="n"/>
      <c r="S324" s="28" t="n"/>
      <c r="T324" s="28" t="n"/>
      <c r="U324" s="18" t="n"/>
      <c r="V324" s="19">
        <f>IF(A324="",0,1)</f>
        <v/>
      </c>
      <c r="W324" s="19">
        <f>IF(A324="",0,0)</f>
        <v/>
      </c>
    </row>
    <row r="325">
      <c r="A325" s="23">
        <f>Registrations!$AY$25</f>
        <v/>
      </c>
      <c r="B325" s="24">
        <f>IF(A325="","","Second camper")</f>
        <v/>
      </c>
      <c r="C325" s="25">
        <f>IF(A325="","",Registrations!$AZ$25)</f>
        <v/>
      </c>
      <c r="D325" s="24">
        <f>IF(OR(A325="",NOT(ISNUMBER(C325)),NOT(ISNUMBER(Lists!$B$2))),"",YEAR(Lists!$B$2)-YEAR(C325)-IF(DATE(YEAR(Lists!$B$2),MONTH(C325),DAY(C325))&gt;Lists!$B$2,1,0))</f>
        <v/>
      </c>
      <c r="E325" s="23">
        <f>IF(NOT(ISNUMBER(D325)),"",IF(COUNTIF(Lists!$E$2:$E$4,"&lt;="&amp;D325)=0,"Check the age",IF(D325&gt;Lists!$F$2,"Check the age",INDEX(Lists!$D$2:$D$4,COUNTIF(Lists!$E$2:$E$4,"&lt;="&amp;D325)))))</f>
        <v/>
      </c>
      <c r="F325" s="23">
        <f>IF(A325="","",Registrations!$BA$25)</f>
        <v/>
      </c>
      <c r="G325" s="24">
        <f>IF(A325="","",Registrations!$BB$25)</f>
        <v/>
      </c>
      <c r="H325" s="23">
        <f>IF(A325="","",Registrations!$BE$25)</f>
        <v/>
      </c>
      <c r="I325" s="23">
        <f>IF(A325="","",Registrations!$BF$25)</f>
        <v/>
      </c>
      <c r="J325" s="24">
        <f>IF(A325="","",Registrations!$BC$25)</f>
        <v/>
      </c>
      <c r="K325" s="24">
        <f>IF(A325="","",Registrations!$BG$25)</f>
        <v/>
      </c>
      <c r="L325" s="24">
        <f>IF(A325="","",IF(Registrations!$BD$25="Yes","Uploaded",IF(UPPER(TRIM(R325&amp;""))="Y","On paper","Missing")))</f>
        <v/>
      </c>
      <c r="M325" s="23">
        <f>IF(A325="","",M25)</f>
        <v/>
      </c>
      <c r="N325" s="26">
        <f>IF(A325="","","On the first camper's row")</f>
        <v/>
      </c>
      <c r="O325" s="26">
        <f>IF(A325="","","On the first camper's row")</f>
        <v/>
      </c>
      <c r="P325" s="26">
        <f>IF(A325="","","On the first camper's row")</f>
        <v/>
      </c>
      <c r="Q325" s="18" t="n"/>
      <c r="R325" s="28" t="n"/>
      <c r="S325" s="28" t="n"/>
      <c r="T325" s="28" t="n"/>
      <c r="U325" s="18" t="n"/>
      <c r="V325" s="19">
        <f>IF(A325="",0,1)</f>
        <v/>
      </c>
      <c r="W325" s="19">
        <f>IF(A325="",0,0)</f>
        <v/>
      </c>
    </row>
    <row r="326">
      <c r="A326" s="23">
        <f>Registrations!$AY$26</f>
        <v/>
      </c>
      <c r="B326" s="24">
        <f>IF(A326="","","Second camper")</f>
        <v/>
      </c>
      <c r="C326" s="25">
        <f>IF(A326="","",Registrations!$AZ$26)</f>
        <v/>
      </c>
      <c r="D326" s="24">
        <f>IF(OR(A326="",NOT(ISNUMBER(C326)),NOT(ISNUMBER(Lists!$B$2))),"",YEAR(Lists!$B$2)-YEAR(C326)-IF(DATE(YEAR(Lists!$B$2),MONTH(C326),DAY(C326))&gt;Lists!$B$2,1,0))</f>
        <v/>
      </c>
      <c r="E326" s="23">
        <f>IF(NOT(ISNUMBER(D326)),"",IF(COUNTIF(Lists!$E$2:$E$4,"&lt;="&amp;D326)=0,"Check the age",IF(D326&gt;Lists!$F$2,"Check the age",INDEX(Lists!$D$2:$D$4,COUNTIF(Lists!$E$2:$E$4,"&lt;="&amp;D326)))))</f>
        <v/>
      </c>
      <c r="F326" s="23">
        <f>IF(A326="","",Registrations!$BA$26)</f>
        <v/>
      </c>
      <c r="G326" s="24">
        <f>IF(A326="","",Registrations!$BB$26)</f>
        <v/>
      </c>
      <c r="H326" s="23">
        <f>IF(A326="","",Registrations!$BE$26)</f>
        <v/>
      </c>
      <c r="I326" s="23">
        <f>IF(A326="","",Registrations!$BF$26)</f>
        <v/>
      </c>
      <c r="J326" s="24">
        <f>IF(A326="","",Registrations!$BC$26)</f>
        <v/>
      </c>
      <c r="K326" s="24">
        <f>IF(A326="","",Registrations!$BG$26)</f>
        <v/>
      </c>
      <c r="L326" s="24">
        <f>IF(A326="","",IF(Registrations!$BD$26="Yes","Uploaded",IF(UPPER(TRIM(R326&amp;""))="Y","On paper","Missing")))</f>
        <v/>
      </c>
      <c r="M326" s="23">
        <f>IF(A326="","",M26)</f>
        <v/>
      </c>
      <c r="N326" s="26">
        <f>IF(A326="","","On the first camper's row")</f>
        <v/>
      </c>
      <c r="O326" s="26">
        <f>IF(A326="","","On the first camper's row")</f>
        <v/>
      </c>
      <c r="P326" s="26">
        <f>IF(A326="","","On the first camper's row")</f>
        <v/>
      </c>
      <c r="Q326" s="18" t="n"/>
      <c r="R326" s="28" t="n"/>
      <c r="S326" s="28" t="n"/>
      <c r="T326" s="28" t="n"/>
      <c r="U326" s="18" t="n"/>
      <c r="V326" s="19">
        <f>IF(A326="",0,1)</f>
        <v/>
      </c>
      <c r="W326" s="19">
        <f>IF(A326="",0,0)</f>
        <v/>
      </c>
    </row>
    <row r="327">
      <c r="A327" s="23">
        <f>Registrations!$AY$27</f>
        <v/>
      </c>
      <c r="B327" s="24">
        <f>IF(A327="","","Second camper")</f>
        <v/>
      </c>
      <c r="C327" s="25">
        <f>IF(A327="","",Registrations!$AZ$27)</f>
        <v/>
      </c>
      <c r="D327" s="24">
        <f>IF(OR(A327="",NOT(ISNUMBER(C327)),NOT(ISNUMBER(Lists!$B$2))),"",YEAR(Lists!$B$2)-YEAR(C327)-IF(DATE(YEAR(Lists!$B$2),MONTH(C327),DAY(C327))&gt;Lists!$B$2,1,0))</f>
        <v/>
      </c>
      <c r="E327" s="23">
        <f>IF(NOT(ISNUMBER(D327)),"",IF(COUNTIF(Lists!$E$2:$E$4,"&lt;="&amp;D327)=0,"Check the age",IF(D327&gt;Lists!$F$2,"Check the age",INDEX(Lists!$D$2:$D$4,COUNTIF(Lists!$E$2:$E$4,"&lt;="&amp;D327)))))</f>
        <v/>
      </c>
      <c r="F327" s="23">
        <f>IF(A327="","",Registrations!$BA$27)</f>
        <v/>
      </c>
      <c r="G327" s="24">
        <f>IF(A327="","",Registrations!$BB$27)</f>
        <v/>
      </c>
      <c r="H327" s="23">
        <f>IF(A327="","",Registrations!$BE$27)</f>
        <v/>
      </c>
      <c r="I327" s="23">
        <f>IF(A327="","",Registrations!$BF$27)</f>
        <v/>
      </c>
      <c r="J327" s="24">
        <f>IF(A327="","",Registrations!$BC$27)</f>
        <v/>
      </c>
      <c r="K327" s="24">
        <f>IF(A327="","",Registrations!$BG$27)</f>
        <v/>
      </c>
      <c r="L327" s="24">
        <f>IF(A327="","",IF(Registrations!$BD$27="Yes","Uploaded",IF(UPPER(TRIM(R327&amp;""))="Y","On paper","Missing")))</f>
        <v/>
      </c>
      <c r="M327" s="23">
        <f>IF(A327="","",M27)</f>
        <v/>
      </c>
      <c r="N327" s="26">
        <f>IF(A327="","","On the first camper's row")</f>
        <v/>
      </c>
      <c r="O327" s="26">
        <f>IF(A327="","","On the first camper's row")</f>
        <v/>
      </c>
      <c r="P327" s="26">
        <f>IF(A327="","","On the first camper's row")</f>
        <v/>
      </c>
      <c r="Q327" s="18" t="n"/>
      <c r="R327" s="28" t="n"/>
      <c r="S327" s="28" t="n"/>
      <c r="T327" s="28" t="n"/>
      <c r="U327" s="18" t="n"/>
      <c r="V327" s="19">
        <f>IF(A327="",0,1)</f>
        <v/>
      </c>
      <c r="W327" s="19">
        <f>IF(A327="",0,0)</f>
        <v/>
      </c>
    </row>
    <row r="328">
      <c r="A328" s="23">
        <f>Registrations!$AY$28</f>
        <v/>
      </c>
      <c r="B328" s="24">
        <f>IF(A328="","","Second camper")</f>
        <v/>
      </c>
      <c r="C328" s="25">
        <f>IF(A328="","",Registrations!$AZ$28)</f>
        <v/>
      </c>
      <c r="D328" s="24">
        <f>IF(OR(A328="",NOT(ISNUMBER(C328)),NOT(ISNUMBER(Lists!$B$2))),"",YEAR(Lists!$B$2)-YEAR(C328)-IF(DATE(YEAR(Lists!$B$2),MONTH(C328),DAY(C328))&gt;Lists!$B$2,1,0))</f>
        <v/>
      </c>
      <c r="E328" s="23">
        <f>IF(NOT(ISNUMBER(D328)),"",IF(COUNTIF(Lists!$E$2:$E$4,"&lt;="&amp;D328)=0,"Check the age",IF(D328&gt;Lists!$F$2,"Check the age",INDEX(Lists!$D$2:$D$4,COUNTIF(Lists!$E$2:$E$4,"&lt;="&amp;D328)))))</f>
        <v/>
      </c>
      <c r="F328" s="23">
        <f>IF(A328="","",Registrations!$BA$28)</f>
        <v/>
      </c>
      <c r="G328" s="24">
        <f>IF(A328="","",Registrations!$BB$28)</f>
        <v/>
      </c>
      <c r="H328" s="23">
        <f>IF(A328="","",Registrations!$BE$28)</f>
        <v/>
      </c>
      <c r="I328" s="23">
        <f>IF(A328="","",Registrations!$BF$28)</f>
        <v/>
      </c>
      <c r="J328" s="24">
        <f>IF(A328="","",Registrations!$BC$28)</f>
        <v/>
      </c>
      <c r="K328" s="24">
        <f>IF(A328="","",Registrations!$BG$28)</f>
        <v/>
      </c>
      <c r="L328" s="24">
        <f>IF(A328="","",IF(Registrations!$BD$28="Yes","Uploaded",IF(UPPER(TRIM(R328&amp;""))="Y","On paper","Missing")))</f>
        <v/>
      </c>
      <c r="M328" s="23">
        <f>IF(A328="","",M28)</f>
        <v/>
      </c>
      <c r="N328" s="26">
        <f>IF(A328="","","On the first camper's row")</f>
        <v/>
      </c>
      <c r="O328" s="26">
        <f>IF(A328="","","On the first camper's row")</f>
        <v/>
      </c>
      <c r="P328" s="26">
        <f>IF(A328="","","On the first camper's row")</f>
        <v/>
      </c>
      <c r="Q328" s="18" t="n"/>
      <c r="R328" s="28" t="n"/>
      <c r="S328" s="28" t="n"/>
      <c r="T328" s="28" t="n"/>
      <c r="U328" s="18" t="n"/>
      <c r="V328" s="19">
        <f>IF(A328="",0,1)</f>
        <v/>
      </c>
      <c r="W328" s="19">
        <f>IF(A328="",0,0)</f>
        <v/>
      </c>
    </row>
    <row r="329">
      <c r="A329" s="23">
        <f>Registrations!$AY$29</f>
        <v/>
      </c>
      <c r="B329" s="24">
        <f>IF(A329="","","Second camper")</f>
        <v/>
      </c>
      <c r="C329" s="25">
        <f>IF(A329="","",Registrations!$AZ$29)</f>
        <v/>
      </c>
      <c r="D329" s="24">
        <f>IF(OR(A329="",NOT(ISNUMBER(C329)),NOT(ISNUMBER(Lists!$B$2))),"",YEAR(Lists!$B$2)-YEAR(C329)-IF(DATE(YEAR(Lists!$B$2),MONTH(C329),DAY(C329))&gt;Lists!$B$2,1,0))</f>
        <v/>
      </c>
      <c r="E329" s="23">
        <f>IF(NOT(ISNUMBER(D329)),"",IF(COUNTIF(Lists!$E$2:$E$4,"&lt;="&amp;D329)=0,"Check the age",IF(D329&gt;Lists!$F$2,"Check the age",INDEX(Lists!$D$2:$D$4,COUNTIF(Lists!$E$2:$E$4,"&lt;="&amp;D329)))))</f>
        <v/>
      </c>
      <c r="F329" s="23">
        <f>IF(A329="","",Registrations!$BA$29)</f>
        <v/>
      </c>
      <c r="G329" s="24">
        <f>IF(A329="","",Registrations!$BB$29)</f>
        <v/>
      </c>
      <c r="H329" s="23">
        <f>IF(A329="","",Registrations!$BE$29)</f>
        <v/>
      </c>
      <c r="I329" s="23">
        <f>IF(A329="","",Registrations!$BF$29)</f>
        <v/>
      </c>
      <c r="J329" s="24">
        <f>IF(A329="","",Registrations!$BC$29)</f>
        <v/>
      </c>
      <c r="K329" s="24">
        <f>IF(A329="","",Registrations!$BG$29)</f>
        <v/>
      </c>
      <c r="L329" s="24">
        <f>IF(A329="","",IF(Registrations!$BD$29="Yes","Uploaded",IF(UPPER(TRIM(R329&amp;""))="Y","On paper","Missing")))</f>
        <v/>
      </c>
      <c r="M329" s="23">
        <f>IF(A329="","",M29)</f>
        <v/>
      </c>
      <c r="N329" s="26">
        <f>IF(A329="","","On the first camper's row")</f>
        <v/>
      </c>
      <c r="O329" s="26">
        <f>IF(A329="","","On the first camper's row")</f>
        <v/>
      </c>
      <c r="P329" s="26">
        <f>IF(A329="","","On the first camper's row")</f>
        <v/>
      </c>
      <c r="Q329" s="18" t="n"/>
      <c r="R329" s="28" t="n"/>
      <c r="S329" s="28" t="n"/>
      <c r="T329" s="28" t="n"/>
      <c r="U329" s="18" t="n"/>
      <c r="V329" s="19">
        <f>IF(A329="",0,1)</f>
        <v/>
      </c>
      <c r="W329" s="19">
        <f>IF(A329="",0,0)</f>
        <v/>
      </c>
    </row>
    <row r="330">
      <c r="A330" s="23">
        <f>Registrations!$AY$30</f>
        <v/>
      </c>
      <c r="B330" s="24">
        <f>IF(A330="","","Second camper")</f>
        <v/>
      </c>
      <c r="C330" s="25">
        <f>IF(A330="","",Registrations!$AZ$30)</f>
        <v/>
      </c>
      <c r="D330" s="24">
        <f>IF(OR(A330="",NOT(ISNUMBER(C330)),NOT(ISNUMBER(Lists!$B$2))),"",YEAR(Lists!$B$2)-YEAR(C330)-IF(DATE(YEAR(Lists!$B$2),MONTH(C330),DAY(C330))&gt;Lists!$B$2,1,0))</f>
        <v/>
      </c>
      <c r="E330" s="23">
        <f>IF(NOT(ISNUMBER(D330)),"",IF(COUNTIF(Lists!$E$2:$E$4,"&lt;="&amp;D330)=0,"Check the age",IF(D330&gt;Lists!$F$2,"Check the age",INDEX(Lists!$D$2:$D$4,COUNTIF(Lists!$E$2:$E$4,"&lt;="&amp;D330)))))</f>
        <v/>
      </c>
      <c r="F330" s="23">
        <f>IF(A330="","",Registrations!$BA$30)</f>
        <v/>
      </c>
      <c r="G330" s="24">
        <f>IF(A330="","",Registrations!$BB$30)</f>
        <v/>
      </c>
      <c r="H330" s="23">
        <f>IF(A330="","",Registrations!$BE$30)</f>
        <v/>
      </c>
      <c r="I330" s="23">
        <f>IF(A330="","",Registrations!$BF$30)</f>
        <v/>
      </c>
      <c r="J330" s="24">
        <f>IF(A330="","",Registrations!$BC$30)</f>
        <v/>
      </c>
      <c r="K330" s="24">
        <f>IF(A330="","",Registrations!$BG$30)</f>
        <v/>
      </c>
      <c r="L330" s="24">
        <f>IF(A330="","",IF(Registrations!$BD$30="Yes","Uploaded",IF(UPPER(TRIM(R330&amp;""))="Y","On paper","Missing")))</f>
        <v/>
      </c>
      <c r="M330" s="23">
        <f>IF(A330="","",M30)</f>
        <v/>
      </c>
      <c r="N330" s="26">
        <f>IF(A330="","","On the first camper's row")</f>
        <v/>
      </c>
      <c r="O330" s="26">
        <f>IF(A330="","","On the first camper's row")</f>
        <v/>
      </c>
      <c r="P330" s="26">
        <f>IF(A330="","","On the first camper's row")</f>
        <v/>
      </c>
      <c r="Q330" s="18" t="n"/>
      <c r="R330" s="28" t="n"/>
      <c r="S330" s="28" t="n"/>
      <c r="T330" s="28" t="n"/>
      <c r="U330" s="18" t="n"/>
      <c r="V330" s="19">
        <f>IF(A330="",0,1)</f>
        <v/>
      </c>
      <c r="W330" s="19">
        <f>IF(A330="",0,0)</f>
        <v/>
      </c>
    </row>
    <row r="331">
      <c r="A331" s="23">
        <f>Registrations!$AY$31</f>
        <v/>
      </c>
      <c r="B331" s="24">
        <f>IF(A331="","","Second camper")</f>
        <v/>
      </c>
      <c r="C331" s="25">
        <f>IF(A331="","",Registrations!$AZ$31)</f>
        <v/>
      </c>
      <c r="D331" s="24">
        <f>IF(OR(A331="",NOT(ISNUMBER(C331)),NOT(ISNUMBER(Lists!$B$2))),"",YEAR(Lists!$B$2)-YEAR(C331)-IF(DATE(YEAR(Lists!$B$2),MONTH(C331),DAY(C331))&gt;Lists!$B$2,1,0))</f>
        <v/>
      </c>
      <c r="E331" s="23">
        <f>IF(NOT(ISNUMBER(D331)),"",IF(COUNTIF(Lists!$E$2:$E$4,"&lt;="&amp;D331)=0,"Check the age",IF(D331&gt;Lists!$F$2,"Check the age",INDEX(Lists!$D$2:$D$4,COUNTIF(Lists!$E$2:$E$4,"&lt;="&amp;D331)))))</f>
        <v/>
      </c>
      <c r="F331" s="23">
        <f>IF(A331="","",Registrations!$BA$31)</f>
        <v/>
      </c>
      <c r="G331" s="24">
        <f>IF(A331="","",Registrations!$BB$31)</f>
        <v/>
      </c>
      <c r="H331" s="23">
        <f>IF(A331="","",Registrations!$BE$31)</f>
        <v/>
      </c>
      <c r="I331" s="23">
        <f>IF(A331="","",Registrations!$BF$31)</f>
        <v/>
      </c>
      <c r="J331" s="24">
        <f>IF(A331="","",Registrations!$BC$31)</f>
        <v/>
      </c>
      <c r="K331" s="24">
        <f>IF(A331="","",Registrations!$BG$31)</f>
        <v/>
      </c>
      <c r="L331" s="24">
        <f>IF(A331="","",IF(Registrations!$BD$31="Yes","Uploaded",IF(UPPER(TRIM(R331&amp;""))="Y","On paper","Missing")))</f>
        <v/>
      </c>
      <c r="M331" s="23">
        <f>IF(A331="","",M31)</f>
        <v/>
      </c>
      <c r="N331" s="26">
        <f>IF(A331="","","On the first camper's row")</f>
        <v/>
      </c>
      <c r="O331" s="26">
        <f>IF(A331="","","On the first camper's row")</f>
        <v/>
      </c>
      <c r="P331" s="26">
        <f>IF(A331="","","On the first camper's row")</f>
        <v/>
      </c>
      <c r="Q331" s="18" t="n"/>
      <c r="R331" s="28" t="n"/>
      <c r="S331" s="28" t="n"/>
      <c r="T331" s="28" t="n"/>
      <c r="U331" s="18" t="n"/>
      <c r="V331" s="19">
        <f>IF(A331="",0,1)</f>
        <v/>
      </c>
      <c r="W331" s="19">
        <f>IF(A331="",0,0)</f>
        <v/>
      </c>
    </row>
    <row r="332">
      <c r="A332" s="23">
        <f>Registrations!$AY$32</f>
        <v/>
      </c>
      <c r="B332" s="24">
        <f>IF(A332="","","Second camper")</f>
        <v/>
      </c>
      <c r="C332" s="25">
        <f>IF(A332="","",Registrations!$AZ$32)</f>
        <v/>
      </c>
      <c r="D332" s="24">
        <f>IF(OR(A332="",NOT(ISNUMBER(C332)),NOT(ISNUMBER(Lists!$B$2))),"",YEAR(Lists!$B$2)-YEAR(C332)-IF(DATE(YEAR(Lists!$B$2),MONTH(C332),DAY(C332))&gt;Lists!$B$2,1,0))</f>
        <v/>
      </c>
      <c r="E332" s="23">
        <f>IF(NOT(ISNUMBER(D332)),"",IF(COUNTIF(Lists!$E$2:$E$4,"&lt;="&amp;D332)=0,"Check the age",IF(D332&gt;Lists!$F$2,"Check the age",INDEX(Lists!$D$2:$D$4,COUNTIF(Lists!$E$2:$E$4,"&lt;="&amp;D332)))))</f>
        <v/>
      </c>
      <c r="F332" s="23">
        <f>IF(A332="","",Registrations!$BA$32)</f>
        <v/>
      </c>
      <c r="G332" s="24">
        <f>IF(A332="","",Registrations!$BB$32)</f>
        <v/>
      </c>
      <c r="H332" s="23">
        <f>IF(A332="","",Registrations!$BE$32)</f>
        <v/>
      </c>
      <c r="I332" s="23">
        <f>IF(A332="","",Registrations!$BF$32)</f>
        <v/>
      </c>
      <c r="J332" s="24">
        <f>IF(A332="","",Registrations!$BC$32)</f>
        <v/>
      </c>
      <c r="K332" s="24">
        <f>IF(A332="","",Registrations!$BG$32)</f>
        <v/>
      </c>
      <c r="L332" s="24">
        <f>IF(A332="","",IF(Registrations!$BD$32="Yes","Uploaded",IF(UPPER(TRIM(R332&amp;""))="Y","On paper","Missing")))</f>
        <v/>
      </c>
      <c r="M332" s="23">
        <f>IF(A332="","",M32)</f>
        <v/>
      </c>
      <c r="N332" s="26">
        <f>IF(A332="","","On the first camper's row")</f>
        <v/>
      </c>
      <c r="O332" s="26">
        <f>IF(A332="","","On the first camper's row")</f>
        <v/>
      </c>
      <c r="P332" s="26">
        <f>IF(A332="","","On the first camper's row")</f>
        <v/>
      </c>
      <c r="Q332" s="18" t="n"/>
      <c r="R332" s="28" t="n"/>
      <c r="S332" s="28" t="n"/>
      <c r="T332" s="28" t="n"/>
      <c r="U332" s="18" t="n"/>
      <c r="V332" s="19">
        <f>IF(A332="",0,1)</f>
        <v/>
      </c>
      <c r="W332" s="19">
        <f>IF(A332="",0,0)</f>
        <v/>
      </c>
    </row>
    <row r="333">
      <c r="A333" s="23">
        <f>Registrations!$AY$33</f>
        <v/>
      </c>
      <c r="B333" s="24">
        <f>IF(A333="","","Second camper")</f>
        <v/>
      </c>
      <c r="C333" s="25">
        <f>IF(A333="","",Registrations!$AZ$33)</f>
        <v/>
      </c>
      <c r="D333" s="24">
        <f>IF(OR(A333="",NOT(ISNUMBER(C333)),NOT(ISNUMBER(Lists!$B$2))),"",YEAR(Lists!$B$2)-YEAR(C333)-IF(DATE(YEAR(Lists!$B$2),MONTH(C333),DAY(C333))&gt;Lists!$B$2,1,0))</f>
        <v/>
      </c>
      <c r="E333" s="23">
        <f>IF(NOT(ISNUMBER(D333)),"",IF(COUNTIF(Lists!$E$2:$E$4,"&lt;="&amp;D333)=0,"Check the age",IF(D333&gt;Lists!$F$2,"Check the age",INDEX(Lists!$D$2:$D$4,COUNTIF(Lists!$E$2:$E$4,"&lt;="&amp;D333)))))</f>
        <v/>
      </c>
      <c r="F333" s="23">
        <f>IF(A333="","",Registrations!$BA$33)</f>
        <v/>
      </c>
      <c r="G333" s="24">
        <f>IF(A333="","",Registrations!$BB$33)</f>
        <v/>
      </c>
      <c r="H333" s="23">
        <f>IF(A333="","",Registrations!$BE$33)</f>
        <v/>
      </c>
      <c r="I333" s="23">
        <f>IF(A333="","",Registrations!$BF$33)</f>
        <v/>
      </c>
      <c r="J333" s="24">
        <f>IF(A333="","",Registrations!$BC$33)</f>
        <v/>
      </c>
      <c r="K333" s="24">
        <f>IF(A333="","",Registrations!$BG$33)</f>
        <v/>
      </c>
      <c r="L333" s="24">
        <f>IF(A333="","",IF(Registrations!$BD$33="Yes","Uploaded",IF(UPPER(TRIM(R333&amp;""))="Y","On paper","Missing")))</f>
        <v/>
      </c>
      <c r="M333" s="23">
        <f>IF(A333="","",M33)</f>
        <v/>
      </c>
      <c r="N333" s="26">
        <f>IF(A333="","","On the first camper's row")</f>
        <v/>
      </c>
      <c r="O333" s="26">
        <f>IF(A333="","","On the first camper's row")</f>
        <v/>
      </c>
      <c r="P333" s="26">
        <f>IF(A333="","","On the first camper's row")</f>
        <v/>
      </c>
      <c r="Q333" s="18" t="n"/>
      <c r="R333" s="28" t="n"/>
      <c r="S333" s="28" t="n"/>
      <c r="T333" s="28" t="n"/>
      <c r="U333" s="18" t="n"/>
      <c r="V333" s="19">
        <f>IF(A333="",0,1)</f>
        <v/>
      </c>
      <c r="W333" s="19">
        <f>IF(A333="",0,0)</f>
        <v/>
      </c>
    </row>
    <row r="334">
      <c r="A334" s="23">
        <f>Registrations!$AY$34</f>
        <v/>
      </c>
      <c r="B334" s="24">
        <f>IF(A334="","","Second camper")</f>
        <v/>
      </c>
      <c r="C334" s="25">
        <f>IF(A334="","",Registrations!$AZ$34)</f>
        <v/>
      </c>
      <c r="D334" s="24">
        <f>IF(OR(A334="",NOT(ISNUMBER(C334)),NOT(ISNUMBER(Lists!$B$2))),"",YEAR(Lists!$B$2)-YEAR(C334)-IF(DATE(YEAR(Lists!$B$2),MONTH(C334),DAY(C334))&gt;Lists!$B$2,1,0))</f>
        <v/>
      </c>
      <c r="E334" s="23">
        <f>IF(NOT(ISNUMBER(D334)),"",IF(COUNTIF(Lists!$E$2:$E$4,"&lt;="&amp;D334)=0,"Check the age",IF(D334&gt;Lists!$F$2,"Check the age",INDEX(Lists!$D$2:$D$4,COUNTIF(Lists!$E$2:$E$4,"&lt;="&amp;D334)))))</f>
        <v/>
      </c>
      <c r="F334" s="23">
        <f>IF(A334="","",Registrations!$BA$34)</f>
        <v/>
      </c>
      <c r="G334" s="24">
        <f>IF(A334="","",Registrations!$BB$34)</f>
        <v/>
      </c>
      <c r="H334" s="23">
        <f>IF(A334="","",Registrations!$BE$34)</f>
        <v/>
      </c>
      <c r="I334" s="23">
        <f>IF(A334="","",Registrations!$BF$34)</f>
        <v/>
      </c>
      <c r="J334" s="24">
        <f>IF(A334="","",Registrations!$BC$34)</f>
        <v/>
      </c>
      <c r="K334" s="24">
        <f>IF(A334="","",Registrations!$BG$34)</f>
        <v/>
      </c>
      <c r="L334" s="24">
        <f>IF(A334="","",IF(Registrations!$BD$34="Yes","Uploaded",IF(UPPER(TRIM(R334&amp;""))="Y","On paper","Missing")))</f>
        <v/>
      </c>
      <c r="M334" s="23">
        <f>IF(A334="","",M34)</f>
        <v/>
      </c>
      <c r="N334" s="26">
        <f>IF(A334="","","On the first camper's row")</f>
        <v/>
      </c>
      <c r="O334" s="26">
        <f>IF(A334="","","On the first camper's row")</f>
        <v/>
      </c>
      <c r="P334" s="26">
        <f>IF(A334="","","On the first camper's row")</f>
        <v/>
      </c>
      <c r="Q334" s="18" t="n"/>
      <c r="R334" s="28" t="n"/>
      <c r="S334" s="28" t="n"/>
      <c r="T334" s="28" t="n"/>
      <c r="U334" s="18" t="n"/>
      <c r="V334" s="19">
        <f>IF(A334="",0,1)</f>
        <v/>
      </c>
      <c r="W334" s="19">
        <f>IF(A334="",0,0)</f>
        <v/>
      </c>
    </row>
    <row r="335">
      <c r="A335" s="23">
        <f>Registrations!$AY$35</f>
        <v/>
      </c>
      <c r="B335" s="24">
        <f>IF(A335="","","Second camper")</f>
        <v/>
      </c>
      <c r="C335" s="25">
        <f>IF(A335="","",Registrations!$AZ$35)</f>
        <v/>
      </c>
      <c r="D335" s="24">
        <f>IF(OR(A335="",NOT(ISNUMBER(C335)),NOT(ISNUMBER(Lists!$B$2))),"",YEAR(Lists!$B$2)-YEAR(C335)-IF(DATE(YEAR(Lists!$B$2),MONTH(C335),DAY(C335))&gt;Lists!$B$2,1,0))</f>
        <v/>
      </c>
      <c r="E335" s="23">
        <f>IF(NOT(ISNUMBER(D335)),"",IF(COUNTIF(Lists!$E$2:$E$4,"&lt;="&amp;D335)=0,"Check the age",IF(D335&gt;Lists!$F$2,"Check the age",INDEX(Lists!$D$2:$D$4,COUNTIF(Lists!$E$2:$E$4,"&lt;="&amp;D335)))))</f>
        <v/>
      </c>
      <c r="F335" s="23">
        <f>IF(A335="","",Registrations!$BA$35)</f>
        <v/>
      </c>
      <c r="G335" s="24">
        <f>IF(A335="","",Registrations!$BB$35)</f>
        <v/>
      </c>
      <c r="H335" s="23">
        <f>IF(A335="","",Registrations!$BE$35)</f>
        <v/>
      </c>
      <c r="I335" s="23">
        <f>IF(A335="","",Registrations!$BF$35)</f>
        <v/>
      </c>
      <c r="J335" s="24">
        <f>IF(A335="","",Registrations!$BC$35)</f>
        <v/>
      </c>
      <c r="K335" s="24">
        <f>IF(A335="","",Registrations!$BG$35)</f>
        <v/>
      </c>
      <c r="L335" s="24">
        <f>IF(A335="","",IF(Registrations!$BD$35="Yes","Uploaded",IF(UPPER(TRIM(R335&amp;""))="Y","On paper","Missing")))</f>
        <v/>
      </c>
      <c r="M335" s="23">
        <f>IF(A335="","",M35)</f>
        <v/>
      </c>
      <c r="N335" s="26">
        <f>IF(A335="","","On the first camper's row")</f>
        <v/>
      </c>
      <c r="O335" s="26">
        <f>IF(A335="","","On the first camper's row")</f>
        <v/>
      </c>
      <c r="P335" s="26">
        <f>IF(A335="","","On the first camper's row")</f>
        <v/>
      </c>
      <c r="Q335" s="18" t="n"/>
      <c r="R335" s="28" t="n"/>
      <c r="S335" s="28" t="n"/>
      <c r="T335" s="28" t="n"/>
      <c r="U335" s="18" t="n"/>
      <c r="V335" s="19">
        <f>IF(A335="",0,1)</f>
        <v/>
      </c>
      <c r="W335" s="19">
        <f>IF(A335="",0,0)</f>
        <v/>
      </c>
    </row>
    <row r="336">
      <c r="A336" s="23">
        <f>Registrations!$AY$36</f>
        <v/>
      </c>
      <c r="B336" s="24">
        <f>IF(A336="","","Second camper")</f>
        <v/>
      </c>
      <c r="C336" s="25">
        <f>IF(A336="","",Registrations!$AZ$36)</f>
        <v/>
      </c>
      <c r="D336" s="24">
        <f>IF(OR(A336="",NOT(ISNUMBER(C336)),NOT(ISNUMBER(Lists!$B$2))),"",YEAR(Lists!$B$2)-YEAR(C336)-IF(DATE(YEAR(Lists!$B$2),MONTH(C336),DAY(C336))&gt;Lists!$B$2,1,0))</f>
        <v/>
      </c>
      <c r="E336" s="23">
        <f>IF(NOT(ISNUMBER(D336)),"",IF(COUNTIF(Lists!$E$2:$E$4,"&lt;="&amp;D336)=0,"Check the age",IF(D336&gt;Lists!$F$2,"Check the age",INDEX(Lists!$D$2:$D$4,COUNTIF(Lists!$E$2:$E$4,"&lt;="&amp;D336)))))</f>
        <v/>
      </c>
      <c r="F336" s="23">
        <f>IF(A336="","",Registrations!$BA$36)</f>
        <v/>
      </c>
      <c r="G336" s="24">
        <f>IF(A336="","",Registrations!$BB$36)</f>
        <v/>
      </c>
      <c r="H336" s="23">
        <f>IF(A336="","",Registrations!$BE$36)</f>
        <v/>
      </c>
      <c r="I336" s="23">
        <f>IF(A336="","",Registrations!$BF$36)</f>
        <v/>
      </c>
      <c r="J336" s="24">
        <f>IF(A336="","",Registrations!$BC$36)</f>
        <v/>
      </c>
      <c r="K336" s="24">
        <f>IF(A336="","",Registrations!$BG$36)</f>
        <v/>
      </c>
      <c r="L336" s="24">
        <f>IF(A336="","",IF(Registrations!$BD$36="Yes","Uploaded",IF(UPPER(TRIM(R336&amp;""))="Y","On paper","Missing")))</f>
        <v/>
      </c>
      <c r="M336" s="23">
        <f>IF(A336="","",M36)</f>
        <v/>
      </c>
      <c r="N336" s="26">
        <f>IF(A336="","","On the first camper's row")</f>
        <v/>
      </c>
      <c r="O336" s="26">
        <f>IF(A336="","","On the first camper's row")</f>
        <v/>
      </c>
      <c r="P336" s="26">
        <f>IF(A336="","","On the first camper's row")</f>
        <v/>
      </c>
      <c r="Q336" s="18" t="n"/>
      <c r="R336" s="28" t="n"/>
      <c r="S336" s="28" t="n"/>
      <c r="T336" s="28" t="n"/>
      <c r="U336" s="18" t="n"/>
      <c r="V336" s="19">
        <f>IF(A336="",0,1)</f>
        <v/>
      </c>
      <c r="W336" s="19">
        <f>IF(A336="",0,0)</f>
        <v/>
      </c>
    </row>
    <row r="337">
      <c r="A337" s="23">
        <f>Registrations!$AY$37</f>
        <v/>
      </c>
      <c r="B337" s="24">
        <f>IF(A337="","","Second camper")</f>
        <v/>
      </c>
      <c r="C337" s="25">
        <f>IF(A337="","",Registrations!$AZ$37)</f>
        <v/>
      </c>
      <c r="D337" s="24">
        <f>IF(OR(A337="",NOT(ISNUMBER(C337)),NOT(ISNUMBER(Lists!$B$2))),"",YEAR(Lists!$B$2)-YEAR(C337)-IF(DATE(YEAR(Lists!$B$2),MONTH(C337),DAY(C337))&gt;Lists!$B$2,1,0))</f>
        <v/>
      </c>
      <c r="E337" s="23">
        <f>IF(NOT(ISNUMBER(D337)),"",IF(COUNTIF(Lists!$E$2:$E$4,"&lt;="&amp;D337)=0,"Check the age",IF(D337&gt;Lists!$F$2,"Check the age",INDEX(Lists!$D$2:$D$4,COUNTIF(Lists!$E$2:$E$4,"&lt;="&amp;D337)))))</f>
        <v/>
      </c>
      <c r="F337" s="23">
        <f>IF(A337="","",Registrations!$BA$37)</f>
        <v/>
      </c>
      <c r="G337" s="24">
        <f>IF(A337="","",Registrations!$BB$37)</f>
        <v/>
      </c>
      <c r="H337" s="23">
        <f>IF(A337="","",Registrations!$BE$37)</f>
        <v/>
      </c>
      <c r="I337" s="23">
        <f>IF(A337="","",Registrations!$BF$37)</f>
        <v/>
      </c>
      <c r="J337" s="24">
        <f>IF(A337="","",Registrations!$BC$37)</f>
        <v/>
      </c>
      <c r="K337" s="24">
        <f>IF(A337="","",Registrations!$BG$37)</f>
        <v/>
      </c>
      <c r="L337" s="24">
        <f>IF(A337="","",IF(Registrations!$BD$37="Yes","Uploaded",IF(UPPER(TRIM(R337&amp;""))="Y","On paper","Missing")))</f>
        <v/>
      </c>
      <c r="M337" s="23">
        <f>IF(A337="","",M37)</f>
        <v/>
      </c>
      <c r="N337" s="26">
        <f>IF(A337="","","On the first camper's row")</f>
        <v/>
      </c>
      <c r="O337" s="26">
        <f>IF(A337="","","On the first camper's row")</f>
        <v/>
      </c>
      <c r="P337" s="26">
        <f>IF(A337="","","On the first camper's row")</f>
        <v/>
      </c>
      <c r="Q337" s="18" t="n"/>
      <c r="R337" s="28" t="n"/>
      <c r="S337" s="28" t="n"/>
      <c r="T337" s="28" t="n"/>
      <c r="U337" s="18" t="n"/>
      <c r="V337" s="19">
        <f>IF(A337="",0,1)</f>
        <v/>
      </c>
      <c r="W337" s="19">
        <f>IF(A337="",0,0)</f>
        <v/>
      </c>
    </row>
    <row r="338">
      <c r="A338" s="23">
        <f>Registrations!$AY$38</f>
        <v/>
      </c>
      <c r="B338" s="24">
        <f>IF(A338="","","Second camper")</f>
        <v/>
      </c>
      <c r="C338" s="25">
        <f>IF(A338="","",Registrations!$AZ$38)</f>
        <v/>
      </c>
      <c r="D338" s="24">
        <f>IF(OR(A338="",NOT(ISNUMBER(C338)),NOT(ISNUMBER(Lists!$B$2))),"",YEAR(Lists!$B$2)-YEAR(C338)-IF(DATE(YEAR(Lists!$B$2),MONTH(C338),DAY(C338))&gt;Lists!$B$2,1,0))</f>
        <v/>
      </c>
      <c r="E338" s="23">
        <f>IF(NOT(ISNUMBER(D338)),"",IF(COUNTIF(Lists!$E$2:$E$4,"&lt;="&amp;D338)=0,"Check the age",IF(D338&gt;Lists!$F$2,"Check the age",INDEX(Lists!$D$2:$D$4,COUNTIF(Lists!$E$2:$E$4,"&lt;="&amp;D338)))))</f>
        <v/>
      </c>
      <c r="F338" s="23">
        <f>IF(A338="","",Registrations!$BA$38)</f>
        <v/>
      </c>
      <c r="G338" s="24">
        <f>IF(A338="","",Registrations!$BB$38)</f>
        <v/>
      </c>
      <c r="H338" s="23">
        <f>IF(A338="","",Registrations!$BE$38)</f>
        <v/>
      </c>
      <c r="I338" s="23">
        <f>IF(A338="","",Registrations!$BF$38)</f>
        <v/>
      </c>
      <c r="J338" s="24">
        <f>IF(A338="","",Registrations!$BC$38)</f>
        <v/>
      </c>
      <c r="K338" s="24">
        <f>IF(A338="","",Registrations!$BG$38)</f>
        <v/>
      </c>
      <c r="L338" s="24">
        <f>IF(A338="","",IF(Registrations!$BD$38="Yes","Uploaded",IF(UPPER(TRIM(R338&amp;""))="Y","On paper","Missing")))</f>
        <v/>
      </c>
      <c r="M338" s="23">
        <f>IF(A338="","",M38)</f>
        <v/>
      </c>
      <c r="N338" s="26">
        <f>IF(A338="","","On the first camper's row")</f>
        <v/>
      </c>
      <c r="O338" s="26">
        <f>IF(A338="","","On the first camper's row")</f>
        <v/>
      </c>
      <c r="P338" s="26">
        <f>IF(A338="","","On the first camper's row")</f>
        <v/>
      </c>
      <c r="Q338" s="18" t="n"/>
      <c r="R338" s="28" t="n"/>
      <c r="S338" s="28" t="n"/>
      <c r="T338" s="28" t="n"/>
      <c r="U338" s="18" t="n"/>
      <c r="V338" s="19">
        <f>IF(A338="",0,1)</f>
        <v/>
      </c>
      <c r="W338" s="19">
        <f>IF(A338="",0,0)</f>
        <v/>
      </c>
    </row>
    <row r="339">
      <c r="A339" s="23">
        <f>Registrations!$AY$39</f>
        <v/>
      </c>
      <c r="B339" s="24">
        <f>IF(A339="","","Second camper")</f>
        <v/>
      </c>
      <c r="C339" s="25">
        <f>IF(A339="","",Registrations!$AZ$39)</f>
        <v/>
      </c>
      <c r="D339" s="24">
        <f>IF(OR(A339="",NOT(ISNUMBER(C339)),NOT(ISNUMBER(Lists!$B$2))),"",YEAR(Lists!$B$2)-YEAR(C339)-IF(DATE(YEAR(Lists!$B$2),MONTH(C339),DAY(C339))&gt;Lists!$B$2,1,0))</f>
        <v/>
      </c>
      <c r="E339" s="23">
        <f>IF(NOT(ISNUMBER(D339)),"",IF(COUNTIF(Lists!$E$2:$E$4,"&lt;="&amp;D339)=0,"Check the age",IF(D339&gt;Lists!$F$2,"Check the age",INDEX(Lists!$D$2:$D$4,COUNTIF(Lists!$E$2:$E$4,"&lt;="&amp;D339)))))</f>
        <v/>
      </c>
      <c r="F339" s="23">
        <f>IF(A339="","",Registrations!$BA$39)</f>
        <v/>
      </c>
      <c r="G339" s="24">
        <f>IF(A339="","",Registrations!$BB$39)</f>
        <v/>
      </c>
      <c r="H339" s="23">
        <f>IF(A339="","",Registrations!$BE$39)</f>
        <v/>
      </c>
      <c r="I339" s="23">
        <f>IF(A339="","",Registrations!$BF$39)</f>
        <v/>
      </c>
      <c r="J339" s="24">
        <f>IF(A339="","",Registrations!$BC$39)</f>
        <v/>
      </c>
      <c r="K339" s="24">
        <f>IF(A339="","",Registrations!$BG$39)</f>
        <v/>
      </c>
      <c r="L339" s="24">
        <f>IF(A339="","",IF(Registrations!$BD$39="Yes","Uploaded",IF(UPPER(TRIM(R339&amp;""))="Y","On paper","Missing")))</f>
        <v/>
      </c>
      <c r="M339" s="23">
        <f>IF(A339="","",M39)</f>
        <v/>
      </c>
      <c r="N339" s="26">
        <f>IF(A339="","","On the first camper's row")</f>
        <v/>
      </c>
      <c r="O339" s="26">
        <f>IF(A339="","","On the first camper's row")</f>
        <v/>
      </c>
      <c r="P339" s="26">
        <f>IF(A339="","","On the first camper's row")</f>
        <v/>
      </c>
      <c r="Q339" s="18" t="n"/>
      <c r="R339" s="28" t="n"/>
      <c r="S339" s="28" t="n"/>
      <c r="T339" s="28" t="n"/>
      <c r="U339" s="18" t="n"/>
      <c r="V339" s="19">
        <f>IF(A339="",0,1)</f>
        <v/>
      </c>
      <c r="W339" s="19">
        <f>IF(A339="",0,0)</f>
        <v/>
      </c>
    </row>
    <row r="340">
      <c r="A340" s="23">
        <f>Registrations!$AY$40</f>
        <v/>
      </c>
      <c r="B340" s="24">
        <f>IF(A340="","","Second camper")</f>
        <v/>
      </c>
      <c r="C340" s="25">
        <f>IF(A340="","",Registrations!$AZ$40)</f>
        <v/>
      </c>
      <c r="D340" s="24">
        <f>IF(OR(A340="",NOT(ISNUMBER(C340)),NOT(ISNUMBER(Lists!$B$2))),"",YEAR(Lists!$B$2)-YEAR(C340)-IF(DATE(YEAR(Lists!$B$2),MONTH(C340),DAY(C340))&gt;Lists!$B$2,1,0))</f>
        <v/>
      </c>
      <c r="E340" s="23">
        <f>IF(NOT(ISNUMBER(D340)),"",IF(COUNTIF(Lists!$E$2:$E$4,"&lt;="&amp;D340)=0,"Check the age",IF(D340&gt;Lists!$F$2,"Check the age",INDEX(Lists!$D$2:$D$4,COUNTIF(Lists!$E$2:$E$4,"&lt;="&amp;D340)))))</f>
        <v/>
      </c>
      <c r="F340" s="23">
        <f>IF(A340="","",Registrations!$BA$40)</f>
        <v/>
      </c>
      <c r="G340" s="24">
        <f>IF(A340="","",Registrations!$BB$40)</f>
        <v/>
      </c>
      <c r="H340" s="23">
        <f>IF(A340="","",Registrations!$BE$40)</f>
        <v/>
      </c>
      <c r="I340" s="23">
        <f>IF(A340="","",Registrations!$BF$40)</f>
        <v/>
      </c>
      <c r="J340" s="24">
        <f>IF(A340="","",Registrations!$BC$40)</f>
        <v/>
      </c>
      <c r="K340" s="24">
        <f>IF(A340="","",Registrations!$BG$40)</f>
        <v/>
      </c>
      <c r="L340" s="24">
        <f>IF(A340="","",IF(Registrations!$BD$40="Yes","Uploaded",IF(UPPER(TRIM(R340&amp;""))="Y","On paper","Missing")))</f>
        <v/>
      </c>
      <c r="M340" s="23">
        <f>IF(A340="","",M40)</f>
        <v/>
      </c>
      <c r="N340" s="26">
        <f>IF(A340="","","On the first camper's row")</f>
        <v/>
      </c>
      <c r="O340" s="26">
        <f>IF(A340="","","On the first camper's row")</f>
        <v/>
      </c>
      <c r="P340" s="26">
        <f>IF(A340="","","On the first camper's row")</f>
        <v/>
      </c>
      <c r="Q340" s="18" t="n"/>
      <c r="R340" s="28" t="n"/>
      <c r="S340" s="28" t="n"/>
      <c r="T340" s="28" t="n"/>
      <c r="U340" s="18" t="n"/>
      <c r="V340" s="19">
        <f>IF(A340="",0,1)</f>
        <v/>
      </c>
      <c r="W340" s="19">
        <f>IF(A340="",0,0)</f>
        <v/>
      </c>
    </row>
    <row r="341">
      <c r="A341" s="23">
        <f>Registrations!$AY$41</f>
        <v/>
      </c>
      <c r="B341" s="24">
        <f>IF(A341="","","Second camper")</f>
        <v/>
      </c>
      <c r="C341" s="25">
        <f>IF(A341="","",Registrations!$AZ$41)</f>
        <v/>
      </c>
      <c r="D341" s="24">
        <f>IF(OR(A341="",NOT(ISNUMBER(C341)),NOT(ISNUMBER(Lists!$B$2))),"",YEAR(Lists!$B$2)-YEAR(C341)-IF(DATE(YEAR(Lists!$B$2),MONTH(C341),DAY(C341))&gt;Lists!$B$2,1,0))</f>
        <v/>
      </c>
      <c r="E341" s="23">
        <f>IF(NOT(ISNUMBER(D341)),"",IF(COUNTIF(Lists!$E$2:$E$4,"&lt;="&amp;D341)=0,"Check the age",IF(D341&gt;Lists!$F$2,"Check the age",INDEX(Lists!$D$2:$D$4,COUNTIF(Lists!$E$2:$E$4,"&lt;="&amp;D341)))))</f>
        <v/>
      </c>
      <c r="F341" s="23">
        <f>IF(A341="","",Registrations!$BA$41)</f>
        <v/>
      </c>
      <c r="G341" s="24">
        <f>IF(A341="","",Registrations!$BB$41)</f>
        <v/>
      </c>
      <c r="H341" s="23">
        <f>IF(A341="","",Registrations!$BE$41)</f>
        <v/>
      </c>
      <c r="I341" s="23">
        <f>IF(A341="","",Registrations!$BF$41)</f>
        <v/>
      </c>
      <c r="J341" s="24">
        <f>IF(A341="","",Registrations!$BC$41)</f>
        <v/>
      </c>
      <c r="K341" s="24">
        <f>IF(A341="","",Registrations!$BG$41)</f>
        <v/>
      </c>
      <c r="L341" s="24">
        <f>IF(A341="","",IF(Registrations!$BD$41="Yes","Uploaded",IF(UPPER(TRIM(R341&amp;""))="Y","On paper","Missing")))</f>
        <v/>
      </c>
      <c r="M341" s="23">
        <f>IF(A341="","",M41)</f>
        <v/>
      </c>
      <c r="N341" s="26">
        <f>IF(A341="","","On the first camper's row")</f>
        <v/>
      </c>
      <c r="O341" s="26">
        <f>IF(A341="","","On the first camper's row")</f>
        <v/>
      </c>
      <c r="P341" s="26">
        <f>IF(A341="","","On the first camper's row")</f>
        <v/>
      </c>
      <c r="Q341" s="18" t="n"/>
      <c r="R341" s="28" t="n"/>
      <c r="S341" s="28" t="n"/>
      <c r="T341" s="28" t="n"/>
      <c r="U341" s="18" t="n"/>
      <c r="V341" s="19">
        <f>IF(A341="",0,1)</f>
        <v/>
      </c>
      <c r="W341" s="19">
        <f>IF(A341="",0,0)</f>
        <v/>
      </c>
    </row>
    <row r="342">
      <c r="A342" s="23">
        <f>Registrations!$AY$42</f>
        <v/>
      </c>
      <c r="B342" s="24">
        <f>IF(A342="","","Second camper")</f>
        <v/>
      </c>
      <c r="C342" s="25">
        <f>IF(A342="","",Registrations!$AZ$42)</f>
        <v/>
      </c>
      <c r="D342" s="24">
        <f>IF(OR(A342="",NOT(ISNUMBER(C342)),NOT(ISNUMBER(Lists!$B$2))),"",YEAR(Lists!$B$2)-YEAR(C342)-IF(DATE(YEAR(Lists!$B$2),MONTH(C342),DAY(C342))&gt;Lists!$B$2,1,0))</f>
        <v/>
      </c>
      <c r="E342" s="23">
        <f>IF(NOT(ISNUMBER(D342)),"",IF(COUNTIF(Lists!$E$2:$E$4,"&lt;="&amp;D342)=0,"Check the age",IF(D342&gt;Lists!$F$2,"Check the age",INDEX(Lists!$D$2:$D$4,COUNTIF(Lists!$E$2:$E$4,"&lt;="&amp;D342)))))</f>
        <v/>
      </c>
      <c r="F342" s="23">
        <f>IF(A342="","",Registrations!$BA$42)</f>
        <v/>
      </c>
      <c r="G342" s="24">
        <f>IF(A342="","",Registrations!$BB$42)</f>
        <v/>
      </c>
      <c r="H342" s="23">
        <f>IF(A342="","",Registrations!$BE$42)</f>
        <v/>
      </c>
      <c r="I342" s="23">
        <f>IF(A342="","",Registrations!$BF$42)</f>
        <v/>
      </c>
      <c r="J342" s="24">
        <f>IF(A342="","",Registrations!$BC$42)</f>
        <v/>
      </c>
      <c r="K342" s="24">
        <f>IF(A342="","",Registrations!$BG$42)</f>
        <v/>
      </c>
      <c r="L342" s="24">
        <f>IF(A342="","",IF(Registrations!$BD$42="Yes","Uploaded",IF(UPPER(TRIM(R342&amp;""))="Y","On paper","Missing")))</f>
        <v/>
      </c>
      <c r="M342" s="23">
        <f>IF(A342="","",M42)</f>
        <v/>
      </c>
      <c r="N342" s="26">
        <f>IF(A342="","","On the first camper's row")</f>
        <v/>
      </c>
      <c r="O342" s="26">
        <f>IF(A342="","","On the first camper's row")</f>
        <v/>
      </c>
      <c r="P342" s="26">
        <f>IF(A342="","","On the first camper's row")</f>
        <v/>
      </c>
      <c r="Q342" s="18" t="n"/>
      <c r="R342" s="28" t="n"/>
      <c r="S342" s="28" t="n"/>
      <c r="T342" s="28" t="n"/>
      <c r="U342" s="18" t="n"/>
      <c r="V342" s="19">
        <f>IF(A342="",0,1)</f>
        <v/>
      </c>
      <c r="W342" s="19">
        <f>IF(A342="",0,0)</f>
        <v/>
      </c>
    </row>
    <row r="343">
      <c r="A343" s="23">
        <f>Registrations!$AY$43</f>
        <v/>
      </c>
      <c r="B343" s="24">
        <f>IF(A343="","","Second camper")</f>
        <v/>
      </c>
      <c r="C343" s="25">
        <f>IF(A343="","",Registrations!$AZ$43)</f>
        <v/>
      </c>
      <c r="D343" s="24">
        <f>IF(OR(A343="",NOT(ISNUMBER(C343)),NOT(ISNUMBER(Lists!$B$2))),"",YEAR(Lists!$B$2)-YEAR(C343)-IF(DATE(YEAR(Lists!$B$2),MONTH(C343),DAY(C343))&gt;Lists!$B$2,1,0))</f>
        <v/>
      </c>
      <c r="E343" s="23">
        <f>IF(NOT(ISNUMBER(D343)),"",IF(COUNTIF(Lists!$E$2:$E$4,"&lt;="&amp;D343)=0,"Check the age",IF(D343&gt;Lists!$F$2,"Check the age",INDEX(Lists!$D$2:$D$4,COUNTIF(Lists!$E$2:$E$4,"&lt;="&amp;D343)))))</f>
        <v/>
      </c>
      <c r="F343" s="23">
        <f>IF(A343="","",Registrations!$BA$43)</f>
        <v/>
      </c>
      <c r="G343" s="24">
        <f>IF(A343="","",Registrations!$BB$43)</f>
        <v/>
      </c>
      <c r="H343" s="23">
        <f>IF(A343="","",Registrations!$BE$43)</f>
        <v/>
      </c>
      <c r="I343" s="23">
        <f>IF(A343="","",Registrations!$BF$43)</f>
        <v/>
      </c>
      <c r="J343" s="24">
        <f>IF(A343="","",Registrations!$BC$43)</f>
        <v/>
      </c>
      <c r="K343" s="24">
        <f>IF(A343="","",Registrations!$BG$43)</f>
        <v/>
      </c>
      <c r="L343" s="24">
        <f>IF(A343="","",IF(Registrations!$BD$43="Yes","Uploaded",IF(UPPER(TRIM(R343&amp;""))="Y","On paper","Missing")))</f>
        <v/>
      </c>
      <c r="M343" s="23">
        <f>IF(A343="","",M43)</f>
        <v/>
      </c>
      <c r="N343" s="26">
        <f>IF(A343="","","On the first camper's row")</f>
        <v/>
      </c>
      <c r="O343" s="26">
        <f>IF(A343="","","On the first camper's row")</f>
        <v/>
      </c>
      <c r="P343" s="26">
        <f>IF(A343="","","On the first camper's row")</f>
        <v/>
      </c>
      <c r="Q343" s="18" t="n"/>
      <c r="R343" s="28" t="n"/>
      <c r="S343" s="28" t="n"/>
      <c r="T343" s="28" t="n"/>
      <c r="U343" s="18" t="n"/>
      <c r="V343" s="19">
        <f>IF(A343="",0,1)</f>
        <v/>
      </c>
      <c r="W343" s="19">
        <f>IF(A343="",0,0)</f>
        <v/>
      </c>
    </row>
    <row r="344">
      <c r="A344" s="23">
        <f>Registrations!$AY$44</f>
        <v/>
      </c>
      <c r="B344" s="24">
        <f>IF(A344="","","Second camper")</f>
        <v/>
      </c>
      <c r="C344" s="25">
        <f>IF(A344="","",Registrations!$AZ$44)</f>
        <v/>
      </c>
      <c r="D344" s="24">
        <f>IF(OR(A344="",NOT(ISNUMBER(C344)),NOT(ISNUMBER(Lists!$B$2))),"",YEAR(Lists!$B$2)-YEAR(C344)-IF(DATE(YEAR(Lists!$B$2),MONTH(C344),DAY(C344))&gt;Lists!$B$2,1,0))</f>
        <v/>
      </c>
      <c r="E344" s="23">
        <f>IF(NOT(ISNUMBER(D344)),"",IF(COUNTIF(Lists!$E$2:$E$4,"&lt;="&amp;D344)=0,"Check the age",IF(D344&gt;Lists!$F$2,"Check the age",INDEX(Lists!$D$2:$D$4,COUNTIF(Lists!$E$2:$E$4,"&lt;="&amp;D344)))))</f>
        <v/>
      </c>
      <c r="F344" s="23">
        <f>IF(A344="","",Registrations!$BA$44)</f>
        <v/>
      </c>
      <c r="G344" s="24">
        <f>IF(A344="","",Registrations!$BB$44)</f>
        <v/>
      </c>
      <c r="H344" s="23">
        <f>IF(A344="","",Registrations!$BE$44)</f>
        <v/>
      </c>
      <c r="I344" s="23">
        <f>IF(A344="","",Registrations!$BF$44)</f>
        <v/>
      </c>
      <c r="J344" s="24">
        <f>IF(A344="","",Registrations!$BC$44)</f>
        <v/>
      </c>
      <c r="K344" s="24">
        <f>IF(A344="","",Registrations!$BG$44)</f>
        <v/>
      </c>
      <c r="L344" s="24">
        <f>IF(A344="","",IF(Registrations!$BD$44="Yes","Uploaded",IF(UPPER(TRIM(R344&amp;""))="Y","On paper","Missing")))</f>
        <v/>
      </c>
      <c r="M344" s="23">
        <f>IF(A344="","",M44)</f>
        <v/>
      </c>
      <c r="N344" s="26">
        <f>IF(A344="","","On the first camper's row")</f>
        <v/>
      </c>
      <c r="O344" s="26">
        <f>IF(A344="","","On the first camper's row")</f>
        <v/>
      </c>
      <c r="P344" s="26">
        <f>IF(A344="","","On the first camper's row")</f>
        <v/>
      </c>
      <c r="Q344" s="18" t="n"/>
      <c r="R344" s="28" t="n"/>
      <c r="S344" s="28" t="n"/>
      <c r="T344" s="28" t="n"/>
      <c r="U344" s="18" t="n"/>
      <c r="V344" s="19">
        <f>IF(A344="",0,1)</f>
        <v/>
      </c>
      <c r="W344" s="19">
        <f>IF(A344="",0,0)</f>
        <v/>
      </c>
    </row>
    <row r="345">
      <c r="A345" s="23">
        <f>Registrations!$AY$45</f>
        <v/>
      </c>
      <c r="B345" s="24">
        <f>IF(A345="","","Second camper")</f>
        <v/>
      </c>
      <c r="C345" s="25">
        <f>IF(A345="","",Registrations!$AZ$45)</f>
        <v/>
      </c>
      <c r="D345" s="24">
        <f>IF(OR(A345="",NOT(ISNUMBER(C345)),NOT(ISNUMBER(Lists!$B$2))),"",YEAR(Lists!$B$2)-YEAR(C345)-IF(DATE(YEAR(Lists!$B$2),MONTH(C345),DAY(C345))&gt;Lists!$B$2,1,0))</f>
        <v/>
      </c>
      <c r="E345" s="23">
        <f>IF(NOT(ISNUMBER(D345)),"",IF(COUNTIF(Lists!$E$2:$E$4,"&lt;="&amp;D345)=0,"Check the age",IF(D345&gt;Lists!$F$2,"Check the age",INDEX(Lists!$D$2:$D$4,COUNTIF(Lists!$E$2:$E$4,"&lt;="&amp;D345)))))</f>
        <v/>
      </c>
      <c r="F345" s="23">
        <f>IF(A345="","",Registrations!$BA$45)</f>
        <v/>
      </c>
      <c r="G345" s="24">
        <f>IF(A345="","",Registrations!$BB$45)</f>
        <v/>
      </c>
      <c r="H345" s="23">
        <f>IF(A345="","",Registrations!$BE$45)</f>
        <v/>
      </c>
      <c r="I345" s="23">
        <f>IF(A345="","",Registrations!$BF$45)</f>
        <v/>
      </c>
      <c r="J345" s="24">
        <f>IF(A345="","",Registrations!$BC$45)</f>
        <v/>
      </c>
      <c r="K345" s="24">
        <f>IF(A345="","",Registrations!$BG$45)</f>
        <v/>
      </c>
      <c r="L345" s="24">
        <f>IF(A345="","",IF(Registrations!$BD$45="Yes","Uploaded",IF(UPPER(TRIM(R345&amp;""))="Y","On paper","Missing")))</f>
        <v/>
      </c>
      <c r="M345" s="23">
        <f>IF(A345="","",M45)</f>
        <v/>
      </c>
      <c r="N345" s="26">
        <f>IF(A345="","","On the first camper's row")</f>
        <v/>
      </c>
      <c r="O345" s="26">
        <f>IF(A345="","","On the first camper's row")</f>
        <v/>
      </c>
      <c r="P345" s="26">
        <f>IF(A345="","","On the first camper's row")</f>
        <v/>
      </c>
      <c r="Q345" s="18" t="n"/>
      <c r="R345" s="28" t="n"/>
      <c r="S345" s="28" t="n"/>
      <c r="T345" s="28" t="n"/>
      <c r="U345" s="18" t="n"/>
      <c r="V345" s="19">
        <f>IF(A345="",0,1)</f>
        <v/>
      </c>
      <c r="W345" s="19">
        <f>IF(A345="",0,0)</f>
        <v/>
      </c>
    </row>
    <row r="346">
      <c r="A346" s="23">
        <f>Registrations!$AY$46</f>
        <v/>
      </c>
      <c r="B346" s="24">
        <f>IF(A346="","","Second camper")</f>
        <v/>
      </c>
      <c r="C346" s="25">
        <f>IF(A346="","",Registrations!$AZ$46)</f>
        <v/>
      </c>
      <c r="D346" s="24">
        <f>IF(OR(A346="",NOT(ISNUMBER(C346)),NOT(ISNUMBER(Lists!$B$2))),"",YEAR(Lists!$B$2)-YEAR(C346)-IF(DATE(YEAR(Lists!$B$2),MONTH(C346),DAY(C346))&gt;Lists!$B$2,1,0))</f>
        <v/>
      </c>
      <c r="E346" s="23">
        <f>IF(NOT(ISNUMBER(D346)),"",IF(COUNTIF(Lists!$E$2:$E$4,"&lt;="&amp;D346)=0,"Check the age",IF(D346&gt;Lists!$F$2,"Check the age",INDEX(Lists!$D$2:$D$4,COUNTIF(Lists!$E$2:$E$4,"&lt;="&amp;D346)))))</f>
        <v/>
      </c>
      <c r="F346" s="23">
        <f>IF(A346="","",Registrations!$BA$46)</f>
        <v/>
      </c>
      <c r="G346" s="24">
        <f>IF(A346="","",Registrations!$BB$46)</f>
        <v/>
      </c>
      <c r="H346" s="23">
        <f>IF(A346="","",Registrations!$BE$46)</f>
        <v/>
      </c>
      <c r="I346" s="23">
        <f>IF(A346="","",Registrations!$BF$46)</f>
        <v/>
      </c>
      <c r="J346" s="24">
        <f>IF(A346="","",Registrations!$BC$46)</f>
        <v/>
      </c>
      <c r="K346" s="24">
        <f>IF(A346="","",Registrations!$BG$46)</f>
        <v/>
      </c>
      <c r="L346" s="24">
        <f>IF(A346="","",IF(Registrations!$BD$46="Yes","Uploaded",IF(UPPER(TRIM(R346&amp;""))="Y","On paper","Missing")))</f>
        <v/>
      </c>
      <c r="M346" s="23">
        <f>IF(A346="","",M46)</f>
        <v/>
      </c>
      <c r="N346" s="26">
        <f>IF(A346="","","On the first camper's row")</f>
        <v/>
      </c>
      <c r="O346" s="26">
        <f>IF(A346="","","On the first camper's row")</f>
        <v/>
      </c>
      <c r="P346" s="26">
        <f>IF(A346="","","On the first camper's row")</f>
        <v/>
      </c>
      <c r="Q346" s="18" t="n"/>
      <c r="R346" s="28" t="n"/>
      <c r="S346" s="28" t="n"/>
      <c r="T346" s="28" t="n"/>
      <c r="U346" s="18" t="n"/>
      <c r="V346" s="19">
        <f>IF(A346="",0,1)</f>
        <v/>
      </c>
      <c r="W346" s="19">
        <f>IF(A346="",0,0)</f>
        <v/>
      </c>
    </row>
    <row r="347">
      <c r="A347" s="23">
        <f>Registrations!$AY$47</f>
        <v/>
      </c>
      <c r="B347" s="24">
        <f>IF(A347="","","Second camper")</f>
        <v/>
      </c>
      <c r="C347" s="25">
        <f>IF(A347="","",Registrations!$AZ$47)</f>
        <v/>
      </c>
      <c r="D347" s="24">
        <f>IF(OR(A347="",NOT(ISNUMBER(C347)),NOT(ISNUMBER(Lists!$B$2))),"",YEAR(Lists!$B$2)-YEAR(C347)-IF(DATE(YEAR(Lists!$B$2),MONTH(C347),DAY(C347))&gt;Lists!$B$2,1,0))</f>
        <v/>
      </c>
      <c r="E347" s="23">
        <f>IF(NOT(ISNUMBER(D347)),"",IF(COUNTIF(Lists!$E$2:$E$4,"&lt;="&amp;D347)=0,"Check the age",IF(D347&gt;Lists!$F$2,"Check the age",INDEX(Lists!$D$2:$D$4,COUNTIF(Lists!$E$2:$E$4,"&lt;="&amp;D347)))))</f>
        <v/>
      </c>
      <c r="F347" s="23">
        <f>IF(A347="","",Registrations!$BA$47)</f>
        <v/>
      </c>
      <c r="G347" s="24">
        <f>IF(A347="","",Registrations!$BB$47)</f>
        <v/>
      </c>
      <c r="H347" s="23">
        <f>IF(A347="","",Registrations!$BE$47)</f>
        <v/>
      </c>
      <c r="I347" s="23">
        <f>IF(A347="","",Registrations!$BF$47)</f>
        <v/>
      </c>
      <c r="J347" s="24">
        <f>IF(A347="","",Registrations!$BC$47)</f>
        <v/>
      </c>
      <c r="K347" s="24">
        <f>IF(A347="","",Registrations!$BG$47)</f>
        <v/>
      </c>
      <c r="L347" s="24">
        <f>IF(A347="","",IF(Registrations!$BD$47="Yes","Uploaded",IF(UPPER(TRIM(R347&amp;""))="Y","On paper","Missing")))</f>
        <v/>
      </c>
      <c r="M347" s="23">
        <f>IF(A347="","",M47)</f>
        <v/>
      </c>
      <c r="N347" s="26">
        <f>IF(A347="","","On the first camper's row")</f>
        <v/>
      </c>
      <c r="O347" s="26">
        <f>IF(A347="","","On the first camper's row")</f>
        <v/>
      </c>
      <c r="P347" s="26">
        <f>IF(A347="","","On the first camper's row")</f>
        <v/>
      </c>
      <c r="Q347" s="18" t="n"/>
      <c r="R347" s="28" t="n"/>
      <c r="S347" s="28" t="n"/>
      <c r="T347" s="28" t="n"/>
      <c r="U347" s="18" t="n"/>
      <c r="V347" s="19">
        <f>IF(A347="",0,1)</f>
        <v/>
      </c>
      <c r="W347" s="19">
        <f>IF(A347="",0,0)</f>
        <v/>
      </c>
    </row>
    <row r="348">
      <c r="A348" s="23">
        <f>Registrations!$AY$48</f>
        <v/>
      </c>
      <c r="B348" s="24">
        <f>IF(A348="","","Second camper")</f>
        <v/>
      </c>
      <c r="C348" s="25">
        <f>IF(A348="","",Registrations!$AZ$48)</f>
        <v/>
      </c>
      <c r="D348" s="24">
        <f>IF(OR(A348="",NOT(ISNUMBER(C348)),NOT(ISNUMBER(Lists!$B$2))),"",YEAR(Lists!$B$2)-YEAR(C348)-IF(DATE(YEAR(Lists!$B$2),MONTH(C348),DAY(C348))&gt;Lists!$B$2,1,0))</f>
        <v/>
      </c>
      <c r="E348" s="23">
        <f>IF(NOT(ISNUMBER(D348)),"",IF(COUNTIF(Lists!$E$2:$E$4,"&lt;="&amp;D348)=0,"Check the age",IF(D348&gt;Lists!$F$2,"Check the age",INDEX(Lists!$D$2:$D$4,COUNTIF(Lists!$E$2:$E$4,"&lt;="&amp;D348)))))</f>
        <v/>
      </c>
      <c r="F348" s="23">
        <f>IF(A348="","",Registrations!$BA$48)</f>
        <v/>
      </c>
      <c r="G348" s="24">
        <f>IF(A348="","",Registrations!$BB$48)</f>
        <v/>
      </c>
      <c r="H348" s="23">
        <f>IF(A348="","",Registrations!$BE$48)</f>
        <v/>
      </c>
      <c r="I348" s="23">
        <f>IF(A348="","",Registrations!$BF$48)</f>
        <v/>
      </c>
      <c r="J348" s="24">
        <f>IF(A348="","",Registrations!$BC$48)</f>
        <v/>
      </c>
      <c r="K348" s="24">
        <f>IF(A348="","",Registrations!$BG$48)</f>
        <v/>
      </c>
      <c r="L348" s="24">
        <f>IF(A348="","",IF(Registrations!$BD$48="Yes","Uploaded",IF(UPPER(TRIM(R348&amp;""))="Y","On paper","Missing")))</f>
        <v/>
      </c>
      <c r="M348" s="23">
        <f>IF(A348="","",M48)</f>
        <v/>
      </c>
      <c r="N348" s="26">
        <f>IF(A348="","","On the first camper's row")</f>
        <v/>
      </c>
      <c r="O348" s="26">
        <f>IF(A348="","","On the first camper's row")</f>
        <v/>
      </c>
      <c r="P348" s="26">
        <f>IF(A348="","","On the first camper's row")</f>
        <v/>
      </c>
      <c r="Q348" s="18" t="n"/>
      <c r="R348" s="28" t="n"/>
      <c r="S348" s="28" t="n"/>
      <c r="T348" s="28" t="n"/>
      <c r="U348" s="18" t="n"/>
      <c r="V348" s="19">
        <f>IF(A348="",0,1)</f>
        <v/>
      </c>
      <c r="W348" s="19">
        <f>IF(A348="",0,0)</f>
        <v/>
      </c>
    </row>
    <row r="349">
      <c r="A349" s="23">
        <f>Registrations!$AY$49</f>
        <v/>
      </c>
      <c r="B349" s="24">
        <f>IF(A349="","","Second camper")</f>
        <v/>
      </c>
      <c r="C349" s="25">
        <f>IF(A349="","",Registrations!$AZ$49)</f>
        <v/>
      </c>
      <c r="D349" s="24">
        <f>IF(OR(A349="",NOT(ISNUMBER(C349)),NOT(ISNUMBER(Lists!$B$2))),"",YEAR(Lists!$B$2)-YEAR(C349)-IF(DATE(YEAR(Lists!$B$2),MONTH(C349),DAY(C349))&gt;Lists!$B$2,1,0))</f>
        <v/>
      </c>
      <c r="E349" s="23">
        <f>IF(NOT(ISNUMBER(D349)),"",IF(COUNTIF(Lists!$E$2:$E$4,"&lt;="&amp;D349)=0,"Check the age",IF(D349&gt;Lists!$F$2,"Check the age",INDEX(Lists!$D$2:$D$4,COUNTIF(Lists!$E$2:$E$4,"&lt;="&amp;D349)))))</f>
        <v/>
      </c>
      <c r="F349" s="23">
        <f>IF(A349="","",Registrations!$BA$49)</f>
        <v/>
      </c>
      <c r="G349" s="24">
        <f>IF(A349="","",Registrations!$BB$49)</f>
        <v/>
      </c>
      <c r="H349" s="23">
        <f>IF(A349="","",Registrations!$BE$49)</f>
        <v/>
      </c>
      <c r="I349" s="23">
        <f>IF(A349="","",Registrations!$BF$49)</f>
        <v/>
      </c>
      <c r="J349" s="24">
        <f>IF(A349="","",Registrations!$BC$49)</f>
        <v/>
      </c>
      <c r="K349" s="24">
        <f>IF(A349="","",Registrations!$BG$49)</f>
        <v/>
      </c>
      <c r="L349" s="24">
        <f>IF(A349="","",IF(Registrations!$BD$49="Yes","Uploaded",IF(UPPER(TRIM(R349&amp;""))="Y","On paper","Missing")))</f>
        <v/>
      </c>
      <c r="M349" s="23">
        <f>IF(A349="","",M49)</f>
        <v/>
      </c>
      <c r="N349" s="26">
        <f>IF(A349="","","On the first camper's row")</f>
        <v/>
      </c>
      <c r="O349" s="26">
        <f>IF(A349="","","On the first camper's row")</f>
        <v/>
      </c>
      <c r="P349" s="26">
        <f>IF(A349="","","On the first camper's row")</f>
        <v/>
      </c>
      <c r="Q349" s="18" t="n"/>
      <c r="R349" s="28" t="n"/>
      <c r="S349" s="28" t="n"/>
      <c r="T349" s="28" t="n"/>
      <c r="U349" s="18" t="n"/>
      <c r="V349" s="19">
        <f>IF(A349="",0,1)</f>
        <v/>
      </c>
      <c r="W349" s="19">
        <f>IF(A349="",0,0)</f>
        <v/>
      </c>
    </row>
    <row r="350">
      <c r="A350" s="23">
        <f>Registrations!$AY$50</f>
        <v/>
      </c>
      <c r="B350" s="24">
        <f>IF(A350="","","Second camper")</f>
        <v/>
      </c>
      <c r="C350" s="25">
        <f>IF(A350="","",Registrations!$AZ$50)</f>
        <v/>
      </c>
      <c r="D350" s="24">
        <f>IF(OR(A350="",NOT(ISNUMBER(C350)),NOT(ISNUMBER(Lists!$B$2))),"",YEAR(Lists!$B$2)-YEAR(C350)-IF(DATE(YEAR(Lists!$B$2),MONTH(C350),DAY(C350))&gt;Lists!$B$2,1,0))</f>
        <v/>
      </c>
      <c r="E350" s="23">
        <f>IF(NOT(ISNUMBER(D350)),"",IF(COUNTIF(Lists!$E$2:$E$4,"&lt;="&amp;D350)=0,"Check the age",IF(D350&gt;Lists!$F$2,"Check the age",INDEX(Lists!$D$2:$D$4,COUNTIF(Lists!$E$2:$E$4,"&lt;="&amp;D350)))))</f>
        <v/>
      </c>
      <c r="F350" s="23">
        <f>IF(A350="","",Registrations!$BA$50)</f>
        <v/>
      </c>
      <c r="G350" s="24">
        <f>IF(A350="","",Registrations!$BB$50)</f>
        <v/>
      </c>
      <c r="H350" s="23">
        <f>IF(A350="","",Registrations!$BE$50)</f>
        <v/>
      </c>
      <c r="I350" s="23">
        <f>IF(A350="","",Registrations!$BF$50)</f>
        <v/>
      </c>
      <c r="J350" s="24">
        <f>IF(A350="","",Registrations!$BC$50)</f>
        <v/>
      </c>
      <c r="K350" s="24">
        <f>IF(A350="","",Registrations!$BG$50)</f>
        <v/>
      </c>
      <c r="L350" s="24">
        <f>IF(A350="","",IF(Registrations!$BD$50="Yes","Uploaded",IF(UPPER(TRIM(R350&amp;""))="Y","On paper","Missing")))</f>
        <v/>
      </c>
      <c r="M350" s="23">
        <f>IF(A350="","",M50)</f>
        <v/>
      </c>
      <c r="N350" s="26">
        <f>IF(A350="","","On the first camper's row")</f>
        <v/>
      </c>
      <c r="O350" s="26">
        <f>IF(A350="","","On the first camper's row")</f>
        <v/>
      </c>
      <c r="P350" s="26">
        <f>IF(A350="","","On the first camper's row")</f>
        <v/>
      </c>
      <c r="Q350" s="18" t="n"/>
      <c r="R350" s="28" t="n"/>
      <c r="S350" s="28" t="n"/>
      <c r="T350" s="28" t="n"/>
      <c r="U350" s="18" t="n"/>
      <c r="V350" s="19">
        <f>IF(A350="",0,1)</f>
        <v/>
      </c>
      <c r="W350" s="19">
        <f>IF(A350="",0,0)</f>
        <v/>
      </c>
    </row>
    <row r="351">
      <c r="A351" s="23">
        <f>Registrations!$AY$51</f>
        <v/>
      </c>
      <c r="B351" s="24">
        <f>IF(A351="","","Second camper")</f>
        <v/>
      </c>
      <c r="C351" s="25">
        <f>IF(A351="","",Registrations!$AZ$51)</f>
        <v/>
      </c>
      <c r="D351" s="24">
        <f>IF(OR(A351="",NOT(ISNUMBER(C351)),NOT(ISNUMBER(Lists!$B$2))),"",YEAR(Lists!$B$2)-YEAR(C351)-IF(DATE(YEAR(Lists!$B$2),MONTH(C351),DAY(C351))&gt;Lists!$B$2,1,0))</f>
        <v/>
      </c>
      <c r="E351" s="23">
        <f>IF(NOT(ISNUMBER(D351)),"",IF(COUNTIF(Lists!$E$2:$E$4,"&lt;="&amp;D351)=0,"Check the age",IF(D351&gt;Lists!$F$2,"Check the age",INDEX(Lists!$D$2:$D$4,COUNTIF(Lists!$E$2:$E$4,"&lt;="&amp;D351)))))</f>
        <v/>
      </c>
      <c r="F351" s="23">
        <f>IF(A351="","",Registrations!$BA$51)</f>
        <v/>
      </c>
      <c r="G351" s="24">
        <f>IF(A351="","",Registrations!$BB$51)</f>
        <v/>
      </c>
      <c r="H351" s="23">
        <f>IF(A351="","",Registrations!$BE$51)</f>
        <v/>
      </c>
      <c r="I351" s="23">
        <f>IF(A351="","",Registrations!$BF$51)</f>
        <v/>
      </c>
      <c r="J351" s="24">
        <f>IF(A351="","",Registrations!$BC$51)</f>
        <v/>
      </c>
      <c r="K351" s="24">
        <f>IF(A351="","",Registrations!$BG$51)</f>
        <v/>
      </c>
      <c r="L351" s="24">
        <f>IF(A351="","",IF(Registrations!$BD$51="Yes","Uploaded",IF(UPPER(TRIM(R351&amp;""))="Y","On paper","Missing")))</f>
        <v/>
      </c>
      <c r="M351" s="23">
        <f>IF(A351="","",M51)</f>
        <v/>
      </c>
      <c r="N351" s="26">
        <f>IF(A351="","","On the first camper's row")</f>
        <v/>
      </c>
      <c r="O351" s="26">
        <f>IF(A351="","","On the first camper's row")</f>
        <v/>
      </c>
      <c r="P351" s="26">
        <f>IF(A351="","","On the first camper's row")</f>
        <v/>
      </c>
      <c r="Q351" s="18" t="n"/>
      <c r="R351" s="28" t="n"/>
      <c r="S351" s="28" t="n"/>
      <c r="T351" s="28" t="n"/>
      <c r="U351" s="18" t="n"/>
      <c r="V351" s="19">
        <f>IF(A351="",0,1)</f>
        <v/>
      </c>
      <c r="W351" s="19">
        <f>IF(A351="",0,0)</f>
        <v/>
      </c>
    </row>
    <row r="352">
      <c r="A352" s="23">
        <f>Registrations!$AY$52</f>
        <v/>
      </c>
      <c r="B352" s="24">
        <f>IF(A352="","","Second camper")</f>
        <v/>
      </c>
      <c r="C352" s="25">
        <f>IF(A352="","",Registrations!$AZ$52)</f>
        <v/>
      </c>
      <c r="D352" s="24">
        <f>IF(OR(A352="",NOT(ISNUMBER(C352)),NOT(ISNUMBER(Lists!$B$2))),"",YEAR(Lists!$B$2)-YEAR(C352)-IF(DATE(YEAR(Lists!$B$2),MONTH(C352),DAY(C352))&gt;Lists!$B$2,1,0))</f>
        <v/>
      </c>
      <c r="E352" s="23">
        <f>IF(NOT(ISNUMBER(D352)),"",IF(COUNTIF(Lists!$E$2:$E$4,"&lt;="&amp;D352)=0,"Check the age",IF(D352&gt;Lists!$F$2,"Check the age",INDEX(Lists!$D$2:$D$4,COUNTIF(Lists!$E$2:$E$4,"&lt;="&amp;D352)))))</f>
        <v/>
      </c>
      <c r="F352" s="23">
        <f>IF(A352="","",Registrations!$BA$52)</f>
        <v/>
      </c>
      <c r="G352" s="24">
        <f>IF(A352="","",Registrations!$BB$52)</f>
        <v/>
      </c>
      <c r="H352" s="23">
        <f>IF(A352="","",Registrations!$BE$52)</f>
        <v/>
      </c>
      <c r="I352" s="23">
        <f>IF(A352="","",Registrations!$BF$52)</f>
        <v/>
      </c>
      <c r="J352" s="24">
        <f>IF(A352="","",Registrations!$BC$52)</f>
        <v/>
      </c>
      <c r="K352" s="24">
        <f>IF(A352="","",Registrations!$BG$52)</f>
        <v/>
      </c>
      <c r="L352" s="24">
        <f>IF(A352="","",IF(Registrations!$BD$52="Yes","Uploaded",IF(UPPER(TRIM(R352&amp;""))="Y","On paper","Missing")))</f>
        <v/>
      </c>
      <c r="M352" s="23">
        <f>IF(A352="","",M52)</f>
        <v/>
      </c>
      <c r="N352" s="26">
        <f>IF(A352="","","On the first camper's row")</f>
        <v/>
      </c>
      <c r="O352" s="26">
        <f>IF(A352="","","On the first camper's row")</f>
        <v/>
      </c>
      <c r="P352" s="26">
        <f>IF(A352="","","On the first camper's row")</f>
        <v/>
      </c>
      <c r="Q352" s="18" t="n"/>
      <c r="R352" s="28" t="n"/>
      <c r="S352" s="28" t="n"/>
      <c r="T352" s="28" t="n"/>
      <c r="U352" s="18" t="n"/>
      <c r="V352" s="19">
        <f>IF(A352="",0,1)</f>
        <v/>
      </c>
      <c r="W352" s="19">
        <f>IF(A352="",0,0)</f>
        <v/>
      </c>
    </row>
    <row r="353">
      <c r="A353" s="23">
        <f>Registrations!$AY$53</f>
        <v/>
      </c>
      <c r="B353" s="24">
        <f>IF(A353="","","Second camper")</f>
        <v/>
      </c>
      <c r="C353" s="25">
        <f>IF(A353="","",Registrations!$AZ$53)</f>
        <v/>
      </c>
      <c r="D353" s="24">
        <f>IF(OR(A353="",NOT(ISNUMBER(C353)),NOT(ISNUMBER(Lists!$B$2))),"",YEAR(Lists!$B$2)-YEAR(C353)-IF(DATE(YEAR(Lists!$B$2),MONTH(C353),DAY(C353))&gt;Lists!$B$2,1,0))</f>
        <v/>
      </c>
      <c r="E353" s="23">
        <f>IF(NOT(ISNUMBER(D353)),"",IF(COUNTIF(Lists!$E$2:$E$4,"&lt;="&amp;D353)=0,"Check the age",IF(D353&gt;Lists!$F$2,"Check the age",INDEX(Lists!$D$2:$D$4,COUNTIF(Lists!$E$2:$E$4,"&lt;="&amp;D353)))))</f>
        <v/>
      </c>
      <c r="F353" s="23">
        <f>IF(A353="","",Registrations!$BA$53)</f>
        <v/>
      </c>
      <c r="G353" s="24">
        <f>IF(A353="","",Registrations!$BB$53)</f>
        <v/>
      </c>
      <c r="H353" s="23">
        <f>IF(A353="","",Registrations!$BE$53)</f>
        <v/>
      </c>
      <c r="I353" s="23">
        <f>IF(A353="","",Registrations!$BF$53)</f>
        <v/>
      </c>
      <c r="J353" s="24">
        <f>IF(A353="","",Registrations!$BC$53)</f>
        <v/>
      </c>
      <c r="K353" s="24">
        <f>IF(A353="","",Registrations!$BG$53)</f>
        <v/>
      </c>
      <c r="L353" s="24">
        <f>IF(A353="","",IF(Registrations!$BD$53="Yes","Uploaded",IF(UPPER(TRIM(R353&amp;""))="Y","On paper","Missing")))</f>
        <v/>
      </c>
      <c r="M353" s="23">
        <f>IF(A353="","",M53)</f>
        <v/>
      </c>
      <c r="N353" s="26">
        <f>IF(A353="","","On the first camper's row")</f>
        <v/>
      </c>
      <c r="O353" s="26">
        <f>IF(A353="","","On the first camper's row")</f>
        <v/>
      </c>
      <c r="P353" s="26">
        <f>IF(A353="","","On the first camper's row")</f>
        <v/>
      </c>
      <c r="Q353" s="18" t="n"/>
      <c r="R353" s="28" t="n"/>
      <c r="S353" s="28" t="n"/>
      <c r="T353" s="28" t="n"/>
      <c r="U353" s="18" t="n"/>
      <c r="V353" s="19">
        <f>IF(A353="",0,1)</f>
        <v/>
      </c>
      <c r="W353" s="19">
        <f>IF(A353="",0,0)</f>
        <v/>
      </c>
    </row>
    <row r="354">
      <c r="A354" s="23">
        <f>Registrations!$AY$54</f>
        <v/>
      </c>
      <c r="B354" s="24">
        <f>IF(A354="","","Second camper")</f>
        <v/>
      </c>
      <c r="C354" s="25">
        <f>IF(A354="","",Registrations!$AZ$54)</f>
        <v/>
      </c>
      <c r="D354" s="24">
        <f>IF(OR(A354="",NOT(ISNUMBER(C354)),NOT(ISNUMBER(Lists!$B$2))),"",YEAR(Lists!$B$2)-YEAR(C354)-IF(DATE(YEAR(Lists!$B$2),MONTH(C354),DAY(C354))&gt;Lists!$B$2,1,0))</f>
        <v/>
      </c>
      <c r="E354" s="23">
        <f>IF(NOT(ISNUMBER(D354)),"",IF(COUNTIF(Lists!$E$2:$E$4,"&lt;="&amp;D354)=0,"Check the age",IF(D354&gt;Lists!$F$2,"Check the age",INDEX(Lists!$D$2:$D$4,COUNTIF(Lists!$E$2:$E$4,"&lt;="&amp;D354)))))</f>
        <v/>
      </c>
      <c r="F354" s="23">
        <f>IF(A354="","",Registrations!$BA$54)</f>
        <v/>
      </c>
      <c r="G354" s="24">
        <f>IF(A354="","",Registrations!$BB$54)</f>
        <v/>
      </c>
      <c r="H354" s="23">
        <f>IF(A354="","",Registrations!$BE$54)</f>
        <v/>
      </c>
      <c r="I354" s="23">
        <f>IF(A354="","",Registrations!$BF$54)</f>
        <v/>
      </c>
      <c r="J354" s="24">
        <f>IF(A354="","",Registrations!$BC$54)</f>
        <v/>
      </c>
      <c r="K354" s="24">
        <f>IF(A354="","",Registrations!$BG$54)</f>
        <v/>
      </c>
      <c r="L354" s="24">
        <f>IF(A354="","",IF(Registrations!$BD$54="Yes","Uploaded",IF(UPPER(TRIM(R354&amp;""))="Y","On paper","Missing")))</f>
        <v/>
      </c>
      <c r="M354" s="23">
        <f>IF(A354="","",M54)</f>
        <v/>
      </c>
      <c r="N354" s="26">
        <f>IF(A354="","","On the first camper's row")</f>
        <v/>
      </c>
      <c r="O354" s="26">
        <f>IF(A354="","","On the first camper's row")</f>
        <v/>
      </c>
      <c r="P354" s="26">
        <f>IF(A354="","","On the first camper's row")</f>
        <v/>
      </c>
      <c r="Q354" s="18" t="n"/>
      <c r="R354" s="28" t="n"/>
      <c r="S354" s="28" t="n"/>
      <c r="T354" s="28" t="n"/>
      <c r="U354" s="18" t="n"/>
      <c r="V354" s="19">
        <f>IF(A354="",0,1)</f>
        <v/>
      </c>
      <c r="W354" s="19">
        <f>IF(A354="",0,0)</f>
        <v/>
      </c>
    </row>
    <row r="355">
      <c r="A355" s="23">
        <f>Registrations!$AY$55</f>
        <v/>
      </c>
      <c r="B355" s="24">
        <f>IF(A355="","","Second camper")</f>
        <v/>
      </c>
      <c r="C355" s="25">
        <f>IF(A355="","",Registrations!$AZ$55)</f>
        <v/>
      </c>
      <c r="D355" s="24">
        <f>IF(OR(A355="",NOT(ISNUMBER(C355)),NOT(ISNUMBER(Lists!$B$2))),"",YEAR(Lists!$B$2)-YEAR(C355)-IF(DATE(YEAR(Lists!$B$2),MONTH(C355),DAY(C355))&gt;Lists!$B$2,1,0))</f>
        <v/>
      </c>
      <c r="E355" s="23">
        <f>IF(NOT(ISNUMBER(D355)),"",IF(COUNTIF(Lists!$E$2:$E$4,"&lt;="&amp;D355)=0,"Check the age",IF(D355&gt;Lists!$F$2,"Check the age",INDEX(Lists!$D$2:$D$4,COUNTIF(Lists!$E$2:$E$4,"&lt;="&amp;D355)))))</f>
        <v/>
      </c>
      <c r="F355" s="23">
        <f>IF(A355="","",Registrations!$BA$55)</f>
        <v/>
      </c>
      <c r="G355" s="24">
        <f>IF(A355="","",Registrations!$BB$55)</f>
        <v/>
      </c>
      <c r="H355" s="23">
        <f>IF(A355="","",Registrations!$BE$55)</f>
        <v/>
      </c>
      <c r="I355" s="23">
        <f>IF(A355="","",Registrations!$BF$55)</f>
        <v/>
      </c>
      <c r="J355" s="24">
        <f>IF(A355="","",Registrations!$BC$55)</f>
        <v/>
      </c>
      <c r="K355" s="24">
        <f>IF(A355="","",Registrations!$BG$55)</f>
        <v/>
      </c>
      <c r="L355" s="24">
        <f>IF(A355="","",IF(Registrations!$BD$55="Yes","Uploaded",IF(UPPER(TRIM(R355&amp;""))="Y","On paper","Missing")))</f>
        <v/>
      </c>
      <c r="M355" s="23">
        <f>IF(A355="","",M55)</f>
        <v/>
      </c>
      <c r="N355" s="26">
        <f>IF(A355="","","On the first camper's row")</f>
        <v/>
      </c>
      <c r="O355" s="26">
        <f>IF(A355="","","On the first camper's row")</f>
        <v/>
      </c>
      <c r="P355" s="26">
        <f>IF(A355="","","On the first camper's row")</f>
        <v/>
      </c>
      <c r="Q355" s="18" t="n"/>
      <c r="R355" s="28" t="n"/>
      <c r="S355" s="28" t="n"/>
      <c r="T355" s="28" t="n"/>
      <c r="U355" s="18" t="n"/>
      <c r="V355" s="19">
        <f>IF(A355="",0,1)</f>
        <v/>
      </c>
      <c r="W355" s="19">
        <f>IF(A355="",0,0)</f>
        <v/>
      </c>
    </row>
    <row r="356">
      <c r="A356" s="23">
        <f>Registrations!$AY$56</f>
        <v/>
      </c>
      <c r="B356" s="24">
        <f>IF(A356="","","Second camper")</f>
        <v/>
      </c>
      <c r="C356" s="25">
        <f>IF(A356="","",Registrations!$AZ$56)</f>
        <v/>
      </c>
      <c r="D356" s="24">
        <f>IF(OR(A356="",NOT(ISNUMBER(C356)),NOT(ISNUMBER(Lists!$B$2))),"",YEAR(Lists!$B$2)-YEAR(C356)-IF(DATE(YEAR(Lists!$B$2),MONTH(C356),DAY(C356))&gt;Lists!$B$2,1,0))</f>
        <v/>
      </c>
      <c r="E356" s="23">
        <f>IF(NOT(ISNUMBER(D356)),"",IF(COUNTIF(Lists!$E$2:$E$4,"&lt;="&amp;D356)=0,"Check the age",IF(D356&gt;Lists!$F$2,"Check the age",INDEX(Lists!$D$2:$D$4,COUNTIF(Lists!$E$2:$E$4,"&lt;="&amp;D356)))))</f>
        <v/>
      </c>
      <c r="F356" s="23">
        <f>IF(A356="","",Registrations!$BA$56)</f>
        <v/>
      </c>
      <c r="G356" s="24">
        <f>IF(A356="","",Registrations!$BB$56)</f>
        <v/>
      </c>
      <c r="H356" s="23">
        <f>IF(A356="","",Registrations!$BE$56)</f>
        <v/>
      </c>
      <c r="I356" s="23">
        <f>IF(A356="","",Registrations!$BF$56)</f>
        <v/>
      </c>
      <c r="J356" s="24">
        <f>IF(A356="","",Registrations!$BC$56)</f>
        <v/>
      </c>
      <c r="K356" s="24">
        <f>IF(A356="","",Registrations!$BG$56)</f>
        <v/>
      </c>
      <c r="L356" s="24">
        <f>IF(A356="","",IF(Registrations!$BD$56="Yes","Uploaded",IF(UPPER(TRIM(R356&amp;""))="Y","On paper","Missing")))</f>
        <v/>
      </c>
      <c r="M356" s="23">
        <f>IF(A356="","",M56)</f>
        <v/>
      </c>
      <c r="N356" s="26">
        <f>IF(A356="","","On the first camper's row")</f>
        <v/>
      </c>
      <c r="O356" s="26">
        <f>IF(A356="","","On the first camper's row")</f>
        <v/>
      </c>
      <c r="P356" s="26">
        <f>IF(A356="","","On the first camper's row")</f>
        <v/>
      </c>
      <c r="Q356" s="18" t="n"/>
      <c r="R356" s="28" t="n"/>
      <c r="S356" s="28" t="n"/>
      <c r="T356" s="28" t="n"/>
      <c r="U356" s="18" t="n"/>
      <c r="V356" s="19">
        <f>IF(A356="",0,1)</f>
        <v/>
      </c>
      <c r="W356" s="19">
        <f>IF(A356="",0,0)</f>
        <v/>
      </c>
    </row>
    <row r="357">
      <c r="A357" s="23">
        <f>Registrations!$AY$57</f>
        <v/>
      </c>
      <c r="B357" s="24">
        <f>IF(A357="","","Second camper")</f>
        <v/>
      </c>
      <c r="C357" s="25">
        <f>IF(A357="","",Registrations!$AZ$57)</f>
        <v/>
      </c>
      <c r="D357" s="24">
        <f>IF(OR(A357="",NOT(ISNUMBER(C357)),NOT(ISNUMBER(Lists!$B$2))),"",YEAR(Lists!$B$2)-YEAR(C357)-IF(DATE(YEAR(Lists!$B$2),MONTH(C357),DAY(C357))&gt;Lists!$B$2,1,0))</f>
        <v/>
      </c>
      <c r="E357" s="23">
        <f>IF(NOT(ISNUMBER(D357)),"",IF(COUNTIF(Lists!$E$2:$E$4,"&lt;="&amp;D357)=0,"Check the age",IF(D357&gt;Lists!$F$2,"Check the age",INDEX(Lists!$D$2:$D$4,COUNTIF(Lists!$E$2:$E$4,"&lt;="&amp;D357)))))</f>
        <v/>
      </c>
      <c r="F357" s="23">
        <f>IF(A357="","",Registrations!$BA$57)</f>
        <v/>
      </c>
      <c r="G357" s="24">
        <f>IF(A357="","",Registrations!$BB$57)</f>
        <v/>
      </c>
      <c r="H357" s="23">
        <f>IF(A357="","",Registrations!$BE$57)</f>
        <v/>
      </c>
      <c r="I357" s="23">
        <f>IF(A357="","",Registrations!$BF$57)</f>
        <v/>
      </c>
      <c r="J357" s="24">
        <f>IF(A357="","",Registrations!$BC$57)</f>
        <v/>
      </c>
      <c r="K357" s="24">
        <f>IF(A357="","",Registrations!$BG$57)</f>
        <v/>
      </c>
      <c r="L357" s="24">
        <f>IF(A357="","",IF(Registrations!$BD$57="Yes","Uploaded",IF(UPPER(TRIM(R357&amp;""))="Y","On paper","Missing")))</f>
        <v/>
      </c>
      <c r="M357" s="23">
        <f>IF(A357="","",M57)</f>
        <v/>
      </c>
      <c r="N357" s="26">
        <f>IF(A357="","","On the first camper's row")</f>
        <v/>
      </c>
      <c r="O357" s="26">
        <f>IF(A357="","","On the first camper's row")</f>
        <v/>
      </c>
      <c r="P357" s="26">
        <f>IF(A357="","","On the first camper's row")</f>
        <v/>
      </c>
      <c r="Q357" s="18" t="n"/>
      <c r="R357" s="28" t="n"/>
      <c r="S357" s="28" t="n"/>
      <c r="T357" s="28" t="n"/>
      <c r="U357" s="18" t="n"/>
      <c r="V357" s="19">
        <f>IF(A357="",0,1)</f>
        <v/>
      </c>
      <c r="W357" s="19">
        <f>IF(A357="",0,0)</f>
        <v/>
      </c>
    </row>
    <row r="358">
      <c r="A358" s="23">
        <f>Registrations!$AY$58</f>
        <v/>
      </c>
      <c r="B358" s="24">
        <f>IF(A358="","","Second camper")</f>
        <v/>
      </c>
      <c r="C358" s="25">
        <f>IF(A358="","",Registrations!$AZ$58)</f>
        <v/>
      </c>
      <c r="D358" s="24">
        <f>IF(OR(A358="",NOT(ISNUMBER(C358)),NOT(ISNUMBER(Lists!$B$2))),"",YEAR(Lists!$B$2)-YEAR(C358)-IF(DATE(YEAR(Lists!$B$2),MONTH(C358),DAY(C358))&gt;Lists!$B$2,1,0))</f>
        <v/>
      </c>
      <c r="E358" s="23">
        <f>IF(NOT(ISNUMBER(D358)),"",IF(COUNTIF(Lists!$E$2:$E$4,"&lt;="&amp;D358)=0,"Check the age",IF(D358&gt;Lists!$F$2,"Check the age",INDEX(Lists!$D$2:$D$4,COUNTIF(Lists!$E$2:$E$4,"&lt;="&amp;D358)))))</f>
        <v/>
      </c>
      <c r="F358" s="23">
        <f>IF(A358="","",Registrations!$BA$58)</f>
        <v/>
      </c>
      <c r="G358" s="24">
        <f>IF(A358="","",Registrations!$BB$58)</f>
        <v/>
      </c>
      <c r="H358" s="23">
        <f>IF(A358="","",Registrations!$BE$58)</f>
        <v/>
      </c>
      <c r="I358" s="23">
        <f>IF(A358="","",Registrations!$BF$58)</f>
        <v/>
      </c>
      <c r="J358" s="24">
        <f>IF(A358="","",Registrations!$BC$58)</f>
        <v/>
      </c>
      <c r="K358" s="24">
        <f>IF(A358="","",Registrations!$BG$58)</f>
        <v/>
      </c>
      <c r="L358" s="24">
        <f>IF(A358="","",IF(Registrations!$BD$58="Yes","Uploaded",IF(UPPER(TRIM(R358&amp;""))="Y","On paper","Missing")))</f>
        <v/>
      </c>
      <c r="M358" s="23">
        <f>IF(A358="","",M58)</f>
        <v/>
      </c>
      <c r="N358" s="26">
        <f>IF(A358="","","On the first camper's row")</f>
        <v/>
      </c>
      <c r="O358" s="26">
        <f>IF(A358="","","On the first camper's row")</f>
        <v/>
      </c>
      <c r="P358" s="26">
        <f>IF(A358="","","On the first camper's row")</f>
        <v/>
      </c>
      <c r="Q358" s="18" t="n"/>
      <c r="R358" s="28" t="n"/>
      <c r="S358" s="28" t="n"/>
      <c r="T358" s="28" t="n"/>
      <c r="U358" s="18" t="n"/>
      <c r="V358" s="19">
        <f>IF(A358="",0,1)</f>
        <v/>
      </c>
      <c r="W358" s="19">
        <f>IF(A358="",0,0)</f>
        <v/>
      </c>
    </row>
    <row r="359">
      <c r="A359" s="23">
        <f>Registrations!$AY$59</f>
        <v/>
      </c>
      <c r="B359" s="24">
        <f>IF(A359="","","Second camper")</f>
        <v/>
      </c>
      <c r="C359" s="25">
        <f>IF(A359="","",Registrations!$AZ$59)</f>
        <v/>
      </c>
      <c r="D359" s="24">
        <f>IF(OR(A359="",NOT(ISNUMBER(C359)),NOT(ISNUMBER(Lists!$B$2))),"",YEAR(Lists!$B$2)-YEAR(C359)-IF(DATE(YEAR(Lists!$B$2),MONTH(C359),DAY(C359))&gt;Lists!$B$2,1,0))</f>
        <v/>
      </c>
      <c r="E359" s="23">
        <f>IF(NOT(ISNUMBER(D359)),"",IF(COUNTIF(Lists!$E$2:$E$4,"&lt;="&amp;D359)=0,"Check the age",IF(D359&gt;Lists!$F$2,"Check the age",INDEX(Lists!$D$2:$D$4,COUNTIF(Lists!$E$2:$E$4,"&lt;="&amp;D359)))))</f>
        <v/>
      </c>
      <c r="F359" s="23">
        <f>IF(A359="","",Registrations!$BA$59)</f>
        <v/>
      </c>
      <c r="G359" s="24">
        <f>IF(A359="","",Registrations!$BB$59)</f>
        <v/>
      </c>
      <c r="H359" s="23">
        <f>IF(A359="","",Registrations!$BE$59)</f>
        <v/>
      </c>
      <c r="I359" s="23">
        <f>IF(A359="","",Registrations!$BF$59)</f>
        <v/>
      </c>
      <c r="J359" s="24">
        <f>IF(A359="","",Registrations!$BC$59)</f>
        <v/>
      </c>
      <c r="K359" s="24">
        <f>IF(A359="","",Registrations!$BG$59)</f>
        <v/>
      </c>
      <c r="L359" s="24">
        <f>IF(A359="","",IF(Registrations!$BD$59="Yes","Uploaded",IF(UPPER(TRIM(R359&amp;""))="Y","On paper","Missing")))</f>
        <v/>
      </c>
      <c r="M359" s="23">
        <f>IF(A359="","",M59)</f>
        <v/>
      </c>
      <c r="N359" s="26">
        <f>IF(A359="","","On the first camper's row")</f>
        <v/>
      </c>
      <c r="O359" s="26">
        <f>IF(A359="","","On the first camper's row")</f>
        <v/>
      </c>
      <c r="P359" s="26">
        <f>IF(A359="","","On the first camper's row")</f>
        <v/>
      </c>
      <c r="Q359" s="18" t="n"/>
      <c r="R359" s="28" t="n"/>
      <c r="S359" s="28" t="n"/>
      <c r="T359" s="28" t="n"/>
      <c r="U359" s="18" t="n"/>
      <c r="V359" s="19">
        <f>IF(A359="",0,1)</f>
        <v/>
      </c>
      <c r="W359" s="19">
        <f>IF(A359="",0,0)</f>
        <v/>
      </c>
    </row>
    <row r="360">
      <c r="A360" s="23">
        <f>Registrations!$AY$60</f>
        <v/>
      </c>
      <c r="B360" s="24">
        <f>IF(A360="","","Second camper")</f>
        <v/>
      </c>
      <c r="C360" s="25">
        <f>IF(A360="","",Registrations!$AZ$60)</f>
        <v/>
      </c>
      <c r="D360" s="24">
        <f>IF(OR(A360="",NOT(ISNUMBER(C360)),NOT(ISNUMBER(Lists!$B$2))),"",YEAR(Lists!$B$2)-YEAR(C360)-IF(DATE(YEAR(Lists!$B$2),MONTH(C360),DAY(C360))&gt;Lists!$B$2,1,0))</f>
        <v/>
      </c>
      <c r="E360" s="23">
        <f>IF(NOT(ISNUMBER(D360)),"",IF(COUNTIF(Lists!$E$2:$E$4,"&lt;="&amp;D360)=0,"Check the age",IF(D360&gt;Lists!$F$2,"Check the age",INDEX(Lists!$D$2:$D$4,COUNTIF(Lists!$E$2:$E$4,"&lt;="&amp;D360)))))</f>
        <v/>
      </c>
      <c r="F360" s="23">
        <f>IF(A360="","",Registrations!$BA$60)</f>
        <v/>
      </c>
      <c r="G360" s="24">
        <f>IF(A360="","",Registrations!$BB$60)</f>
        <v/>
      </c>
      <c r="H360" s="23">
        <f>IF(A360="","",Registrations!$BE$60)</f>
        <v/>
      </c>
      <c r="I360" s="23">
        <f>IF(A360="","",Registrations!$BF$60)</f>
        <v/>
      </c>
      <c r="J360" s="24">
        <f>IF(A360="","",Registrations!$BC$60)</f>
        <v/>
      </c>
      <c r="K360" s="24">
        <f>IF(A360="","",Registrations!$BG$60)</f>
        <v/>
      </c>
      <c r="L360" s="24">
        <f>IF(A360="","",IF(Registrations!$BD$60="Yes","Uploaded",IF(UPPER(TRIM(R360&amp;""))="Y","On paper","Missing")))</f>
        <v/>
      </c>
      <c r="M360" s="23">
        <f>IF(A360="","",M60)</f>
        <v/>
      </c>
      <c r="N360" s="26">
        <f>IF(A360="","","On the first camper's row")</f>
        <v/>
      </c>
      <c r="O360" s="26">
        <f>IF(A360="","","On the first camper's row")</f>
        <v/>
      </c>
      <c r="P360" s="26">
        <f>IF(A360="","","On the first camper's row")</f>
        <v/>
      </c>
      <c r="Q360" s="18" t="n"/>
      <c r="R360" s="28" t="n"/>
      <c r="S360" s="28" t="n"/>
      <c r="T360" s="28" t="n"/>
      <c r="U360" s="18" t="n"/>
      <c r="V360" s="19">
        <f>IF(A360="",0,1)</f>
        <v/>
      </c>
      <c r="W360" s="19">
        <f>IF(A360="",0,0)</f>
        <v/>
      </c>
    </row>
    <row r="361">
      <c r="A361" s="23">
        <f>Registrations!$AY$61</f>
        <v/>
      </c>
      <c r="B361" s="24">
        <f>IF(A361="","","Second camper")</f>
        <v/>
      </c>
      <c r="C361" s="25">
        <f>IF(A361="","",Registrations!$AZ$61)</f>
        <v/>
      </c>
      <c r="D361" s="24">
        <f>IF(OR(A361="",NOT(ISNUMBER(C361)),NOT(ISNUMBER(Lists!$B$2))),"",YEAR(Lists!$B$2)-YEAR(C361)-IF(DATE(YEAR(Lists!$B$2),MONTH(C361),DAY(C361))&gt;Lists!$B$2,1,0))</f>
        <v/>
      </c>
      <c r="E361" s="23">
        <f>IF(NOT(ISNUMBER(D361)),"",IF(COUNTIF(Lists!$E$2:$E$4,"&lt;="&amp;D361)=0,"Check the age",IF(D361&gt;Lists!$F$2,"Check the age",INDEX(Lists!$D$2:$D$4,COUNTIF(Lists!$E$2:$E$4,"&lt;="&amp;D361)))))</f>
        <v/>
      </c>
      <c r="F361" s="23">
        <f>IF(A361="","",Registrations!$BA$61)</f>
        <v/>
      </c>
      <c r="G361" s="24">
        <f>IF(A361="","",Registrations!$BB$61)</f>
        <v/>
      </c>
      <c r="H361" s="23">
        <f>IF(A361="","",Registrations!$BE$61)</f>
        <v/>
      </c>
      <c r="I361" s="23">
        <f>IF(A361="","",Registrations!$BF$61)</f>
        <v/>
      </c>
      <c r="J361" s="24">
        <f>IF(A361="","",Registrations!$BC$61)</f>
        <v/>
      </c>
      <c r="K361" s="24">
        <f>IF(A361="","",Registrations!$BG$61)</f>
        <v/>
      </c>
      <c r="L361" s="24">
        <f>IF(A361="","",IF(Registrations!$BD$61="Yes","Uploaded",IF(UPPER(TRIM(R361&amp;""))="Y","On paper","Missing")))</f>
        <v/>
      </c>
      <c r="M361" s="23">
        <f>IF(A361="","",M61)</f>
        <v/>
      </c>
      <c r="N361" s="26">
        <f>IF(A361="","","On the first camper's row")</f>
        <v/>
      </c>
      <c r="O361" s="26">
        <f>IF(A361="","","On the first camper's row")</f>
        <v/>
      </c>
      <c r="P361" s="26">
        <f>IF(A361="","","On the first camper's row")</f>
        <v/>
      </c>
      <c r="Q361" s="18" t="n"/>
      <c r="R361" s="28" t="n"/>
      <c r="S361" s="28" t="n"/>
      <c r="T361" s="28" t="n"/>
      <c r="U361" s="18" t="n"/>
      <c r="V361" s="19">
        <f>IF(A361="",0,1)</f>
        <v/>
      </c>
      <c r="W361" s="19">
        <f>IF(A361="",0,0)</f>
        <v/>
      </c>
    </row>
    <row r="362">
      <c r="A362" s="23">
        <f>Registrations!$AY$62</f>
        <v/>
      </c>
      <c r="B362" s="24">
        <f>IF(A362="","","Second camper")</f>
        <v/>
      </c>
      <c r="C362" s="25">
        <f>IF(A362="","",Registrations!$AZ$62)</f>
        <v/>
      </c>
      <c r="D362" s="24">
        <f>IF(OR(A362="",NOT(ISNUMBER(C362)),NOT(ISNUMBER(Lists!$B$2))),"",YEAR(Lists!$B$2)-YEAR(C362)-IF(DATE(YEAR(Lists!$B$2),MONTH(C362),DAY(C362))&gt;Lists!$B$2,1,0))</f>
        <v/>
      </c>
      <c r="E362" s="23">
        <f>IF(NOT(ISNUMBER(D362)),"",IF(COUNTIF(Lists!$E$2:$E$4,"&lt;="&amp;D362)=0,"Check the age",IF(D362&gt;Lists!$F$2,"Check the age",INDEX(Lists!$D$2:$D$4,COUNTIF(Lists!$E$2:$E$4,"&lt;="&amp;D362)))))</f>
        <v/>
      </c>
      <c r="F362" s="23">
        <f>IF(A362="","",Registrations!$BA$62)</f>
        <v/>
      </c>
      <c r="G362" s="24">
        <f>IF(A362="","",Registrations!$BB$62)</f>
        <v/>
      </c>
      <c r="H362" s="23">
        <f>IF(A362="","",Registrations!$BE$62)</f>
        <v/>
      </c>
      <c r="I362" s="23">
        <f>IF(A362="","",Registrations!$BF$62)</f>
        <v/>
      </c>
      <c r="J362" s="24">
        <f>IF(A362="","",Registrations!$BC$62)</f>
        <v/>
      </c>
      <c r="K362" s="24">
        <f>IF(A362="","",Registrations!$BG$62)</f>
        <v/>
      </c>
      <c r="L362" s="24">
        <f>IF(A362="","",IF(Registrations!$BD$62="Yes","Uploaded",IF(UPPER(TRIM(R362&amp;""))="Y","On paper","Missing")))</f>
        <v/>
      </c>
      <c r="M362" s="23">
        <f>IF(A362="","",M62)</f>
        <v/>
      </c>
      <c r="N362" s="26">
        <f>IF(A362="","","On the first camper's row")</f>
        <v/>
      </c>
      <c r="O362" s="26">
        <f>IF(A362="","","On the first camper's row")</f>
        <v/>
      </c>
      <c r="P362" s="26">
        <f>IF(A362="","","On the first camper's row")</f>
        <v/>
      </c>
      <c r="Q362" s="18" t="n"/>
      <c r="R362" s="28" t="n"/>
      <c r="S362" s="28" t="n"/>
      <c r="T362" s="28" t="n"/>
      <c r="U362" s="18" t="n"/>
      <c r="V362" s="19">
        <f>IF(A362="",0,1)</f>
        <v/>
      </c>
      <c r="W362" s="19">
        <f>IF(A362="",0,0)</f>
        <v/>
      </c>
    </row>
    <row r="363">
      <c r="A363" s="23">
        <f>Registrations!$AY$63</f>
        <v/>
      </c>
      <c r="B363" s="24">
        <f>IF(A363="","","Second camper")</f>
        <v/>
      </c>
      <c r="C363" s="25">
        <f>IF(A363="","",Registrations!$AZ$63)</f>
        <v/>
      </c>
      <c r="D363" s="24">
        <f>IF(OR(A363="",NOT(ISNUMBER(C363)),NOT(ISNUMBER(Lists!$B$2))),"",YEAR(Lists!$B$2)-YEAR(C363)-IF(DATE(YEAR(Lists!$B$2),MONTH(C363),DAY(C363))&gt;Lists!$B$2,1,0))</f>
        <v/>
      </c>
      <c r="E363" s="23">
        <f>IF(NOT(ISNUMBER(D363)),"",IF(COUNTIF(Lists!$E$2:$E$4,"&lt;="&amp;D363)=0,"Check the age",IF(D363&gt;Lists!$F$2,"Check the age",INDEX(Lists!$D$2:$D$4,COUNTIF(Lists!$E$2:$E$4,"&lt;="&amp;D363)))))</f>
        <v/>
      </c>
      <c r="F363" s="23">
        <f>IF(A363="","",Registrations!$BA$63)</f>
        <v/>
      </c>
      <c r="G363" s="24">
        <f>IF(A363="","",Registrations!$BB$63)</f>
        <v/>
      </c>
      <c r="H363" s="23">
        <f>IF(A363="","",Registrations!$BE$63)</f>
        <v/>
      </c>
      <c r="I363" s="23">
        <f>IF(A363="","",Registrations!$BF$63)</f>
        <v/>
      </c>
      <c r="J363" s="24">
        <f>IF(A363="","",Registrations!$BC$63)</f>
        <v/>
      </c>
      <c r="K363" s="24">
        <f>IF(A363="","",Registrations!$BG$63)</f>
        <v/>
      </c>
      <c r="L363" s="24">
        <f>IF(A363="","",IF(Registrations!$BD$63="Yes","Uploaded",IF(UPPER(TRIM(R363&amp;""))="Y","On paper","Missing")))</f>
        <v/>
      </c>
      <c r="M363" s="23">
        <f>IF(A363="","",M63)</f>
        <v/>
      </c>
      <c r="N363" s="26">
        <f>IF(A363="","","On the first camper's row")</f>
        <v/>
      </c>
      <c r="O363" s="26">
        <f>IF(A363="","","On the first camper's row")</f>
        <v/>
      </c>
      <c r="P363" s="26">
        <f>IF(A363="","","On the first camper's row")</f>
        <v/>
      </c>
      <c r="Q363" s="18" t="n"/>
      <c r="R363" s="28" t="n"/>
      <c r="S363" s="28" t="n"/>
      <c r="T363" s="28" t="n"/>
      <c r="U363" s="18" t="n"/>
      <c r="V363" s="19">
        <f>IF(A363="",0,1)</f>
        <v/>
      </c>
      <c r="W363" s="19">
        <f>IF(A363="",0,0)</f>
        <v/>
      </c>
    </row>
    <row r="364">
      <c r="A364" s="23">
        <f>Registrations!$AY$64</f>
        <v/>
      </c>
      <c r="B364" s="24">
        <f>IF(A364="","","Second camper")</f>
        <v/>
      </c>
      <c r="C364" s="25">
        <f>IF(A364="","",Registrations!$AZ$64)</f>
        <v/>
      </c>
      <c r="D364" s="24">
        <f>IF(OR(A364="",NOT(ISNUMBER(C364)),NOT(ISNUMBER(Lists!$B$2))),"",YEAR(Lists!$B$2)-YEAR(C364)-IF(DATE(YEAR(Lists!$B$2),MONTH(C364),DAY(C364))&gt;Lists!$B$2,1,0))</f>
        <v/>
      </c>
      <c r="E364" s="23">
        <f>IF(NOT(ISNUMBER(D364)),"",IF(COUNTIF(Lists!$E$2:$E$4,"&lt;="&amp;D364)=0,"Check the age",IF(D364&gt;Lists!$F$2,"Check the age",INDEX(Lists!$D$2:$D$4,COUNTIF(Lists!$E$2:$E$4,"&lt;="&amp;D364)))))</f>
        <v/>
      </c>
      <c r="F364" s="23">
        <f>IF(A364="","",Registrations!$BA$64)</f>
        <v/>
      </c>
      <c r="G364" s="24">
        <f>IF(A364="","",Registrations!$BB$64)</f>
        <v/>
      </c>
      <c r="H364" s="23">
        <f>IF(A364="","",Registrations!$BE$64)</f>
        <v/>
      </c>
      <c r="I364" s="23">
        <f>IF(A364="","",Registrations!$BF$64)</f>
        <v/>
      </c>
      <c r="J364" s="24">
        <f>IF(A364="","",Registrations!$BC$64)</f>
        <v/>
      </c>
      <c r="K364" s="24">
        <f>IF(A364="","",Registrations!$BG$64)</f>
        <v/>
      </c>
      <c r="L364" s="24">
        <f>IF(A364="","",IF(Registrations!$BD$64="Yes","Uploaded",IF(UPPER(TRIM(R364&amp;""))="Y","On paper","Missing")))</f>
        <v/>
      </c>
      <c r="M364" s="23">
        <f>IF(A364="","",M64)</f>
        <v/>
      </c>
      <c r="N364" s="26">
        <f>IF(A364="","","On the first camper's row")</f>
        <v/>
      </c>
      <c r="O364" s="26">
        <f>IF(A364="","","On the first camper's row")</f>
        <v/>
      </c>
      <c r="P364" s="26">
        <f>IF(A364="","","On the first camper's row")</f>
        <v/>
      </c>
      <c r="Q364" s="18" t="n"/>
      <c r="R364" s="28" t="n"/>
      <c r="S364" s="28" t="n"/>
      <c r="T364" s="28" t="n"/>
      <c r="U364" s="18" t="n"/>
      <c r="V364" s="19">
        <f>IF(A364="",0,1)</f>
        <v/>
      </c>
      <c r="W364" s="19">
        <f>IF(A364="",0,0)</f>
        <v/>
      </c>
    </row>
    <row r="365">
      <c r="A365" s="23">
        <f>Registrations!$AY$65</f>
        <v/>
      </c>
      <c r="B365" s="24">
        <f>IF(A365="","","Second camper")</f>
        <v/>
      </c>
      <c r="C365" s="25">
        <f>IF(A365="","",Registrations!$AZ$65)</f>
        <v/>
      </c>
      <c r="D365" s="24">
        <f>IF(OR(A365="",NOT(ISNUMBER(C365)),NOT(ISNUMBER(Lists!$B$2))),"",YEAR(Lists!$B$2)-YEAR(C365)-IF(DATE(YEAR(Lists!$B$2),MONTH(C365),DAY(C365))&gt;Lists!$B$2,1,0))</f>
        <v/>
      </c>
      <c r="E365" s="23">
        <f>IF(NOT(ISNUMBER(D365)),"",IF(COUNTIF(Lists!$E$2:$E$4,"&lt;="&amp;D365)=0,"Check the age",IF(D365&gt;Lists!$F$2,"Check the age",INDEX(Lists!$D$2:$D$4,COUNTIF(Lists!$E$2:$E$4,"&lt;="&amp;D365)))))</f>
        <v/>
      </c>
      <c r="F365" s="23">
        <f>IF(A365="","",Registrations!$BA$65)</f>
        <v/>
      </c>
      <c r="G365" s="24">
        <f>IF(A365="","",Registrations!$BB$65)</f>
        <v/>
      </c>
      <c r="H365" s="23">
        <f>IF(A365="","",Registrations!$BE$65)</f>
        <v/>
      </c>
      <c r="I365" s="23">
        <f>IF(A365="","",Registrations!$BF$65)</f>
        <v/>
      </c>
      <c r="J365" s="24">
        <f>IF(A365="","",Registrations!$BC$65)</f>
        <v/>
      </c>
      <c r="K365" s="24">
        <f>IF(A365="","",Registrations!$BG$65)</f>
        <v/>
      </c>
      <c r="L365" s="24">
        <f>IF(A365="","",IF(Registrations!$BD$65="Yes","Uploaded",IF(UPPER(TRIM(R365&amp;""))="Y","On paper","Missing")))</f>
        <v/>
      </c>
      <c r="M365" s="23">
        <f>IF(A365="","",M65)</f>
        <v/>
      </c>
      <c r="N365" s="26">
        <f>IF(A365="","","On the first camper's row")</f>
        <v/>
      </c>
      <c r="O365" s="26">
        <f>IF(A365="","","On the first camper's row")</f>
        <v/>
      </c>
      <c r="P365" s="26">
        <f>IF(A365="","","On the first camper's row")</f>
        <v/>
      </c>
      <c r="Q365" s="18" t="n"/>
      <c r="R365" s="28" t="n"/>
      <c r="S365" s="28" t="n"/>
      <c r="T365" s="28" t="n"/>
      <c r="U365" s="18" t="n"/>
      <c r="V365" s="19">
        <f>IF(A365="",0,1)</f>
        <v/>
      </c>
      <c r="W365" s="19">
        <f>IF(A365="",0,0)</f>
        <v/>
      </c>
    </row>
    <row r="366">
      <c r="A366" s="23">
        <f>Registrations!$AY$66</f>
        <v/>
      </c>
      <c r="B366" s="24">
        <f>IF(A366="","","Second camper")</f>
        <v/>
      </c>
      <c r="C366" s="25">
        <f>IF(A366="","",Registrations!$AZ$66)</f>
        <v/>
      </c>
      <c r="D366" s="24">
        <f>IF(OR(A366="",NOT(ISNUMBER(C366)),NOT(ISNUMBER(Lists!$B$2))),"",YEAR(Lists!$B$2)-YEAR(C366)-IF(DATE(YEAR(Lists!$B$2),MONTH(C366),DAY(C366))&gt;Lists!$B$2,1,0))</f>
        <v/>
      </c>
      <c r="E366" s="23">
        <f>IF(NOT(ISNUMBER(D366)),"",IF(COUNTIF(Lists!$E$2:$E$4,"&lt;="&amp;D366)=0,"Check the age",IF(D366&gt;Lists!$F$2,"Check the age",INDEX(Lists!$D$2:$D$4,COUNTIF(Lists!$E$2:$E$4,"&lt;="&amp;D366)))))</f>
        <v/>
      </c>
      <c r="F366" s="23">
        <f>IF(A366="","",Registrations!$BA$66)</f>
        <v/>
      </c>
      <c r="G366" s="24">
        <f>IF(A366="","",Registrations!$BB$66)</f>
        <v/>
      </c>
      <c r="H366" s="23">
        <f>IF(A366="","",Registrations!$BE$66)</f>
        <v/>
      </c>
      <c r="I366" s="23">
        <f>IF(A366="","",Registrations!$BF$66)</f>
        <v/>
      </c>
      <c r="J366" s="24">
        <f>IF(A366="","",Registrations!$BC$66)</f>
        <v/>
      </c>
      <c r="K366" s="24">
        <f>IF(A366="","",Registrations!$BG$66)</f>
        <v/>
      </c>
      <c r="L366" s="24">
        <f>IF(A366="","",IF(Registrations!$BD$66="Yes","Uploaded",IF(UPPER(TRIM(R366&amp;""))="Y","On paper","Missing")))</f>
        <v/>
      </c>
      <c r="M366" s="23">
        <f>IF(A366="","",M66)</f>
        <v/>
      </c>
      <c r="N366" s="26">
        <f>IF(A366="","","On the first camper's row")</f>
        <v/>
      </c>
      <c r="O366" s="26">
        <f>IF(A366="","","On the first camper's row")</f>
        <v/>
      </c>
      <c r="P366" s="26">
        <f>IF(A366="","","On the first camper's row")</f>
        <v/>
      </c>
      <c r="Q366" s="18" t="n"/>
      <c r="R366" s="28" t="n"/>
      <c r="S366" s="28" t="n"/>
      <c r="T366" s="28" t="n"/>
      <c r="U366" s="18" t="n"/>
      <c r="V366" s="19">
        <f>IF(A366="",0,1)</f>
        <v/>
      </c>
      <c r="W366" s="19">
        <f>IF(A366="",0,0)</f>
        <v/>
      </c>
    </row>
    <row r="367">
      <c r="A367" s="23">
        <f>Registrations!$AY$67</f>
        <v/>
      </c>
      <c r="B367" s="24">
        <f>IF(A367="","","Second camper")</f>
        <v/>
      </c>
      <c r="C367" s="25">
        <f>IF(A367="","",Registrations!$AZ$67)</f>
        <v/>
      </c>
      <c r="D367" s="24">
        <f>IF(OR(A367="",NOT(ISNUMBER(C367)),NOT(ISNUMBER(Lists!$B$2))),"",YEAR(Lists!$B$2)-YEAR(C367)-IF(DATE(YEAR(Lists!$B$2),MONTH(C367),DAY(C367))&gt;Lists!$B$2,1,0))</f>
        <v/>
      </c>
      <c r="E367" s="23">
        <f>IF(NOT(ISNUMBER(D367)),"",IF(COUNTIF(Lists!$E$2:$E$4,"&lt;="&amp;D367)=0,"Check the age",IF(D367&gt;Lists!$F$2,"Check the age",INDEX(Lists!$D$2:$D$4,COUNTIF(Lists!$E$2:$E$4,"&lt;="&amp;D367)))))</f>
        <v/>
      </c>
      <c r="F367" s="23">
        <f>IF(A367="","",Registrations!$BA$67)</f>
        <v/>
      </c>
      <c r="G367" s="24">
        <f>IF(A367="","",Registrations!$BB$67)</f>
        <v/>
      </c>
      <c r="H367" s="23">
        <f>IF(A367="","",Registrations!$BE$67)</f>
        <v/>
      </c>
      <c r="I367" s="23">
        <f>IF(A367="","",Registrations!$BF$67)</f>
        <v/>
      </c>
      <c r="J367" s="24">
        <f>IF(A367="","",Registrations!$BC$67)</f>
        <v/>
      </c>
      <c r="K367" s="24">
        <f>IF(A367="","",Registrations!$BG$67)</f>
        <v/>
      </c>
      <c r="L367" s="24">
        <f>IF(A367="","",IF(Registrations!$BD$67="Yes","Uploaded",IF(UPPER(TRIM(R367&amp;""))="Y","On paper","Missing")))</f>
        <v/>
      </c>
      <c r="M367" s="23">
        <f>IF(A367="","",M67)</f>
        <v/>
      </c>
      <c r="N367" s="26">
        <f>IF(A367="","","On the first camper's row")</f>
        <v/>
      </c>
      <c r="O367" s="26">
        <f>IF(A367="","","On the first camper's row")</f>
        <v/>
      </c>
      <c r="P367" s="26">
        <f>IF(A367="","","On the first camper's row")</f>
        <v/>
      </c>
      <c r="Q367" s="18" t="n"/>
      <c r="R367" s="28" t="n"/>
      <c r="S367" s="28" t="n"/>
      <c r="T367" s="28" t="n"/>
      <c r="U367" s="18" t="n"/>
      <c r="V367" s="19">
        <f>IF(A367="",0,1)</f>
        <v/>
      </c>
      <c r="W367" s="19">
        <f>IF(A367="",0,0)</f>
        <v/>
      </c>
    </row>
    <row r="368">
      <c r="A368" s="23">
        <f>Registrations!$AY$68</f>
        <v/>
      </c>
      <c r="B368" s="24">
        <f>IF(A368="","","Second camper")</f>
        <v/>
      </c>
      <c r="C368" s="25">
        <f>IF(A368="","",Registrations!$AZ$68)</f>
        <v/>
      </c>
      <c r="D368" s="24">
        <f>IF(OR(A368="",NOT(ISNUMBER(C368)),NOT(ISNUMBER(Lists!$B$2))),"",YEAR(Lists!$B$2)-YEAR(C368)-IF(DATE(YEAR(Lists!$B$2),MONTH(C368),DAY(C368))&gt;Lists!$B$2,1,0))</f>
        <v/>
      </c>
      <c r="E368" s="23">
        <f>IF(NOT(ISNUMBER(D368)),"",IF(COUNTIF(Lists!$E$2:$E$4,"&lt;="&amp;D368)=0,"Check the age",IF(D368&gt;Lists!$F$2,"Check the age",INDEX(Lists!$D$2:$D$4,COUNTIF(Lists!$E$2:$E$4,"&lt;="&amp;D368)))))</f>
        <v/>
      </c>
      <c r="F368" s="23">
        <f>IF(A368="","",Registrations!$BA$68)</f>
        <v/>
      </c>
      <c r="G368" s="24">
        <f>IF(A368="","",Registrations!$BB$68)</f>
        <v/>
      </c>
      <c r="H368" s="23">
        <f>IF(A368="","",Registrations!$BE$68)</f>
        <v/>
      </c>
      <c r="I368" s="23">
        <f>IF(A368="","",Registrations!$BF$68)</f>
        <v/>
      </c>
      <c r="J368" s="24">
        <f>IF(A368="","",Registrations!$BC$68)</f>
        <v/>
      </c>
      <c r="K368" s="24">
        <f>IF(A368="","",Registrations!$BG$68)</f>
        <v/>
      </c>
      <c r="L368" s="24">
        <f>IF(A368="","",IF(Registrations!$BD$68="Yes","Uploaded",IF(UPPER(TRIM(R368&amp;""))="Y","On paper","Missing")))</f>
        <v/>
      </c>
      <c r="M368" s="23">
        <f>IF(A368="","",M68)</f>
        <v/>
      </c>
      <c r="N368" s="26">
        <f>IF(A368="","","On the first camper's row")</f>
        <v/>
      </c>
      <c r="O368" s="26">
        <f>IF(A368="","","On the first camper's row")</f>
        <v/>
      </c>
      <c r="P368" s="26">
        <f>IF(A368="","","On the first camper's row")</f>
        <v/>
      </c>
      <c r="Q368" s="18" t="n"/>
      <c r="R368" s="28" t="n"/>
      <c r="S368" s="28" t="n"/>
      <c r="T368" s="28" t="n"/>
      <c r="U368" s="18" t="n"/>
      <c r="V368" s="19">
        <f>IF(A368="",0,1)</f>
        <v/>
      </c>
      <c r="W368" s="19">
        <f>IF(A368="",0,0)</f>
        <v/>
      </c>
    </row>
    <row r="369">
      <c r="A369" s="23">
        <f>Registrations!$AY$69</f>
        <v/>
      </c>
      <c r="B369" s="24">
        <f>IF(A369="","","Second camper")</f>
        <v/>
      </c>
      <c r="C369" s="25">
        <f>IF(A369="","",Registrations!$AZ$69)</f>
        <v/>
      </c>
      <c r="D369" s="24">
        <f>IF(OR(A369="",NOT(ISNUMBER(C369)),NOT(ISNUMBER(Lists!$B$2))),"",YEAR(Lists!$B$2)-YEAR(C369)-IF(DATE(YEAR(Lists!$B$2),MONTH(C369),DAY(C369))&gt;Lists!$B$2,1,0))</f>
        <v/>
      </c>
      <c r="E369" s="23">
        <f>IF(NOT(ISNUMBER(D369)),"",IF(COUNTIF(Lists!$E$2:$E$4,"&lt;="&amp;D369)=0,"Check the age",IF(D369&gt;Lists!$F$2,"Check the age",INDEX(Lists!$D$2:$D$4,COUNTIF(Lists!$E$2:$E$4,"&lt;="&amp;D369)))))</f>
        <v/>
      </c>
      <c r="F369" s="23">
        <f>IF(A369="","",Registrations!$BA$69)</f>
        <v/>
      </c>
      <c r="G369" s="24">
        <f>IF(A369="","",Registrations!$BB$69)</f>
        <v/>
      </c>
      <c r="H369" s="23">
        <f>IF(A369="","",Registrations!$BE$69)</f>
        <v/>
      </c>
      <c r="I369" s="23">
        <f>IF(A369="","",Registrations!$BF$69)</f>
        <v/>
      </c>
      <c r="J369" s="24">
        <f>IF(A369="","",Registrations!$BC$69)</f>
        <v/>
      </c>
      <c r="K369" s="24">
        <f>IF(A369="","",Registrations!$BG$69)</f>
        <v/>
      </c>
      <c r="L369" s="24">
        <f>IF(A369="","",IF(Registrations!$BD$69="Yes","Uploaded",IF(UPPER(TRIM(R369&amp;""))="Y","On paper","Missing")))</f>
        <v/>
      </c>
      <c r="M369" s="23">
        <f>IF(A369="","",M69)</f>
        <v/>
      </c>
      <c r="N369" s="26">
        <f>IF(A369="","","On the first camper's row")</f>
        <v/>
      </c>
      <c r="O369" s="26">
        <f>IF(A369="","","On the first camper's row")</f>
        <v/>
      </c>
      <c r="P369" s="26">
        <f>IF(A369="","","On the first camper's row")</f>
        <v/>
      </c>
      <c r="Q369" s="18" t="n"/>
      <c r="R369" s="28" t="n"/>
      <c r="S369" s="28" t="n"/>
      <c r="T369" s="28" t="n"/>
      <c r="U369" s="18" t="n"/>
      <c r="V369" s="19">
        <f>IF(A369="",0,1)</f>
        <v/>
      </c>
      <c r="W369" s="19">
        <f>IF(A369="",0,0)</f>
        <v/>
      </c>
    </row>
    <row r="370">
      <c r="A370" s="23">
        <f>Registrations!$AY$70</f>
        <v/>
      </c>
      <c r="B370" s="24">
        <f>IF(A370="","","Second camper")</f>
        <v/>
      </c>
      <c r="C370" s="25">
        <f>IF(A370="","",Registrations!$AZ$70)</f>
        <v/>
      </c>
      <c r="D370" s="24">
        <f>IF(OR(A370="",NOT(ISNUMBER(C370)),NOT(ISNUMBER(Lists!$B$2))),"",YEAR(Lists!$B$2)-YEAR(C370)-IF(DATE(YEAR(Lists!$B$2),MONTH(C370),DAY(C370))&gt;Lists!$B$2,1,0))</f>
        <v/>
      </c>
      <c r="E370" s="23">
        <f>IF(NOT(ISNUMBER(D370)),"",IF(COUNTIF(Lists!$E$2:$E$4,"&lt;="&amp;D370)=0,"Check the age",IF(D370&gt;Lists!$F$2,"Check the age",INDEX(Lists!$D$2:$D$4,COUNTIF(Lists!$E$2:$E$4,"&lt;="&amp;D370)))))</f>
        <v/>
      </c>
      <c r="F370" s="23">
        <f>IF(A370="","",Registrations!$BA$70)</f>
        <v/>
      </c>
      <c r="G370" s="24">
        <f>IF(A370="","",Registrations!$BB$70)</f>
        <v/>
      </c>
      <c r="H370" s="23">
        <f>IF(A370="","",Registrations!$BE$70)</f>
        <v/>
      </c>
      <c r="I370" s="23">
        <f>IF(A370="","",Registrations!$BF$70)</f>
        <v/>
      </c>
      <c r="J370" s="24">
        <f>IF(A370="","",Registrations!$BC$70)</f>
        <v/>
      </c>
      <c r="K370" s="24">
        <f>IF(A370="","",Registrations!$BG$70)</f>
        <v/>
      </c>
      <c r="L370" s="24">
        <f>IF(A370="","",IF(Registrations!$BD$70="Yes","Uploaded",IF(UPPER(TRIM(R370&amp;""))="Y","On paper","Missing")))</f>
        <v/>
      </c>
      <c r="M370" s="23">
        <f>IF(A370="","",M70)</f>
        <v/>
      </c>
      <c r="N370" s="26">
        <f>IF(A370="","","On the first camper's row")</f>
        <v/>
      </c>
      <c r="O370" s="26">
        <f>IF(A370="","","On the first camper's row")</f>
        <v/>
      </c>
      <c r="P370" s="26">
        <f>IF(A370="","","On the first camper's row")</f>
        <v/>
      </c>
      <c r="Q370" s="18" t="n"/>
      <c r="R370" s="28" t="n"/>
      <c r="S370" s="28" t="n"/>
      <c r="T370" s="28" t="n"/>
      <c r="U370" s="18" t="n"/>
      <c r="V370" s="19">
        <f>IF(A370="",0,1)</f>
        <v/>
      </c>
      <c r="W370" s="19">
        <f>IF(A370="",0,0)</f>
        <v/>
      </c>
    </row>
    <row r="371">
      <c r="A371" s="23">
        <f>Registrations!$AY$71</f>
        <v/>
      </c>
      <c r="B371" s="24">
        <f>IF(A371="","","Second camper")</f>
        <v/>
      </c>
      <c r="C371" s="25">
        <f>IF(A371="","",Registrations!$AZ$71)</f>
        <v/>
      </c>
      <c r="D371" s="24">
        <f>IF(OR(A371="",NOT(ISNUMBER(C371)),NOT(ISNUMBER(Lists!$B$2))),"",YEAR(Lists!$B$2)-YEAR(C371)-IF(DATE(YEAR(Lists!$B$2),MONTH(C371),DAY(C371))&gt;Lists!$B$2,1,0))</f>
        <v/>
      </c>
      <c r="E371" s="23">
        <f>IF(NOT(ISNUMBER(D371)),"",IF(COUNTIF(Lists!$E$2:$E$4,"&lt;="&amp;D371)=0,"Check the age",IF(D371&gt;Lists!$F$2,"Check the age",INDEX(Lists!$D$2:$D$4,COUNTIF(Lists!$E$2:$E$4,"&lt;="&amp;D371)))))</f>
        <v/>
      </c>
      <c r="F371" s="23">
        <f>IF(A371="","",Registrations!$BA$71)</f>
        <v/>
      </c>
      <c r="G371" s="24">
        <f>IF(A371="","",Registrations!$BB$71)</f>
        <v/>
      </c>
      <c r="H371" s="23">
        <f>IF(A371="","",Registrations!$BE$71)</f>
        <v/>
      </c>
      <c r="I371" s="23">
        <f>IF(A371="","",Registrations!$BF$71)</f>
        <v/>
      </c>
      <c r="J371" s="24">
        <f>IF(A371="","",Registrations!$BC$71)</f>
        <v/>
      </c>
      <c r="K371" s="24">
        <f>IF(A371="","",Registrations!$BG$71)</f>
        <v/>
      </c>
      <c r="L371" s="24">
        <f>IF(A371="","",IF(Registrations!$BD$71="Yes","Uploaded",IF(UPPER(TRIM(R371&amp;""))="Y","On paper","Missing")))</f>
        <v/>
      </c>
      <c r="M371" s="23">
        <f>IF(A371="","",M71)</f>
        <v/>
      </c>
      <c r="N371" s="26">
        <f>IF(A371="","","On the first camper's row")</f>
        <v/>
      </c>
      <c r="O371" s="26">
        <f>IF(A371="","","On the first camper's row")</f>
        <v/>
      </c>
      <c r="P371" s="26">
        <f>IF(A371="","","On the first camper's row")</f>
        <v/>
      </c>
      <c r="Q371" s="18" t="n"/>
      <c r="R371" s="28" t="n"/>
      <c r="S371" s="28" t="n"/>
      <c r="T371" s="28" t="n"/>
      <c r="U371" s="18" t="n"/>
      <c r="V371" s="19">
        <f>IF(A371="",0,1)</f>
        <v/>
      </c>
      <c r="W371" s="19">
        <f>IF(A371="",0,0)</f>
        <v/>
      </c>
    </row>
    <row r="372">
      <c r="A372" s="23">
        <f>Registrations!$AY$72</f>
        <v/>
      </c>
      <c r="B372" s="24">
        <f>IF(A372="","","Second camper")</f>
        <v/>
      </c>
      <c r="C372" s="25">
        <f>IF(A372="","",Registrations!$AZ$72)</f>
        <v/>
      </c>
      <c r="D372" s="24">
        <f>IF(OR(A372="",NOT(ISNUMBER(C372)),NOT(ISNUMBER(Lists!$B$2))),"",YEAR(Lists!$B$2)-YEAR(C372)-IF(DATE(YEAR(Lists!$B$2),MONTH(C372),DAY(C372))&gt;Lists!$B$2,1,0))</f>
        <v/>
      </c>
      <c r="E372" s="23">
        <f>IF(NOT(ISNUMBER(D372)),"",IF(COUNTIF(Lists!$E$2:$E$4,"&lt;="&amp;D372)=0,"Check the age",IF(D372&gt;Lists!$F$2,"Check the age",INDEX(Lists!$D$2:$D$4,COUNTIF(Lists!$E$2:$E$4,"&lt;="&amp;D372)))))</f>
        <v/>
      </c>
      <c r="F372" s="23">
        <f>IF(A372="","",Registrations!$BA$72)</f>
        <v/>
      </c>
      <c r="G372" s="24">
        <f>IF(A372="","",Registrations!$BB$72)</f>
        <v/>
      </c>
      <c r="H372" s="23">
        <f>IF(A372="","",Registrations!$BE$72)</f>
        <v/>
      </c>
      <c r="I372" s="23">
        <f>IF(A372="","",Registrations!$BF$72)</f>
        <v/>
      </c>
      <c r="J372" s="24">
        <f>IF(A372="","",Registrations!$BC$72)</f>
        <v/>
      </c>
      <c r="K372" s="24">
        <f>IF(A372="","",Registrations!$BG$72)</f>
        <v/>
      </c>
      <c r="L372" s="24">
        <f>IF(A372="","",IF(Registrations!$BD$72="Yes","Uploaded",IF(UPPER(TRIM(R372&amp;""))="Y","On paper","Missing")))</f>
        <v/>
      </c>
      <c r="M372" s="23">
        <f>IF(A372="","",M72)</f>
        <v/>
      </c>
      <c r="N372" s="26">
        <f>IF(A372="","","On the first camper's row")</f>
        <v/>
      </c>
      <c r="O372" s="26">
        <f>IF(A372="","","On the first camper's row")</f>
        <v/>
      </c>
      <c r="P372" s="26">
        <f>IF(A372="","","On the first camper's row")</f>
        <v/>
      </c>
      <c r="Q372" s="18" t="n"/>
      <c r="R372" s="28" t="n"/>
      <c r="S372" s="28" t="n"/>
      <c r="T372" s="28" t="n"/>
      <c r="U372" s="18" t="n"/>
      <c r="V372" s="19">
        <f>IF(A372="",0,1)</f>
        <v/>
      </c>
      <c r="W372" s="19">
        <f>IF(A372="",0,0)</f>
        <v/>
      </c>
    </row>
    <row r="373">
      <c r="A373" s="23">
        <f>Registrations!$AY$73</f>
        <v/>
      </c>
      <c r="B373" s="24">
        <f>IF(A373="","","Second camper")</f>
        <v/>
      </c>
      <c r="C373" s="25">
        <f>IF(A373="","",Registrations!$AZ$73)</f>
        <v/>
      </c>
      <c r="D373" s="24">
        <f>IF(OR(A373="",NOT(ISNUMBER(C373)),NOT(ISNUMBER(Lists!$B$2))),"",YEAR(Lists!$B$2)-YEAR(C373)-IF(DATE(YEAR(Lists!$B$2),MONTH(C373),DAY(C373))&gt;Lists!$B$2,1,0))</f>
        <v/>
      </c>
      <c r="E373" s="23">
        <f>IF(NOT(ISNUMBER(D373)),"",IF(COUNTIF(Lists!$E$2:$E$4,"&lt;="&amp;D373)=0,"Check the age",IF(D373&gt;Lists!$F$2,"Check the age",INDEX(Lists!$D$2:$D$4,COUNTIF(Lists!$E$2:$E$4,"&lt;="&amp;D373)))))</f>
        <v/>
      </c>
      <c r="F373" s="23">
        <f>IF(A373="","",Registrations!$BA$73)</f>
        <v/>
      </c>
      <c r="G373" s="24">
        <f>IF(A373="","",Registrations!$BB$73)</f>
        <v/>
      </c>
      <c r="H373" s="23">
        <f>IF(A373="","",Registrations!$BE$73)</f>
        <v/>
      </c>
      <c r="I373" s="23">
        <f>IF(A373="","",Registrations!$BF$73)</f>
        <v/>
      </c>
      <c r="J373" s="24">
        <f>IF(A373="","",Registrations!$BC$73)</f>
        <v/>
      </c>
      <c r="K373" s="24">
        <f>IF(A373="","",Registrations!$BG$73)</f>
        <v/>
      </c>
      <c r="L373" s="24">
        <f>IF(A373="","",IF(Registrations!$BD$73="Yes","Uploaded",IF(UPPER(TRIM(R373&amp;""))="Y","On paper","Missing")))</f>
        <v/>
      </c>
      <c r="M373" s="23">
        <f>IF(A373="","",M73)</f>
        <v/>
      </c>
      <c r="N373" s="26">
        <f>IF(A373="","","On the first camper's row")</f>
        <v/>
      </c>
      <c r="O373" s="26">
        <f>IF(A373="","","On the first camper's row")</f>
        <v/>
      </c>
      <c r="P373" s="26">
        <f>IF(A373="","","On the first camper's row")</f>
        <v/>
      </c>
      <c r="Q373" s="18" t="n"/>
      <c r="R373" s="28" t="n"/>
      <c r="S373" s="28" t="n"/>
      <c r="T373" s="28" t="n"/>
      <c r="U373" s="18" t="n"/>
      <c r="V373" s="19">
        <f>IF(A373="",0,1)</f>
        <v/>
      </c>
      <c r="W373" s="19">
        <f>IF(A373="",0,0)</f>
        <v/>
      </c>
    </row>
    <row r="374">
      <c r="A374" s="23">
        <f>Registrations!$AY$74</f>
        <v/>
      </c>
      <c r="B374" s="24">
        <f>IF(A374="","","Second camper")</f>
        <v/>
      </c>
      <c r="C374" s="25">
        <f>IF(A374="","",Registrations!$AZ$74)</f>
        <v/>
      </c>
      <c r="D374" s="24">
        <f>IF(OR(A374="",NOT(ISNUMBER(C374)),NOT(ISNUMBER(Lists!$B$2))),"",YEAR(Lists!$B$2)-YEAR(C374)-IF(DATE(YEAR(Lists!$B$2),MONTH(C374),DAY(C374))&gt;Lists!$B$2,1,0))</f>
        <v/>
      </c>
      <c r="E374" s="23">
        <f>IF(NOT(ISNUMBER(D374)),"",IF(COUNTIF(Lists!$E$2:$E$4,"&lt;="&amp;D374)=0,"Check the age",IF(D374&gt;Lists!$F$2,"Check the age",INDEX(Lists!$D$2:$D$4,COUNTIF(Lists!$E$2:$E$4,"&lt;="&amp;D374)))))</f>
        <v/>
      </c>
      <c r="F374" s="23">
        <f>IF(A374="","",Registrations!$BA$74)</f>
        <v/>
      </c>
      <c r="G374" s="24">
        <f>IF(A374="","",Registrations!$BB$74)</f>
        <v/>
      </c>
      <c r="H374" s="23">
        <f>IF(A374="","",Registrations!$BE$74)</f>
        <v/>
      </c>
      <c r="I374" s="23">
        <f>IF(A374="","",Registrations!$BF$74)</f>
        <v/>
      </c>
      <c r="J374" s="24">
        <f>IF(A374="","",Registrations!$BC$74)</f>
        <v/>
      </c>
      <c r="K374" s="24">
        <f>IF(A374="","",Registrations!$BG$74)</f>
        <v/>
      </c>
      <c r="L374" s="24">
        <f>IF(A374="","",IF(Registrations!$BD$74="Yes","Uploaded",IF(UPPER(TRIM(R374&amp;""))="Y","On paper","Missing")))</f>
        <v/>
      </c>
      <c r="M374" s="23">
        <f>IF(A374="","",M74)</f>
        <v/>
      </c>
      <c r="N374" s="26">
        <f>IF(A374="","","On the first camper's row")</f>
        <v/>
      </c>
      <c r="O374" s="26">
        <f>IF(A374="","","On the first camper's row")</f>
        <v/>
      </c>
      <c r="P374" s="26">
        <f>IF(A374="","","On the first camper's row")</f>
        <v/>
      </c>
      <c r="Q374" s="18" t="n"/>
      <c r="R374" s="28" t="n"/>
      <c r="S374" s="28" t="n"/>
      <c r="T374" s="28" t="n"/>
      <c r="U374" s="18" t="n"/>
      <c r="V374" s="19">
        <f>IF(A374="",0,1)</f>
        <v/>
      </c>
      <c r="W374" s="19">
        <f>IF(A374="",0,0)</f>
        <v/>
      </c>
    </row>
    <row r="375">
      <c r="A375" s="23">
        <f>Registrations!$AY$75</f>
        <v/>
      </c>
      <c r="B375" s="24">
        <f>IF(A375="","","Second camper")</f>
        <v/>
      </c>
      <c r="C375" s="25">
        <f>IF(A375="","",Registrations!$AZ$75)</f>
        <v/>
      </c>
      <c r="D375" s="24">
        <f>IF(OR(A375="",NOT(ISNUMBER(C375)),NOT(ISNUMBER(Lists!$B$2))),"",YEAR(Lists!$B$2)-YEAR(C375)-IF(DATE(YEAR(Lists!$B$2),MONTH(C375),DAY(C375))&gt;Lists!$B$2,1,0))</f>
        <v/>
      </c>
      <c r="E375" s="23">
        <f>IF(NOT(ISNUMBER(D375)),"",IF(COUNTIF(Lists!$E$2:$E$4,"&lt;="&amp;D375)=0,"Check the age",IF(D375&gt;Lists!$F$2,"Check the age",INDEX(Lists!$D$2:$D$4,COUNTIF(Lists!$E$2:$E$4,"&lt;="&amp;D375)))))</f>
        <v/>
      </c>
      <c r="F375" s="23">
        <f>IF(A375="","",Registrations!$BA$75)</f>
        <v/>
      </c>
      <c r="G375" s="24">
        <f>IF(A375="","",Registrations!$BB$75)</f>
        <v/>
      </c>
      <c r="H375" s="23">
        <f>IF(A375="","",Registrations!$BE$75)</f>
        <v/>
      </c>
      <c r="I375" s="23">
        <f>IF(A375="","",Registrations!$BF$75)</f>
        <v/>
      </c>
      <c r="J375" s="24">
        <f>IF(A375="","",Registrations!$BC$75)</f>
        <v/>
      </c>
      <c r="K375" s="24">
        <f>IF(A375="","",Registrations!$BG$75)</f>
        <v/>
      </c>
      <c r="L375" s="24">
        <f>IF(A375="","",IF(Registrations!$BD$75="Yes","Uploaded",IF(UPPER(TRIM(R375&amp;""))="Y","On paper","Missing")))</f>
        <v/>
      </c>
      <c r="M375" s="23">
        <f>IF(A375="","",M75)</f>
        <v/>
      </c>
      <c r="N375" s="26">
        <f>IF(A375="","","On the first camper's row")</f>
        <v/>
      </c>
      <c r="O375" s="26">
        <f>IF(A375="","","On the first camper's row")</f>
        <v/>
      </c>
      <c r="P375" s="26">
        <f>IF(A375="","","On the first camper's row")</f>
        <v/>
      </c>
      <c r="Q375" s="18" t="n"/>
      <c r="R375" s="28" t="n"/>
      <c r="S375" s="28" t="n"/>
      <c r="T375" s="28" t="n"/>
      <c r="U375" s="18" t="n"/>
      <c r="V375" s="19">
        <f>IF(A375="",0,1)</f>
        <v/>
      </c>
      <c r="W375" s="19">
        <f>IF(A375="",0,0)</f>
        <v/>
      </c>
    </row>
    <row r="376">
      <c r="A376" s="23">
        <f>Registrations!$AY$76</f>
        <v/>
      </c>
      <c r="B376" s="24">
        <f>IF(A376="","","Second camper")</f>
        <v/>
      </c>
      <c r="C376" s="25">
        <f>IF(A376="","",Registrations!$AZ$76)</f>
        <v/>
      </c>
      <c r="D376" s="24">
        <f>IF(OR(A376="",NOT(ISNUMBER(C376)),NOT(ISNUMBER(Lists!$B$2))),"",YEAR(Lists!$B$2)-YEAR(C376)-IF(DATE(YEAR(Lists!$B$2),MONTH(C376),DAY(C376))&gt;Lists!$B$2,1,0))</f>
        <v/>
      </c>
      <c r="E376" s="23">
        <f>IF(NOT(ISNUMBER(D376)),"",IF(COUNTIF(Lists!$E$2:$E$4,"&lt;="&amp;D376)=0,"Check the age",IF(D376&gt;Lists!$F$2,"Check the age",INDEX(Lists!$D$2:$D$4,COUNTIF(Lists!$E$2:$E$4,"&lt;="&amp;D376)))))</f>
        <v/>
      </c>
      <c r="F376" s="23">
        <f>IF(A376="","",Registrations!$BA$76)</f>
        <v/>
      </c>
      <c r="G376" s="24">
        <f>IF(A376="","",Registrations!$BB$76)</f>
        <v/>
      </c>
      <c r="H376" s="23">
        <f>IF(A376="","",Registrations!$BE$76)</f>
        <v/>
      </c>
      <c r="I376" s="23">
        <f>IF(A376="","",Registrations!$BF$76)</f>
        <v/>
      </c>
      <c r="J376" s="24">
        <f>IF(A376="","",Registrations!$BC$76)</f>
        <v/>
      </c>
      <c r="K376" s="24">
        <f>IF(A376="","",Registrations!$BG$76)</f>
        <v/>
      </c>
      <c r="L376" s="24">
        <f>IF(A376="","",IF(Registrations!$BD$76="Yes","Uploaded",IF(UPPER(TRIM(R376&amp;""))="Y","On paper","Missing")))</f>
        <v/>
      </c>
      <c r="M376" s="23">
        <f>IF(A376="","",M76)</f>
        <v/>
      </c>
      <c r="N376" s="26">
        <f>IF(A376="","","On the first camper's row")</f>
        <v/>
      </c>
      <c r="O376" s="26">
        <f>IF(A376="","","On the first camper's row")</f>
        <v/>
      </c>
      <c r="P376" s="26">
        <f>IF(A376="","","On the first camper's row")</f>
        <v/>
      </c>
      <c r="Q376" s="18" t="n"/>
      <c r="R376" s="28" t="n"/>
      <c r="S376" s="28" t="n"/>
      <c r="T376" s="28" t="n"/>
      <c r="U376" s="18" t="n"/>
      <c r="V376" s="19">
        <f>IF(A376="",0,1)</f>
        <v/>
      </c>
      <c r="W376" s="19">
        <f>IF(A376="",0,0)</f>
        <v/>
      </c>
    </row>
    <row r="377">
      <c r="A377" s="23">
        <f>Registrations!$AY$77</f>
        <v/>
      </c>
      <c r="B377" s="24">
        <f>IF(A377="","","Second camper")</f>
        <v/>
      </c>
      <c r="C377" s="25">
        <f>IF(A377="","",Registrations!$AZ$77)</f>
        <v/>
      </c>
      <c r="D377" s="24">
        <f>IF(OR(A377="",NOT(ISNUMBER(C377)),NOT(ISNUMBER(Lists!$B$2))),"",YEAR(Lists!$B$2)-YEAR(C377)-IF(DATE(YEAR(Lists!$B$2),MONTH(C377),DAY(C377))&gt;Lists!$B$2,1,0))</f>
        <v/>
      </c>
      <c r="E377" s="23">
        <f>IF(NOT(ISNUMBER(D377)),"",IF(COUNTIF(Lists!$E$2:$E$4,"&lt;="&amp;D377)=0,"Check the age",IF(D377&gt;Lists!$F$2,"Check the age",INDEX(Lists!$D$2:$D$4,COUNTIF(Lists!$E$2:$E$4,"&lt;="&amp;D377)))))</f>
        <v/>
      </c>
      <c r="F377" s="23">
        <f>IF(A377="","",Registrations!$BA$77)</f>
        <v/>
      </c>
      <c r="G377" s="24">
        <f>IF(A377="","",Registrations!$BB$77)</f>
        <v/>
      </c>
      <c r="H377" s="23">
        <f>IF(A377="","",Registrations!$BE$77)</f>
        <v/>
      </c>
      <c r="I377" s="23">
        <f>IF(A377="","",Registrations!$BF$77)</f>
        <v/>
      </c>
      <c r="J377" s="24">
        <f>IF(A377="","",Registrations!$BC$77)</f>
        <v/>
      </c>
      <c r="K377" s="24">
        <f>IF(A377="","",Registrations!$BG$77)</f>
        <v/>
      </c>
      <c r="L377" s="24">
        <f>IF(A377="","",IF(Registrations!$BD$77="Yes","Uploaded",IF(UPPER(TRIM(R377&amp;""))="Y","On paper","Missing")))</f>
        <v/>
      </c>
      <c r="M377" s="23">
        <f>IF(A377="","",M77)</f>
        <v/>
      </c>
      <c r="N377" s="26">
        <f>IF(A377="","","On the first camper's row")</f>
        <v/>
      </c>
      <c r="O377" s="26">
        <f>IF(A377="","","On the first camper's row")</f>
        <v/>
      </c>
      <c r="P377" s="26">
        <f>IF(A377="","","On the first camper's row")</f>
        <v/>
      </c>
      <c r="Q377" s="18" t="n"/>
      <c r="R377" s="28" t="n"/>
      <c r="S377" s="28" t="n"/>
      <c r="T377" s="28" t="n"/>
      <c r="U377" s="18" t="n"/>
      <c r="V377" s="19">
        <f>IF(A377="",0,1)</f>
        <v/>
      </c>
      <c r="W377" s="19">
        <f>IF(A377="",0,0)</f>
        <v/>
      </c>
    </row>
    <row r="378">
      <c r="A378" s="23">
        <f>Registrations!$AY$78</f>
        <v/>
      </c>
      <c r="B378" s="24">
        <f>IF(A378="","","Second camper")</f>
        <v/>
      </c>
      <c r="C378" s="25">
        <f>IF(A378="","",Registrations!$AZ$78)</f>
        <v/>
      </c>
      <c r="D378" s="24">
        <f>IF(OR(A378="",NOT(ISNUMBER(C378)),NOT(ISNUMBER(Lists!$B$2))),"",YEAR(Lists!$B$2)-YEAR(C378)-IF(DATE(YEAR(Lists!$B$2),MONTH(C378),DAY(C378))&gt;Lists!$B$2,1,0))</f>
        <v/>
      </c>
      <c r="E378" s="23">
        <f>IF(NOT(ISNUMBER(D378)),"",IF(COUNTIF(Lists!$E$2:$E$4,"&lt;="&amp;D378)=0,"Check the age",IF(D378&gt;Lists!$F$2,"Check the age",INDEX(Lists!$D$2:$D$4,COUNTIF(Lists!$E$2:$E$4,"&lt;="&amp;D378)))))</f>
        <v/>
      </c>
      <c r="F378" s="23">
        <f>IF(A378="","",Registrations!$BA$78)</f>
        <v/>
      </c>
      <c r="G378" s="24">
        <f>IF(A378="","",Registrations!$BB$78)</f>
        <v/>
      </c>
      <c r="H378" s="23">
        <f>IF(A378="","",Registrations!$BE$78)</f>
        <v/>
      </c>
      <c r="I378" s="23">
        <f>IF(A378="","",Registrations!$BF$78)</f>
        <v/>
      </c>
      <c r="J378" s="24">
        <f>IF(A378="","",Registrations!$BC$78)</f>
        <v/>
      </c>
      <c r="K378" s="24">
        <f>IF(A378="","",Registrations!$BG$78)</f>
        <v/>
      </c>
      <c r="L378" s="24">
        <f>IF(A378="","",IF(Registrations!$BD$78="Yes","Uploaded",IF(UPPER(TRIM(R378&amp;""))="Y","On paper","Missing")))</f>
        <v/>
      </c>
      <c r="M378" s="23">
        <f>IF(A378="","",M78)</f>
        <v/>
      </c>
      <c r="N378" s="26">
        <f>IF(A378="","","On the first camper's row")</f>
        <v/>
      </c>
      <c r="O378" s="26">
        <f>IF(A378="","","On the first camper's row")</f>
        <v/>
      </c>
      <c r="P378" s="26">
        <f>IF(A378="","","On the first camper's row")</f>
        <v/>
      </c>
      <c r="Q378" s="18" t="n"/>
      <c r="R378" s="28" t="n"/>
      <c r="S378" s="28" t="n"/>
      <c r="T378" s="28" t="n"/>
      <c r="U378" s="18" t="n"/>
      <c r="V378" s="19">
        <f>IF(A378="",0,1)</f>
        <v/>
      </c>
      <c r="W378" s="19">
        <f>IF(A378="",0,0)</f>
        <v/>
      </c>
    </row>
    <row r="379">
      <c r="A379" s="23">
        <f>Registrations!$AY$79</f>
        <v/>
      </c>
      <c r="B379" s="24">
        <f>IF(A379="","","Second camper")</f>
        <v/>
      </c>
      <c r="C379" s="25">
        <f>IF(A379="","",Registrations!$AZ$79)</f>
        <v/>
      </c>
      <c r="D379" s="24">
        <f>IF(OR(A379="",NOT(ISNUMBER(C379)),NOT(ISNUMBER(Lists!$B$2))),"",YEAR(Lists!$B$2)-YEAR(C379)-IF(DATE(YEAR(Lists!$B$2),MONTH(C379),DAY(C379))&gt;Lists!$B$2,1,0))</f>
        <v/>
      </c>
      <c r="E379" s="23">
        <f>IF(NOT(ISNUMBER(D379)),"",IF(COUNTIF(Lists!$E$2:$E$4,"&lt;="&amp;D379)=0,"Check the age",IF(D379&gt;Lists!$F$2,"Check the age",INDEX(Lists!$D$2:$D$4,COUNTIF(Lists!$E$2:$E$4,"&lt;="&amp;D379)))))</f>
        <v/>
      </c>
      <c r="F379" s="23">
        <f>IF(A379="","",Registrations!$BA$79)</f>
        <v/>
      </c>
      <c r="G379" s="24">
        <f>IF(A379="","",Registrations!$BB$79)</f>
        <v/>
      </c>
      <c r="H379" s="23">
        <f>IF(A379="","",Registrations!$BE$79)</f>
        <v/>
      </c>
      <c r="I379" s="23">
        <f>IF(A379="","",Registrations!$BF$79)</f>
        <v/>
      </c>
      <c r="J379" s="24">
        <f>IF(A379="","",Registrations!$BC$79)</f>
        <v/>
      </c>
      <c r="K379" s="24">
        <f>IF(A379="","",Registrations!$BG$79)</f>
        <v/>
      </c>
      <c r="L379" s="24">
        <f>IF(A379="","",IF(Registrations!$BD$79="Yes","Uploaded",IF(UPPER(TRIM(R379&amp;""))="Y","On paper","Missing")))</f>
        <v/>
      </c>
      <c r="M379" s="23">
        <f>IF(A379="","",M79)</f>
        <v/>
      </c>
      <c r="N379" s="26">
        <f>IF(A379="","","On the first camper's row")</f>
        <v/>
      </c>
      <c r="O379" s="26">
        <f>IF(A379="","","On the first camper's row")</f>
        <v/>
      </c>
      <c r="P379" s="26">
        <f>IF(A379="","","On the first camper's row")</f>
        <v/>
      </c>
      <c r="Q379" s="18" t="n"/>
      <c r="R379" s="28" t="n"/>
      <c r="S379" s="28" t="n"/>
      <c r="T379" s="28" t="n"/>
      <c r="U379" s="18" t="n"/>
      <c r="V379" s="19">
        <f>IF(A379="",0,1)</f>
        <v/>
      </c>
      <c r="W379" s="19">
        <f>IF(A379="",0,0)</f>
        <v/>
      </c>
    </row>
    <row r="380">
      <c r="A380" s="23">
        <f>Registrations!$AY$80</f>
        <v/>
      </c>
      <c r="B380" s="24">
        <f>IF(A380="","","Second camper")</f>
        <v/>
      </c>
      <c r="C380" s="25">
        <f>IF(A380="","",Registrations!$AZ$80)</f>
        <v/>
      </c>
      <c r="D380" s="24">
        <f>IF(OR(A380="",NOT(ISNUMBER(C380)),NOT(ISNUMBER(Lists!$B$2))),"",YEAR(Lists!$B$2)-YEAR(C380)-IF(DATE(YEAR(Lists!$B$2),MONTH(C380),DAY(C380))&gt;Lists!$B$2,1,0))</f>
        <v/>
      </c>
      <c r="E380" s="23">
        <f>IF(NOT(ISNUMBER(D380)),"",IF(COUNTIF(Lists!$E$2:$E$4,"&lt;="&amp;D380)=0,"Check the age",IF(D380&gt;Lists!$F$2,"Check the age",INDEX(Lists!$D$2:$D$4,COUNTIF(Lists!$E$2:$E$4,"&lt;="&amp;D380)))))</f>
        <v/>
      </c>
      <c r="F380" s="23">
        <f>IF(A380="","",Registrations!$BA$80)</f>
        <v/>
      </c>
      <c r="G380" s="24">
        <f>IF(A380="","",Registrations!$BB$80)</f>
        <v/>
      </c>
      <c r="H380" s="23">
        <f>IF(A380="","",Registrations!$BE$80)</f>
        <v/>
      </c>
      <c r="I380" s="23">
        <f>IF(A380="","",Registrations!$BF$80)</f>
        <v/>
      </c>
      <c r="J380" s="24">
        <f>IF(A380="","",Registrations!$BC$80)</f>
        <v/>
      </c>
      <c r="K380" s="24">
        <f>IF(A380="","",Registrations!$BG$80)</f>
        <v/>
      </c>
      <c r="L380" s="24">
        <f>IF(A380="","",IF(Registrations!$BD$80="Yes","Uploaded",IF(UPPER(TRIM(R380&amp;""))="Y","On paper","Missing")))</f>
        <v/>
      </c>
      <c r="M380" s="23">
        <f>IF(A380="","",M80)</f>
        <v/>
      </c>
      <c r="N380" s="26">
        <f>IF(A380="","","On the first camper's row")</f>
        <v/>
      </c>
      <c r="O380" s="26">
        <f>IF(A380="","","On the first camper's row")</f>
        <v/>
      </c>
      <c r="P380" s="26">
        <f>IF(A380="","","On the first camper's row")</f>
        <v/>
      </c>
      <c r="Q380" s="18" t="n"/>
      <c r="R380" s="28" t="n"/>
      <c r="S380" s="28" t="n"/>
      <c r="T380" s="28" t="n"/>
      <c r="U380" s="18" t="n"/>
      <c r="V380" s="19">
        <f>IF(A380="",0,1)</f>
        <v/>
      </c>
      <c r="W380" s="19">
        <f>IF(A380="",0,0)</f>
        <v/>
      </c>
    </row>
    <row r="381">
      <c r="A381" s="23">
        <f>Registrations!$AY$81</f>
        <v/>
      </c>
      <c r="B381" s="24">
        <f>IF(A381="","","Second camper")</f>
        <v/>
      </c>
      <c r="C381" s="25">
        <f>IF(A381="","",Registrations!$AZ$81)</f>
        <v/>
      </c>
      <c r="D381" s="24">
        <f>IF(OR(A381="",NOT(ISNUMBER(C381)),NOT(ISNUMBER(Lists!$B$2))),"",YEAR(Lists!$B$2)-YEAR(C381)-IF(DATE(YEAR(Lists!$B$2),MONTH(C381),DAY(C381))&gt;Lists!$B$2,1,0))</f>
        <v/>
      </c>
      <c r="E381" s="23">
        <f>IF(NOT(ISNUMBER(D381)),"",IF(COUNTIF(Lists!$E$2:$E$4,"&lt;="&amp;D381)=0,"Check the age",IF(D381&gt;Lists!$F$2,"Check the age",INDEX(Lists!$D$2:$D$4,COUNTIF(Lists!$E$2:$E$4,"&lt;="&amp;D381)))))</f>
        <v/>
      </c>
      <c r="F381" s="23">
        <f>IF(A381="","",Registrations!$BA$81)</f>
        <v/>
      </c>
      <c r="G381" s="24">
        <f>IF(A381="","",Registrations!$BB$81)</f>
        <v/>
      </c>
      <c r="H381" s="23">
        <f>IF(A381="","",Registrations!$BE$81)</f>
        <v/>
      </c>
      <c r="I381" s="23">
        <f>IF(A381="","",Registrations!$BF$81)</f>
        <v/>
      </c>
      <c r="J381" s="24">
        <f>IF(A381="","",Registrations!$BC$81)</f>
        <v/>
      </c>
      <c r="K381" s="24">
        <f>IF(A381="","",Registrations!$BG$81)</f>
        <v/>
      </c>
      <c r="L381" s="24">
        <f>IF(A381="","",IF(Registrations!$BD$81="Yes","Uploaded",IF(UPPER(TRIM(R381&amp;""))="Y","On paper","Missing")))</f>
        <v/>
      </c>
      <c r="M381" s="23">
        <f>IF(A381="","",M81)</f>
        <v/>
      </c>
      <c r="N381" s="26">
        <f>IF(A381="","","On the first camper's row")</f>
        <v/>
      </c>
      <c r="O381" s="26">
        <f>IF(A381="","","On the first camper's row")</f>
        <v/>
      </c>
      <c r="P381" s="26">
        <f>IF(A381="","","On the first camper's row")</f>
        <v/>
      </c>
      <c r="Q381" s="18" t="n"/>
      <c r="R381" s="28" t="n"/>
      <c r="S381" s="28" t="n"/>
      <c r="T381" s="28" t="n"/>
      <c r="U381" s="18" t="n"/>
      <c r="V381" s="19">
        <f>IF(A381="",0,1)</f>
        <v/>
      </c>
      <c r="W381" s="19">
        <f>IF(A381="",0,0)</f>
        <v/>
      </c>
    </row>
    <row r="382">
      <c r="A382" s="23">
        <f>Registrations!$AY$82</f>
        <v/>
      </c>
      <c r="B382" s="24">
        <f>IF(A382="","","Second camper")</f>
        <v/>
      </c>
      <c r="C382" s="25">
        <f>IF(A382="","",Registrations!$AZ$82)</f>
        <v/>
      </c>
      <c r="D382" s="24">
        <f>IF(OR(A382="",NOT(ISNUMBER(C382)),NOT(ISNUMBER(Lists!$B$2))),"",YEAR(Lists!$B$2)-YEAR(C382)-IF(DATE(YEAR(Lists!$B$2),MONTH(C382),DAY(C382))&gt;Lists!$B$2,1,0))</f>
        <v/>
      </c>
      <c r="E382" s="23">
        <f>IF(NOT(ISNUMBER(D382)),"",IF(COUNTIF(Lists!$E$2:$E$4,"&lt;="&amp;D382)=0,"Check the age",IF(D382&gt;Lists!$F$2,"Check the age",INDEX(Lists!$D$2:$D$4,COUNTIF(Lists!$E$2:$E$4,"&lt;="&amp;D382)))))</f>
        <v/>
      </c>
      <c r="F382" s="23">
        <f>IF(A382="","",Registrations!$BA$82)</f>
        <v/>
      </c>
      <c r="G382" s="24">
        <f>IF(A382="","",Registrations!$BB$82)</f>
        <v/>
      </c>
      <c r="H382" s="23">
        <f>IF(A382="","",Registrations!$BE$82)</f>
        <v/>
      </c>
      <c r="I382" s="23">
        <f>IF(A382="","",Registrations!$BF$82)</f>
        <v/>
      </c>
      <c r="J382" s="24">
        <f>IF(A382="","",Registrations!$BC$82)</f>
        <v/>
      </c>
      <c r="K382" s="24">
        <f>IF(A382="","",Registrations!$BG$82)</f>
        <v/>
      </c>
      <c r="L382" s="24">
        <f>IF(A382="","",IF(Registrations!$BD$82="Yes","Uploaded",IF(UPPER(TRIM(R382&amp;""))="Y","On paper","Missing")))</f>
        <v/>
      </c>
      <c r="M382" s="23">
        <f>IF(A382="","",M82)</f>
        <v/>
      </c>
      <c r="N382" s="26">
        <f>IF(A382="","","On the first camper's row")</f>
        <v/>
      </c>
      <c r="O382" s="26">
        <f>IF(A382="","","On the first camper's row")</f>
        <v/>
      </c>
      <c r="P382" s="26">
        <f>IF(A382="","","On the first camper's row")</f>
        <v/>
      </c>
      <c r="Q382" s="18" t="n"/>
      <c r="R382" s="28" t="n"/>
      <c r="S382" s="28" t="n"/>
      <c r="T382" s="28" t="n"/>
      <c r="U382" s="18" t="n"/>
      <c r="V382" s="19">
        <f>IF(A382="",0,1)</f>
        <v/>
      </c>
      <c r="W382" s="19">
        <f>IF(A382="",0,0)</f>
        <v/>
      </c>
    </row>
    <row r="383">
      <c r="A383" s="23">
        <f>Registrations!$AY$83</f>
        <v/>
      </c>
      <c r="B383" s="24">
        <f>IF(A383="","","Second camper")</f>
        <v/>
      </c>
      <c r="C383" s="25">
        <f>IF(A383="","",Registrations!$AZ$83)</f>
        <v/>
      </c>
      <c r="D383" s="24">
        <f>IF(OR(A383="",NOT(ISNUMBER(C383)),NOT(ISNUMBER(Lists!$B$2))),"",YEAR(Lists!$B$2)-YEAR(C383)-IF(DATE(YEAR(Lists!$B$2),MONTH(C383),DAY(C383))&gt;Lists!$B$2,1,0))</f>
        <v/>
      </c>
      <c r="E383" s="23">
        <f>IF(NOT(ISNUMBER(D383)),"",IF(COUNTIF(Lists!$E$2:$E$4,"&lt;="&amp;D383)=0,"Check the age",IF(D383&gt;Lists!$F$2,"Check the age",INDEX(Lists!$D$2:$D$4,COUNTIF(Lists!$E$2:$E$4,"&lt;="&amp;D383)))))</f>
        <v/>
      </c>
      <c r="F383" s="23">
        <f>IF(A383="","",Registrations!$BA$83)</f>
        <v/>
      </c>
      <c r="G383" s="24">
        <f>IF(A383="","",Registrations!$BB$83)</f>
        <v/>
      </c>
      <c r="H383" s="23">
        <f>IF(A383="","",Registrations!$BE$83)</f>
        <v/>
      </c>
      <c r="I383" s="23">
        <f>IF(A383="","",Registrations!$BF$83)</f>
        <v/>
      </c>
      <c r="J383" s="24">
        <f>IF(A383="","",Registrations!$BC$83)</f>
        <v/>
      </c>
      <c r="K383" s="24">
        <f>IF(A383="","",Registrations!$BG$83)</f>
        <v/>
      </c>
      <c r="L383" s="24">
        <f>IF(A383="","",IF(Registrations!$BD$83="Yes","Uploaded",IF(UPPER(TRIM(R383&amp;""))="Y","On paper","Missing")))</f>
        <v/>
      </c>
      <c r="M383" s="23">
        <f>IF(A383="","",M83)</f>
        <v/>
      </c>
      <c r="N383" s="26">
        <f>IF(A383="","","On the first camper's row")</f>
        <v/>
      </c>
      <c r="O383" s="26">
        <f>IF(A383="","","On the first camper's row")</f>
        <v/>
      </c>
      <c r="P383" s="26">
        <f>IF(A383="","","On the first camper's row")</f>
        <v/>
      </c>
      <c r="Q383" s="18" t="n"/>
      <c r="R383" s="28" t="n"/>
      <c r="S383" s="28" t="n"/>
      <c r="T383" s="28" t="n"/>
      <c r="U383" s="18" t="n"/>
      <c r="V383" s="19">
        <f>IF(A383="",0,1)</f>
        <v/>
      </c>
      <c r="W383" s="19">
        <f>IF(A383="",0,0)</f>
        <v/>
      </c>
    </row>
    <row r="384">
      <c r="A384" s="23">
        <f>Registrations!$AY$84</f>
        <v/>
      </c>
      <c r="B384" s="24">
        <f>IF(A384="","","Second camper")</f>
        <v/>
      </c>
      <c r="C384" s="25">
        <f>IF(A384="","",Registrations!$AZ$84)</f>
        <v/>
      </c>
      <c r="D384" s="24">
        <f>IF(OR(A384="",NOT(ISNUMBER(C384)),NOT(ISNUMBER(Lists!$B$2))),"",YEAR(Lists!$B$2)-YEAR(C384)-IF(DATE(YEAR(Lists!$B$2),MONTH(C384),DAY(C384))&gt;Lists!$B$2,1,0))</f>
        <v/>
      </c>
      <c r="E384" s="23">
        <f>IF(NOT(ISNUMBER(D384)),"",IF(COUNTIF(Lists!$E$2:$E$4,"&lt;="&amp;D384)=0,"Check the age",IF(D384&gt;Lists!$F$2,"Check the age",INDEX(Lists!$D$2:$D$4,COUNTIF(Lists!$E$2:$E$4,"&lt;="&amp;D384)))))</f>
        <v/>
      </c>
      <c r="F384" s="23">
        <f>IF(A384="","",Registrations!$BA$84)</f>
        <v/>
      </c>
      <c r="G384" s="24">
        <f>IF(A384="","",Registrations!$BB$84)</f>
        <v/>
      </c>
      <c r="H384" s="23">
        <f>IF(A384="","",Registrations!$BE$84)</f>
        <v/>
      </c>
      <c r="I384" s="23">
        <f>IF(A384="","",Registrations!$BF$84)</f>
        <v/>
      </c>
      <c r="J384" s="24">
        <f>IF(A384="","",Registrations!$BC$84)</f>
        <v/>
      </c>
      <c r="K384" s="24">
        <f>IF(A384="","",Registrations!$BG$84)</f>
        <v/>
      </c>
      <c r="L384" s="24">
        <f>IF(A384="","",IF(Registrations!$BD$84="Yes","Uploaded",IF(UPPER(TRIM(R384&amp;""))="Y","On paper","Missing")))</f>
        <v/>
      </c>
      <c r="M384" s="23">
        <f>IF(A384="","",M84)</f>
        <v/>
      </c>
      <c r="N384" s="26">
        <f>IF(A384="","","On the first camper's row")</f>
        <v/>
      </c>
      <c r="O384" s="26">
        <f>IF(A384="","","On the first camper's row")</f>
        <v/>
      </c>
      <c r="P384" s="26">
        <f>IF(A384="","","On the first camper's row")</f>
        <v/>
      </c>
      <c r="Q384" s="18" t="n"/>
      <c r="R384" s="28" t="n"/>
      <c r="S384" s="28" t="n"/>
      <c r="T384" s="28" t="n"/>
      <c r="U384" s="18" t="n"/>
      <c r="V384" s="19">
        <f>IF(A384="",0,1)</f>
        <v/>
      </c>
      <c r="W384" s="19">
        <f>IF(A384="",0,0)</f>
        <v/>
      </c>
    </row>
    <row r="385">
      <c r="A385" s="23">
        <f>Registrations!$AY$85</f>
        <v/>
      </c>
      <c r="B385" s="24">
        <f>IF(A385="","","Second camper")</f>
        <v/>
      </c>
      <c r="C385" s="25">
        <f>IF(A385="","",Registrations!$AZ$85)</f>
        <v/>
      </c>
      <c r="D385" s="24">
        <f>IF(OR(A385="",NOT(ISNUMBER(C385)),NOT(ISNUMBER(Lists!$B$2))),"",YEAR(Lists!$B$2)-YEAR(C385)-IF(DATE(YEAR(Lists!$B$2),MONTH(C385),DAY(C385))&gt;Lists!$B$2,1,0))</f>
        <v/>
      </c>
      <c r="E385" s="23">
        <f>IF(NOT(ISNUMBER(D385)),"",IF(COUNTIF(Lists!$E$2:$E$4,"&lt;="&amp;D385)=0,"Check the age",IF(D385&gt;Lists!$F$2,"Check the age",INDEX(Lists!$D$2:$D$4,COUNTIF(Lists!$E$2:$E$4,"&lt;="&amp;D385)))))</f>
        <v/>
      </c>
      <c r="F385" s="23">
        <f>IF(A385="","",Registrations!$BA$85)</f>
        <v/>
      </c>
      <c r="G385" s="24">
        <f>IF(A385="","",Registrations!$BB$85)</f>
        <v/>
      </c>
      <c r="H385" s="23">
        <f>IF(A385="","",Registrations!$BE$85)</f>
        <v/>
      </c>
      <c r="I385" s="23">
        <f>IF(A385="","",Registrations!$BF$85)</f>
        <v/>
      </c>
      <c r="J385" s="24">
        <f>IF(A385="","",Registrations!$BC$85)</f>
        <v/>
      </c>
      <c r="K385" s="24">
        <f>IF(A385="","",Registrations!$BG$85)</f>
        <v/>
      </c>
      <c r="L385" s="24">
        <f>IF(A385="","",IF(Registrations!$BD$85="Yes","Uploaded",IF(UPPER(TRIM(R385&amp;""))="Y","On paper","Missing")))</f>
        <v/>
      </c>
      <c r="M385" s="23">
        <f>IF(A385="","",M85)</f>
        <v/>
      </c>
      <c r="N385" s="26">
        <f>IF(A385="","","On the first camper's row")</f>
        <v/>
      </c>
      <c r="O385" s="26">
        <f>IF(A385="","","On the first camper's row")</f>
        <v/>
      </c>
      <c r="P385" s="26">
        <f>IF(A385="","","On the first camper's row")</f>
        <v/>
      </c>
      <c r="Q385" s="18" t="n"/>
      <c r="R385" s="28" t="n"/>
      <c r="S385" s="28" t="n"/>
      <c r="T385" s="28" t="n"/>
      <c r="U385" s="18" t="n"/>
      <c r="V385" s="19">
        <f>IF(A385="",0,1)</f>
        <v/>
      </c>
      <c r="W385" s="19">
        <f>IF(A385="",0,0)</f>
        <v/>
      </c>
    </row>
    <row r="386">
      <c r="A386" s="23">
        <f>Registrations!$AY$86</f>
        <v/>
      </c>
      <c r="B386" s="24">
        <f>IF(A386="","","Second camper")</f>
        <v/>
      </c>
      <c r="C386" s="25">
        <f>IF(A386="","",Registrations!$AZ$86)</f>
        <v/>
      </c>
      <c r="D386" s="24">
        <f>IF(OR(A386="",NOT(ISNUMBER(C386)),NOT(ISNUMBER(Lists!$B$2))),"",YEAR(Lists!$B$2)-YEAR(C386)-IF(DATE(YEAR(Lists!$B$2),MONTH(C386),DAY(C386))&gt;Lists!$B$2,1,0))</f>
        <v/>
      </c>
      <c r="E386" s="23">
        <f>IF(NOT(ISNUMBER(D386)),"",IF(COUNTIF(Lists!$E$2:$E$4,"&lt;="&amp;D386)=0,"Check the age",IF(D386&gt;Lists!$F$2,"Check the age",INDEX(Lists!$D$2:$D$4,COUNTIF(Lists!$E$2:$E$4,"&lt;="&amp;D386)))))</f>
        <v/>
      </c>
      <c r="F386" s="23">
        <f>IF(A386="","",Registrations!$BA$86)</f>
        <v/>
      </c>
      <c r="G386" s="24">
        <f>IF(A386="","",Registrations!$BB$86)</f>
        <v/>
      </c>
      <c r="H386" s="23">
        <f>IF(A386="","",Registrations!$BE$86)</f>
        <v/>
      </c>
      <c r="I386" s="23">
        <f>IF(A386="","",Registrations!$BF$86)</f>
        <v/>
      </c>
      <c r="J386" s="24">
        <f>IF(A386="","",Registrations!$BC$86)</f>
        <v/>
      </c>
      <c r="K386" s="24">
        <f>IF(A386="","",Registrations!$BG$86)</f>
        <v/>
      </c>
      <c r="L386" s="24">
        <f>IF(A386="","",IF(Registrations!$BD$86="Yes","Uploaded",IF(UPPER(TRIM(R386&amp;""))="Y","On paper","Missing")))</f>
        <v/>
      </c>
      <c r="M386" s="23">
        <f>IF(A386="","",M86)</f>
        <v/>
      </c>
      <c r="N386" s="26">
        <f>IF(A386="","","On the first camper's row")</f>
        <v/>
      </c>
      <c r="O386" s="26">
        <f>IF(A386="","","On the first camper's row")</f>
        <v/>
      </c>
      <c r="P386" s="26">
        <f>IF(A386="","","On the first camper's row")</f>
        <v/>
      </c>
      <c r="Q386" s="18" t="n"/>
      <c r="R386" s="28" t="n"/>
      <c r="S386" s="28" t="n"/>
      <c r="T386" s="28" t="n"/>
      <c r="U386" s="18" t="n"/>
      <c r="V386" s="19">
        <f>IF(A386="",0,1)</f>
        <v/>
      </c>
      <c r="W386" s="19">
        <f>IF(A386="",0,0)</f>
        <v/>
      </c>
    </row>
    <row r="387">
      <c r="A387" s="23">
        <f>Registrations!$AY$87</f>
        <v/>
      </c>
      <c r="B387" s="24">
        <f>IF(A387="","","Second camper")</f>
        <v/>
      </c>
      <c r="C387" s="25">
        <f>IF(A387="","",Registrations!$AZ$87)</f>
        <v/>
      </c>
      <c r="D387" s="24">
        <f>IF(OR(A387="",NOT(ISNUMBER(C387)),NOT(ISNUMBER(Lists!$B$2))),"",YEAR(Lists!$B$2)-YEAR(C387)-IF(DATE(YEAR(Lists!$B$2),MONTH(C387),DAY(C387))&gt;Lists!$B$2,1,0))</f>
        <v/>
      </c>
      <c r="E387" s="23">
        <f>IF(NOT(ISNUMBER(D387)),"",IF(COUNTIF(Lists!$E$2:$E$4,"&lt;="&amp;D387)=0,"Check the age",IF(D387&gt;Lists!$F$2,"Check the age",INDEX(Lists!$D$2:$D$4,COUNTIF(Lists!$E$2:$E$4,"&lt;="&amp;D387)))))</f>
        <v/>
      </c>
      <c r="F387" s="23">
        <f>IF(A387="","",Registrations!$BA$87)</f>
        <v/>
      </c>
      <c r="G387" s="24">
        <f>IF(A387="","",Registrations!$BB$87)</f>
        <v/>
      </c>
      <c r="H387" s="23">
        <f>IF(A387="","",Registrations!$BE$87)</f>
        <v/>
      </c>
      <c r="I387" s="23">
        <f>IF(A387="","",Registrations!$BF$87)</f>
        <v/>
      </c>
      <c r="J387" s="24">
        <f>IF(A387="","",Registrations!$BC$87)</f>
        <v/>
      </c>
      <c r="K387" s="24">
        <f>IF(A387="","",Registrations!$BG$87)</f>
        <v/>
      </c>
      <c r="L387" s="24">
        <f>IF(A387="","",IF(Registrations!$BD$87="Yes","Uploaded",IF(UPPER(TRIM(R387&amp;""))="Y","On paper","Missing")))</f>
        <v/>
      </c>
      <c r="M387" s="23">
        <f>IF(A387="","",M87)</f>
        <v/>
      </c>
      <c r="N387" s="26">
        <f>IF(A387="","","On the first camper's row")</f>
        <v/>
      </c>
      <c r="O387" s="26">
        <f>IF(A387="","","On the first camper's row")</f>
        <v/>
      </c>
      <c r="P387" s="26">
        <f>IF(A387="","","On the first camper's row")</f>
        <v/>
      </c>
      <c r="Q387" s="18" t="n"/>
      <c r="R387" s="28" t="n"/>
      <c r="S387" s="28" t="n"/>
      <c r="T387" s="28" t="n"/>
      <c r="U387" s="18" t="n"/>
      <c r="V387" s="19">
        <f>IF(A387="",0,1)</f>
        <v/>
      </c>
      <c r="W387" s="19">
        <f>IF(A387="",0,0)</f>
        <v/>
      </c>
    </row>
    <row r="388">
      <c r="A388" s="23">
        <f>Registrations!$AY$88</f>
        <v/>
      </c>
      <c r="B388" s="24">
        <f>IF(A388="","","Second camper")</f>
        <v/>
      </c>
      <c r="C388" s="25">
        <f>IF(A388="","",Registrations!$AZ$88)</f>
        <v/>
      </c>
      <c r="D388" s="24">
        <f>IF(OR(A388="",NOT(ISNUMBER(C388)),NOT(ISNUMBER(Lists!$B$2))),"",YEAR(Lists!$B$2)-YEAR(C388)-IF(DATE(YEAR(Lists!$B$2),MONTH(C388),DAY(C388))&gt;Lists!$B$2,1,0))</f>
        <v/>
      </c>
      <c r="E388" s="23">
        <f>IF(NOT(ISNUMBER(D388)),"",IF(COUNTIF(Lists!$E$2:$E$4,"&lt;="&amp;D388)=0,"Check the age",IF(D388&gt;Lists!$F$2,"Check the age",INDEX(Lists!$D$2:$D$4,COUNTIF(Lists!$E$2:$E$4,"&lt;="&amp;D388)))))</f>
        <v/>
      </c>
      <c r="F388" s="23">
        <f>IF(A388="","",Registrations!$BA$88)</f>
        <v/>
      </c>
      <c r="G388" s="24">
        <f>IF(A388="","",Registrations!$BB$88)</f>
        <v/>
      </c>
      <c r="H388" s="23">
        <f>IF(A388="","",Registrations!$BE$88)</f>
        <v/>
      </c>
      <c r="I388" s="23">
        <f>IF(A388="","",Registrations!$BF$88)</f>
        <v/>
      </c>
      <c r="J388" s="24">
        <f>IF(A388="","",Registrations!$BC$88)</f>
        <v/>
      </c>
      <c r="K388" s="24">
        <f>IF(A388="","",Registrations!$BG$88)</f>
        <v/>
      </c>
      <c r="L388" s="24">
        <f>IF(A388="","",IF(Registrations!$BD$88="Yes","Uploaded",IF(UPPER(TRIM(R388&amp;""))="Y","On paper","Missing")))</f>
        <v/>
      </c>
      <c r="M388" s="23">
        <f>IF(A388="","",M88)</f>
        <v/>
      </c>
      <c r="N388" s="26">
        <f>IF(A388="","","On the first camper's row")</f>
        <v/>
      </c>
      <c r="O388" s="26">
        <f>IF(A388="","","On the first camper's row")</f>
        <v/>
      </c>
      <c r="P388" s="26">
        <f>IF(A388="","","On the first camper's row")</f>
        <v/>
      </c>
      <c r="Q388" s="18" t="n"/>
      <c r="R388" s="28" t="n"/>
      <c r="S388" s="28" t="n"/>
      <c r="T388" s="28" t="n"/>
      <c r="U388" s="18" t="n"/>
      <c r="V388" s="19">
        <f>IF(A388="",0,1)</f>
        <v/>
      </c>
      <c r="W388" s="19">
        <f>IF(A388="",0,0)</f>
        <v/>
      </c>
    </row>
    <row r="389">
      <c r="A389" s="23">
        <f>Registrations!$AY$89</f>
        <v/>
      </c>
      <c r="B389" s="24">
        <f>IF(A389="","","Second camper")</f>
        <v/>
      </c>
      <c r="C389" s="25">
        <f>IF(A389="","",Registrations!$AZ$89)</f>
        <v/>
      </c>
      <c r="D389" s="24">
        <f>IF(OR(A389="",NOT(ISNUMBER(C389)),NOT(ISNUMBER(Lists!$B$2))),"",YEAR(Lists!$B$2)-YEAR(C389)-IF(DATE(YEAR(Lists!$B$2),MONTH(C389),DAY(C389))&gt;Lists!$B$2,1,0))</f>
        <v/>
      </c>
      <c r="E389" s="23">
        <f>IF(NOT(ISNUMBER(D389)),"",IF(COUNTIF(Lists!$E$2:$E$4,"&lt;="&amp;D389)=0,"Check the age",IF(D389&gt;Lists!$F$2,"Check the age",INDEX(Lists!$D$2:$D$4,COUNTIF(Lists!$E$2:$E$4,"&lt;="&amp;D389)))))</f>
        <v/>
      </c>
      <c r="F389" s="23">
        <f>IF(A389="","",Registrations!$BA$89)</f>
        <v/>
      </c>
      <c r="G389" s="24">
        <f>IF(A389="","",Registrations!$BB$89)</f>
        <v/>
      </c>
      <c r="H389" s="23">
        <f>IF(A389="","",Registrations!$BE$89)</f>
        <v/>
      </c>
      <c r="I389" s="23">
        <f>IF(A389="","",Registrations!$BF$89)</f>
        <v/>
      </c>
      <c r="J389" s="24">
        <f>IF(A389="","",Registrations!$BC$89)</f>
        <v/>
      </c>
      <c r="K389" s="24">
        <f>IF(A389="","",Registrations!$BG$89)</f>
        <v/>
      </c>
      <c r="L389" s="24">
        <f>IF(A389="","",IF(Registrations!$BD$89="Yes","Uploaded",IF(UPPER(TRIM(R389&amp;""))="Y","On paper","Missing")))</f>
        <v/>
      </c>
      <c r="M389" s="23">
        <f>IF(A389="","",M89)</f>
        <v/>
      </c>
      <c r="N389" s="26">
        <f>IF(A389="","","On the first camper's row")</f>
        <v/>
      </c>
      <c r="O389" s="26">
        <f>IF(A389="","","On the first camper's row")</f>
        <v/>
      </c>
      <c r="P389" s="26">
        <f>IF(A389="","","On the first camper's row")</f>
        <v/>
      </c>
      <c r="Q389" s="18" t="n"/>
      <c r="R389" s="28" t="n"/>
      <c r="S389" s="28" t="n"/>
      <c r="T389" s="28" t="n"/>
      <c r="U389" s="18" t="n"/>
      <c r="V389" s="19">
        <f>IF(A389="",0,1)</f>
        <v/>
      </c>
      <c r="W389" s="19">
        <f>IF(A389="",0,0)</f>
        <v/>
      </c>
    </row>
    <row r="390">
      <c r="A390" s="23">
        <f>Registrations!$AY$90</f>
        <v/>
      </c>
      <c r="B390" s="24">
        <f>IF(A390="","","Second camper")</f>
        <v/>
      </c>
      <c r="C390" s="25">
        <f>IF(A390="","",Registrations!$AZ$90)</f>
        <v/>
      </c>
      <c r="D390" s="24">
        <f>IF(OR(A390="",NOT(ISNUMBER(C390)),NOT(ISNUMBER(Lists!$B$2))),"",YEAR(Lists!$B$2)-YEAR(C390)-IF(DATE(YEAR(Lists!$B$2),MONTH(C390),DAY(C390))&gt;Lists!$B$2,1,0))</f>
        <v/>
      </c>
      <c r="E390" s="23">
        <f>IF(NOT(ISNUMBER(D390)),"",IF(COUNTIF(Lists!$E$2:$E$4,"&lt;="&amp;D390)=0,"Check the age",IF(D390&gt;Lists!$F$2,"Check the age",INDEX(Lists!$D$2:$D$4,COUNTIF(Lists!$E$2:$E$4,"&lt;="&amp;D390)))))</f>
        <v/>
      </c>
      <c r="F390" s="23">
        <f>IF(A390="","",Registrations!$BA$90)</f>
        <v/>
      </c>
      <c r="G390" s="24">
        <f>IF(A390="","",Registrations!$BB$90)</f>
        <v/>
      </c>
      <c r="H390" s="23">
        <f>IF(A390="","",Registrations!$BE$90)</f>
        <v/>
      </c>
      <c r="I390" s="23">
        <f>IF(A390="","",Registrations!$BF$90)</f>
        <v/>
      </c>
      <c r="J390" s="24">
        <f>IF(A390="","",Registrations!$BC$90)</f>
        <v/>
      </c>
      <c r="K390" s="24">
        <f>IF(A390="","",Registrations!$BG$90)</f>
        <v/>
      </c>
      <c r="L390" s="24">
        <f>IF(A390="","",IF(Registrations!$BD$90="Yes","Uploaded",IF(UPPER(TRIM(R390&amp;""))="Y","On paper","Missing")))</f>
        <v/>
      </c>
      <c r="M390" s="23">
        <f>IF(A390="","",M90)</f>
        <v/>
      </c>
      <c r="N390" s="26">
        <f>IF(A390="","","On the first camper's row")</f>
        <v/>
      </c>
      <c r="O390" s="26">
        <f>IF(A390="","","On the first camper's row")</f>
        <v/>
      </c>
      <c r="P390" s="26">
        <f>IF(A390="","","On the first camper's row")</f>
        <v/>
      </c>
      <c r="Q390" s="18" t="n"/>
      <c r="R390" s="28" t="n"/>
      <c r="S390" s="28" t="n"/>
      <c r="T390" s="28" t="n"/>
      <c r="U390" s="18" t="n"/>
      <c r="V390" s="19">
        <f>IF(A390="",0,1)</f>
        <v/>
      </c>
      <c r="W390" s="19">
        <f>IF(A390="",0,0)</f>
        <v/>
      </c>
    </row>
    <row r="391">
      <c r="A391" s="23">
        <f>Registrations!$AY$91</f>
        <v/>
      </c>
      <c r="B391" s="24">
        <f>IF(A391="","","Second camper")</f>
        <v/>
      </c>
      <c r="C391" s="25">
        <f>IF(A391="","",Registrations!$AZ$91)</f>
        <v/>
      </c>
      <c r="D391" s="24">
        <f>IF(OR(A391="",NOT(ISNUMBER(C391)),NOT(ISNUMBER(Lists!$B$2))),"",YEAR(Lists!$B$2)-YEAR(C391)-IF(DATE(YEAR(Lists!$B$2),MONTH(C391),DAY(C391))&gt;Lists!$B$2,1,0))</f>
        <v/>
      </c>
      <c r="E391" s="23">
        <f>IF(NOT(ISNUMBER(D391)),"",IF(COUNTIF(Lists!$E$2:$E$4,"&lt;="&amp;D391)=0,"Check the age",IF(D391&gt;Lists!$F$2,"Check the age",INDEX(Lists!$D$2:$D$4,COUNTIF(Lists!$E$2:$E$4,"&lt;="&amp;D391)))))</f>
        <v/>
      </c>
      <c r="F391" s="23">
        <f>IF(A391="","",Registrations!$BA$91)</f>
        <v/>
      </c>
      <c r="G391" s="24">
        <f>IF(A391="","",Registrations!$BB$91)</f>
        <v/>
      </c>
      <c r="H391" s="23">
        <f>IF(A391="","",Registrations!$BE$91)</f>
        <v/>
      </c>
      <c r="I391" s="23">
        <f>IF(A391="","",Registrations!$BF$91)</f>
        <v/>
      </c>
      <c r="J391" s="24">
        <f>IF(A391="","",Registrations!$BC$91)</f>
        <v/>
      </c>
      <c r="K391" s="24">
        <f>IF(A391="","",Registrations!$BG$91)</f>
        <v/>
      </c>
      <c r="L391" s="24">
        <f>IF(A391="","",IF(Registrations!$BD$91="Yes","Uploaded",IF(UPPER(TRIM(R391&amp;""))="Y","On paper","Missing")))</f>
        <v/>
      </c>
      <c r="M391" s="23">
        <f>IF(A391="","",M91)</f>
        <v/>
      </c>
      <c r="N391" s="26">
        <f>IF(A391="","","On the first camper's row")</f>
        <v/>
      </c>
      <c r="O391" s="26">
        <f>IF(A391="","","On the first camper's row")</f>
        <v/>
      </c>
      <c r="P391" s="26">
        <f>IF(A391="","","On the first camper's row")</f>
        <v/>
      </c>
      <c r="Q391" s="18" t="n"/>
      <c r="R391" s="28" t="n"/>
      <c r="S391" s="28" t="n"/>
      <c r="T391" s="28" t="n"/>
      <c r="U391" s="18" t="n"/>
      <c r="V391" s="19">
        <f>IF(A391="",0,1)</f>
        <v/>
      </c>
      <c r="W391" s="19">
        <f>IF(A391="",0,0)</f>
        <v/>
      </c>
    </row>
    <row r="392">
      <c r="A392" s="23">
        <f>Registrations!$AY$92</f>
        <v/>
      </c>
      <c r="B392" s="24">
        <f>IF(A392="","","Second camper")</f>
        <v/>
      </c>
      <c r="C392" s="25">
        <f>IF(A392="","",Registrations!$AZ$92)</f>
        <v/>
      </c>
      <c r="D392" s="24">
        <f>IF(OR(A392="",NOT(ISNUMBER(C392)),NOT(ISNUMBER(Lists!$B$2))),"",YEAR(Lists!$B$2)-YEAR(C392)-IF(DATE(YEAR(Lists!$B$2),MONTH(C392),DAY(C392))&gt;Lists!$B$2,1,0))</f>
        <v/>
      </c>
      <c r="E392" s="23">
        <f>IF(NOT(ISNUMBER(D392)),"",IF(COUNTIF(Lists!$E$2:$E$4,"&lt;="&amp;D392)=0,"Check the age",IF(D392&gt;Lists!$F$2,"Check the age",INDEX(Lists!$D$2:$D$4,COUNTIF(Lists!$E$2:$E$4,"&lt;="&amp;D392)))))</f>
        <v/>
      </c>
      <c r="F392" s="23">
        <f>IF(A392="","",Registrations!$BA$92)</f>
        <v/>
      </c>
      <c r="G392" s="24">
        <f>IF(A392="","",Registrations!$BB$92)</f>
        <v/>
      </c>
      <c r="H392" s="23">
        <f>IF(A392="","",Registrations!$BE$92)</f>
        <v/>
      </c>
      <c r="I392" s="23">
        <f>IF(A392="","",Registrations!$BF$92)</f>
        <v/>
      </c>
      <c r="J392" s="24">
        <f>IF(A392="","",Registrations!$BC$92)</f>
        <v/>
      </c>
      <c r="K392" s="24">
        <f>IF(A392="","",Registrations!$BG$92)</f>
        <v/>
      </c>
      <c r="L392" s="24">
        <f>IF(A392="","",IF(Registrations!$BD$92="Yes","Uploaded",IF(UPPER(TRIM(R392&amp;""))="Y","On paper","Missing")))</f>
        <v/>
      </c>
      <c r="M392" s="23">
        <f>IF(A392="","",M92)</f>
        <v/>
      </c>
      <c r="N392" s="26">
        <f>IF(A392="","","On the first camper's row")</f>
        <v/>
      </c>
      <c r="O392" s="26">
        <f>IF(A392="","","On the first camper's row")</f>
        <v/>
      </c>
      <c r="P392" s="26">
        <f>IF(A392="","","On the first camper's row")</f>
        <v/>
      </c>
      <c r="Q392" s="18" t="n"/>
      <c r="R392" s="28" t="n"/>
      <c r="S392" s="28" t="n"/>
      <c r="T392" s="28" t="n"/>
      <c r="U392" s="18" t="n"/>
      <c r="V392" s="19">
        <f>IF(A392="",0,1)</f>
        <v/>
      </c>
      <c r="W392" s="19">
        <f>IF(A392="",0,0)</f>
        <v/>
      </c>
    </row>
    <row r="393">
      <c r="A393" s="23">
        <f>Registrations!$AY$93</f>
        <v/>
      </c>
      <c r="B393" s="24">
        <f>IF(A393="","","Second camper")</f>
        <v/>
      </c>
      <c r="C393" s="25">
        <f>IF(A393="","",Registrations!$AZ$93)</f>
        <v/>
      </c>
      <c r="D393" s="24">
        <f>IF(OR(A393="",NOT(ISNUMBER(C393)),NOT(ISNUMBER(Lists!$B$2))),"",YEAR(Lists!$B$2)-YEAR(C393)-IF(DATE(YEAR(Lists!$B$2),MONTH(C393),DAY(C393))&gt;Lists!$B$2,1,0))</f>
        <v/>
      </c>
      <c r="E393" s="23">
        <f>IF(NOT(ISNUMBER(D393)),"",IF(COUNTIF(Lists!$E$2:$E$4,"&lt;="&amp;D393)=0,"Check the age",IF(D393&gt;Lists!$F$2,"Check the age",INDEX(Lists!$D$2:$D$4,COUNTIF(Lists!$E$2:$E$4,"&lt;="&amp;D393)))))</f>
        <v/>
      </c>
      <c r="F393" s="23">
        <f>IF(A393="","",Registrations!$BA$93)</f>
        <v/>
      </c>
      <c r="G393" s="24">
        <f>IF(A393="","",Registrations!$BB$93)</f>
        <v/>
      </c>
      <c r="H393" s="23">
        <f>IF(A393="","",Registrations!$BE$93)</f>
        <v/>
      </c>
      <c r="I393" s="23">
        <f>IF(A393="","",Registrations!$BF$93)</f>
        <v/>
      </c>
      <c r="J393" s="24">
        <f>IF(A393="","",Registrations!$BC$93)</f>
        <v/>
      </c>
      <c r="K393" s="24">
        <f>IF(A393="","",Registrations!$BG$93)</f>
        <v/>
      </c>
      <c r="L393" s="24">
        <f>IF(A393="","",IF(Registrations!$BD$93="Yes","Uploaded",IF(UPPER(TRIM(R393&amp;""))="Y","On paper","Missing")))</f>
        <v/>
      </c>
      <c r="M393" s="23">
        <f>IF(A393="","",M93)</f>
        <v/>
      </c>
      <c r="N393" s="26">
        <f>IF(A393="","","On the first camper's row")</f>
        <v/>
      </c>
      <c r="O393" s="26">
        <f>IF(A393="","","On the first camper's row")</f>
        <v/>
      </c>
      <c r="P393" s="26">
        <f>IF(A393="","","On the first camper's row")</f>
        <v/>
      </c>
      <c r="Q393" s="18" t="n"/>
      <c r="R393" s="28" t="n"/>
      <c r="S393" s="28" t="n"/>
      <c r="T393" s="28" t="n"/>
      <c r="U393" s="18" t="n"/>
      <c r="V393" s="19">
        <f>IF(A393="",0,1)</f>
        <v/>
      </c>
      <c r="W393" s="19">
        <f>IF(A393="",0,0)</f>
        <v/>
      </c>
    </row>
    <row r="394">
      <c r="A394" s="23">
        <f>Registrations!$AY$94</f>
        <v/>
      </c>
      <c r="B394" s="24">
        <f>IF(A394="","","Second camper")</f>
        <v/>
      </c>
      <c r="C394" s="25">
        <f>IF(A394="","",Registrations!$AZ$94)</f>
        <v/>
      </c>
      <c r="D394" s="24">
        <f>IF(OR(A394="",NOT(ISNUMBER(C394)),NOT(ISNUMBER(Lists!$B$2))),"",YEAR(Lists!$B$2)-YEAR(C394)-IF(DATE(YEAR(Lists!$B$2),MONTH(C394),DAY(C394))&gt;Lists!$B$2,1,0))</f>
        <v/>
      </c>
      <c r="E394" s="23">
        <f>IF(NOT(ISNUMBER(D394)),"",IF(COUNTIF(Lists!$E$2:$E$4,"&lt;="&amp;D394)=0,"Check the age",IF(D394&gt;Lists!$F$2,"Check the age",INDEX(Lists!$D$2:$D$4,COUNTIF(Lists!$E$2:$E$4,"&lt;="&amp;D394)))))</f>
        <v/>
      </c>
      <c r="F394" s="23">
        <f>IF(A394="","",Registrations!$BA$94)</f>
        <v/>
      </c>
      <c r="G394" s="24">
        <f>IF(A394="","",Registrations!$BB$94)</f>
        <v/>
      </c>
      <c r="H394" s="23">
        <f>IF(A394="","",Registrations!$BE$94)</f>
        <v/>
      </c>
      <c r="I394" s="23">
        <f>IF(A394="","",Registrations!$BF$94)</f>
        <v/>
      </c>
      <c r="J394" s="24">
        <f>IF(A394="","",Registrations!$BC$94)</f>
        <v/>
      </c>
      <c r="K394" s="24">
        <f>IF(A394="","",Registrations!$BG$94)</f>
        <v/>
      </c>
      <c r="L394" s="24">
        <f>IF(A394="","",IF(Registrations!$BD$94="Yes","Uploaded",IF(UPPER(TRIM(R394&amp;""))="Y","On paper","Missing")))</f>
        <v/>
      </c>
      <c r="M394" s="23">
        <f>IF(A394="","",M94)</f>
        <v/>
      </c>
      <c r="N394" s="26">
        <f>IF(A394="","","On the first camper's row")</f>
        <v/>
      </c>
      <c r="O394" s="26">
        <f>IF(A394="","","On the first camper's row")</f>
        <v/>
      </c>
      <c r="P394" s="26">
        <f>IF(A394="","","On the first camper's row")</f>
        <v/>
      </c>
      <c r="Q394" s="18" t="n"/>
      <c r="R394" s="28" t="n"/>
      <c r="S394" s="28" t="n"/>
      <c r="T394" s="28" t="n"/>
      <c r="U394" s="18" t="n"/>
      <c r="V394" s="19">
        <f>IF(A394="",0,1)</f>
        <v/>
      </c>
      <c r="W394" s="19">
        <f>IF(A394="",0,0)</f>
        <v/>
      </c>
    </row>
    <row r="395">
      <c r="A395" s="23">
        <f>Registrations!$AY$95</f>
        <v/>
      </c>
      <c r="B395" s="24">
        <f>IF(A395="","","Second camper")</f>
        <v/>
      </c>
      <c r="C395" s="25">
        <f>IF(A395="","",Registrations!$AZ$95)</f>
        <v/>
      </c>
      <c r="D395" s="24">
        <f>IF(OR(A395="",NOT(ISNUMBER(C395)),NOT(ISNUMBER(Lists!$B$2))),"",YEAR(Lists!$B$2)-YEAR(C395)-IF(DATE(YEAR(Lists!$B$2),MONTH(C395),DAY(C395))&gt;Lists!$B$2,1,0))</f>
        <v/>
      </c>
      <c r="E395" s="23">
        <f>IF(NOT(ISNUMBER(D395)),"",IF(COUNTIF(Lists!$E$2:$E$4,"&lt;="&amp;D395)=0,"Check the age",IF(D395&gt;Lists!$F$2,"Check the age",INDEX(Lists!$D$2:$D$4,COUNTIF(Lists!$E$2:$E$4,"&lt;="&amp;D395)))))</f>
        <v/>
      </c>
      <c r="F395" s="23">
        <f>IF(A395="","",Registrations!$BA$95)</f>
        <v/>
      </c>
      <c r="G395" s="24">
        <f>IF(A395="","",Registrations!$BB$95)</f>
        <v/>
      </c>
      <c r="H395" s="23">
        <f>IF(A395="","",Registrations!$BE$95)</f>
        <v/>
      </c>
      <c r="I395" s="23">
        <f>IF(A395="","",Registrations!$BF$95)</f>
        <v/>
      </c>
      <c r="J395" s="24">
        <f>IF(A395="","",Registrations!$BC$95)</f>
        <v/>
      </c>
      <c r="K395" s="24">
        <f>IF(A395="","",Registrations!$BG$95)</f>
        <v/>
      </c>
      <c r="L395" s="24">
        <f>IF(A395="","",IF(Registrations!$BD$95="Yes","Uploaded",IF(UPPER(TRIM(R395&amp;""))="Y","On paper","Missing")))</f>
        <v/>
      </c>
      <c r="M395" s="23">
        <f>IF(A395="","",M95)</f>
        <v/>
      </c>
      <c r="N395" s="26">
        <f>IF(A395="","","On the first camper's row")</f>
        <v/>
      </c>
      <c r="O395" s="26">
        <f>IF(A395="","","On the first camper's row")</f>
        <v/>
      </c>
      <c r="P395" s="26">
        <f>IF(A395="","","On the first camper's row")</f>
        <v/>
      </c>
      <c r="Q395" s="18" t="n"/>
      <c r="R395" s="28" t="n"/>
      <c r="S395" s="28" t="n"/>
      <c r="T395" s="28" t="n"/>
      <c r="U395" s="18" t="n"/>
      <c r="V395" s="19">
        <f>IF(A395="",0,1)</f>
        <v/>
      </c>
      <c r="W395" s="19">
        <f>IF(A395="",0,0)</f>
        <v/>
      </c>
    </row>
    <row r="396">
      <c r="A396" s="23">
        <f>Registrations!$AY$96</f>
        <v/>
      </c>
      <c r="B396" s="24">
        <f>IF(A396="","","Second camper")</f>
        <v/>
      </c>
      <c r="C396" s="25">
        <f>IF(A396="","",Registrations!$AZ$96)</f>
        <v/>
      </c>
      <c r="D396" s="24">
        <f>IF(OR(A396="",NOT(ISNUMBER(C396)),NOT(ISNUMBER(Lists!$B$2))),"",YEAR(Lists!$B$2)-YEAR(C396)-IF(DATE(YEAR(Lists!$B$2),MONTH(C396),DAY(C396))&gt;Lists!$B$2,1,0))</f>
        <v/>
      </c>
      <c r="E396" s="23">
        <f>IF(NOT(ISNUMBER(D396)),"",IF(COUNTIF(Lists!$E$2:$E$4,"&lt;="&amp;D396)=0,"Check the age",IF(D396&gt;Lists!$F$2,"Check the age",INDEX(Lists!$D$2:$D$4,COUNTIF(Lists!$E$2:$E$4,"&lt;="&amp;D396)))))</f>
        <v/>
      </c>
      <c r="F396" s="23">
        <f>IF(A396="","",Registrations!$BA$96)</f>
        <v/>
      </c>
      <c r="G396" s="24">
        <f>IF(A396="","",Registrations!$BB$96)</f>
        <v/>
      </c>
      <c r="H396" s="23">
        <f>IF(A396="","",Registrations!$BE$96)</f>
        <v/>
      </c>
      <c r="I396" s="23">
        <f>IF(A396="","",Registrations!$BF$96)</f>
        <v/>
      </c>
      <c r="J396" s="24">
        <f>IF(A396="","",Registrations!$BC$96)</f>
        <v/>
      </c>
      <c r="K396" s="24">
        <f>IF(A396="","",Registrations!$BG$96)</f>
        <v/>
      </c>
      <c r="L396" s="24">
        <f>IF(A396="","",IF(Registrations!$BD$96="Yes","Uploaded",IF(UPPER(TRIM(R396&amp;""))="Y","On paper","Missing")))</f>
        <v/>
      </c>
      <c r="M396" s="23">
        <f>IF(A396="","",M96)</f>
        <v/>
      </c>
      <c r="N396" s="26">
        <f>IF(A396="","","On the first camper's row")</f>
        <v/>
      </c>
      <c r="O396" s="26">
        <f>IF(A396="","","On the first camper's row")</f>
        <v/>
      </c>
      <c r="P396" s="26">
        <f>IF(A396="","","On the first camper's row")</f>
        <v/>
      </c>
      <c r="Q396" s="18" t="n"/>
      <c r="R396" s="28" t="n"/>
      <c r="S396" s="28" t="n"/>
      <c r="T396" s="28" t="n"/>
      <c r="U396" s="18" t="n"/>
      <c r="V396" s="19">
        <f>IF(A396="",0,1)</f>
        <v/>
      </c>
      <c r="W396" s="19">
        <f>IF(A396="",0,0)</f>
        <v/>
      </c>
    </row>
    <row r="397">
      <c r="A397" s="23">
        <f>Registrations!$AY$97</f>
        <v/>
      </c>
      <c r="B397" s="24">
        <f>IF(A397="","","Second camper")</f>
        <v/>
      </c>
      <c r="C397" s="25">
        <f>IF(A397="","",Registrations!$AZ$97)</f>
        <v/>
      </c>
      <c r="D397" s="24">
        <f>IF(OR(A397="",NOT(ISNUMBER(C397)),NOT(ISNUMBER(Lists!$B$2))),"",YEAR(Lists!$B$2)-YEAR(C397)-IF(DATE(YEAR(Lists!$B$2),MONTH(C397),DAY(C397))&gt;Lists!$B$2,1,0))</f>
        <v/>
      </c>
      <c r="E397" s="23">
        <f>IF(NOT(ISNUMBER(D397)),"",IF(COUNTIF(Lists!$E$2:$E$4,"&lt;="&amp;D397)=0,"Check the age",IF(D397&gt;Lists!$F$2,"Check the age",INDEX(Lists!$D$2:$D$4,COUNTIF(Lists!$E$2:$E$4,"&lt;="&amp;D397)))))</f>
        <v/>
      </c>
      <c r="F397" s="23">
        <f>IF(A397="","",Registrations!$BA$97)</f>
        <v/>
      </c>
      <c r="G397" s="24">
        <f>IF(A397="","",Registrations!$BB$97)</f>
        <v/>
      </c>
      <c r="H397" s="23">
        <f>IF(A397="","",Registrations!$BE$97)</f>
        <v/>
      </c>
      <c r="I397" s="23">
        <f>IF(A397="","",Registrations!$BF$97)</f>
        <v/>
      </c>
      <c r="J397" s="24">
        <f>IF(A397="","",Registrations!$BC$97)</f>
        <v/>
      </c>
      <c r="K397" s="24">
        <f>IF(A397="","",Registrations!$BG$97)</f>
        <v/>
      </c>
      <c r="L397" s="24">
        <f>IF(A397="","",IF(Registrations!$BD$97="Yes","Uploaded",IF(UPPER(TRIM(R397&amp;""))="Y","On paper","Missing")))</f>
        <v/>
      </c>
      <c r="M397" s="23">
        <f>IF(A397="","",M97)</f>
        <v/>
      </c>
      <c r="N397" s="26">
        <f>IF(A397="","","On the first camper's row")</f>
        <v/>
      </c>
      <c r="O397" s="26">
        <f>IF(A397="","","On the first camper's row")</f>
        <v/>
      </c>
      <c r="P397" s="26">
        <f>IF(A397="","","On the first camper's row")</f>
        <v/>
      </c>
      <c r="Q397" s="18" t="n"/>
      <c r="R397" s="28" t="n"/>
      <c r="S397" s="28" t="n"/>
      <c r="T397" s="28" t="n"/>
      <c r="U397" s="18" t="n"/>
      <c r="V397" s="19">
        <f>IF(A397="",0,1)</f>
        <v/>
      </c>
      <c r="W397" s="19">
        <f>IF(A397="",0,0)</f>
        <v/>
      </c>
    </row>
    <row r="398">
      <c r="A398" s="23">
        <f>Registrations!$AY$98</f>
        <v/>
      </c>
      <c r="B398" s="24">
        <f>IF(A398="","","Second camper")</f>
        <v/>
      </c>
      <c r="C398" s="25">
        <f>IF(A398="","",Registrations!$AZ$98)</f>
        <v/>
      </c>
      <c r="D398" s="24">
        <f>IF(OR(A398="",NOT(ISNUMBER(C398)),NOT(ISNUMBER(Lists!$B$2))),"",YEAR(Lists!$B$2)-YEAR(C398)-IF(DATE(YEAR(Lists!$B$2),MONTH(C398),DAY(C398))&gt;Lists!$B$2,1,0))</f>
        <v/>
      </c>
      <c r="E398" s="23">
        <f>IF(NOT(ISNUMBER(D398)),"",IF(COUNTIF(Lists!$E$2:$E$4,"&lt;="&amp;D398)=0,"Check the age",IF(D398&gt;Lists!$F$2,"Check the age",INDEX(Lists!$D$2:$D$4,COUNTIF(Lists!$E$2:$E$4,"&lt;="&amp;D398)))))</f>
        <v/>
      </c>
      <c r="F398" s="23">
        <f>IF(A398="","",Registrations!$BA$98)</f>
        <v/>
      </c>
      <c r="G398" s="24">
        <f>IF(A398="","",Registrations!$BB$98)</f>
        <v/>
      </c>
      <c r="H398" s="23">
        <f>IF(A398="","",Registrations!$BE$98)</f>
        <v/>
      </c>
      <c r="I398" s="23">
        <f>IF(A398="","",Registrations!$BF$98)</f>
        <v/>
      </c>
      <c r="J398" s="24">
        <f>IF(A398="","",Registrations!$BC$98)</f>
        <v/>
      </c>
      <c r="K398" s="24">
        <f>IF(A398="","",Registrations!$BG$98)</f>
        <v/>
      </c>
      <c r="L398" s="24">
        <f>IF(A398="","",IF(Registrations!$BD$98="Yes","Uploaded",IF(UPPER(TRIM(R398&amp;""))="Y","On paper","Missing")))</f>
        <v/>
      </c>
      <c r="M398" s="23">
        <f>IF(A398="","",M98)</f>
        <v/>
      </c>
      <c r="N398" s="26">
        <f>IF(A398="","","On the first camper's row")</f>
        <v/>
      </c>
      <c r="O398" s="26">
        <f>IF(A398="","","On the first camper's row")</f>
        <v/>
      </c>
      <c r="P398" s="26">
        <f>IF(A398="","","On the first camper's row")</f>
        <v/>
      </c>
      <c r="Q398" s="18" t="n"/>
      <c r="R398" s="28" t="n"/>
      <c r="S398" s="28" t="n"/>
      <c r="T398" s="28" t="n"/>
      <c r="U398" s="18" t="n"/>
      <c r="V398" s="19">
        <f>IF(A398="",0,1)</f>
        <v/>
      </c>
      <c r="W398" s="19">
        <f>IF(A398="",0,0)</f>
        <v/>
      </c>
    </row>
    <row r="399">
      <c r="A399" s="23">
        <f>Registrations!$AY$99</f>
        <v/>
      </c>
      <c r="B399" s="24">
        <f>IF(A399="","","Second camper")</f>
        <v/>
      </c>
      <c r="C399" s="25">
        <f>IF(A399="","",Registrations!$AZ$99)</f>
        <v/>
      </c>
      <c r="D399" s="24">
        <f>IF(OR(A399="",NOT(ISNUMBER(C399)),NOT(ISNUMBER(Lists!$B$2))),"",YEAR(Lists!$B$2)-YEAR(C399)-IF(DATE(YEAR(Lists!$B$2),MONTH(C399),DAY(C399))&gt;Lists!$B$2,1,0))</f>
        <v/>
      </c>
      <c r="E399" s="23">
        <f>IF(NOT(ISNUMBER(D399)),"",IF(COUNTIF(Lists!$E$2:$E$4,"&lt;="&amp;D399)=0,"Check the age",IF(D399&gt;Lists!$F$2,"Check the age",INDEX(Lists!$D$2:$D$4,COUNTIF(Lists!$E$2:$E$4,"&lt;="&amp;D399)))))</f>
        <v/>
      </c>
      <c r="F399" s="23">
        <f>IF(A399="","",Registrations!$BA$99)</f>
        <v/>
      </c>
      <c r="G399" s="24">
        <f>IF(A399="","",Registrations!$BB$99)</f>
        <v/>
      </c>
      <c r="H399" s="23">
        <f>IF(A399="","",Registrations!$BE$99)</f>
        <v/>
      </c>
      <c r="I399" s="23">
        <f>IF(A399="","",Registrations!$BF$99)</f>
        <v/>
      </c>
      <c r="J399" s="24">
        <f>IF(A399="","",Registrations!$BC$99)</f>
        <v/>
      </c>
      <c r="K399" s="24">
        <f>IF(A399="","",Registrations!$BG$99)</f>
        <v/>
      </c>
      <c r="L399" s="24">
        <f>IF(A399="","",IF(Registrations!$BD$99="Yes","Uploaded",IF(UPPER(TRIM(R399&amp;""))="Y","On paper","Missing")))</f>
        <v/>
      </c>
      <c r="M399" s="23">
        <f>IF(A399="","",M99)</f>
        <v/>
      </c>
      <c r="N399" s="26">
        <f>IF(A399="","","On the first camper's row")</f>
        <v/>
      </c>
      <c r="O399" s="26">
        <f>IF(A399="","","On the first camper's row")</f>
        <v/>
      </c>
      <c r="P399" s="26">
        <f>IF(A399="","","On the first camper's row")</f>
        <v/>
      </c>
      <c r="Q399" s="18" t="n"/>
      <c r="R399" s="28" t="n"/>
      <c r="S399" s="28" t="n"/>
      <c r="T399" s="28" t="n"/>
      <c r="U399" s="18" t="n"/>
      <c r="V399" s="19">
        <f>IF(A399="",0,1)</f>
        <v/>
      </c>
      <c r="W399" s="19">
        <f>IF(A399="",0,0)</f>
        <v/>
      </c>
    </row>
    <row r="400">
      <c r="A400" s="23">
        <f>Registrations!$AY$100</f>
        <v/>
      </c>
      <c r="B400" s="24">
        <f>IF(A400="","","Second camper")</f>
        <v/>
      </c>
      <c r="C400" s="25">
        <f>IF(A400="","",Registrations!$AZ$100)</f>
        <v/>
      </c>
      <c r="D400" s="24">
        <f>IF(OR(A400="",NOT(ISNUMBER(C400)),NOT(ISNUMBER(Lists!$B$2))),"",YEAR(Lists!$B$2)-YEAR(C400)-IF(DATE(YEAR(Lists!$B$2),MONTH(C400),DAY(C400))&gt;Lists!$B$2,1,0))</f>
        <v/>
      </c>
      <c r="E400" s="23">
        <f>IF(NOT(ISNUMBER(D400)),"",IF(COUNTIF(Lists!$E$2:$E$4,"&lt;="&amp;D400)=0,"Check the age",IF(D400&gt;Lists!$F$2,"Check the age",INDEX(Lists!$D$2:$D$4,COUNTIF(Lists!$E$2:$E$4,"&lt;="&amp;D400)))))</f>
        <v/>
      </c>
      <c r="F400" s="23">
        <f>IF(A400="","",Registrations!$BA$100)</f>
        <v/>
      </c>
      <c r="G400" s="24">
        <f>IF(A400="","",Registrations!$BB$100)</f>
        <v/>
      </c>
      <c r="H400" s="23">
        <f>IF(A400="","",Registrations!$BE$100)</f>
        <v/>
      </c>
      <c r="I400" s="23">
        <f>IF(A400="","",Registrations!$BF$100)</f>
        <v/>
      </c>
      <c r="J400" s="24">
        <f>IF(A400="","",Registrations!$BC$100)</f>
        <v/>
      </c>
      <c r="K400" s="24">
        <f>IF(A400="","",Registrations!$BG$100)</f>
        <v/>
      </c>
      <c r="L400" s="24">
        <f>IF(A400="","",IF(Registrations!$BD$100="Yes","Uploaded",IF(UPPER(TRIM(R400&amp;""))="Y","On paper","Missing")))</f>
        <v/>
      </c>
      <c r="M400" s="23">
        <f>IF(A400="","",M100)</f>
        <v/>
      </c>
      <c r="N400" s="26">
        <f>IF(A400="","","On the first camper's row")</f>
        <v/>
      </c>
      <c r="O400" s="26">
        <f>IF(A400="","","On the first camper's row")</f>
        <v/>
      </c>
      <c r="P400" s="26">
        <f>IF(A400="","","On the first camper's row")</f>
        <v/>
      </c>
      <c r="Q400" s="18" t="n"/>
      <c r="R400" s="28" t="n"/>
      <c r="S400" s="28" t="n"/>
      <c r="T400" s="28" t="n"/>
      <c r="U400" s="18" t="n"/>
      <c r="V400" s="19">
        <f>IF(A400="",0,1)</f>
        <v/>
      </c>
      <c r="W400" s="19">
        <f>IF(A400="",0,0)</f>
        <v/>
      </c>
    </row>
    <row r="401">
      <c r="A401" s="23">
        <f>Registrations!$AY$101</f>
        <v/>
      </c>
      <c r="B401" s="24">
        <f>IF(A401="","","Second camper")</f>
        <v/>
      </c>
      <c r="C401" s="25">
        <f>IF(A401="","",Registrations!$AZ$101)</f>
        <v/>
      </c>
      <c r="D401" s="24">
        <f>IF(OR(A401="",NOT(ISNUMBER(C401)),NOT(ISNUMBER(Lists!$B$2))),"",YEAR(Lists!$B$2)-YEAR(C401)-IF(DATE(YEAR(Lists!$B$2),MONTH(C401),DAY(C401))&gt;Lists!$B$2,1,0))</f>
        <v/>
      </c>
      <c r="E401" s="23">
        <f>IF(NOT(ISNUMBER(D401)),"",IF(COUNTIF(Lists!$E$2:$E$4,"&lt;="&amp;D401)=0,"Check the age",IF(D401&gt;Lists!$F$2,"Check the age",INDEX(Lists!$D$2:$D$4,COUNTIF(Lists!$E$2:$E$4,"&lt;="&amp;D401)))))</f>
        <v/>
      </c>
      <c r="F401" s="23">
        <f>IF(A401="","",Registrations!$BA$101)</f>
        <v/>
      </c>
      <c r="G401" s="24">
        <f>IF(A401="","",Registrations!$BB$101)</f>
        <v/>
      </c>
      <c r="H401" s="23">
        <f>IF(A401="","",Registrations!$BE$101)</f>
        <v/>
      </c>
      <c r="I401" s="23">
        <f>IF(A401="","",Registrations!$BF$101)</f>
        <v/>
      </c>
      <c r="J401" s="24">
        <f>IF(A401="","",Registrations!$BC$101)</f>
        <v/>
      </c>
      <c r="K401" s="24">
        <f>IF(A401="","",Registrations!$BG$101)</f>
        <v/>
      </c>
      <c r="L401" s="24">
        <f>IF(A401="","",IF(Registrations!$BD$101="Yes","Uploaded",IF(UPPER(TRIM(R401&amp;""))="Y","On paper","Missing")))</f>
        <v/>
      </c>
      <c r="M401" s="23">
        <f>IF(A401="","",M101)</f>
        <v/>
      </c>
      <c r="N401" s="26">
        <f>IF(A401="","","On the first camper's row")</f>
        <v/>
      </c>
      <c r="O401" s="26">
        <f>IF(A401="","","On the first camper's row")</f>
        <v/>
      </c>
      <c r="P401" s="26">
        <f>IF(A401="","","On the first camper's row")</f>
        <v/>
      </c>
      <c r="Q401" s="18" t="n"/>
      <c r="R401" s="28" t="n"/>
      <c r="S401" s="28" t="n"/>
      <c r="T401" s="28" t="n"/>
      <c r="U401" s="18" t="n"/>
      <c r="V401" s="19">
        <f>IF(A401="",0,1)</f>
        <v/>
      </c>
      <c r="W401" s="19">
        <f>IF(A401="",0,0)</f>
        <v/>
      </c>
    </row>
    <row r="402">
      <c r="A402" s="23">
        <f>Registrations!$AY$102</f>
        <v/>
      </c>
      <c r="B402" s="24">
        <f>IF(A402="","","Second camper")</f>
        <v/>
      </c>
      <c r="C402" s="25">
        <f>IF(A402="","",Registrations!$AZ$102)</f>
        <v/>
      </c>
      <c r="D402" s="24">
        <f>IF(OR(A402="",NOT(ISNUMBER(C402)),NOT(ISNUMBER(Lists!$B$2))),"",YEAR(Lists!$B$2)-YEAR(C402)-IF(DATE(YEAR(Lists!$B$2),MONTH(C402),DAY(C402))&gt;Lists!$B$2,1,0))</f>
        <v/>
      </c>
      <c r="E402" s="23">
        <f>IF(NOT(ISNUMBER(D402)),"",IF(COUNTIF(Lists!$E$2:$E$4,"&lt;="&amp;D402)=0,"Check the age",IF(D402&gt;Lists!$F$2,"Check the age",INDEX(Lists!$D$2:$D$4,COUNTIF(Lists!$E$2:$E$4,"&lt;="&amp;D402)))))</f>
        <v/>
      </c>
      <c r="F402" s="23">
        <f>IF(A402="","",Registrations!$BA$102)</f>
        <v/>
      </c>
      <c r="G402" s="24">
        <f>IF(A402="","",Registrations!$BB$102)</f>
        <v/>
      </c>
      <c r="H402" s="23">
        <f>IF(A402="","",Registrations!$BE$102)</f>
        <v/>
      </c>
      <c r="I402" s="23">
        <f>IF(A402="","",Registrations!$BF$102)</f>
        <v/>
      </c>
      <c r="J402" s="24">
        <f>IF(A402="","",Registrations!$BC$102)</f>
        <v/>
      </c>
      <c r="K402" s="24">
        <f>IF(A402="","",Registrations!$BG$102)</f>
        <v/>
      </c>
      <c r="L402" s="24">
        <f>IF(A402="","",IF(Registrations!$BD$102="Yes","Uploaded",IF(UPPER(TRIM(R402&amp;""))="Y","On paper","Missing")))</f>
        <v/>
      </c>
      <c r="M402" s="23">
        <f>IF(A402="","",M102)</f>
        <v/>
      </c>
      <c r="N402" s="26">
        <f>IF(A402="","","On the first camper's row")</f>
        <v/>
      </c>
      <c r="O402" s="26">
        <f>IF(A402="","","On the first camper's row")</f>
        <v/>
      </c>
      <c r="P402" s="26">
        <f>IF(A402="","","On the first camper's row")</f>
        <v/>
      </c>
      <c r="Q402" s="18" t="n"/>
      <c r="R402" s="28" t="n"/>
      <c r="S402" s="28" t="n"/>
      <c r="T402" s="28" t="n"/>
      <c r="U402" s="18" t="n"/>
      <c r="V402" s="19">
        <f>IF(A402="",0,1)</f>
        <v/>
      </c>
      <c r="W402" s="19">
        <f>IF(A402="",0,0)</f>
        <v/>
      </c>
    </row>
    <row r="403">
      <c r="A403" s="23">
        <f>Registrations!$AY$103</f>
        <v/>
      </c>
      <c r="B403" s="24">
        <f>IF(A403="","","Second camper")</f>
        <v/>
      </c>
      <c r="C403" s="25">
        <f>IF(A403="","",Registrations!$AZ$103)</f>
        <v/>
      </c>
      <c r="D403" s="24">
        <f>IF(OR(A403="",NOT(ISNUMBER(C403)),NOT(ISNUMBER(Lists!$B$2))),"",YEAR(Lists!$B$2)-YEAR(C403)-IF(DATE(YEAR(Lists!$B$2),MONTH(C403),DAY(C403))&gt;Lists!$B$2,1,0))</f>
        <v/>
      </c>
      <c r="E403" s="23">
        <f>IF(NOT(ISNUMBER(D403)),"",IF(COUNTIF(Lists!$E$2:$E$4,"&lt;="&amp;D403)=0,"Check the age",IF(D403&gt;Lists!$F$2,"Check the age",INDEX(Lists!$D$2:$D$4,COUNTIF(Lists!$E$2:$E$4,"&lt;="&amp;D403)))))</f>
        <v/>
      </c>
      <c r="F403" s="23">
        <f>IF(A403="","",Registrations!$BA$103)</f>
        <v/>
      </c>
      <c r="G403" s="24">
        <f>IF(A403="","",Registrations!$BB$103)</f>
        <v/>
      </c>
      <c r="H403" s="23">
        <f>IF(A403="","",Registrations!$BE$103)</f>
        <v/>
      </c>
      <c r="I403" s="23">
        <f>IF(A403="","",Registrations!$BF$103)</f>
        <v/>
      </c>
      <c r="J403" s="24">
        <f>IF(A403="","",Registrations!$BC$103)</f>
        <v/>
      </c>
      <c r="K403" s="24">
        <f>IF(A403="","",Registrations!$BG$103)</f>
        <v/>
      </c>
      <c r="L403" s="24">
        <f>IF(A403="","",IF(Registrations!$BD$103="Yes","Uploaded",IF(UPPER(TRIM(R403&amp;""))="Y","On paper","Missing")))</f>
        <v/>
      </c>
      <c r="M403" s="23">
        <f>IF(A403="","",M103)</f>
        <v/>
      </c>
      <c r="N403" s="26">
        <f>IF(A403="","","On the first camper's row")</f>
        <v/>
      </c>
      <c r="O403" s="26">
        <f>IF(A403="","","On the first camper's row")</f>
        <v/>
      </c>
      <c r="P403" s="26">
        <f>IF(A403="","","On the first camper's row")</f>
        <v/>
      </c>
      <c r="Q403" s="18" t="n"/>
      <c r="R403" s="28" t="n"/>
      <c r="S403" s="28" t="n"/>
      <c r="T403" s="28" t="n"/>
      <c r="U403" s="18" t="n"/>
      <c r="V403" s="19">
        <f>IF(A403="",0,1)</f>
        <v/>
      </c>
      <c r="W403" s="19">
        <f>IF(A403="",0,0)</f>
        <v/>
      </c>
    </row>
    <row r="404">
      <c r="A404" s="23">
        <f>Registrations!$AY$104</f>
        <v/>
      </c>
      <c r="B404" s="24">
        <f>IF(A404="","","Second camper")</f>
        <v/>
      </c>
      <c r="C404" s="25">
        <f>IF(A404="","",Registrations!$AZ$104)</f>
        <v/>
      </c>
      <c r="D404" s="24">
        <f>IF(OR(A404="",NOT(ISNUMBER(C404)),NOT(ISNUMBER(Lists!$B$2))),"",YEAR(Lists!$B$2)-YEAR(C404)-IF(DATE(YEAR(Lists!$B$2),MONTH(C404),DAY(C404))&gt;Lists!$B$2,1,0))</f>
        <v/>
      </c>
      <c r="E404" s="23">
        <f>IF(NOT(ISNUMBER(D404)),"",IF(COUNTIF(Lists!$E$2:$E$4,"&lt;="&amp;D404)=0,"Check the age",IF(D404&gt;Lists!$F$2,"Check the age",INDEX(Lists!$D$2:$D$4,COUNTIF(Lists!$E$2:$E$4,"&lt;="&amp;D404)))))</f>
        <v/>
      </c>
      <c r="F404" s="23">
        <f>IF(A404="","",Registrations!$BA$104)</f>
        <v/>
      </c>
      <c r="G404" s="24">
        <f>IF(A404="","",Registrations!$BB$104)</f>
        <v/>
      </c>
      <c r="H404" s="23">
        <f>IF(A404="","",Registrations!$BE$104)</f>
        <v/>
      </c>
      <c r="I404" s="23">
        <f>IF(A404="","",Registrations!$BF$104)</f>
        <v/>
      </c>
      <c r="J404" s="24">
        <f>IF(A404="","",Registrations!$BC$104)</f>
        <v/>
      </c>
      <c r="K404" s="24">
        <f>IF(A404="","",Registrations!$BG$104)</f>
        <v/>
      </c>
      <c r="L404" s="24">
        <f>IF(A404="","",IF(Registrations!$BD$104="Yes","Uploaded",IF(UPPER(TRIM(R404&amp;""))="Y","On paper","Missing")))</f>
        <v/>
      </c>
      <c r="M404" s="23">
        <f>IF(A404="","",M104)</f>
        <v/>
      </c>
      <c r="N404" s="26">
        <f>IF(A404="","","On the first camper's row")</f>
        <v/>
      </c>
      <c r="O404" s="26">
        <f>IF(A404="","","On the first camper's row")</f>
        <v/>
      </c>
      <c r="P404" s="26">
        <f>IF(A404="","","On the first camper's row")</f>
        <v/>
      </c>
      <c r="Q404" s="18" t="n"/>
      <c r="R404" s="28" t="n"/>
      <c r="S404" s="28" t="n"/>
      <c r="T404" s="28" t="n"/>
      <c r="U404" s="18" t="n"/>
      <c r="V404" s="19">
        <f>IF(A404="",0,1)</f>
        <v/>
      </c>
      <c r="W404" s="19">
        <f>IF(A404="",0,0)</f>
        <v/>
      </c>
    </row>
    <row r="405">
      <c r="A405" s="23">
        <f>Registrations!$AY$105</f>
        <v/>
      </c>
      <c r="B405" s="24">
        <f>IF(A405="","","Second camper")</f>
        <v/>
      </c>
      <c r="C405" s="25">
        <f>IF(A405="","",Registrations!$AZ$105)</f>
        <v/>
      </c>
      <c r="D405" s="24">
        <f>IF(OR(A405="",NOT(ISNUMBER(C405)),NOT(ISNUMBER(Lists!$B$2))),"",YEAR(Lists!$B$2)-YEAR(C405)-IF(DATE(YEAR(Lists!$B$2),MONTH(C405),DAY(C405))&gt;Lists!$B$2,1,0))</f>
        <v/>
      </c>
      <c r="E405" s="23">
        <f>IF(NOT(ISNUMBER(D405)),"",IF(COUNTIF(Lists!$E$2:$E$4,"&lt;="&amp;D405)=0,"Check the age",IF(D405&gt;Lists!$F$2,"Check the age",INDEX(Lists!$D$2:$D$4,COUNTIF(Lists!$E$2:$E$4,"&lt;="&amp;D405)))))</f>
        <v/>
      </c>
      <c r="F405" s="23">
        <f>IF(A405="","",Registrations!$BA$105)</f>
        <v/>
      </c>
      <c r="G405" s="24">
        <f>IF(A405="","",Registrations!$BB$105)</f>
        <v/>
      </c>
      <c r="H405" s="23">
        <f>IF(A405="","",Registrations!$BE$105)</f>
        <v/>
      </c>
      <c r="I405" s="23">
        <f>IF(A405="","",Registrations!$BF$105)</f>
        <v/>
      </c>
      <c r="J405" s="24">
        <f>IF(A405="","",Registrations!$BC$105)</f>
        <v/>
      </c>
      <c r="K405" s="24">
        <f>IF(A405="","",Registrations!$BG$105)</f>
        <v/>
      </c>
      <c r="L405" s="24">
        <f>IF(A405="","",IF(Registrations!$BD$105="Yes","Uploaded",IF(UPPER(TRIM(R405&amp;""))="Y","On paper","Missing")))</f>
        <v/>
      </c>
      <c r="M405" s="23">
        <f>IF(A405="","",M105)</f>
        <v/>
      </c>
      <c r="N405" s="26">
        <f>IF(A405="","","On the first camper's row")</f>
        <v/>
      </c>
      <c r="O405" s="26">
        <f>IF(A405="","","On the first camper's row")</f>
        <v/>
      </c>
      <c r="P405" s="26">
        <f>IF(A405="","","On the first camper's row")</f>
        <v/>
      </c>
      <c r="Q405" s="18" t="n"/>
      <c r="R405" s="28" t="n"/>
      <c r="S405" s="28" t="n"/>
      <c r="T405" s="28" t="n"/>
      <c r="U405" s="18" t="n"/>
      <c r="V405" s="19">
        <f>IF(A405="",0,1)</f>
        <v/>
      </c>
      <c r="W405" s="19">
        <f>IF(A405="",0,0)</f>
        <v/>
      </c>
    </row>
    <row r="406">
      <c r="A406" s="23">
        <f>Registrations!$AY$106</f>
        <v/>
      </c>
      <c r="B406" s="24">
        <f>IF(A406="","","Second camper")</f>
        <v/>
      </c>
      <c r="C406" s="25">
        <f>IF(A406="","",Registrations!$AZ$106)</f>
        <v/>
      </c>
      <c r="D406" s="24">
        <f>IF(OR(A406="",NOT(ISNUMBER(C406)),NOT(ISNUMBER(Lists!$B$2))),"",YEAR(Lists!$B$2)-YEAR(C406)-IF(DATE(YEAR(Lists!$B$2),MONTH(C406),DAY(C406))&gt;Lists!$B$2,1,0))</f>
        <v/>
      </c>
      <c r="E406" s="23">
        <f>IF(NOT(ISNUMBER(D406)),"",IF(COUNTIF(Lists!$E$2:$E$4,"&lt;="&amp;D406)=0,"Check the age",IF(D406&gt;Lists!$F$2,"Check the age",INDEX(Lists!$D$2:$D$4,COUNTIF(Lists!$E$2:$E$4,"&lt;="&amp;D406)))))</f>
        <v/>
      </c>
      <c r="F406" s="23">
        <f>IF(A406="","",Registrations!$BA$106)</f>
        <v/>
      </c>
      <c r="G406" s="24">
        <f>IF(A406="","",Registrations!$BB$106)</f>
        <v/>
      </c>
      <c r="H406" s="23">
        <f>IF(A406="","",Registrations!$BE$106)</f>
        <v/>
      </c>
      <c r="I406" s="23">
        <f>IF(A406="","",Registrations!$BF$106)</f>
        <v/>
      </c>
      <c r="J406" s="24">
        <f>IF(A406="","",Registrations!$BC$106)</f>
        <v/>
      </c>
      <c r="K406" s="24">
        <f>IF(A406="","",Registrations!$BG$106)</f>
        <v/>
      </c>
      <c r="L406" s="24">
        <f>IF(A406="","",IF(Registrations!$BD$106="Yes","Uploaded",IF(UPPER(TRIM(R406&amp;""))="Y","On paper","Missing")))</f>
        <v/>
      </c>
      <c r="M406" s="23">
        <f>IF(A406="","",M106)</f>
        <v/>
      </c>
      <c r="N406" s="26">
        <f>IF(A406="","","On the first camper's row")</f>
        <v/>
      </c>
      <c r="O406" s="26">
        <f>IF(A406="","","On the first camper's row")</f>
        <v/>
      </c>
      <c r="P406" s="26">
        <f>IF(A406="","","On the first camper's row")</f>
        <v/>
      </c>
      <c r="Q406" s="18" t="n"/>
      <c r="R406" s="28" t="n"/>
      <c r="S406" s="28" t="n"/>
      <c r="T406" s="28" t="n"/>
      <c r="U406" s="18" t="n"/>
      <c r="V406" s="19">
        <f>IF(A406="",0,1)</f>
        <v/>
      </c>
      <c r="W406" s="19">
        <f>IF(A406="",0,0)</f>
        <v/>
      </c>
    </row>
    <row r="407">
      <c r="A407" s="23">
        <f>Registrations!$AY$107</f>
        <v/>
      </c>
      <c r="B407" s="24">
        <f>IF(A407="","","Second camper")</f>
        <v/>
      </c>
      <c r="C407" s="25">
        <f>IF(A407="","",Registrations!$AZ$107)</f>
        <v/>
      </c>
      <c r="D407" s="24">
        <f>IF(OR(A407="",NOT(ISNUMBER(C407)),NOT(ISNUMBER(Lists!$B$2))),"",YEAR(Lists!$B$2)-YEAR(C407)-IF(DATE(YEAR(Lists!$B$2),MONTH(C407),DAY(C407))&gt;Lists!$B$2,1,0))</f>
        <v/>
      </c>
      <c r="E407" s="23">
        <f>IF(NOT(ISNUMBER(D407)),"",IF(COUNTIF(Lists!$E$2:$E$4,"&lt;="&amp;D407)=0,"Check the age",IF(D407&gt;Lists!$F$2,"Check the age",INDEX(Lists!$D$2:$D$4,COUNTIF(Lists!$E$2:$E$4,"&lt;="&amp;D407)))))</f>
        <v/>
      </c>
      <c r="F407" s="23">
        <f>IF(A407="","",Registrations!$BA$107)</f>
        <v/>
      </c>
      <c r="G407" s="24">
        <f>IF(A407="","",Registrations!$BB$107)</f>
        <v/>
      </c>
      <c r="H407" s="23">
        <f>IF(A407="","",Registrations!$BE$107)</f>
        <v/>
      </c>
      <c r="I407" s="23">
        <f>IF(A407="","",Registrations!$BF$107)</f>
        <v/>
      </c>
      <c r="J407" s="24">
        <f>IF(A407="","",Registrations!$BC$107)</f>
        <v/>
      </c>
      <c r="K407" s="24">
        <f>IF(A407="","",Registrations!$BG$107)</f>
        <v/>
      </c>
      <c r="L407" s="24">
        <f>IF(A407="","",IF(Registrations!$BD$107="Yes","Uploaded",IF(UPPER(TRIM(R407&amp;""))="Y","On paper","Missing")))</f>
        <v/>
      </c>
      <c r="M407" s="23">
        <f>IF(A407="","",M107)</f>
        <v/>
      </c>
      <c r="N407" s="26">
        <f>IF(A407="","","On the first camper's row")</f>
        <v/>
      </c>
      <c r="O407" s="26">
        <f>IF(A407="","","On the first camper's row")</f>
        <v/>
      </c>
      <c r="P407" s="26">
        <f>IF(A407="","","On the first camper's row")</f>
        <v/>
      </c>
      <c r="Q407" s="18" t="n"/>
      <c r="R407" s="28" t="n"/>
      <c r="S407" s="28" t="n"/>
      <c r="T407" s="28" t="n"/>
      <c r="U407" s="18" t="n"/>
      <c r="V407" s="19">
        <f>IF(A407="",0,1)</f>
        <v/>
      </c>
      <c r="W407" s="19">
        <f>IF(A407="",0,0)</f>
        <v/>
      </c>
    </row>
    <row r="408">
      <c r="A408" s="23">
        <f>Registrations!$AY$108</f>
        <v/>
      </c>
      <c r="B408" s="24">
        <f>IF(A408="","","Second camper")</f>
        <v/>
      </c>
      <c r="C408" s="25">
        <f>IF(A408="","",Registrations!$AZ$108)</f>
        <v/>
      </c>
      <c r="D408" s="24">
        <f>IF(OR(A408="",NOT(ISNUMBER(C408)),NOT(ISNUMBER(Lists!$B$2))),"",YEAR(Lists!$B$2)-YEAR(C408)-IF(DATE(YEAR(Lists!$B$2),MONTH(C408),DAY(C408))&gt;Lists!$B$2,1,0))</f>
        <v/>
      </c>
      <c r="E408" s="23">
        <f>IF(NOT(ISNUMBER(D408)),"",IF(COUNTIF(Lists!$E$2:$E$4,"&lt;="&amp;D408)=0,"Check the age",IF(D408&gt;Lists!$F$2,"Check the age",INDEX(Lists!$D$2:$D$4,COUNTIF(Lists!$E$2:$E$4,"&lt;="&amp;D408)))))</f>
        <v/>
      </c>
      <c r="F408" s="23">
        <f>IF(A408="","",Registrations!$BA$108)</f>
        <v/>
      </c>
      <c r="G408" s="24">
        <f>IF(A408="","",Registrations!$BB$108)</f>
        <v/>
      </c>
      <c r="H408" s="23">
        <f>IF(A408="","",Registrations!$BE$108)</f>
        <v/>
      </c>
      <c r="I408" s="23">
        <f>IF(A408="","",Registrations!$BF$108)</f>
        <v/>
      </c>
      <c r="J408" s="24">
        <f>IF(A408="","",Registrations!$BC$108)</f>
        <v/>
      </c>
      <c r="K408" s="24">
        <f>IF(A408="","",Registrations!$BG$108)</f>
        <v/>
      </c>
      <c r="L408" s="24">
        <f>IF(A408="","",IF(Registrations!$BD$108="Yes","Uploaded",IF(UPPER(TRIM(R408&amp;""))="Y","On paper","Missing")))</f>
        <v/>
      </c>
      <c r="M408" s="23">
        <f>IF(A408="","",M108)</f>
        <v/>
      </c>
      <c r="N408" s="26">
        <f>IF(A408="","","On the first camper's row")</f>
        <v/>
      </c>
      <c r="O408" s="26">
        <f>IF(A408="","","On the first camper's row")</f>
        <v/>
      </c>
      <c r="P408" s="26">
        <f>IF(A408="","","On the first camper's row")</f>
        <v/>
      </c>
      <c r="Q408" s="18" t="n"/>
      <c r="R408" s="28" t="n"/>
      <c r="S408" s="28" t="n"/>
      <c r="T408" s="28" t="n"/>
      <c r="U408" s="18" t="n"/>
      <c r="V408" s="19">
        <f>IF(A408="",0,1)</f>
        <v/>
      </c>
      <c r="W408" s="19">
        <f>IF(A408="",0,0)</f>
        <v/>
      </c>
    </row>
    <row r="409">
      <c r="A409" s="23">
        <f>Registrations!$AY$109</f>
        <v/>
      </c>
      <c r="B409" s="24">
        <f>IF(A409="","","Second camper")</f>
        <v/>
      </c>
      <c r="C409" s="25">
        <f>IF(A409="","",Registrations!$AZ$109)</f>
        <v/>
      </c>
      <c r="D409" s="24">
        <f>IF(OR(A409="",NOT(ISNUMBER(C409)),NOT(ISNUMBER(Lists!$B$2))),"",YEAR(Lists!$B$2)-YEAR(C409)-IF(DATE(YEAR(Lists!$B$2),MONTH(C409),DAY(C409))&gt;Lists!$B$2,1,0))</f>
        <v/>
      </c>
      <c r="E409" s="23">
        <f>IF(NOT(ISNUMBER(D409)),"",IF(COUNTIF(Lists!$E$2:$E$4,"&lt;="&amp;D409)=0,"Check the age",IF(D409&gt;Lists!$F$2,"Check the age",INDEX(Lists!$D$2:$D$4,COUNTIF(Lists!$E$2:$E$4,"&lt;="&amp;D409)))))</f>
        <v/>
      </c>
      <c r="F409" s="23">
        <f>IF(A409="","",Registrations!$BA$109)</f>
        <v/>
      </c>
      <c r="G409" s="24">
        <f>IF(A409="","",Registrations!$BB$109)</f>
        <v/>
      </c>
      <c r="H409" s="23">
        <f>IF(A409="","",Registrations!$BE$109)</f>
        <v/>
      </c>
      <c r="I409" s="23">
        <f>IF(A409="","",Registrations!$BF$109)</f>
        <v/>
      </c>
      <c r="J409" s="24">
        <f>IF(A409="","",Registrations!$BC$109)</f>
        <v/>
      </c>
      <c r="K409" s="24">
        <f>IF(A409="","",Registrations!$BG$109)</f>
        <v/>
      </c>
      <c r="L409" s="24">
        <f>IF(A409="","",IF(Registrations!$BD$109="Yes","Uploaded",IF(UPPER(TRIM(R409&amp;""))="Y","On paper","Missing")))</f>
        <v/>
      </c>
      <c r="M409" s="23">
        <f>IF(A409="","",M109)</f>
        <v/>
      </c>
      <c r="N409" s="26">
        <f>IF(A409="","","On the first camper's row")</f>
        <v/>
      </c>
      <c r="O409" s="26">
        <f>IF(A409="","","On the first camper's row")</f>
        <v/>
      </c>
      <c r="P409" s="26">
        <f>IF(A409="","","On the first camper's row")</f>
        <v/>
      </c>
      <c r="Q409" s="18" t="n"/>
      <c r="R409" s="28" t="n"/>
      <c r="S409" s="28" t="n"/>
      <c r="T409" s="28" t="n"/>
      <c r="U409" s="18" t="n"/>
      <c r="V409" s="19">
        <f>IF(A409="",0,1)</f>
        <v/>
      </c>
      <c r="W409" s="19">
        <f>IF(A409="",0,0)</f>
        <v/>
      </c>
    </row>
    <row r="410">
      <c r="A410" s="23">
        <f>Registrations!$AY$110</f>
        <v/>
      </c>
      <c r="B410" s="24">
        <f>IF(A410="","","Second camper")</f>
        <v/>
      </c>
      <c r="C410" s="25">
        <f>IF(A410="","",Registrations!$AZ$110)</f>
        <v/>
      </c>
      <c r="D410" s="24">
        <f>IF(OR(A410="",NOT(ISNUMBER(C410)),NOT(ISNUMBER(Lists!$B$2))),"",YEAR(Lists!$B$2)-YEAR(C410)-IF(DATE(YEAR(Lists!$B$2),MONTH(C410),DAY(C410))&gt;Lists!$B$2,1,0))</f>
        <v/>
      </c>
      <c r="E410" s="23">
        <f>IF(NOT(ISNUMBER(D410)),"",IF(COUNTIF(Lists!$E$2:$E$4,"&lt;="&amp;D410)=0,"Check the age",IF(D410&gt;Lists!$F$2,"Check the age",INDEX(Lists!$D$2:$D$4,COUNTIF(Lists!$E$2:$E$4,"&lt;="&amp;D410)))))</f>
        <v/>
      </c>
      <c r="F410" s="23">
        <f>IF(A410="","",Registrations!$BA$110)</f>
        <v/>
      </c>
      <c r="G410" s="24">
        <f>IF(A410="","",Registrations!$BB$110)</f>
        <v/>
      </c>
      <c r="H410" s="23">
        <f>IF(A410="","",Registrations!$BE$110)</f>
        <v/>
      </c>
      <c r="I410" s="23">
        <f>IF(A410="","",Registrations!$BF$110)</f>
        <v/>
      </c>
      <c r="J410" s="24">
        <f>IF(A410="","",Registrations!$BC$110)</f>
        <v/>
      </c>
      <c r="K410" s="24">
        <f>IF(A410="","",Registrations!$BG$110)</f>
        <v/>
      </c>
      <c r="L410" s="24">
        <f>IF(A410="","",IF(Registrations!$BD$110="Yes","Uploaded",IF(UPPER(TRIM(R410&amp;""))="Y","On paper","Missing")))</f>
        <v/>
      </c>
      <c r="M410" s="23">
        <f>IF(A410="","",M110)</f>
        <v/>
      </c>
      <c r="N410" s="26">
        <f>IF(A410="","","On the first camper's row")</f>
        <v/>
      </c>
      <c r="O410" s="26">
        <f>IF(A410="","","On the first camper's row")</f>
        <v/>
      </c>
      <c r="P410" s="26">
        <f>IF(A410="","","On the first camper's row")</f>
        <v/>
      </c>
      <c r="Q410" s="18" t="n"/>
      <c r="R410" s="28" t="n"/>
      <c r="S410" s="28" t="n"/>
      <c r="T410" s="28" t="n"/>
      <c r="U410" s="18" t="n"/>
      <c r="V410" s="19">
        <f>IF(A410="",0,1)</f>
        <v/>
      </c>
      <c r="W410" s="19">
        <f>IF(A410="",0,0)</f>
        <v/>
      </c>
    </row>
    <row r="411">
      <c r="A411" s="23">
        <f>Registrations!$AY$111</f>
        <v/>
      </c>
      <c r="B411" s="24">
        <f>IF(A411="","","Second camper")</f>
        <v/>
      </c>
      <c r="C411" s="25">
        <f>IF(A411="","",Registrations!$AZ$111)</f>
        <v/>
      </c>
      <c r="D411" s="24">
        <f>IF(OR(A411="",NOT(ISNUMBER(C411)),NOT(ISNUMBER(Lists!$B$2))),"",YEAR(Lists!$B$2)-YEAR(C411)-IF(DATE(YEAR(Lists!$B$2),MONTH(C411),DAY(C411))&gt;Lists!$B$2,1,0))</f>
        <v/>
      </c>
      <c r="E411" s="23">
        <f>IF(NOT(ISNUMBER(D411)),"",IF(COUNTIF(Lists!$E$2:$E$4,"&lt;="&amp;D411)=0,"Check the age",IF(D411&gt;Lists!$F$2,"Check the age",INDEX(Lists!$D$2:$D$4,COUNTIF(Lists!$E$2:$E$4,"&lt;="&amp;D411)))))</f>
        <v/>
      </c>
      <c r="F411" s="23">
        <f>IF(A411="","",Registrations!$BA$111)</f>
        <v/>
      </c>
      <c r="G411" s="24">
        <f>IF(A411="","",Registrations!$BB$111)</f>
        <v/>
      </c>
      <c r="H411" s="23">
        <f>IF(A411="","",Registrations!$BE$111)</f>
        <v/>
      </c>
      <c r="I411" s="23">
        <f>IF(A411="","",Registrations!$BF$111)</f>
        <v/>
      </c>
      <c r="J411" s="24">
        <f>IF(A411="","",Registrations!$BC$111)</f>
        <v/>
      </c>
      <c r="K411" s="24">
        <f>IF(A411="","",Registrations!$BG$111)</f>
        <v/>
      </c>
      <c r="L411" s="24">
        <f>IF(A411="","",IF(Registrations!$BD$111="Yes","Uploaded",IF(UPPER(TRIM(R411&amp;""))="Y","On paper","Missing")))</f>
        <v/>
      </c>
      <c r="M411" s="23">
        <f>IF(A411="","",M111)</f>
        <v/>
      </c>
      <c r="N411" s="26">
        <f>IF(A411="","","On the first camper's row")</f>
        <v/>
      </c>
      <c r="O411" s="26">
        <f>IF(A411="","","On the first camper's row")</f>
        <v/>
      </c>
      <c r="P411" s="26">
        <f>IF(A411="","","On the first camper's row")</f>
        <v/>
      </c>
      <c r="Q411" s="18" t="n"/>
      <c r="R411" s="28" t="n"/>
      <c r="S411" s="28" t="n"/>
      <c r="T411" s="28" t="n"/>
      <c r="U411" s="18" t="n"/>
      <c r="V411" s="19">
        <f>IF(A411="",0,1)</f>
        <v/>
      </c>
      <c r="W411" s="19">
        <f>IF(A411="",0,0)</f>
        <v/>
      </c>
    </row>
    <row r="412">
      <c r="A412" s="23">
        <f>Registrations!$AY$112</f>
        <v/>
      </c>
      <c r="B412" s="24">
        <f>IF(A412="","","Second camper")</f>
        <v/>
      </c>
      <c r="C412" s="25">
        <f>IF(A412="","",Registrations!$AZ$112)</f>
        <v/>
      </c>
      <c r="D412" s="24">
        <f>IF(OR(A412="",NOT(ISNUMBER(C412)),NOT(ISNUMBER(Lists!$B$2))),"",YEAR(Lists!$B$2)-YEAR(C412)-IF(DATE(YEAR(Lists!$B$2),MONTH(C412),DAY(C412))&gt;Lists!$B$2,1,0))</f>
        <v/>
      </c>
      <c r="E412" s="23">
        <f>IF(NOT(ISNUMBER(D412)),"",IF(COUNTIF(Lists!$E$2:$E$4,"&lt;="&amp;D412)=0,"Check the age",IF(D412&gt;Lists!$F$2,"Check the age",INDEX(Lists!$D$2:$D$4,COUNTIF(Lists!$E$2:$E$4,"&lt;="&amp;D412)))))</f>
        <v/>
      </c>
      <c r="F412" s="23">
        <f>IF(A412="","",Registrations!$BA$112)</f>
        <v/>
      </c>
      <c r="G412" s="24">
        <f>IF(A412="","",Registrations!$BB$112)</f>
        <v/>
      </c>
      <c r="H412" s="23">
        <f>IF(A412="","",Registrations!$BE$112)</f>
        <v/>
      </c>
      <c r="I412" s="23">
        <f>IF(A412="","",Registrations!$BF$112)</f>
        <v/>
      </c>
      <c r="J412" s="24">
        <f>IF(A412="","",Registrations!$BC$112)</f>
        <v/>
      </c>
      <c r="K412" s="24">
        <f>IF(A412="","",Registrations!$BG$112)</f>
        <v/>
      </c>
      <c r="L412" s="24">
        <f>IF(A412="","",IF(Registrations!$BD$112="Yes","Uploaded",IF(UPPER(TRIM(R412&amp;""))="Y","On paper","Missing")))</f>
        <v/>
      </c>
      <c r="M412" s="23">
        <f>IF(A412="","",M112)</f>
        <v/>
      </c>
      <c r="N412" s="26">
        <f>IF(A412="","","On the first camper's row")</f>
        <v/>
      </c>
      <c r="O412" s="26">
        <f>IF(A412="","","On the first camper's row")</f>
        <v/>
      </c>
      <c r="P412" s="26">
        <f>IF(A412="","","On the first camper's row")</f>
        <v/>
      </c>
      <c r="Q412" s="18" t="n"/>
      <c r="R412" s="28" t="n"/>
      <c r="S412" s="28" t="n"/>
      <c r="T412" s="28" t="n"/>
      <c r="U412" s="18" t="n"/>
      <c r="V412" s="19">
        <f>IF(A412="",0,1)</f>
        <v/>
      </c>
      <c r="W412" s="19">
        <f>IF(A412="",0,0)</f>
        <v/>
      </c>
    </row>
    <row r="413">
      <c r="A413" s="23">
        <f>Registrations!$AY$113</f>
        <v/>
      </c>
      <c r="B413" s="24">
        <f>IF(A413="","","Second camper")</f>
        <v/>
      </c>
      <c r="C413" s="25">
        <f>IF(A413="","",Registrations!$AZ$113)</f>
        <v/>
      </c>
      <c r="D413" s="24">
        <f>IF(OR(A413="",NOT(ISNUMBER(C413)),NOT(ISNUMBER(Lists!$B$2))),"",YEAR(Lists!$B$2)-YEAR(C413)-IF(DATE(YEAR(Lists!$B$2),MONTH(C413),DAY(C413))&gt;Lists!$B$2,1,0))</f>
        <v/>
      </c>
      <c r="E413" s="23">
        <f>IF(NOT(ISNUMBER(D413)),"",IF(COUNTIF(Lists!$E$2:$E$4,"&lt;="&amp;D413)=0,"Check the age",IF(D413&gt;Lists!$F$2,"Check the age",INDEX(Lists!$D$2:$D$4,COUNTIF(Lists!$E$2:$E$4,"&lt;="&amp;D413)))))</f>
        <v/>
      </c>
      <c r="F413" s="23">
        <f>IF(A413="","",Registrations!$BA$113)</f>
        <v/>
      </c>
      <c r="G413" s="24">
        <f>IF(A413="","",Registrations!$BB$113)</f>
        <v/>
      </c>
      <c r="H413" s="23">
        <f>IF(A413="","",Registrations!$BE$113)</f>
        <v/>
      </c>
      <c r="I413" s="23">
        <f>IF(A413="","",Registrations!$BF$113)</f>
        <v/>
      </c>
      <c r="J413" s="24">
        <f>IF(A413="","",Registrations!$BC$113)</f>
        <v/>
      </c>
      <c r="K413" s="24">
        <f>IF(A413="","",Registrations!$BG$113)</f>
        <v/>
      </c>
      <c r="L413" s="24">
        <f>IF(A413="","",IF(Registrations!$BD$113="Yes","Uploaded",IF(UPPER(TRIM(R413&amp;""))="Y","On paper","Missing")))</f>
        <v/>
      </c>
      <c r="M413" s="23">
        <f>IF(A413="","",M113)</f>
        <v/>
      </c>
      <c r="N413" s="26">
        <f>IF(A413="","","On the first camper's row")</f>
        <v/>
      </c>
      <c r="O413" s="26">
        <f>IF(A413="","","On the first camper's row")</f>
        <v/>
      </c>
      <c r="P413" s="26">
        <f>IF(A413="","","On the first camper's row")</f>
        <v/>
      </c>
      <c r="Q413" s="18" t="n"/>
      <c r="R413" s="28" t="n"/>
      <c r="S413" s="28" t="n"/>
      <c r="T413" s="28" t="n"/>
      <c r="U413" s="18" t="n"/>
      <c r="V413" s="19">
        <f>IF(A413="",0,1)</f>
        <v/>
      </c>
      <c r="W413" s="19">
        <f>IF(A413="",0,0)</f>
        <v/>
      </c>
    </row>
    <row r="414">
      <c r="A414" s="23">
        <f>Registrations!$AY$114</f>
        <v/>
      </c>
      <c r="B414" s="24">
        <f>IF(A414="","","Second camper")</f>
        <v/>
      </c>
      <c r="C414" s="25">
        <f>IF(A414="","",Registrations!$AZ$114)</f>
        <v/>
      </c>
      <c r="D414" s="24">
        <f>IF(OR(A414="",NOT(ISNUMBER(C414)),NOT(ISNUMBER(Lists!$B$2))),"",YEAR(Lists!$B$2)-YEAR(C414)-IF(DATE(YEAR(Lists!$B$2),MONTH(C414),DAY(C414))&gt;Lists!$B$2,1,0))</f>
        <v/>
      </c>
      <c r="E414" s="23">
        <f>IF(NOT(ISNUMBER(D414)),"",IF(COUNTIF(Lists!$E$2:$E$4,"&lt;="&amp;D414)=0,"Check the age",IF(D414&gt;Lists!$F$2,"Check the age",INDEX(Lists!$D$2:$D$4,COUNTIF(Lists!$E$2:$E$4,"&lt;="&amp;D414)))))</f>
        <v/>
      </c>
      <c r="F414" s="23">
        <f>IF(A414="","",Registrations!$BA$114)</f>
        <v/>
      </c>
      <c r="G414" s="24">
        <f>IF(A414="","",Registrations!$BB$114)</f>
        <v/>
      </c>
      <c r="H414" s="23">
        <f>IF(A414="","",Registrations!$BE$114)</f>
        <v/>
      </c>
      <c r="I414" s="23">
        <f>IF(A414="","",Registrations!$BF$114)</f>
        <v/>
      </c>
      <c r="J414" s="24">
        <f>IF(A414="","",Registrations!$BC$114)</f>
        <v/>
      </c>
      <c r="K414" s="24">
        <f>IF(A414="","",Registrations!$BG$114)</f>
        <v/>
      </c>
      <c r="L414" s="24">
        <f>IF(A414="","",IF(Registrations!$BD$114="Yes","Uploaded",IF(UPPER(TRIM(R414&amp;""))="Y","On paper","Missing")))</f>
        <v/>
      </c>
      <c r="M414" s="23">
        <f>IF(A414="","",M114)</f>
        <v/>
      </c>
      <c r="N414" s="26">
        <f>IF(A414="","","On the first camper's row")</f>
        <v/>
      </c>
      <c r="O414" s="26">
        <f>IF(A414="","","On the first camper's row")</f>
        <v/>
      </c>
      <c r="P414" s="26">
        <f>IF(A414="","","On the first camper's row")</f>
        <v/>
      </c>
      <c r="Q414" s="18" t="n"/>
      <c r="R414" s="28" t="n"/>
      <c r="S414" s="28" t="n"/>
      <c r="T414" s="28" t="n"/>
      <c r="U414" s="18" t="n"/>
      <c r="V414" s="19">
        <f>IF(A414="",0,1)</f>
        <v/>
      </c>
      <c r="W414" s="19">
        <f>IF(A414="",0,0)</f>
        <v/>
      </c>
    </row>
    <row r="415">
      <c r="A415" s="23">
        <f>Registrations!$AY$115</f>
        <v/>
      </c>
      <c r="B415" s="24">
        <f>IF(A415="","","Second camper")</f>
        <v/>
      </c>
      <c r="C415" s="25">
        <f>IF(A415="","",Registrations!$AZ$115)</f>
        <v/>
      </c>
      <c r="D415" s="24">
        <f>IF(OR(A415="",NOT(ISNUMBER(C415)),NOT(ISNUMBER(Lists!$B$2))),"",YEAR(Lists!$B$2)-YEAR(C415)-IF(DATE(YEAR(Lists!$B$2),MONTH(C415),DAY(C415))&gt;Lists!$B$2,1,0))</f>
        <v/>
      </c>
      <c r="E415" s="23">
        <f>IF(NOT(ISNUMBER(D415)),"",IF(COUNTIF(Lists!$E$2:$E$4,"&lt;="&amp;D415)=0,"Check the age",IF(D415&gt;Lists!$F$2,"Check the age",INDEX(Lists!$D$2:$D$4,COUNTIF(Lists!$E$2:$E$4,"&lt;="&amp;D415)))))</f>
        <v/>
      </c>
      <c r="F415" s="23">
        <f>IF(A415="","",Registrations!$BA$115)</f>
        <v/>
      </c>
      <c r="G415" s="24">
        <f>IF(A415="","",Registrations!$BB$115)</f>
        <v/>
      </c>
      <c r="H415" s="23">
        <f>IF(A415="","",Registrations!$BE$115)</f>
        <v/>
      </c>
      <c r="I415" s="23">
        <f>IF(A415="","",Registrations!$BF$115)</f>
        <v/>
      </c>
      <c r="J415" s="24">
        <f>IF(A415="","",Registrations!$BC$115)</f>
        <v/>
      </c>
      <c r="K415" s="24">
        <f>IF(A415="","",Registrations!$BG$115)</f>
        <v/>
      </c>
      <c r="L415" s="24">
        <f>IF(A415="","",IF(Registrations!$BD$115="Yes","Uploaded",IF(UPPER(TRIM(R415&amp;""))="Y","On paper","Missing")))</f>
        <v/>
      </c>
      <c r="M415" s="23">
        <f>IF(A415="","",M115)</f>
        <v/>
      </c>
      <c r="N415" s="26">
        <f>IF(A415="","","On the first camper's row")</f>
        <v/>
      </c>
      <c r="O415" s="26">
        <f>IF(A415="","","On the first camper's row")</f>
        <v/>
      </c>
      <c r="P415" s="26">
        <f>IF(A415="","","On the first camper's row")</f>
        <v/>
      </c>
      <c r="Q415" s="18" t="n"/>
      <c r="R415" s="28" t="n"/>
      <c r="S415" s="28" t="n"/>
      <c r="T415" s="28" t="n"/>
      <c r="U415" s="18" t="n"/>
      <c r="V415" s="19">
        <f>IF(A415="",0,1)</f>
        <v/>
      </c>
      <c r="W415" s="19">
        <f>IF(A415="",0,0)</f>
        <v/>
      </c>
    </row>
    <row r="416">
      <c r="A416" s="23">
        <f>Registrations!$AY$116</f>
        <v/>
      </c>
      <c r="B416" s="24">
        <f>IF(A416="","","Second camper")</f>
        <v/>
      </c>
      <c r="C416" s="25">
        <f>IF(A416="","",Registrations!$AZ$116)</f>
        <v/>
      </c>
      <c r="D416" s="24">
        <f>IF(OR(A416="",NOT(ISNUMBER(C416)),NOT(ISNUMBER(Lists!$B$2))),"",YEAR(Lists!$B$2)-YEAR(C416)-IF(DATE(YEAR(Lists!$B$2),MONTH(C416),DAY(C416))&gt;Lists!$B$2,1,0))</f>
        <v/>
      </c>
      <c r="E416" s="23">
        <f>IF(NOT(ISNUMBER(D416)),"",IF(COUNTIF(Lists!$E$2:$E$4,"&lt;="&amp;D416)=0,"Check the age",IF(D416&gt;Lists!$F$2,"Check the age",INDEX(Lists!$D$2:$D$4,COUNTIF(Lists!$E$2:$E$4,"&lt;="&amp;D416)))))</f>
        <v/>
      </c>
      <c r="F416" s="23">
        <f>IF(A416="","",Registrations!$BA$116)</f>
        <v/>
      </c>
      <c r="G416" s="24">
        <f>IF(A416="","",Registrations!$BB$116)</f>
        <v/>
      </c>
      <c r="H416" s="23">
        <f>IF(A416="","",Registrations!$BE$116)</f>
        <v/>
      </c>
      <c r="I416" s="23">
        <f>IF(A416="","",Registrations!$BF$116)</f>
        <v/>
      </c>
      <c r="J416" s="24">
        <f>IF(A416="","",Registrations!$BC$116)</f>
        <v/>
      </c>
      <c r="K416" s="24">
        <f>IF(A416="","",Registrations!$BG$116)</f>
        <v/>
      </c>
      <c r="L416" s="24">
        <f>IF(A416="","",IF(Registrations!$BD$116="Yes","Uploaded",IF(UPPER(TRIM(R416&amp;""))="Y","On paper","Missing")))</f>
        <v/>
      </c>
      <c r="M416" s="23">
        <f>IF(A416="","",M116)</f>
        <v/>
      </c>
      <c r="N416" s="26">
        <f>IF(A416="","","On the first camper's row")</f>
        <v/>
      </c>
      <c r="O416" s="26">
        <f>IF(A416="","","On the first camper's row")</f>
        <v/>
      </c>
      <c r="P416" s="26">
        <f>IF(A416="","","On the first camper's row")</f>
        <v/>
      </c>
      <c r="Q416" s="18" t="n"/>
      <c r="R416" s="28" t="n"/>
      <c r="S416" s="28" t="n"/>
      <c r="T416" s="28" t="n"/>
      <c r="U416" s="18" t="n"/>
      <c r="V416" s="19">
        <f>IF(A416="",0,1)</f>
        <v/>
      </c>
      <c r="W416" s="19">
        <f>IF(A416="",0,0)</f>
        <v/>
      </c>
    </row>
    <row r="417">
      <c r="A417" s="23">
        <f>Registrations!$AY$117</f>
        <v/>
      </c>
      <c r="B417" s="24">
        <f>IF(A417="","","Second camper")</f>
        <v/>
      </c>
      <c r="C417" s="25">
        <f>IF(A417="","",Registrations!$AZ$117)</f>
        <v/>
      </c>
      <c r="D417" s="24">
        <f>IF(OR(A417="",NOT(ISNUMBER(C417)),NOT(ISNUMBER(Lists!$B$2))),"",YEAR(Lists!$B$2)-YEAR(C417)-IF(DATE(YEAR(Lists!$B$2),MONTH(C417),DAY(C417))&gt;Lists!$B$2,1,0))</f>
        <v/>
      </c>
      <c r="E417" s="23">
        <f>IF(NOT(ISNUMBER(D417)),"",IF(COUNTIF(Lists!$E$2:$E$4,"&lt;="&amp;D417)=0,"Check the age",IF(D417&gt;Lists!$F$2,"Check the age",INDEX(Lists!$D$2:$D$4,COUNTIF(Lists!$E$2:$E$4,"&lt;="&amp;D417)))))</f>
        <v/>
      </c>
      <c r="F417" s="23">
        <f>IF(A417="","",Registrations!$BA$117)</f>
        <v/>
      </c>
      <c r="G417" s="24">
        <f>IF(A417="","",Registrations!$BB$117)</f>
        <v/>
      </c>
      <c r="H417" s="23">
        <f>IF(A417="","",Registrations!$BE$117)</f>
        <v/>
      </c>
      <c r="I417" s="23">
        <f>IF(A417="","",Registrations!$BF$117)</f>
        <v/>
      </c>
      <c r="J417" s="24">
        <f>IF(A417="","",Registrations!$BC$117)</f>
        <v/>
      </c>
      <c r="K417" s="24">
        <f>IF(A417="","",Registrations!$BG$117)</f>
        <v/>
      </c>
      <c r="L417" s="24">
        <f>IF(A417="","",IF(Registrations!$BD$117="Yes","Uploaded",IF(UPPER(TRIM(R417&amp;""))="Y","On paper","Missing")))</f>
        <v/>
      </c>
      <c r="M417" s="23">
        <f>IF(A417="","",M117)</f>
        <v/>
      </c>
      <c r="N417" s="26">
        <f>IF(A417="","","On the first camper's row")</f>
        <v/>
      </c>
      <c r="O417" s="26">
        <f>IF(A417="","","On the first camper's row")</f>
        <v/>
      </c>
      <c r="P417" s="26">
        <f>IF(A417="","","On the first camper's row")</f>
        <v/>
      </c>
      <c r="Q417" s="18" t="n"/>
      <c r="R417" s="28" t="n"/>
      <c r="S417" s="28" t="n"/>
      <c r="T417" s="28" t="n"/>
      <c r="U417" s="18" t="n"/>
      <c r="V417" s="19">
        <f>IF(A417="",0,1)</f>
        <v/>
      </c>
      <c r="W417" s="19">
        <f>IF(A417="",0,0)</f>
        <v/>
      </c>
    </row>
    <row r="418">
      <c r="A418" s="23">
        <f>Registrations!$AY$118</f>
        <v/>
      </c>
      <c r="B418" s="24">
        <f>IF(A418="","","Second camper")</f>
        <v/>
      </c>
      <c r="C418" s="25">
        <f>IF(A418="","",Registrations!$AZ$118)</f>
        <v/>
      </c>
      <c r="D418" s="24">
        <f>IF(OR(A418="",NOT(ISNUMBER(C418)),NOT(ISNUMBER(Lists!$B$2))),"",YEAR(Lists!$B$2)-YEAR(C418)-IF(DATE(YEAR(Lists!$B$2),MONTH(C418),DAY(C418))&gt;Lists!$B$2,1,0))</f>
        <v/>
      </c>
      <c r="E418" s="23">
        <f>IF(NOT(ISNUMBER(D418)),"",IF(COUNTIF(Lists!$E$2:$E$4,"&lt;="&amp;D418)=0,"Check the age",IF(D418&gt;Lists!$F$2,"Check the age",INDEX(Lists!$D$2:$D$4,COUNTIF(Lists!$E$2:$E$4,"&lt;="&amp;D418)))))</f>
        <v/>
      </c>
      <c r="F418" s="23">
        <f>IF(A418="","",Registrations!$BA$118)</f>
        <v/>
      </c>
      <c r="G418" s="24">
        <f>IF(A418="","",Registrations!$BB$118)</f>
        <v/>
      </c>
      <c r="H418" s="23">
        <f>IF(A418="","",Registrations!$BE$118)</f>
        <v/>
      </c>
      <c r="I418" s="23">
        <f>IF(A418="","",Registrations!$BF$118)</f>
        <v/>
      </c>
      <c r="J418" s="24">
        <f>IF(A418="","",Registrations!$BC$118)</f>
        <v/>
      </c>
      <c r="K418" s="24">
        <f>IF(A418="","",Registrations!$BG$118)</f>
        <v/>
      </c>
      <c r="L418" s="24">
        <f>IF(A418="","",IF(Registrations!$BD$118="Yes","Uploaded",IF(UPPER(TRIM(R418&amp;""))="Y","On paper","Missing")))</f>
        <v/>
      </c>
      <c r="M418" s="23">
        <f>IF(A418="","",M118)</f>
        <v/>
      </c>
      <c r="N418" s="26">
        <f>IF(A418="","","On the first camper's row")</f>
        <v/>
      </c>
      <c r="O418" s="26">
        <f>IF(A418="","","On the first camper's row")</f>
        <v/>
      </c>
      <c r="P418" s="26">
        <f>IF(A418="","","On the first camper's row")</f>
        <v/>
      </c>
      <c r="Q418" s="18" t="n"/>
      <c r="R418" s="28" t="n"/>
      <c r="S418" s="28" t="n"/>
      <c r="T418" s="28" t="n"/>
      <c r="U418" s="18" t="n"/>
      <c r="V418" s="19">
        <f>IF(A418="",0,1)</f>
        <v/>
      </c>
      <c r="W418" s="19">
        <f>IF(A418="",0,0)</f>
        <v/>
      </c>
    </row>
    <row r="419">
      <c r="A419" s="23">
        <f>Registrations!$AY$119</f>
        <v/>
      </c>
      <c r="B419" s="24">
        <f>IF(A419="","","Second camper")</f>
        <v/>
      </c>
      <c r="C419" s="25">
        <f>IF(A419="","",Registrations!$AZ$119)</f>
        <v/>
      </c>
      <c r="D419" s="24">
        <f>IF(OR(A419="",NOT(ISNUMBER(C419)),NOT(ISNUMBER(Lists!$B$2))),"",YEAR(Lists!$B$2)-YEAR(C419)-IF(DATE(YEAR(Lists!$B$2),MONTH(C419),DAY(C419))&gt;Lists!$B$2,1,0))</f>
        <v/>
      </c>
      <c r="E419" s="23">
        <f>IF(NOT(ISNUMBER(D419)),"",IF(COUNTIF(Lists!$E$2:$E$4,"&lt;="&amp;D419)=0,"Check the age",IF(D419&gt;Lists!$F$2,"Check the age",INDEX(Lists!$D$2:$D$4,COUNTIF(Lists!$E$2:$E$4,"&lt;="&amp;D419)))))</f>
        <v/>
      </c>
      <c r="F419" s="23">
        <f>IF(A419="","",Registrations!$BA$119)</f>
        <v/>
      </c>
      <c r="G419" s="24">
        <f>IF(A419="","",Registrations!$BB$119)</f>
        <v/>
      </c>
      <c r="H419" s="23">
        <f>IF(A419="","",Registrations!$BE$119)</f>
        <v/>
      </c>
      <c r="I419" s="23">
        <f>IF(A419="","",Registrations!$BF$119)</f>
        <v/>
      </c>
      <c r="J419" s="24">
        <f>IF(A419="","",Registrations!$BC$119)</f>
        <v/>
      </c>
      <c r="K419" s="24">
        <f>IF(A419="","",Registrations!$BG$119)</f>
        <v/>
      </c>
      <c r="L419" s="24">
        <f>IF(A419="","",IF(Registrations!$BD$119="Yes","Uploaded",IF(UPPER(TRIM(R419&amp;""))="Y","On paper","Missing")))</f>
        <v/>
      </c>
      <c r="M419" s="23">
        <f>IF(A419="","",M119)</f>
        <v/>
      </c>
      <c r="N419" s="26">
        <f>IF(A419="","","On the first camper's row")</f>
        <v/>
      </c>
      <c r="O419" s="26">
        <f>IF(A419="","","On the first camper's row")</f>
        <v/>
      </c>
      <c r="P419" s="26">
        <f>IF(A419="","","On the first camper's row")</f>
        <v/>
      </c>
      <c r="Q419" s="18" t="n"/>
      <c r="R419" s="28" t="n"/>
      <c r="S419" s="28" t="n"/>
      <c r="T419" s="28" t="n"/>
      <c r="U419" s="18" t="n"/>
      <c r="V419" s="19">
        <f>IF(A419="",0,1)</f>
        <v/>
      </c>
      <c r="W419" s="19">
        <f>IF(A419="",0,0)</f>
        <v/>
      </c>
    </row>
    <row r="420">
      <c r="A420" s="23">
        <f>Registrations!$AY$120</f>
        <v/>
      </c>
      <c r="B420" s="24">
        <f>IF(A420="","","Second camper")</f>
        <v/>
      </c>
      <c r="C420" s="25">
        <f>IF(A420="","",Registrations!$AZ$120)</f>
        <v/>
      </c>
      <c r="D420" s="24">
        <f>IF(OR(A420="",NOT(ISNUMBER(C420)),NOT(ISNUMBER(Lists!$B$2))),"",YEAR(Lists!$B$2)-YEAR(C420)-IF(DATE(YEAR(Lists!$B$2),MONTH(C420),DAY(C420))&gt;Lists!$B$2,1,0))</f>
        <v/>
      </c>
      <c r="E420" s="23">
        <f>IF(NOT(ISNUMBER(D420)),"",IF(COUNTIF(Lists!$E$2:$E$4,"&lt;="&amp;D420)=0,"Check the age",IF(D420&gt;Lists!$F$2,"Check the age",INDEX(Lists!$D$2:$D$4,COUNTIF(Lists!$E$2:$E$4,"&lt;="&amp;D420)))))</f>
        <v/>
      </c>
      <c r="F420" s="23">
        <f>IF(A420="","",Registrations!$BA$120)</f>
        <v/>
      </c>
      <c r="G420" s="24">
        <f>IF(A420="","",Registrations!$BB$120)</f>
        <v/>
      </c>
      <c r="H420" s="23">
        <f>IF(A420="","",Registrations!$BE$120)</f>
        <v/>
      </c>
      <c r="I420" s="23">
        <f>IF(A420="","",Registrations!$BF$120)</f>
        <v/>
      </c>
      <c r="J420" s="24">
        <f>IF(A420="","",Registrations!$BC$120)</f>
        <v/>
      </c>
      <c r="K420" s="24">
        <f>IF(A420="","",Registrations!$BG$120)</f>
        <v/>
      </c>
      <c r="L420" s="24">
        <f>IF(A420="","",IF(Registrations!$BD$120="Yes","Uploaded",IF(UPPER(TRIM(R420&amp;""))="Y","On paper","Missing")))</f>
        <v/>
      </c>
      <c r="M420" s="23">
        <f>IF(A420="","",M120)</f>
        <v/>
      </c>
      <c r="N420" s="26">
        <f>IF(A420="","","On the first camper's row")</f>
        <v/>
      </c>
      <c r="O420" s="26">
        <f>IF(A420="","","On the first camper's row")</f>
        <v/>
      </c>
      <c r="P420" s="26">
        <f>IF(A420="","","On the first camper's row")</f>
        <v/>
      </c>
      <c r="Q420" s="18" t="n"/>
      <c r="R420" s="28" t="n"/>
      <c r="S420" s="28" t="n"/>
      <c r="T420" s="28" t="n"/>
      <c r="U420" s="18" t="n"/>
      <c r="V420" s="19">
        <f>IF(A420="",0,1)</f>
        <v/>
      </c>
      <c r="W420" s="19">
        <f>IF(A420="",0,0)</f>
        <v/>
      </c>
    </row>
    <row r="421">
      <c r="A421" s="23">
        <f>Registrations!$AY$121</f>
        <v/>
      </c>
      <c r="B421" s="24">
        <f>IF(A421="","","Second camper")</f>
        <v/>
      </c>
      <c r="C421" s="25">
        <f>IF(A421="","",Registrations!$AZ$121)</f>
        <v/>
      </c>
      <c r="D421" s="24">
        <f>IF(OR(A421="",NOT(ISNUMBER(C421)),NOT(ISNUMBER(Lists!$B$2))),"",YEAR(Lists!$B$2)-YEAR(C421)-IF(DATE(YEAR(Lists!$B$2),MONTH(C421),DAY(C421))&gt;Lists!$B$2,1,0))</f>
        <v/>
      </c>
      <c r="E421" s="23">
        <f>IF(NOT(ISNUMBER(D421)),"",IF(COUNTIF(Lists!$E$2:$E$4,"&lt;="&amp;D421)=0,"Check the age",IF(D421&gt;Lists!$F$2,"Check the age",INDEX(Lists!$D$2:$D$4,COUNTIF(Lists!$E$2:$E$4,"&lt;="&amp;D421)))))</f>
        <v/>
      </c>
      <c r="F421" s="23">
        <f>IF(A421="","",Registrations!$BA$121)</f>
        <v/>
      </c>
      <c r="G421" s="24">
        <f>IF(A421="","",Registrations!$BB$121)</f>
        <v/>
      </c>
      <c r="H421" s="23">
        <f>IF(A421="","",Registrations!$BE$121)</f>
        <v/>
      </c>
      <c r="I421" s="23">
        <f>IF(A421="","",Registrations!$BF$121)</f>
        <v/>
      </c>
      <c r="J421" s="24">
        <f>IF(A421="","",Registrations!$BC$121)</f>
        <v/>
      </c>
      <c r="K421" s="24">
        <f>IF(A421="","",Registrations!$BG$121)</f>
        <v/>
      </c>
      <c r="L421" s="24">
        <f>IF(A421="","",IF(Registrations!$BD$121="Yes","Uploaded",IF(UPPER(TRIM(R421&amp;""))="Y","On paper","Missing")))</f>
        <v/>
      </c>
      <c r="M421" s="23">
        <f>IF(A421="","",M121)</f>
        <v/>
      </c>
      <c r="N421" s="26">
        <f>IF(A421="","","On the first camper's row")</f>
        <v/>
      </c>
      <c r="O421" s="26">
        <f>IF(A421="","","On the first camper's row")</f>
        <v/>
      </c>
      <c r="P421" s="26">
        <f>IF(A421="","","On the first camper's row")</f>
        <v/>
      </c>
      <c r="Q421" s="18" t="n"/>
      <c r="R421" s="28" t="n"/>
      <c r="S421" s="28" t="n"/>
      <c r="T421" s="28" t="n"/>
      <c r="U421" s="18" t="n"/>
      <c r="V421" s="19">
        <f>IF(A421="",0,1)</f>
        <v/>
      </c>
      <c r="W421" s="19">
        <f>IF(A421="",0,0)</f>
        <v/>
      </c>
    </row>
    <row r="422">
      <c r="A422" s="23">
        <f>Registrations!$AY$122</f>
        <v/>
      </c>
      <c r="B422" s="24">
        <f>IF(A422="","","Second camper")</f>
        <v/>
      </c>
      <c r="C422" s="25">
        <f>IF(A422="","",Registrations!$AZ$122)</f>
        <v/>
      </c>
      <c r="D422" s="24">
        <f>IF(OR(A422="",NOT(ISNUMBER(C422)),NOT(ISNUMBER(Lists!$B$2))),"",YEAR(Lists!$B$2)-YEAR(C422)-IF(DATE(YEAR(Lists!$B$2),MONTH(C422),DAY(C422))&gt;Lists!$B$2,1,0))</f>
        <v/>
      </c>
      <c r="E422" s="23">
        <f>IF(NOT(ISNUMBER(D422)),"",IF(COUNTIF(Lists!$E$2:$E$4,"&lt;="&amp;D422)=0,"Check the age",IF(D422&gt;Lists!$F$2,"Check the age",INDEX(Lists!$D$2:$D$4,COUNTIF(Lists!$E$2:$E$4,"&lt;="&amp;D422)))))</f>
        <v/>
      </c>
      <c r="F422" s="23">
        <f>IF(A422="","",Registrations!$BA$122)</f>
        <v/>
      </c>
      <c r="G422" s="24">
        <f>IF(A422="","",Registrations!$BB$122)</f>
        <v/>
      </c>
      <c r="H422" s="23">
        <f>IF(A422="","",Registrations!$BE$122)</f>
        <v/>
      </c>
      <c r="I422" s="23">
        <f>IF(A422="","",Registrations!$BF$122)</f>
        <v/>
      </c>
      <c r="J422" s="24">
        <f>IF(A422="","",Registrations!$BC$122)</f>
        <v/>
      </c>
      <c r="K422" s="24">
        <f>IF(A422="","",Registrations!$BG$122)</f>
        <v/>
      </c>
      <c r="L422" s="24">
        <f>IF(A422="","",IF(Registrations!$BD$122="Yes","Uploaded",IF(UPPER(TRIM(R422&amp;""))="Y","On paper","Missing")))</f>
        <v/>
      </c>
      <c r="M422" s="23">
        <f>IF(A422="","",M122)</f>
        <v/>
      </c>
      <c r="N422" s="26">
        <f>IF(A422="","","On the first camper's row")</f>
        <v/>
      </c>
      <c r="O422" s="26">
        <f>IF(A422="","","On the first camper's row")</f>
        <v/>
      </c>
      <c r="P422" s="26">
        <f>IF(A422="","","On the first camper's row")</f>
        <v/>
      </c>
      <c r="Q422" s="18" t="n"/>
      <c r="R422" s="28" t="n"/>
      <c r="S422" s="28" t="n"/>
      <c r="T422" s="28" t="n"/>
      <c r="U422" s="18" t="n"/>
      <c r="V422" s="19">
        <f>IF(A422="",0,1)</f>
        <v/>
      </c>
      <c r="W422" s="19">
        <f>IF(A422="",0,0)</f>
        <v/>
      </c>
    </row>
    <row r="423">
      <c r="A423" s="23">
        <f>Registrations!$AY$123</f>
        <v/>
      </c>
      <c r="B423" s="24">
        <f>IF(A423="","","Second camper")</f>
        <v/>
      </c>
      <c r="C423" s="25">
        <f>IF(A423="","",Registrations!$AZ$123)</f>
        <v/>
      </c>
      <c r="D423" s="24">
        <f>IF(OR(A423="",NOT(ISNUMBER(C423)),NOT(ISNUMBER(Lists!$B$2))),"",YEAR(Lists!$B$2)-YEAR(C423)-IF(DATE(YEAR(Lists!$B$2),MONTH(C423),DAY(C423))&gt;Lists!$B$2,1,0))</f>
        <v/>
      </c>
      <c r="E423" s="23">
        <f>IF(NOT(ISNUMBER(D423)),"",IF(COUNTIF(Lists!$E$2:$E$4,"&lt;="&amp;D423)=0,"Check the age",IF(D423&gt;Lists!$F$2,"Check the age",INDEX(Lists!$D$2:$D$4,COUNTIF(Lists!$E$2:$E$4,"&lt;="&amp;D423)))))</f>
        <v/>
      </c>
      <c r="F423" s="23">
        <f>IF(A423="","",Registrations!$BA$123)</f>
        <v/>
      </c>
      <c r="G423" s="24">
        <f>IF(A423="","",Registrations!$BB$123)</f>
        <v/>
      </c>
      <c r="H423" s="23">
        <f>IF(A423="","",Registrations!$BE$123)</f>
        <v/>
      </c>
      <c r="I423" s="23">
        <f>IF(A423="","",Registrations!$BF$123)</f>
        <v/>
      </c>
      <c r="J423" s="24">
        <f>IF(A423="","",Registrations!$BC$123)</f>
        <v/>
      </c>
      <c r="K423" s="24">
        <f>IF(A423="","",Registrations!$BG$123)</f>
        <v/>
      </c>
      <c r="L423" s="24">
        <f>IF(A423="","",IF(Registrations!$BD$123="Yes","Uploaded",IF(UPPER(TRIM(R423&amp;""))="Y","On paper","Missing")))</f>
        <v/>
      </c>
      <c r="M423" s="23">
        <f>IF(A423="","",M123)</f>
        <v/>
      </c>
      <c r="N423" s="26">
        <f>IF(A423="","","On the first camper's row")</f>
        <v/>
      </c>
      <c r="O423" s="26">
        <f>IF(A423="","","On the first camper's row")</f>
        <v/>
      </c>
      <c r="P423" s="26">
        <f>IF(A423="","","On the first camper's row")</f>
        <v/>
      </c>
      <c r="Q423" s="18" t="n"/>
      <c r="R423" s="28" t="n"/>
      <c r="S423" s="28" t="n"/>
      <c r="T423" s="28" t="n"/>
      <c r="U423" s="18" t="n"/>
      <c r="V423" s="19">
        <f>IF(A423="",0,1)</f>
        <v/>
      </c>
      <c r="W423" s="19">
        <f>IF(A423="",0,0)</f>
        <v/>
      </c>
    </row>
    <row r="424">
      <c r="A424" s="23">
        <f>Registrations!$AY$124</f>
        <v/>
      </c>
      <c r="B424" s="24">
        <f>IF(A424="","","Second camper")</f>
        <v/>
      </c>
      <c r="C424" s="25">
        <f>IF(A424="","",Registrations!$AZ$124)</f>
        <v/>
      </c>
      <c r="D424" s="24">
        <f>IF(OR(A424="",NOT(ISNUMBER(C424)),NOT(ISNUMBER(Lists!$B$2))),"",YEAR(Lists!$B$2)-YEAR(C424)-IF(DATE(YEAR(Lists!$B$2),MONTH(C424),DAY(C424))&gt;Lists!$B$2,1,0))</f>
        <v/>
      </c>
      <c r="E424" s="23">
        <f>IF(NOT(ISNUMBER(D424)),"",IF(COUNTIF(Lists!$E$2:$E$4,"&lt;="&amp;D424)=0,"Check the age",IF(D424&gt;Lists!$F$2,"Check the age",INDEX(Lists!$D$2:$D$4,COUNTIF(Lists!$E$2:$E$4,"&lt;="&amp;D424)))))</f>
        <v/>
      </c>
      <c r="F424" s="23">
        <f>IF(A424="","",Registrations!$BA$124)</f>
        <v/>
      </c>
      <c r="G424" s="24">
        <f>IF(A424="","",Registrations!$BB$124)</f>
        <v/>
      </c>
      <c r="H424" s="23">
        <f>IF(A424="","",Registrations!$BE$124)</f>
        <v/>
      </c>
      <c r="I424" s="23">
        <f>IF(A424="","",Registrations!$BF$124)</f>
        <v/>
      </c>
      <c r="J424" s="24">
        <f>IF(A424="","",Registrations!$BC$124)</f>
        <v/>
      </c>
      <c r="K424" s="24">
        <f>IF(A424="","",Registrations!$BG$124)</f>
        <v/>
      </c>
      <c r="L424" s="24">
        <f>IF(A424="","",IF(Registrations!$BD$124="Yes","Uploaded",IF(UPPER(TRIM(R424&amp;""))="Y","On paper","Missing")))</f>
        <v/>
      </c>
      <c r="M424" s="23">
        <f>IF(A424="","",M124)</f>
        <v/>
      </c>
      <c r="N424" s="26">
        <f>IF(A424="","","On the first camper's row")</f>
        <v/>
      </c>
      <c r="O424" s="26">
        <f>IF(A424="","","On the first camper's row")</f>
        <v/>
      </c>
      <c r="P424" s="26">
        <f>IF(A424="","","On the first camper's row")</f>
        <v/>
      </c>
      <c r="Q424" s="18" t="n"/>
      <c r="R424" s="28" t="n"/>
      <c r="S424" s="28" t="n"/>
      <c r="T424" s="28" t="n"/>
      <c r="U424" s="18" t="n"/>
      <c r="V424" s="19">
        <f>IF(A424="",0,1)</f>
        <v/>
      </c>
      <c r="W424" s="19">
        <f>IF(A424="",0,0)</f>
        <v/>
      </c>
    </row>
    <row r="425">
      <c r="A425" s="23">
        <f>Registrations!$AY$125</f>
        <v/>
      </c>
      <c r="B425" s="24">
        <f>IF(A425="","","Second camper")</f>
        <v/>
      </c>
      <c r="C425" s="25">
        <f>IF(A425="","",Registrations!$AZ$125)</f>
        <v/>
      </c>
      <c r="D425" s="24">
        <f>IF(OR(A425="",NOT(ISNUMBER(C425)),NOT(ISNUMBER(Lists!$B$2))),"",YEAR(Lists!$B$2)-YEAR(C425)-IF(DATE(YEAR(Lists!$B$2),MONTH(C425),DAY(C425))&gt;Lists!$B$2,1,0))</f>
        <v/>
      </c>
      <c r="E425" s="23">
        <f>IF(NOT(ISNUMBER(D425)),"",IF(COUNTIF(Lists!$E$2:$E$4,"&lt;="&amp;D425)=0,"Check the age",IF(D425&gt;Lists!$F$2,"Check the age",INDEX(Lists!$D$2:$D$4,COUNTIF(Lists!$E$2:$E$4,"&lt;="&amp;D425)))))</f>
        <v/>
      </c>
      <c r="F425" s="23">
        <f>IF(A425="","",Registrations!$BA$125)</f>
        <v/>
      </c>
      <c r="G425" s="24">
        <f>IF(A425="","",Registrations!$BB$125)</f>
        <v/>
      </c>
      <c r="H425" s="23">
        <f>IF(A425="","",Registrations!$BE$125)</f>
        <v/>
      </c>
      <c r="I425" s="23">
        <f>IF(A425="","",Registrations!$BF$125)</f>
        <v/>
      </c>
      <c r="J425" s="24">
        <f>IF(A425="","",Registrations!$BC$125)</f>
        <v/>
      </c>
      <c r="K425" s="24">
        <f>IF(A425="","",Registrations!$BG$125)</f>
        <v/>
      </c>
      <c r="L425" s="24">
        <f>IF(A425="","",IF(Registrations!$BD$125="Yes","Uploaded",IF(UPPER(TRIM(R425&amp;""))="Y","On paper","Missing")))</f>
        <v/>
      </c>
      <c r="M425" s="23">
        <f>IF(A425="","",M125)</f>
        <v/>
      </c>
      <c r="N425" s="26">
        <f>IF(A425="","","On the first camper's row")</f>
        <v/>
      </c>
      <c r="O425" s="26">
        <f>IF(A425="","","On the first camper's row")</f>
        <v/>
      </c>
      <c r="P425" s="26">
        <f>IF(A425="","","On the first camper's row")</f>
        <v/>
      </c>
      <c r="Q425" s="18" t="n"/>
      <c r="R425" s="28" t="n"/>
      <c r="S425" s="28" t="n"/>
      <c r="T425" s="28" t="n"/>
      <c r="U425" s="18" t="n"/>
      <c r="V425" s="19">
        <f>IF(A425="",0,1)</f>
        <v/>
      </c>
      <c r="W425" s="19">
        <f>IF(A425="",0,0)</f>
        <v/>
      </c>
    </row>
    <row r="426">
      <c r="A426" s="23">
        <f>Registrations!$AY$126</f>
        <v/>
      </c>
      <c r="B426" s="24">
        <f>IF(A426="","","Second camper")</f>
        <v/>
      </c>
      <c r="C426" s="25">
        <f>IF(A426="","",Registrations!$AZ$126)</f>
        <v/>
      </c>
      <c r="D426" s="24">
        <f>IF(OR(A426="",NOT(ISNUMBER(C426)),NOT(ISNUMBER(Lists!$B$2))),"",YEAR(Lists!$B$2)-YEAR(C426)-IF(DATE(YEAR(Lists!$B$2),MONTH(C426),DAY(C426))&gt;Lists!$B$2,1,0))</f>
        <v/>
      </c>
      <c r="E426" s="23">
        <f>IF(NOT(ISNUMBER(D426)),"",IF(COUNTIF(Lists!$E$2:$E$4,"&lt;="&amp;D426)=0,"Check the age",IF(D426&gt;Lists!$F$2,"Check the age",INDEX(Lists!$D$2:$D$4,COUNTIF(Lists!$E$2:$E$4,"&lt;="&amp;D426)))))</f>
        <v/>
      </c>
      <c r="F426" s="23">
        <f>IF(A426="","",Registrations!$BA$126)</f>
        <v/>
      </c>
      <c r="G426" s="24">
        <f>IF(A426="","",Registrations!$BB$126)</f>
        <v/>
      </c>
      <c r="H426" s="23">
        <f>IF(A426="","",Registrations!$BE$126)</f>
        <v/>
      </c>
      <c r="I426" s="23">
        <f>IF(A426="","",Registrations!$BF$126)</f>
        <v/>
      </c>
      <c r="J426" s="24">
        <f>IF(A426="","",Registrations!$BC$126)</f>
        <v/>
      </c>
      <c r="K426" s="24">
        <f>IF(A426="","",Registrations!$BG$126)</f>
        <v/>
      </c>
      <c r="L426" s="24">
        <f>IF(A426="","",IF(Registrations!$BD$126="Yes","Uploaded",IF(UPPER(TRIM(R426&amp;""))="Y","On paper","Missing")))</f>
        <v/>
      </c>
      <c r="M426" s="23">
        <f>IF(A426="","",M126)</f>
        <v/>
      </c>
      <c r="N426" s="26">
        <f>IF(A426="","","On the first camper's row")</f>
        <v/>
      </c>
      <c r="O426" s="26">
        <f>IF(A426="","","On the first camper's row")</f>
        <v/>
      </c>
      <c r="P426" s="26">
        <f>IF(A426="","","On the first camper's row")</f>
        <v/>
      </c>
      <c r="Q426" s="18" t="n"/>
      <c r="R426" s="28" t="n"/>
      <c r="S426" s="28" t="n"/>
      <c r="T426" s="28" t="n"/>
      <c r="U426" s="18" t="n"/>
      <c r="V426" s="19">
        <f>IF(A426="",0,1)</f>
        <v/>
      </c>
      <c r="W426" s="19">
        <f>IF(A426="",0,0)</f>
        <v/>
      </c>
    </row>
    <row r="427">
      <c r="A427" s="23">
        <f>Registrations!$AY$127</f>
        <v/>
      </c>
      <c r="B427" s="24">
        <f>IF(A427="","","Second camper")</f>
        <v/>
      </c>
      <c r="C427" s="25">
        <f>IF(A427="","",Registrations!$AZ$127)</f>
        <v/>
      </c>
      <c r="D427" s="24">
        <f>IF(OR(A427="",NOT(ISNUMBER(C427)),NOT(ISNUMBER(Lists!$B$2))),"",YEAR(Lists!$B$2)-YEAR(C427)-IF(DATE(YEAR(Lists!$B$2),MONTH(C427),DAY(C427))&gt;Lists!$B$2,1,0))</f>
        <v/>
      </c>
      <c r="E427" s="23">
        <f>IF(NOT(ISNUMBER(D427)),"",IF(COUNTIF(Lists!$E$2:$E$4,"&lt;="&amp;D427)=0,"Check the age",IF(D427&gt;Lists!$F$2,"Check the age",INDEX(Lists!$D$2:$D$4,COUNTIF(Lists!$E$2:$E$4,"&lt;="&amp;D427)))))</f>
        <v/>
      </c>
      <c r="F427" s="23">
        <f>IF(A427="","",Registrations!$BA$127)</f>
        <v/>
      </c>
      <c r="G427" s="24">
        <f>IF(A427="","",Registrations!$BB$127)</f>
        <v/>
      </c>
      <c r="H427" s="23">
        <f>IF(A427="","",Registrations!$BE$127)</f>
        <v/>
      </c>
      <c r="I427" s="23">
        <f>IF(A427="","",Registrations!$BF$127)</f>
        <v/>
      </c>
      <c r="J427" s="24">
        <f>IF(A427="","",Registrations!$BC$127)</f>
        <v/>
      </c>
      <c r="K427" s="24">
        <f>IF(A427="","",Registrations!$BG$127)</f>
        <v/>
      </c>
      <c r="L427" s="24">
        <f>IF(A427="","",IF(Registrations!$BD$127="Yes","Uploaded",IF(UPPER(TRIM(R427&amp;""))="Y","On paper","Missing")))</f>
        <v/>
      </c>
      <c r="M427" s="23">
        <f>IF(A427="","",M127)</f>
        <v/>
      </c>
      <c r="N427" s="26">
        <f>IF(A427="","","On the first camper's row")</f>
        <v/>
      </c>
      <c r="O427" s="26">
        <f>IF(A427="","","On the first camper's row")</f>
        <v/>
      </c>
      <c r="P427" s="26">
        <f>IF(A427="","","On the first camper's row")</f>
        <v/>
      </c>
      <c r="Q427" s="18" t="n"/>
      <c r="R427" s="28" t="n"/>
      <c r="S427" s="28" t="n"/>
      <c r="T427" s="28" t="n"/>
      <c r="U427" s="18" t="n"/>
      <c r="V427" s="19">
        <f>IF(A427="",0,1)</f>
        <v/>
      </c>
      <c r="W427" s="19">
        <f>IF(A427="",0,0)</f>
        <v/>
      </c>
    </row>
    <row r="428">
      <c r="A428" s="23">
        <f>Registrations!$AY$128</f>
        <v/>
      </c>
      <c r="B428" s="24">
        <f>IF(A428="","","Second camper")</f>
        <v/>
      </c>
      <c r="C428" s="25">
        <f>IF(A428="","",Registrations!$AZ$128)</f>
        <v/>
      </c>
      <c r="D428" s="24">
        <f>IF(OR(A428="",NOT(ISNUMBER(C428)),NOT(ISNUMBER(Lists!$B$2))),"",YEAR(Lists!$B$2)-YEAR(C428)-IF(DATE(YEAR(Lists!$B$2),MONTH(C428),DAY(C428))&gt;Lists!$B$2,1,0))</f>
        <v/>
      </c>
      <c r="E428" s="23">
        <f>IF(NOT(ISNUMBER(D428)),"",IF(COUNTIF(Lists!$E$2:$E$4,"&lt;="&amp;D428)=0,"Check the age",IF(D428&gt;Lists!$F$2,"Check the age",INDEX(Lists!$D$2:$D$4,COUNTIF(Lists!$E$2:$E$4,"&lt;="&amp;D428)))))</f>
        <v/>
      </c>
      <c r="F428" s="23">
        <f>IF(A428="","",Registrations!$BA$128)</f>
        <v/>
      </c>
      <c r="G428" s="24">
        <f>IF(A428="","",Registrations!$BB$128)</f>
        <v/>
      </c>
      <c r="H428" s="23">
        <f>IF(A428="","",Registrations!$BE$128)</f>
        <v/>
      </c>
      <c r="I428" s="23">
        <f>IF(A428="","",Registrations!$BF$128)</f>
        <v/>
      </c>
      <c r="J428" s="24">
        <f>IF(A428="","",Registrations!$BC$128)</f>
        <v/>
      </c>
      <c r="K428" s="24">
        <f>IF(A428="","",Registrations!$BG$128)</f>
        <v/>
      </c>
      <c r="L428" s="24">
        <f>IF(A428="","",IF(Registrations!$BD$128="Yes","Uploaded",IF(UPPER(TRIM(R428&amp;""))="Y","On paper","Missing")))</f>
        <v/>
      </c>
      <c r="M428" s="23">
        <f>IF(A428="","",M128)</f>
        <v/>
      </c>
      <c r="N428" s="26">
        <f>IF(A428="","","On the first camper's row")</f>
        <v/>
      </c>
      <c r="O428" s="26">
        <f>IF(A428="","","On the first camper's row")</f>
        <v/>
      </c>
      <c r="P428" s="26">
        <f>IF(A428="","","On the first camper's row")</f>
        <v/>
      </c>
      <c r="Q428" s="18" t="n"/>
      <c r="R428" s="28" t="n"/>
      <c r="S428" s="28" t="n"/>
      <c r="T428" s="28" t="n"/>
      <c r="U428" s="18" t="n"/>
      <c r="V428" s="19">
        <f>IF(A428="",0,1)</f>
        <v/>
      </c>
      <c r="W428" s="19">
        <f>IF(A428="",0,0)</f>
        <v/>
      </c>
    </row>
    <row r="429">
      <c r="A429" s="23">
        <f>Registrations!$AY$129</f>
        <v/>
      </c>
      <c r="B429" s="24">
        <f>IF(A429="","","Second camper")</f>
        <v/>
      </c>
      <c r="C429" s="25">
        <f>IF(A429="","",Registrations!$AZ$129)</f>
        <v/>
      </c>
      <c r="D429" s="24">
        <f>IF(OR(A429="",NOT(ISNUMBER(C429)),NOT(ISNUMBER(Lists!$B$2))),"",YEAR(Lists!$B$2)-YEAR(C429)-IF(DATE(YEAR(Lists!$B$2),MONTH(C429),DAY(C429))&gt;Lists!$B$2,1,0))</f>
        <v/>
      </c>
      <c r="E429" s="23">
        <f>IF(NOT(ISNUMBER(D429)),"",IF(COUNTIF(Lists!$E$2:$E$4,"&lt;="&amp;D429)=0,"Check the age",IF(D429&gt;Lists!$F$2,"Check the age",INDEX(Lists!$D$2:$D$4,COUNTIF(Lists!$E$2:$E$4,"&lt;="&amp;D429)))))</f>
        <v/>
      </c>
      <c r="F429" s="23">
        <f>IF(A429="","",Registrations!$BA$129)</f>
        <v/>
      </c>
      <c r="G429" s="24">
        <f>IF(A429="","",Registrations!$BB$129)</f>
        <v/>
      </c>
      <c r="H429" s="23">
        <f>IF(A429="","",Registrations!$BE$129)</f>
        <v/>
      </c>
      <c r="I429" s="23">
        <f>IF(A429="","",Registrations!$BF$129)</f>
        <v/>
      </c>
      <c r="J429" s="24">
        <f>IF(A429="","",Registrations!$BC$129)</f>
        <v/>
      </c>
      <c r="K429" s="24">
        <f>IF(A429="","",Registrations!$BG$129)</f>
        <v/>
      </c>
      <c r="L429" s="24">
        <f>IF(A429="","",IF(Registrations!$BD$129="Yes","Uploaded",IF(UPPER(TRIM(R429&amp;""))="Y","On paper","Missing")))</f>
        <v/>
      </c>
      <c r="M429" s="23">
        <f>IF(A429="","",M129)</f>
        <v/>
      </c>
      <c r="N429" s="26">
        <f>IF(A429="","","On the first camper's row")</f>
        <v/>
      </c>
      <c r="O429" s="26">
        <f>IF(A429="","","On the first camper's row")</f>
        <v/>
      </c>
      <c r="P429" s="26">
        <f>IF(A429="","","On the first camper's row")</f>
        <v/>
      </c>
      <c r="Q429" s="18" t="n"/>
      <c r="R429" s="28" t="n"/>
      <c r="S429" s="28" t="n"/>
      <c r="T429" s="28" t="n"/>
      <c r="U429" s="18" t="n"/>
      <c r="V429" s="19">
        <f>IF(A429="",0,1)</f>
        <v/>
      </c>
      <c r="W429" s="19">
        <f>IF(A429="",0,0)</f>
        <v/>
      </c>
    </row>
    <row r="430">
      <c r="A430" s="23">
        <f>Registrations!$AY$130</f>
        <v/>
      </c>
      <c r="B430" s="24">
        <f>IF(A430="","","Second camper")</f>
        <v/>
      </c>
      <c r="C430" s="25">
        <f>IF(A430="","",Registrations!$AZ$130)</f>
        <v/>
      </c>
      <c r="D430" s="24">
        <f>IF(OR(A430="",NOT(ISNUMBER(C430)),NOT(ISNUMBER(Lists!$B$2))),"",YEAR(Lists!$B$2)-YEAR(C430)-IF(DATE(YEAR(Lists!$B$2),MONTH(C430),DAY(C430))&gt;Lists!$B$2,1,0))</f>
        <v/>
      </c>
      <c r="E430" s="23">
        <f>IF(NOT(ISNUMBER(D430)),"",IF(COUNTIF(Lists!$E$2:$E$4,"&lt;="&amp;D430)=0,"Check the age",IF(D430&gt;Lists!$F$2,"Check the age",INDEX(Lists!$D$2:$D$4,COUNTIF(Lists!$E$2:$E$4,"&lt;="&amp;D430)))))</f>
        <v/>
      </c>
      <c r="F430" s="23">
        <f>IF(A430="","",Registrations!$BA$130)</f>
        <v/>
      </c>
      <c r="G430" s="24">
        <f>IF(A430="","",Registrations!$BB$130)</f>
        <v/>
      </c>
      <c r="H430" s="23">
        <f>IF(A430="","",Registrations!$BE$130)</f>
        <v/>
      </c>
      <c r="I430" s="23">
        <f>IF(A430="","",Registrations!$BF$130)</f>
        <v/>
      </c>
      <c r="J430" s="24">
        <f>IF(A430="","",Registrations!$BC$130)</f>
        <v/>
      </c>
      <c r="K430" s="24">
        <f>IF(A430="","",Registrations!$BG$130)</f>
        <v/>
      </c>
      <c r="L430" s="24">
        <f>IF(A430="","",IF(Registrations!$BD$130="Yes","Uploaded",IF(UPPER(TRIM(R430&amp;""))="Y","On paper","Missing")))</f>
        <v/>
      </c>
      <c r="M430" s="23">
        <f>IF(A430="","",M130)</f>
        <v/>
      </c>
      <c r="N430" s="26">
        <f>IF(A430="","","On the first camper's row")</f>
        <v/>
      </c>
      <c r="O430" s="26">
        <f>IF(A430="","","On the first camper's row")</f>
        <v/>
      </c>
      <c r="P430" s="26">
        <f>IF(A430="","","On the first camper's row")</f>
        <v/>
      </c>
      <c r="Q430" s="18" t="n"/>
      <c r="R430" s="28" t="n"/>
      <c r="S430" s="28" t="n"/>
      <c r="T430" s="28" t="n"/>
      <c r="U430" s="18" t="n"/>
      <c r="V430" s="19">
        <f>IF(A430="",0,1)</f>
        <v/>
      </c>
      <c r="W430" s="19">
        <f>IF(A430="",0,0)</f>
        <v/>
      </c>
    </row>
    <row r="431">
      <c r="A431" s="23">
        <f>Registrations!$AY$131</f>
        <v/>
      </c>
      <c r="B431" s="24">
        <f>IF(A431="","","Second camper")</f>
        <v/>
      </c>
      <c r="C431" s="25">
        <f>IF(A431="","",Registrations!$AZ$131)</f>
        <v/>
      </c>
      <c r="D431" s="24">
        <f>IF(OR(A431="",NOT(ISNUMBER(C431)),NOT(ISNUMBER(Lists!$B$2))),"",YEAR(Lists!$B$2)-YEAR(C431)-IF(DATE(YEAR(Lists!$B$2),MONTH(C431),DAY(C431))&gt;Lists!$B$2,1,0))</f>
        <v/>
      </c>
      <c r="E431" s="23">
        <f>IF(NOT(ISNUMBER(D431)),"",IF(COUNTIF(Lists!$E$2:$E$4,"&lt;="&amp;D431)=0,"Check the age",IF(D431&gt;Lists!$F$2,"Check the age",INDEX(Lists!$D$2:$D$4,COUNTIF(Lists!$E$2:$E$4,"&lt;="&amp;D431)))))</f>
        <v/>
      </c>
      <c r="F431" s="23">
        <f>IF(A431="","",Registrations!$BA$131)</f>
        <v/>
      </c>
      <c r="G431" s="24">
        <f>IF(A431="","",Registrations!$BB$131)</f>
        <v/>
      </c>
      <c r="H431" s="23">
        <f>IF(A431="","",Registrations!$BE$131)</f>
        <v/>
      </c>
      <c r="I431" s="23">
        <f>IF(A431="","",Registrations!$BF$131)</f>
        <v/>
      </c>
      <c r="J431" s="24">
        <f>IF(A431="","",Registrations!$BC$131)</f>
        <v/>
      </c>
      <c r="K431" s="24">
        <f>IF(A431="","",Registrations!$BG$131)</f>
        <v/>
      </c>
      <c r="L431" s="24">
        <f>IF(A431="","",IF(Registrations!$BD$131="Yes","Uploaded",IF(UPPER(TRIM(R431&amp;""))="Y","On paper","Missing")))</f>
        <v/>
      </c>
      <c r="M431" s="23">
        <f>IF(A431="","",M131)</f>
        <v/>
      </c>
      <c r="N431" s="26">
        <f>IF(A431="","","On the first camper's row")</f>
        <v/>
      </c>
      <c r="O431" s="26">
        <f>IF(A431="","","On the first camper's row")</f>
        <v/>
      </c>
      <c r="P431" s="26">
        <f>IF(A431="","","On the first camper's row")</f>
        <v/>
      </c>
      <c r="Q431" s="18" t="n"/>
      <c r="R431" s="28" t="n"/>
      <c r="S431" s="28" t="n"/>
      <c r="T431" s="28" t="n"/>
      <c r="U431" s="18" t="n"/>
      <c r="V431" s="19">
        <f>IF(A431="",0,1)</f>
        <v/>
      </c>
      <c r="W431" s="19">
        <f>IF(A431="",0,0)</f>
        <v/>
      </c>
    </row>
    <row r="432">
      <c r="A432" s="23">
        <f>Registrations!$AY$132</f>
        <v/>
      </c>
      <c r="B432" s="24">
        <f>IF(A432="","","Second camper")</f>
        <v/>
      </c>
      <c r="C432" s="25">
        <f>IF(A432="","",Registrations!$AZ$132)</f>
        <v/>
      </c>
      <c r="D432" s="24">
        <f>IF(OR(A432="",NOT(ISNUMBER(C432)),NOT(ISNUMBER(Lists!$B$2))),"",YEAR(Lists!$B$2)-YEAR(C432)-IF(DATE(YEAR(Lists!$B$2),MONTH(C432),DAY(C432))&gt;Lists!$B$2,1,0))</f>
        <v/>
      </c>
      <c r="E432" s="23">
        <f>IF(NOT(ISNUMBER(D432)),"",IF(COUNTIF(Lists!$E$2:$E$4,"&lt;="&amp;D432)=0,"Check the age",IF(D432&gt;Lists!$F$2,"Check the age",INDEX(Lists!$D$2:$D$4,COUNTIF(Lists!$E$2:$E$4,"&lt;="&amp;D432)))))</f>
        <v/>
      </c>
      <c r="F432" s="23">
        <f>IF(A432="","",Registrations!$BA$132)</f>
        <v/>
      </c>
      <c r="G432" s="24">
        <f>IF(A432="","",Registrations!$BB$132)</f>
        <v/>
      </c>
      <c r="H432" s="23">
        <f>IF(A432="","",Registrations!$BE$132)</f>
        <v/>
      </c>
      <c r="I432" s="23">
        <f>IF(A432="","",Registrations!$BF$132)</f>
        <v/>
      </c>
      <c r="J432" s="24">
        <f>IF(A432="","",Registrations!$BC$132)</f>
        <v/>
      </c>
      <c r="K432" s="24">
        <f>IF(A432="","",Registrations!$BG$132)</f>
        <v/>
      </c>
      <c r="L432" s="24">
        <f>IF(A432="","",IF(Registrations!$BD$132="Yes","Uploaded",IF(UPPER(TRIM(R432&amp;""))="Y","On paper","Missing")))</f>
        <v/>
      </c>
      <c r="M432" s="23">
        <f>IF(A432="","",M132)</f>
        <v/>
      </c>
      <c r="N432" s="26">
        <f>IF(A432="","","On the first camper's row")</f>
        <v/>
      </c>
      <c r="O432" s="26">
        <f>IF(A432="","","On the first camper's row")</f>
        <v/>
      </c>
      <c r="P432" s="26">
        <f>IF(A432="","","On the first camper's row")</f>
        <v/>
      </c>
      <c r="Q432" s="18" t="n"/>
      <c r="R432" s="28" t="n"/>
      <c r="S432" s="28" t="n"/>
      <c r="T432" s="28" t="n"/>
      <c r="U432" s="18" t="n"/>
      <c r="V432" s="19">
        <f>IF(A432="",0,1)</f>
        <v/>
      </c>
      <c r="W432" s="19">
        <f>IF(A432="",0,0)</f>
        <v/>
      </c>
    </row>
    <row r="433">
      <c r="A433" s="23">
        <f>Registrations!$AY$133</f>
        <v/>
      </c>
      <c r="B433" s="24">
        <f>IF(A433="","","Second camper")</f>
        <v/>
      </c>
      <c r="C433" s="25">
        <f>IF(A433="","",Registrations!$AZ$133)</f>
        <v/>
      </c>
      <c r="D433" s="24">
        <f>IF(OR(A433="",NOT(ISNUMBER(C433)),NOT(ISNUMBER(Lists!$B$2))),"",YEAR(Lists!$B$2)-YEAR(C433)-IF(DATE(YEAR(Lists!$B$2),MONTH(C433),DAY(C433))&gt;Lists!$B$2,1,0))</f>
        <v/>
      </c>
      <c r="E433" s="23">
        <f>IF(NOT(ISNUMBER(D433)),"",IF(COUNTIF(Lists!$E$2:$E$4,"&lt;="&amp;D433)=0,"Check the age",IF(D433&gt;Lists!$F$2,"Check the age",INDEX(Lists!$D$2:$D$4,COUNTIF(Lists!$E$2:$E$4,"&lt;="&amp;D433)))))</f>
        <v/>
      </c>
      <c r="F433" s="23">
        <f>IF(A433="","",Registrations!$BA$133)</f>
        <v/>
      </c>
      <c r="G433" s="24">
        <f>IF(A433="","",Registrations!$BB$133)</f>
        <v/>
      </c>
      <c r="H433" s="23">
        <f>IF(A433="","",Registrations!$BE$133)</f>
        <v/>
      </c>
      <c r="I433" s="23">
        <f>IF(A433="","",Registrations!$BF$133)</f>
        <v/>
      </c>
      <c r="J433" s="24">
        <f>IF(A433="","",Registrations!$BC$133)</f>
        <v/>
      </c>
      <c r="K433" s="24">
        <f>IF(A433="","",Registrations!$BG$133)</f>
        <v/>
      </c>
      <c r="L433" s="24">
        <f>IF(A433="","",IF(Registrations!$BD$133="Yes","Uploaded",IF(UPPER(TRIM(R433&amp;""))="Y","On paper","Missing")))</f>
        <v/>
      </c>
      <c r="M433" s="23">
        <f>IF(A433="","",M133)</f>
        <v/>
      </c>
      <c r="N433" s="26">
        <f>IF(A433="","","On the first camper's row")</f>
        <v/>
      </c>
      <c r="O433" s="26">
        <f>IF(A433="","","On the first camper's row")</f>
        <v/>
      </c>
      <c r="P433" s="26">
        <f>IF(A433="","","On the first camper's row")</f>
        <v/>
      </c>
      <c r="Q433" s="18" t="n"/>
      <c r="R433" s="28" t="n"/>
      <c r="S433" s="28" t="n"/>
      <c r="T433" s="28" t="n"/>
      <c r="U433" s="18" t="n"/>
      <c r="V433" s="19">
        <f>IF(A433="",0,1)</f>
        <v/>
      </c>
      <c r="W433" s="19">
        <f>IF(A433="",0,0)</f>
        <v/>
      </c>
    </row>
    <row r="434">
      <c r="A434" s="23">
        <f>Registrations!$AY$134</f>
        <v/>
      </c>
      <c r="B434" s="24">
        <f>IF(A434="","","Second camper")</f>
        <v/>
      </c>
      <c r="C434" s="25">
        <f>IF(A434="","",Registrations!$AZ$134)</f>
        <v/>
      </c>
      <c r="D434" s="24">
        <f>IF(OR(A434="",NOT(ISNUMBER(C434)),NOT(ISNUMBER(Lists!$B$2))),"",YEAR(Lists!$B$2)-YEAR(C434)-IF(DATE(YEAR(Lists!$B$2),MONTH(C434),DAY(C434))&gt;Lists!$B$2,1,0))</f>
        <v/>
      </c>
      <c r="E434" s="23">
        <f>IF(NOT(ISNUMBER(D434)),"",IF(COUNTIF(Lists!$E$2:$E$4,"&lt;="&amp;D434)=0,"Check the age",IF(D434&gt;Lists!$F$2,"Check the age",INDEX(Lists!$D$2:$D$4,COUNTIF(Lists!$E$2:$E$4,"&lt;="&amp;D434)))))</f>
        <v/>
      </c>
      <c r="F434" s="23">
        <f>IF(A434="","",Registrations!$BA$134)</f>
        <v/>
      </c>
      <c r="G434" s="24">
        <f>IF(A434="","",Registrations!$BB$134)</f>
        <v/>
      </c>
      <c r="H434" s="23">
        <f>IF(A434="","",Registrations!$BE$134)</f>
        <v/>
      </c>
      <c r="I434" s="23">
        <f>IF(A434="","",Registrations!$BF$134)</f>
        <v/>
      </c>
      <c r="J434" s="24">
        <f>IF(A434="","",Registrations!$BC$134)</f>
        <v/>
      </c>
      <c r="K434" s="24">
        <f>IF(A434="","",Registrations!$BG$134)</f>
        <v/>
      </c>
      <c r="L434" s="24">
        <f>IF(A434="","",IF(Registrations!$BD$134="Yes","Uploaded",IF(UPPER(TRIM(R434&amp;""))="Y","On paper","Missing")))</f>
        <v/>
      </c>
      <c r="M434" s="23">
        <f>IF(A434="","",M134)</f>
        <v/>
      </c>
      <c r="N434" s="26">
        <f>IF(A434="","","On the first camper's row")</f>
        <v/>
      </c>
      <c r="O434" s="26">
        <f>IF(A434="","","On the first camper's row")</f>
        <v/>
      </c>
      <c r="P434" s="26">
        <f>IF(A434="","","On the first camper's row")</f>
        <v/>
      </c>
      <c r="Q434" s="18" t="n"/>
      <c r="R434" s="28" t="n"/>
      <c r="S434" s="28" t="n"/>
      <c r="T434" s="28" t="n"/>
      <c r="U434" s="18" t="n"/>
      <c r="V434" s="19">
        <f>IF(A434="",0,1)</f>
        <v/>
      </c>
      <c r="W434" s="19">
        <f>IF(A434="",0,0)</f>
        <v/>
      </c>
    </row>
    <row r="435">
      <c r="A435" s="23">
        <f>Registrations!$AY$135</f>
        <v/>
      </c>
      <c r="B435" s="24">
        <f>IF(A435="","","Second camper")</f>
        <v/>
      </c>
      <c r="C435" s="25">
        <f>IF(A435="","",Registrations!$AZ$135)</f>
        <v/>
      </c>
      <c r="D435" s="24">
        <f>IF(OR(A435="",NOT(ISNUMBER(C435)),NOT(ISNUMBER(Lists!$B$2))),"",YEAR(Lists!$B$2)-YEAR(C435)-IF(DATE(YEAR(Lists!$B$2),MONTH(C435),DAY(C435))&gt;Lists!$B$2,1,0))</f>
        <v/>
      </c>
      <c r="E435" s="23">
        <f>IF(NOT(ISNUMBER(D435)),"",IF(COUNTIF(Lists!$E$2:$E$4,"&lt;="&amp;D435)=0,"Check the age",IF(D435&gt;Lists!$F$2,"Check the age",INDEX(Lists!$D$2:$D$4,COUNTIF(Lists!$E$2:$E$4,"&lt;="&amp;D435)))))</f>
        <v/>
      </c>
      <c r="F435" s="23">
        <f>IF(A435="","",Registrations!$BA$135)</f>
        <v/>
      </c>
      <c r="G435" s="24">
        <f>IF(A435="","",Registrations!$BB$135)</f>
        <v/>
      </c>
      <c r="H435" s="23">
        <f>IF(A435="","",Registrations!$BE$135)</f>
        <v/>
      </c>
      <c r="I435" s="23">
        <f>IF(A435="","",Registrations!$BF$135)</f>
        <v/>
      </c>
      <c r="J435" s="24">
        <f>IF(A435="","",Registrations!$BC$135)</f>
        <v/>
      </c>
      <c r="K435" s="24">
        <f>IF(A435="","",Registrations!$BG$135)</f>
        <v/>
      </c>
      <c r="L435" s="24">
        <f>IF(A435="","",IF(Registrations!$BD$135="Yes","Uploaded",IF(UPPER(TRIM(R435&amp;""))="Y","On paper","Missing")))</f>
        <v/>
      </c>
      <c r="M435" s="23">
        <f>IF(A435="","",M135)</f>
        <v/>
      </c>
      <c r="N435" s="26">
        <f>IF(A435="","","On the first camper's row")</f>
        <v/>
      </c>
      <c r="O435" s="26">
        <f>IF(A435="","","On the first camper's row")</f>
        <v/>
      </c>
      <c r="P435" s="26">
        <f>IF(A435="","","On the first camper's row")</f>
        <v/>
      </c>
      <c r="Q435" s="18" t="n"/>
      <c r="R435" s="28" t="n"/>
      <c r="S435" s="28" t="n"/>
      <c r="T435" s="28" t="n"/>
      <c r="U435" s="18" t="n"/>
      <c r="V435" s="19">
        <f>IF(A435="",0,1)</f>
        <v/>
      </c>
      <c r="W435" s="19">
        <f>IF(A435="",0,0)</f>
        <v/>
      </c>
    </row>
    <row r="436">
      <c r="A436" s="23">
        <f>Registrations!$AY$136</f>
        <v/>
      </c>
      <c r="B436" s="24">
        <f>IF(A436="","","Second camper")</f>
        <v/>
      </c>
      <c r="C436" s="25">
        <f>IF(A436="","",Registrations!$AZ$136)</f>
        <v/>
      </c>
      <c r="D436" s="24">
        <f>IF(OR(A436="",NOT(ISNUMBER(C436)),NOT(ISNUMBER(Lists!$B$2))),"",YEAR(Lists!$B$2)-YEAR(C436)-IF(DATE(YEAR(Lists!$B$2),MONTH(C436),DAY(C436))&gt;Lists!$B$2,1,0))</f>
        <v/>
      </c>
      <c r="E436" s="23">
        <f>IF(NOT(ISNUMBER(D436)),"",IF(COUNTIF(Lists!$E$2:$E$4,"&lt;="&amp;D436)=0,"Check the age",IF(D436&gt;Lists!$F$2,"Check the age",INDEX(Lists!$D$2:$D$4,COUNTIF(Lists!$E$2:$E$4,"&lt;="&amp;D436)))))</f>
        <v/>
      </c>
      <c r="F436" s="23">
        <f>IF(A436="","",Registrations!$BA$136)</f>
        <v/>
      </c>
      <c r="G436" s="24">
        <f>IF(A436="","",Registrations!$BB$136)</f>
        <v/>
      </c>
      <c r="H436" s="23">
        <f>IF(A436="","",Registrations!$BE$136)</f>
        <v/>
      </c>
      <c r="I436" s="23">
        <f>IF(A436="","",Registrations!$BF$136)</f>
        <v/>
      </c>
      <c r="J436" s="24">
        <f>IF(A436="","",Registrations!$BC$136)</f>
        <v/>
      </c>
      <c r="K436" s="24">
        <f>IF(A436="","",Registrations!$BG$136)</f>
        <v/>
      </c>
      <c r="L436" s="24">
        <f>IF(A436="","",IF(Registrations!$BD$136="Yes","Uploaded",IF(UPPER(TRIM(R436&amp;""))="Y","On paper","Missing")))</f>
        <v/>
      </c>
      <c r="M436" s="23">
        <f>IF(A436="","",M136)</f>
        <v/>
      </c>
      <c r="N436" s="26">
        <f>IF(A436="","","On the first camper's row")</f>
        <v/>
      </c>
      <c r="O436" s="26">
        <f>IF(A436="","","On the first camper's row")</f>
        <v/>
      </c>
      <c r="P436" s="26">
        <f>IF(A436="","","On the first camper's row")</f>
        <v/>
      </c>
      <c r="Q436" s="18" t="n"/>
      <c r="R436" s="28" t="n"/>
      <c r="S436" s="28" t="n"/>
      <c r="T436" s="28" t="n"/>
      <c r="U436" s="18" t="n"/>
      <c r="V436" s="19">
        <f>IF(A436="",0,1)</f>
        <v/>
      </c>
      <c r="W436" s="19">
        <f>IF(A436="",0,0)</f>
        <v/>
      </c>
    </row>
    <row r="437">
      <c r="A437" s="23">
        <f>Registrations!$AY$137</f>
        <v/>
      </c>
      <c r="B437" s="24">
        <f>IF(A437="","","Second camper")</f>
        <v/>
      </c>
      <c r="C437" s="25">
        <f>IF(A437="","",Registrations!$AZ$137)</f>
        <v/>
      </c>
      <c r="D437" s="24">
        <f>IF(OR(A437="",NOT(ISNUMBER(C437)),NOT(ISNUMBER(Lists!$B$2))),"",YEAR(Lists!$B$2)-YEAR(C437)-IF(DATE(YEAR(Lists!$B$2),MONTH(C437),DAY(C437))&gt;Lists!$B$2,1,0))</f>
        <v/>
      </c>
      <c r="E437" s="23">
        <f>IF(NOT(ISNUMBER(D437)),"",IF(COUNTIF(Lists!$E$2:$E$4,"&lt;="&amp;D437)=0,"Check the age",IF(D437&gt;Lists!$F$2,"Check the age",INDEX(Lists!$D$2:$D$4,COUNTIF(Lists!$E$2:$E$4,"&lt;="&amp;D437)))))</f>
        <v/>
      </c>
      <c r="F437" s="23">
        <f>IF(A437="","",Registrations!$BA$137)</f>
        <v/>
      </c>
      <c r="G437" s="24">
        <f>IF(A437="","",Registrations!$BB$137)</f>
        <v/>
      </c>
      <c r="H437" s="23">
        <f>IF(A437="","",Registrations!$BE$137)</f>
        <v/>
      </c>
      <c r="I437" s="23">
        <f>IF(A437="","",Registrations!$BF$137)</f>
        <v/>
      </c>
      <c r="J437" s="24">
        <f>IF(A437="","",Registrations!$BC$137)</f>
        <v/>
      </c>
      <c r="K437" s="24">
        <f>IF(A437="","",Registrations!$BG$137)</f>
        <v/>
      </c>
      <c r="L437" s="24">
        <f>IF(A437="","",IF(Registrations!$BD$137="Yes","Uploaded",IF(UPPER(TRIM(R437&amp;""))="Y","On paper","Missing")))</f>
        <v/>
      </c>
      <c r="M437" s="23">
        <f>IF(A437="","",M137)</f>
        <v/>
      </c>
      <c r="N437" s="26">
        <f>IF(A437="","","On the first camper's row")</f>
        <v/>
      </c>
      <c r="O437" s="26">
        <f>IF(A437="","","On the first camper's row")</f>
        <v/>
      </c>
      <c r="P437" s="26">
        <f>IF(A437="","","On the first camper's row")</f>
        <v/>
      </c>
      <c r="Q437" s="18" t="n"/>
      <c r="R437" s="28" t="n"/>
      <c r="S437" s="28" t="n"/>
      <c r="T437" s="28" t="n"/>
      <c r="U437" s="18" t="n"/>
      <c r="V437" s="19">
        <f>IF(A437="",0,1)</f>
        <v/>
      </c>
      <c r="W437" s="19">
        <f>IF(A437="",0,0)</f>
        <v/>
      </c>
    </row>
    <row r="438">
      <c r="A438" s="23">
        <f>Registrations!$AY$138</f>
        <v/>
      </c>
      <c r="B438" s="24">
        <f>IF(A438="","","Second camper")</f>
        <v/>
      </c>
      <c r="C438" s="25">
        <f>IF(A438="","",Registrations!$AZ$138)</f>
        <v/>
      </c>
      <c r="D438" s="24">
        <f>IF(OR(A438="",NOT(ISNUMBER(C438)),NOT(ISNUMBER(Lists!$B$2))),"",YEAR(Lists!$B$2)-YEAR(C438)-IF(DATE(YEAR(Lists!$B$2),MONTH(C438),DAY(C438))&gt;Lists!$B$2,1,0))</f>
        <v/>
      </c>
      <c r="E438" s="23">
        <f>IF(NOT(ISNUMBER(D438)),"",IF(COUNTIF(Lists!$E$2:$E$4,"&lt;="&amp;D438)=0,"Check the age",IF(D438&gt;Lists!$F$2,"Check the age",INDEX(Lists!$D$2:$D$4,COUNTIF(Lists!$E$2:$E$4,"&lt;="&amp;D438)))))</f>
        <v/>
      </c>
      <c r="F438" s="23">
        <f>IF(A438="","",Registrations!$BA$138)</f>
        <v/>
      </c>
      <c r="G438" s="24">
        <f>IF(A438="","",Registrations!$BB$138)</f>
        <v/>
      </c>
      <c r="H438" s="23">
        <f>IF(A438="","",Registrations!$BE$138)</f>
        <v/>
      </c>
      <c r="I438" s="23">
        <f>IF(A438="","",Registrations!$BF$138)</f>
        <v/>
      </c>
      <c r="J438" s="24">
        <f>IF(A438="","",Registrations!$BC$138)</f>
        <v/>
      </c>
      <c r="K438" s="24">
        <f>IF(A438="","",Registrations!$BG$138)</f>
        <v/>
      </c>
      <c r="L438" s="24">
        <f>IF(A438="","",IF(Registrations!$BD$138="Yes","Uploaded",IF(UPPER(TRIM(R438&amp;""))="Y","On paper","Missing")))</f>
        <v/>
      </c>
      <c r="M438" s="23">
        <f>IF(A438="","",M138)</f>
        <v/>
      </c>
      <c r="N438" s="26">
        <f>IF(A438="","","On the first camper's row")</f>
        <v/>
      </c>
      <c r="O438" s="26">
        <f>IF(A438="","","On the first camper's row")</f>
        <v/>
      </c>
      <c r="P438" s="26">
        <f>IF(A438="","","On the first camper's row")</f>
        <v/>
      </c>
      <c r="Q438" s="18" t="n"/>
      <c r="R438" s="28" t="n"/>
      <c r="S438" s="28" t="n"/>
      <c r="T438" s="28" t="n"/>
      <c r="U438" s="18" t="n"/>
      <c r="V438" s="19">
        <f>IF(A438="",0,1)</f>
        <v/>
      </c>
      <c r="W438" s="19">
        <f>IF(A438="",0,0)</f>
        <v/>
      </c>
    </row>
    <row r="439">
      <c r="A439" s="23">
        <f>Registrations!$AY$139</f>
        <v/>
      </c>
      <c r="B439" s="24">
        <f>IF(A439="","","Second camper")</f>
        <v/>
      </c>
      <c r="C439" s="25">
        <f>IF(A439="","",Registrations!$AZ$139)</f>
        <v/>
      </c>
      <c r="D439" s="24">
        <f>IF(OR(A439="",NOT(ISNUMBER(C439)),NOT(ISNUMBER(Lists!$B$2))),"",YEAR(Lists!$B$2)-YEAR(C439)-IF(DATE(YEAR(Lists!$B$2),MONTH(C439),DAY(C439))&gt;Lists!$B$2,1,0))</f>
        <v/>
      </c>
      <c r="E439" s="23">
        <f>IF(NOT(ISNUMBER(D439)),"",IF(COUNTIF(Lists!$E$2:$E$4,"&lt;="&amp;D439)=0,"Check the age",IF(D439&gt;Lists!$F$2,"Check the age",INDEX(Lists!$D$2:$D$4,COUNTIF(Lists!$E$2:$E$4,"&lt;="&amp;D439)))))</f>
        <v/>
      </c>
      <c r="F439" s="23">
        <f>IF(A439="","",Registrations!$BA$139)</f>
        <v/>
      </c>
      <c r="G439" s="24">
        <f>IF(A439="","",Registrations!$BB$139)</f>
        <v/>
      </c>
      <c r="H439" s="23">
        <f>IF(A439="","",Registrations!$BE$139)</f>
        <v/>
      </c>
      <c r="I439" s="23">
        <f>IF(A439="","",Registrations!$BF$139)</f>
        <v/>
      </c>
      <c r="J439" s="24">
        <f>IF(A439="","",Registrations!$BC$139)</f>
        <v/>
      </c>
      <c r="K439" s="24">
        <f>IF(A439="","",Registrations!$BG$139)</f>
        <v/>
      </c>
      <c r="L439" s="24">
        <f>IF(A439="","",IF(Registrations!$BD$139="Yes","Uploaded",IF(UPPER(TRIM(R439&amp;""))="Y","On paper","Missing")))</f>
        <v/>
      </c>
      <c r="M439" s="23">
        <f>IF(A439="","",M139)</f>
        <v/>
      </c>
      <c r="N439" s="26">
        <f>IF(A439="","","On the first camper's row")</f>
        <v/>
      </c>
      <c r="O439" s="26">
        <f>IF(A439="","","On the first camper's row")</f>
        <v/>
      </c>
      <c r="P439" s="26">
        <f>IF(A439="","","On the first camper's row")</f>
        <v/>
      </c>
      <c r="Q439" s="18" t="n"/>
      <c r="R439" s="28" t="n"/>
      <c r="S439" s="28" t="n"/>
      <c r="T439" s="28" t="n"/>
      <c r="U439" s="18" t="n"/>
      <c r="V439" s="19">
        <f>IF(A439="",0,1)</f>
        <v/>
      </c>
      <c r="W439" s="19">
        <f>IF(A439="",0,0)</f>
        <v/>
      </c>
    </row>
    <row r="440">
      <c r="A440" s="23">
        <f>Registrations!$AY$140</f>
        <v/>
      </c>
      <c r="B440" s="24">
        <f>IF(A440="","","Second camper")</f>
        <v/>
      </c>
      <c r="C440" s="25">
        <f>IF(A440="","",Registrations!$AZ$140)</f>
        <v/>
      </c>
      <c r="D440" s="24">
        <f>IF(OR(A440="",NOT(ISNUMBER(C440)),NOT(ISNUMBER(Lists!$B$2))),"",YEAR(Lists!$B$2)-YEAR(C440)-IF(DATE(YEAR(Lists!$B$2),MONTH(C440),DAY(C440))&gt;Lists!$B$2,1,0))</f>
        <v/>
      </c>
      <c r="E440" s="23">
        <f>IF(NOT(ISNUMBER(D440)),"",IF(COUNTIF(Lists!$E$2:$E$4,"&lt;="&amp;D440)=0,"Check the age",IF(D440&gt;Lists!$F$2,"Check the age",INDEX(Lists!$D$2:$D$4,COUNTIF(Lists!$E$2:$E$4,"&lt;="&amp;D440)))))</f>
        <v/>
      </c>
      <c r="F440" s="23">
        <f>IF(A440="","",Registrations!$BA$140)</f>
        <v/>
      </c>
      <c r="G440" s="24">
        <f>IF(A440="","",Registrations!$BB$140)</f>
        <v/>
      </c>
      <c r="H440" s="23">
        <f>IF(A440="","",Registrations!$BE$140)</f>
        <v/>
      </c>
      <c r="I440" s="23">
        <f>IF(A440="","",Registrations!$BF$140)</f>
        <v/>
      </c>
      <c r="J440" s="24">
        <f>IF(A440="","",Registrations!$BC$140)</f>
        <v/>
      </c>
      <c r="K440" s="24">
        <f>IF(A440="","",Registrations!$BG$140)</f>
        <v/>
      </c>
      <c r="L440" s="24">
        <f>IF(A440="","",IF(Registrations!$BD$140="Yes","Uploaded",IF(UPPER(TRIM(R440&amp;""))="Y","On paper","Missing")))</f>
        <v/>
      </c>
      <c r="M440" s="23">
        <f>IF(A440="","",M140)</f>
        <v/>
      </c>
      <c r="N440" s="26">
        <f>IF(A440="","","On the first camper's row")</f>
        <v/>
      </c>
      <c r="O440" s="26">
        <f>IF(A440="","","On the first camper's row")</f>
        <v/>
      </c>
      <c r="P440" s="26">
        <f>IF(A440="","","On the first camper's row")</f>
        <v/>
      </c>
      <c r="Q440" s="18" t="n"/>
      <c r="R440" s="28" t="n"/>
      <c r="S440" s="28" t="n"/>
      <c r="T440" s="28" t="n"/>
      <c r="U440" s="18" t="n"/>
      <c r="V440" s="19">
        <f>IF(A440="",0,1)</f>
        <v/>
      </c>
      <c r="W440" s="19">
        <f>IF(A440="",0,0)</f>
        <v/>
      </c>
    </row>
    <row r="441">
      <c r="A441" s="23">
        <f>Registrations!$AY$141</f>
        <v/>
      </c>
      <c r="B441" s="24">
        <f>IF(A441="","","Second camper")</f>
        <v/>
      </c>
      <c r="C441" s="25">
        <f>IF(A441="","",Registrations!$AZ$141)</f>
        <v/>
      </c>
      <c r="D441" s="24">
        <f>IF(OR(A441="",NOT(ISNUMBER(C441)),NOT(ISNUMBER(Lists!$B$2))),"",YEAR(Lists!$B$2)-YEAR(C441)-IF(DATE(YEAR(Lists!$B$2),MONTH(C441),DAY(C441))&gt;Lists!$B$2,1,0))</f>
        <v/>
      </c>
      <c r="E441" s="23">
        <f>IF(NOT(ISNUMBER(D441)),"",IF(COUNTIF(Lists!$E$2:$E$4,"&lt;="&amp;D441)=0,"Check the age",IF(D441&gt;Lists!$F$2,"Check the age",INDEX(Lists!$D$2:$D$4,COUNTIF(Lists!$E$2:$E$4,"&lt;="&amp;D441)))))</f>
        <v/>
      </c>
      <c r="F441" s="23">
        <f>IF(A441="","",Registrations!$BA$141)</f>
        <v/>
      </c>
      <c r="G441" s="24">
        <f>IF(A441="","",Registrations!$BB$141)</f>
        <v/>
      </c>
      <c r="H441" s="23">
        <f>IF(A441="","",Registrations!$BE$141)</f>
        <v/>
      </c>
      <c r="I441" s="23">
        <f>IF(A441="","",Registrations!$BF$141)</f>
        <v/>
      </c>
      <c r="J441" s="24">
        <f>IF(A441="","",Registrations!$BC$141)</f>
        <v/>
      </c>
      <c r="K441" s="24">
        <f>IF(A441="","",Registrations!$BG$141)</f>
        <v/>
      </c>
      <c r="L441" s="24">
        <f>IF(A441="","",IF(Registrations!$BD$141="Yes","Uploaded",IF(UPPER(TRIM(R441&amp;""))="Y","On paper","Missing")))</f>
        <v/>
      </c>
      <c r="M441" s="23">
        <f>IF(A441="","",M141)</f>
        <v/>
      </c>
      <c r="N441" s="26">
        <f>IF(A441="","","On the first camper's row")</f>
        <v/>
      </c>
      <c r="O441" s="26">
        <f>IF(A441="","","On the first camper's row")</f>
        <v/>
      </c>
      <c r="P441" s="26">
        <f>IF(A441="","","On the first camper's row")</f>
        <v/>
      </c>
      <c r="Q441" s="18" t="n"/>
      <c r="R441" s="28" t="n"/>
      <c r="S441" s="28" t="n"/>
      <c r="T441" s="28" t="n"/>
      <c r="U441" s="18" t="n"/>
      <c r="V441" s="19">
        <f>IF(A441="",0,1)</f>
        <v/>
      </c>
      <c r="W441" s="19">
        <f>IF(A441="",0,0)</f>
        <v/>
      </c>
    </row>
    <row r="442">
      <c r="A442" s="23">
        <f>Registrations!$AY$142</f>
        <v/>
      </c>
      <c r="B442" s="24">
        <f>IF(A442="","","Second camper")</f>
        <v/>
      </c>
      <c r="C442" s="25">
        <f>IF(A442="","",Registrations!$AZ$142)</f>
        <v/>
      </c>
      <c r="D442" s="24">
        <f>IF(OR(A442="",NOT(ISNUMBER(C442)),NOT(ISNUMBER(Lists!$B$2))),"",YEAR(Lists!$B$2)-YEAR(C442)-IF(DATE(YEAR(Lists!$B$2),MONTH(C442),DAY(C442))&gt;Lists!$B$2,1,0))</f>
        <v/>
      </c>
      <c r="E442" s="23">
        <f>IF(NOT(ISNUMBER(D442)),"",IF(COUNTIF(Lists!$E$2:$E$4,"&lt;="&amp;D442)=0,"Check the age",IF(D442&gt;Lists!$F$2,"Check the age",INDEX(Lists!$D$2:$D$4,COUNTIF(Lists!$E$2:$E$4,"&lt;="&amp;D442)))))</f>
        <v/>
      </c>
      <c r="F442" s="23">
        <f>IF(A442="","",Registrations!$BA$142)</f>
        <v/>
      </c>
      <c r="G442" s="24">
        <f>IF(A442="","",Registrations!$BB$142)</f>
        <v/>
      </c>
      <c r="H442" s="23">
        <f>IF(A442="","",Registrations!$BE$142)</f>
        <v/>
      </c>
      <c r="I442" s="23">
        <f>IF(A442="","",Registrations!$BF$142)</f>
        <v/>
      </c>
      <c r="J442" s="24">
        <f>IF(A442="","",Registrations!$BC$142)</f>
        <v/>
      </c>
      <c r="K442" s="24">
        <f>IF(A442="","",Registrations!$BG$142)</f>
        <v/>
      </c>
      <c r="L442" s="24">
        <f>IF(A442="","",IF(Registrations!$BD$142="Yes","Uploaded",IF(UPPER(TRIM(R442&amp;""))="Y","On paper","Missing")))</f>
        <v/>
      </c>
      <c r="M442" s="23">
        <f>IF(A442="","",M142)</f>
        <v/>
      </c>
      <c r="N442" s="26">
        <f>IF(A442="","","On the first camper's row")</f>
        <v/>
      </c>
      <c r="O442" s="26">
        <f>IF(A442="","","On the first camper's row")</f>
        <v/>
      </c>
      <c r="P442" s="26">
        <f>IF(A442="","","On the first camper's row")</f>
        <v/>
      </c>
      <c r="Q442" s="18" t="n"/>
      <c r="R442" s="28" t="n"/>
      <c r="S442" s="28" t="n"/>
      <c r="T442" s="28" t="n"/>
      <c r="U442" s="18" t="n"/>
      <c r="V442" s="19">
        <f>IF(A442="",0,1)</f>
        <v/>
      </c>
      <c r="W442" s="19">
        <f>IF(A442="",0,0)</f>
        <v/>
      </c>
    </row>
    <row r="443">
      <c r="A443" s="23">
        <f>Registrations!$AY$143</f>
        <v/>
      </c>
      <c r="B443" s="24">
        <f>IF(A443="","","Second camper")</f>
        <v/>
      </c>
      <c r="C443" s="25">
        <f>IF(A443="","",Registrations!$AZ$143)</f>
        <v/>
      </c>
      <c r="D443" s="24">
        <f>IF(OR(A443="",NOT(ISNUMBER(C443)),NOT(ISNUMBER(Lists!$B$2))),"",YEAR(Lists!$B$2)-YEAR(C443)-IF(DATE(YEAR(Lists!$B$2),MONTH(C443),DAY(C443))&gt;Lists!$B$2,1,0))</f>
        <v/>
      </c>
      <c r="E443" s="23">
        <f>IF(NOT(ISNUMBER(D443)),"",IF(COUNTIF(Lists!$E$2:$E$4,"&lt;="&amp;D443)=0,"Check the age",IF(D443&gt;Lists!$F$2,"Check the age",INDEX(Lists!$D$2:$D$4,COUNTIF(Lists!$E$2:$E$4,"&lt;="&amp;D443)))))</f>
        <v/>
      </c>
      <c r="F443" s="23">
        <f>IF(A443="","",Registrations!$BA$143)</f>
        <v/>
      </c>
      <c r="G443" s="24">
        <f>IF(A443="","",Registrations!$BB$143)</f>
        <v/>
      </c>
      <c r="H443" s="23">
        <f>IF(A443="","",Registrations!$BE$143)</f>
        <v/>
      </c>
      <c r="I443" s="23">
        <f>IF(A443="","",Registrations!$BF$143)</f>
        <v/>
      </c>
      <c r="J443" s="24">
        <f>IF(A443="","",Registrations!$BC$143)</f>
        <v/>
      </c>
      <c r="K443" s="24">
        <f>IF(A443="","",Registrations!$BG$143)</f>
        <v/>
      </c>
      <c r="L443" s="24">
        <f>IF(A443="","",IF(Registrations!$BD$143="Yes","Uploaded",IF(UPPER(TRIM(R443&amp;""))="Y","On paper","Missing")))</f>
        <v/>
      </c>
      <c r="M443" s="23">
        <f>IF(A443="","",M143)</f>
        <v/>
      </c>
      <c r="N443" s="26">
        <f>IF(A443="","","On the first camper's row")</f>
        <v/>
      </c>
      <c r="O443" s="26">
        <f>IF(A443="","","On the first camper's row")</f>
        <v/>
      </c>
      <c r="P443" s="26">
        <f>IF(A443="","","On the first camper's row")</f>
        <v/>
      </c>
      <c r="Q443" s="18" t="n"/>
      <c r="R443" s="28" t="n"/>
      <c r="S443" s="28" t="n"/>
      <c r="T443" s="28" t="n"/>
      <c r="U443" s="18" t="n"/>
      <c r="V443" s="19">
        <f>IF(A443="",0,1)</f>
        <v/>
      </c>
      <c r="W443" s="19">
        <f>IF(A443="",0,0)</f>
        <v/>
      </c>
    </row>
    <row r="444">
      <c r="A444" s="23">
        <f>Registrations!$AY$144</f>
        <v/>
      </c>
      <c r="B444" s="24">
        <f>IF(A444="","","Second camper")</f>
        <v/>
      </c>
      <c r="C444" s="25">
        <f>IF(A444="","",Registrations!$AZ$144)</f>
        <v/>
      </c>
      <c r="D444" s="24">
        <f>IF(OR(A444="",NOT(ISNUMBER(C444)),NOT(ISNUMBER(Lists!$B$2))),"",YEAR(Lists!$B$2)-YEAR(C444)-IF(DATE(YEAR(Lists!$B$2),MONTH(C444),DAY(C444))&gt;Lists!$B$2,1,0))</f>
        <v/>
      </c>
      <c r="E444" s="23">
        <f>IF(NOT(ISNUMBER(D444)),"",IF(COUNTIF(Lists!$E$2:$E$4,"&lt;="&amp;D444)=0,"Check the age",IF(D444&gt;Lists!$F$2,"Check the age",INDEX(Lists!$D$2:$D$4,COUNTIF(Lists!$E$2:$E$4,"&lt;="&amp;D444)))))</f>
        <v/>
      </c>
      <c r="F444" s="23">
        <f>IF(A444="","",Registrations!$BA$144)</f>
        <v/>
      </c>
      <c r="G444" s="24">
        <f>IF(A444="","",Registrations!$BB$144)</f>
        <v/>
      </c>
      <c r="H444" s="23">
        <f>IF(A444="","",Registrations!$BE$144)</f>
        <v/>
      </c>
      <c r="I444" s="23">
        <f>IF(A444="","",Registrations!$BF$144)</f>
        <v/>
      </c>
      <c r="J444" s="24">
        <f>IF(A444="","",Registrations!$BC$144)</f>
        <v/>
      </c>
      <c r="K444" s="24">
        <f>IF(A444="","",Registrations!$BG$144)</f>
        <v/>
      </c>
      <c r="L444" s="24">
        <f>IF(A444="","",IF(Registrations!$BD$144="Yes","Uploaded",IF(UPPER(TRIM(R444&amp;""))="Y","On paper","Missing")))</f>
        <v/>
      </c>
      <c r="M444" s="23">
        <f>IF(A444="","",M144)</f>
        <v/>
      </c>
      <c r="N444" s="26">
        <f>IF(A444="","","On the first camper's row")</f>
        <v/>
      </c>
      <c r="O444" s="26">
        <f>IF(A444="","","On the first camper's row")</f>
        <v/>
      </c>
      <c r="P444" s="26">
        <f>IF(A444="","","On the first camper's row")</f>
        <v/>
      </c>
      <c r="Q444" s="18" t="n"/>
      <c r="R444" s="28" t="n"/>
      <c r="S444" s="28" t="n"/>
      <c r="T444" s="28" t="n"/>
      <c r="U444" s="18" t="n"/>
      <c r="V444" s="19">
        <f>IF(A444="",0,1)</f>
        <v/>
      </c>
      <c r="W444" s="19">
        <f>IF(A444="",0,0)</f>
        <v/>
      </c>
    </row>
    <row r="445">
      <c r="A445" s="23">
        <f>Registrations!$AY$145</f>
        <v/>
      </c>
      <c r="B445" s="24">
        <f>IF(A445="","","Second camper")</f>
        <v/>
      </c>
      <c r="C445" s="25">
        <f>IF(A445="","",Registrations!$AZ$145)</f>
        <v/>
      </c>
      <c r="D445" s="24">
        <f>IF(OR(A445="",NOT(ISNUMBER(C445)),NOT(ISNUMBER(Lists!$B$2))),"",YEAR(Lists!$B$2)-YEAR(C445)-IF(DATE(YEAR(Lists!$B$2),MONTH(C445),DAY(C445))&gt;Lists!$B$2,1,0))</f>
        <v/>
      </c>
      <c r="E445" s="23">
        <f>IF(NOT(ISNUMBER(D445)),"",IF(COUNTIF(Lists!$E$2:$E$4,"&lt;="&amp;D445)=0,"Check the age",IF(D445&gt;Lists!$F$2,"Check the age",INDEX(Lists!$D$2:$D$4,COUNTIF(Lists!$E$2:$E$4,"&lt;="&amp;D445)))))</f>
        <v/>
      </c>
      <c r="F445" s="23">
        <f>IF(A445="","",Registrations!$BA$145)</f>
        <v/>
      </c>
      <c r="G445" s="24">
        <f>IF(A445="","",Registrations!$BB$145)</f>
        <v/>
      </c>
      <c r="H445" s="23">
        <f>IF(A445="","",Registrations!$BE$145)</f>
        <v/>
      </c>
      <c r="I445" s="23">
        <f>IF(A445="","",Registrations!$BF$145)</f>
        <v/>
      </c>
      <c r="J445" s="24">
        <f>IF(A445="","",Registrations!$BC$145)</f>
        <v/>
      </c>
      <c r="K445" s="24">
        <f>IF(A445="","",Registrations!$BG$145)</f>
        <v/>
      </c>
      <c r="L445" s="24">
        <f>IF(A445="","",IF(Registrations!$BD$145="Yes","Uploaded",IF(UPPER(TRIM(R445&amp;""))="Y","On paper","Missing")))</f>
        <v/>
      </c>
      <c r="M445" s="23">
        <f>IF(A445="","",M145)</f>
        <v/>
      </c>
      <c r="N445" s="26">
        <f>IF(A445="","","On the first camper's row")</f>
        <v/>
      </c>
      <c r="O445" s="26">
        <f>IF(A445="","","On the first camper's row")</f>
        <v/>
      </c>
      <c r="P445" s="26">
        <f>IF(A445="","","On the first camper's row")</f>
        <v/>
      </c>
      <c r="Q445" s="18" t="n"/>
      <c r="R445" s="28" t="n"/>
      <c r="S445" s="28" t="n"/>
      <c r="T445" s="28" t="n"/>
      <c r="U445" s="18" t="n"/>
      <c r="V445" s="19">
        <f>IF(A445="",0,1)</f>
        <v/>
      </c>
      <c r="W445" s="19">
        <f>IF(A445="",0,0)</f>
        <v/>
      </c>
    </row>
    <row r="446">
      <c r="A446" s="23">
        <f>Registrations!$AY$146</f>
        <v/>
      </c>
      <c r="B446" s="24">
        <f>IF(A446="","","Second camper")</f>
        <v/>
      </c>
      <c r="C446" s="25">
        <f>IF(A446="","",Registrations!$AZ$146)</f>
        <v/>
      </c>
      <c r="D446" s="24">
        <f>IF(OR(A446="",NOT(ISNUMBER(C446)),NOT(ISNUMBER(Lists!$B$2))),"",YEAR(Lists!$B$2)-YEAR(C446)-IF(DATE(YEAR(Lists!$B$2),MONTH(C446),DAY(C446))&gt;Lists!$B$2,1,0))</f>
        <v/>
      </c>
      <c r="E446" s="23">
        <f>IF(NOT(ISNUMBER(D446)),"",IF(COUNTIF(Lists!$E$2:$E$4,"&lt;="&amp;D446)=0,"Check the age",IF(D446&gt;Lists!$F$2,"Check the age",INDEX(Lists!$D$2:$D$4,COUNTIF(Lists!$E$2:$E$4,"&lt;="&amp;D446)))))</f>
        <v/>
      </c>
      <c r="F446" s="23">
        <f>IF(A446="","",Registrations!$BA$146)</f>
        <v/>
      </c>
      <c r="G446" s="24">
        <f>IF(A446="","",Registrations!$BB$146)</f>
        <v/>
      </c>
      <c r="H446" s="23">
        <f>IF(A446="","",Registrations!$BE$146)</f>
        <v/>
      </c>
      <c r="I446" s="23">
        <f>IF(A446="","",Registrations!$BF$146)</f>
        <v/>
      </c>
      <c r="J446" s="24">
        <f>IF(A446="","",Registrations!$BC$146)</f>
        <v/>
      </c>
      <c r="K446" s="24">
        <f>IF(A446="","",Registrations!$BG$146)</f>
        <v/>
      </c>
      <c r="L446" s="24">
        <f>IF(A446="","",IF(Registrations!$BD$146="Yes","Uploaded",IF(UPPER(TRIM(R446&amp;""))="Y","On paper","Missing")))</f>
        <v/>
      </c>
      <c r="M446" s="23">
        <f>IF(A446="","",M146)</f>
        <v/>
      </c>
      <c r="N446" s="26">
        <f>IF(A446="","","On the first camper's row")</f>
        <v/>
      </c>
      <c r="O446" s="26">
        <f>IF(A446="","","On the first camper's row")</f>
        <v/>
      </c>
      <c r="P446" s="26">
        <f>IF(A446="","","On the first camper's row")</f>
        <v/>
      </c>
      <c r="Q446" s="18" t="n"/>
      <c r="R446" s="28" t="n"/>
      <c r="S446" s="28" t="n"/>
      <c r="T446" s="28" t="n"/>
      <c r="U446" s="18" t="n"/>
      <c r="V446" s="19">
        <f>IF(A446="",0,1)</f>
        <v/>
      </c>
      <c r="W446" s="19">
        <f>IF(A446="",0,0)</f>
        <v/>
      </c>
    </row>
    <row r="447">
      <c r="A447" s="23">
        <f>Registrations!$AY$147</f>
        <v/>
      </c>
      <c r="B447" s="24">
        <f>IF(A447="","","Second camper")</f>
        <v/>
      </c>
      <c r="C447" s="25">
        <f>IF(A447="","",Registrations!$AZ$147)</f>
        <v/>
      </c>
      <c r="D447" s="24">
        <f>IF(OR(A447="",NOT(ISNUMBER(C447)),NOT(ISNUMBER(Lists!$B$2))),"",YEAR(Lists!$B$2)-YEAR(C447)-IF(DATE(YEAR(Lists!$B$2),MONTH(C447),DAY(C447))&gt;Lists!$B$2,1,0))</f>
        <v/>
      </c>
      <c r="E447" s="23">
        <f>IF(NOT(ISNUMBER(D447)),"",IF(COUNTIF(Lists!$E$2:$E$4,"&lt;="&amp;D447)=0,"Check the age",IF(D447&gt;Lists!$F$2,"Check the age",INDEX(Lists!$D$2:$D$4,COUNTIF(Lists!$E$2:$E$4,"&lt;="&amp;D447)))))</f>
        <v/>
      </c>
      <c r="F447" s="23">
        <f>IF(A447="","",Registrations!$BA$147)</f>
        <v/>
      </c>
      <c r="G447" s="24">
        <f>IF(A447="","",Registrations!$BB$147)</f>
        <v/>
      </c>
      <c r="H447" s="23">
        <f>IF(A447="","",Registrations!$BE$147)</f>
        <v/>
      </c>
      <c r="I447" s="23">
        <f>IF(A447="","",Registrations!$BF$147)</f>
        <v/>
      </c>
      <c r="J447" s="24">
        <f>IF(A447="","",Registrations!$BC$147)</f>
        <v/>
      </c>
      <c r="K447" s="24">
        <f>IF(A447="","",Registrations!$BG$147)</f>
        <v/>
      </c>
      <c r="L447" s="24">
        <f>IF(A447="","",IF(Registrations!$BD$147="Yes","Uploaded",IF(UPPER(TRIM(R447&amp;""))="Y","On paper","Missing")))</f>
        <v/>
      </c>
      <c r="M447" s="23">
        <f>IF(A447="","",M147)</f>
        <v/>
      </c>
      <c r="N447" s="26">
        <f>IF(A447="","","On the first camper's row")</f>
        <v/>
      </c>
      <c r="O447" s="26">
        <f>IF(A447="","","On the first camper's row")</f>
        <v/>
      </c>
      <c r="P447" s="26">
        <f>IF(A447="","","On the first camper's row")</f>
        <v/>
      </c>
      <c r="Q447" s="18" t="n"/>
      <c r="R447" s="28" t="n"/>
      <c r="S447" s="28" t="n"/>
      <c r="T447" s="28" t="n"/>
      <c r="U447" s="18" t="n"/>
      <c r="V447" s="19">
        <f>IF(A447="",0,1)</f>
        <v/>
      </c>
      <c r="W447" s="19">
        <f>IF(A447="",0,0)</f>
        <v/>
      </c>
    </row>
    <row r="448">
      <c r="A448" s="23">
        <f>Registrations!$AY$148</f>
        <v/>
      </c>
      <c r="B448" s="24">
        <f>IF(A448="","","Second camper")</f>
        <v/>
      </c>
      <c r="C448" s="25">
        <f>IF(A448="","",Registrations!$AZ$148)</f>
        <v/>
      </c>
      <c r="D448" s="24">
        <f>IF(OR(A448="",NOT(ISNUMBER(C448)),NOT(ISNUMBER(Lists!$B$2))),"",YEAR(Lists!$B$2)-YEAR(C448)-IF(DATE(YEAR(Lists!$B$2),MONTH(C448),DAY(C448))&gt;Lists!$B$2,1,0))</f>
        <v/>
      </c>
      <c r="E448" s="23">
        <f>IF(NOT(ISNUMBER(D448)),"",IF(COUNTIF(Lists!$E$2:$E$4,"&lt;="&amp;D448)=0,"Check the age",IF(D448&gt;Lists!$F$2,"Check the age",INDEX(Lists!$D$2:$D$4,COUNTIF(Lists!$E$2:$E$4,"&lt;="&amp;D448)))))</f>
        <v/>
      </c>
      <c r="F448" s="23">
        <f>IF(A448="","",Registrations!$BA$148)</f>
        <v/>
      </c>
      <c r="G448" s="24">
        <f>IF(A448="","",Registrations!$BB$148)</f>
        <v/>
      </c>
      <c r="H448" s="23">
        <f>IF(A448="","",Registrations!$BE$148)</f>
        <v/>
      </c>
      <c r="I448" s="23">
        <f>IF(A448="","",Registrations!$BF$148)</f>
        <v/>
      </c>
      <c r="J448" s="24">
        <f>IF(A448="","",Registrations!$BC$148)</f>
        <v/>
      </c>
      <c r="K448" s="24">
        <f>IF(A448="","",Registrations!$BG$148)</f>
        <v/>
      </c>
      <c r="L448" s="24">
        <f>IF(A448="","",IF(Registrations!$BD$148="Yes","Uploaded",IF(UPPER(TRIM(R448&amp;""))="Y","On paper","Missing")))</f>
        <v/>
      </c>
      <c r="M448" s="23">
        <f>IF(A448="","",M148)</f>
        <v/>
      </c>
      <c r="N448" s="26">
        <f>IF(A448="","","On the first camper's row")</f>
        <v/>
      </c>
      <c r="O448" s="26">
        <f>IF(A448="","","On the first camper's row")</f>
        <v/>
      </c>
      <c r="P448" s="26">
        <f>IF(A448="","","On the first camper's row")</f>
        <v/>
      </c>
      <c r="Q448" s="18" t="n"/>
      <c r="R448" s="28" t="n"/>
      <c r="S448" s="28" t="n"/>
      <c r="T448" s="28" t="n"/>
      <c r="U448" s="18" t="n"/>
      <c r="V448" s="19">
        <f>IF(A448="",0,1)</f>
        <v/>
      </c>
      <c r="W448" s="19">
        <f>IF(A448="",0,0)</f>
        <v/>
      </c>
    </row>
    <row r="449">
      <c r="A449" s="23">
        <f>Registrations!$AY$149</f>
        <v/>
      </c>
      <c r="B449" s="24">
        <f>IF(A449="","","Second camper")</f>
        <v/>
      </c>
      <c r="C449" s="25">
        <f>IF(A449="","",Registrations!$AZ$149)</f>
        <v/>
      </c>
      <c r="D449" s="24">
        <f>IF(OR(A449="",NOT(ISNUMBER(C449)),NOT(ISNUMBER(Lists!$B$2))),"",YEAR(Lists!$B$2)-YEAR(C449)-IF(DATE(YEAR(Lists!$B$2),MONTH(C449),DAY(C449))&gt;Lists!$B$2,1,0))</f>
        <v/>
      </c>
      <c r="E449" s="23">
        <f>IF(NOT(ISNUMBER(D449)),"",IF(COUNTIF(Lists!$E$2:$E$4,"&lt;="&amp;D449)=0,"Check the age",IF(D449&gt;Lists!$F$2,"Check the age",INDEX(Lists!$D$2:$D$4,COUNTIF(Lists!$E$2:$E$4,"&lt;="&amp;D449)))))</f>
        <v/>
      </c>
      <c r="F449" s="23">
        <f>IF(A449="","",Registrations!$BA$149)</f>
        <v/>
      </c>
      <c r="G449" s="24">
        <f>IF(A449="","",Registrations!$BB$149)</f>
        <v/>
      </c>
      <c r="H449" s="23">
        <f>IF(A449="","",Registrations!$BE$149)</f>
        <v/>
      </c>
      <c r="I449" s="23">
        <f>IF(A449="","",Registrations!$BF$149)</f>
        <v/>
      </c>
      <c r="J449" s="24">
        <f>IF(A449="","",Registrations!$BC$149)</f>
        <v/>
      </c>
      <c r="K449" s="24">
        <f>IF(A449="","",Registrations!$BG$149)</f>
        <v/>
      </c>
      <c r="L449" s="24">
        <f>IF(A449="","",IF(Registrations!$BD$149="Yes","Uploaded",IF(UPPER(TRIM(R449&amp;""))="Y","On paper","Missing")))</f>
        <v/>
      </c>
      <c r="M449" s="23">
        <f>IF(A449="","",M149)</f>
        <v/>
      </c>
      <c r="N449" s="26">
        <f>IF(A449="","","On the first camper's row")</f>
        <v/>
      </c>
      <c r="O449" s="26">
        <f>IF(A449="","","On the first camper's row")</f>
        <v/>
      </c>
      <c r="P449" s="26">
        <f>IF(A449="","","On the first camper's row")</f>
        <v/>
      </c>
      <c r="Q449" s="18" t="n"/>
      <c r="R449" s="28" t="n"/>
      <c r="S449" s="28" t="n"/>
      <c r="T449" s="28" t="n"/>
      <c r="U449" s="18" t="n"/>
      <c r="V449" s="19">
        <f>IF(A449="",0,1)</f>
        <v/>
      </c>
      <c r="W449" s="19">
        <f>IF(A449="",0,0)</f>
        <v/>
      </c>
    </row>
    <row r="450">
      <c r="A450" s="23">
        <f>Registrations!$AY$150</f>
        <v/>
      </c>
      <c r="B450" s="24">
        <f>IF(A450="","","Second camper")</f>
        <v/>
      </c>
      <c r="C450" s="25">
        <f>IF(A450="","",Registrations!$AZ$150)</f>
        <v/>
      </c>
      <c r="D450" s="24">
        <f>IF(OR(A450="",NOT(ISNUMBER(C450)),NOT(ISNUMBER(Lists!$B$2))),"",YEAR(Lists!$B$2)-YEAR(C450)-IF(DATE(YEAR(Lists!$B$2),MONTH(C450),DAY(C450))&gt;Lists!$B$2,1,0))</f>
        <v/>
      </c>
      <c r="E450" s="23">
        <f>IF(NOT(ISNUMBER(D450)),"",IF(COUNTIF(Lists!$E$2:$E$4,"&lt;="&amp;D450)=0,"Check the age",IF(D450&gt;Lists!$F$2,"Check the age",INDEX(Lists!$D$2:$D$4,COUNTIF(Lists!$E$2:$E$4,"&lt;="&amp;D450)))))</f>
        <v/>
      </c>
      <c r="F450" s="23">
        <f>IF(A450="","",Registrations!$BA$150)</f>
        <v/>
      </c>
      <c r="G450" s="24">
        <f>IF(A450="","",Registrations!$BB$150)</f>
        <v/>
      </c>
      <c r="H450" s="23">
        <f>IF(A450="","",Registrations!$BE$150)</f>
        <v/>
      </c>
      <c r="I450" s="23">
        <f>IF(A450="","",Registrations!$BF$150)</f>
        <v/>
      </c>
      <c r="J450" s="24">
        <f>IF(A450="","",Registrations!$BC$150)</f>
        <v/>
      </c>
      <c r="K450" s="24">
        <f>IF(A450="","",Registrations!$BG$150)</f>
        <v/>
      </c>
      <c r="L450" s="24">
        <f>IF(A450="","",IF(Registrations!$BD$150="Yes","Uploaded",IF(UPPER(TRIM(R450&amp;""))="Y","On paper","Missing")))</f>
        <v/>
      </c>
      <c r="M450" s="23">
        <f>IF(A450="","",M150)</f>
        <v/>
      </c>
      <c r="N450" s="26">
        <f>IF(A450="","","On the first camper's row")</f>
        <v/>
      </c>
      <c r="O450" s="26">
        <f>IF(A450="","","On the first camper's row")</f>
        <v/>
      </c>
      <c r="P450" s="26">
        <f>IF(A450="","","On the first camper's row")</f>
        <v/>
      </c>
      <c r="Q450" s="18" t="n"/>
      <c r="R450" s="28" t="n"/>
      <c r="S450" s="28" t="n"/>
      <c r="T450" s="28" t="n"/>
      <c r="U450" s="18" t="n"/>
      <c r="V450" s="19">
        <f>IF(A450="",0,1)</f>
        <v/>
      </c>
      <c r="W450" s="19">
        <f>IF(A450="",0,0)</f>
        <v/>
      </c>
    </row>
    <row r="451">
      <c r="A451" s="23">
        <f>Registrations!$AY$151</f>
        <v/>
      </c>
      <c r="B451" s="24">
        <f>IF(A451="","","Second camper")</f>
        <v/>
      </c>
      <c r="C451" s="25">
        <f>IF(A451="","",Registrations!$AZ$151)</f>
        <v/>
      </c>
      <c r="D451" s="24">
        <f>IF(OR(A451="",NOT(ISNUMBER(C451)),NOT(ISNUMBER(Lists!$B$2))),"",YEAR(Lists!$B$2)-YEAR(C451)-IF(DATE(YEAR(Lists!$B$2),MONTH(C451),DAY(C451))&gt;Lists!$B$2,1,0))</f>
        <v/>
      </c>
      <c r="E451" s="23">
        <f>IF(NOT(ISNUMBER(D451)),"",IF(COUNTIF(Lists!$E$2:$E$4,"&lt;="&amp;D451)=0,"Check the age",IF(D451&gt;Lists!$F$2,"Check the age",INDEX(Lists!$D$2:$D$4,COUNTIF(Lists!$E$2:$E$4,"&lt;="&amp;D451)))))</f>
        <v/>
      </c>
      <c r="F451" s="23">
        <f>IF(A451="","",Registrations!$BA$151)</f>
        <v/>
      </c>
      <c r="G451" s="24">
        <f>IF(A451="","",Registrations!$BB$151)</f>
        <v/>
      </c>
      <c r="H451" s="23">
        <f>IF(A451="","",Registrations!$BE$151)</f>
        <v/>
      </c>
      <c r="I451" s="23">
        <f>IF(A451="","",Registrations!$BF$151)</f>
        <v/>
      </c>
      <c r="J451" s="24">
        <f>IF(A451="","",Registrations!$BC$151)</f>
        <v/>
      </c>
      <c r="K451" s="24">
        <f>IF(A451="","",Registrations!$BG$151)</f>
        <v/>
      </c>
      <c r="L451" s="24">
        <f>IF(A451="","",IF(Registrations!$BD$151="Yes","Uploaded",IF(UPPER(TRIM(R451&amp;""))="Y","On paper","Missing")))</f>
        <v/>
      </c>
      <c r="M451" s="23">
        <f>IF(A451="","",M151)</f>
        <v/>
      </c>
      <c r="N451" s="26">
        <f>IF(A451="","","On the first camper's row")</f>
        <v/>
      </c>
      <c r="O451" s="26">
        <f>IF(A451="","","On the first camper's row")</f>
        <v/>
      </c>
      <c r="P451" s="26">
        <f>IF(A451="","","On the first camper's row")</f>
        <v/>
      </c>
      <c r="Q451" s="18" t="n"/>
      <c r="R451" s="28" t="n"/>
      <c r="S451" s="28" t="n"/>
      <c r="T451" s="28" t="n"/>
      <c r="U451" s="18" t="n"/>
      <c r="V451" s="19">
        <f>IF(A451="",0,1)</f>
        <v/>
      </c>
      <c r="W451" s="19">
        <f>IF(A451="",0,0)</f>
        <v/>
      </c>
    </row>
    <row r="452">
      <c r="A452" s="23">
        <f>Registrations!$AY$152</f>
        <v/>
      </c>
      <c r="B452" s="24">
        <f>IF(A452="","","Second camper")</f>
        <v/>
      </c>
      <c r="C452" s="25">
        <f>IF(A452="","",Registrations!$AZ$152)</f>
        <v/>
      </c>
      <c r="D452" s="24">
        <f>IF(OR(A452="",NOT(ISNUMBER(C452)),NOT(ISNUMBER(Lists!$B$2))),"",YEAR(Lists!$B$2)-YEAR(C452)-IF(DATE(YEAR(Lists!$B$2),MONTH(C452),DAY(C452))&gt;Lists!$B$2,1,0))</f>
        <v/>
      </c>
      <c r="E452" s="23">
        <f>IF(NOT(ISNUMBER(D452)),"",IF(COUNTIF(Lists!$E$2:$E$4,"&lt;="&amp;D452)=0,"Check the age",IF(D452&gt;Lists!$F$2,"Check the age",INDEX(Lists!$D$2:$D$4,COUNTIF(Lists!$E$2:$E$4,"&lt;="&amp;D452)))))</f>
        <v/>
      </c>
      <c r="F452" s="23">
        <f>IF(A452="","",Registrations!$BA$152)</f>
        <v/>
      </c>
      <c r="G452" s="24">
        <f>IF(A452="","",Registrations!$BB$152)</f>
        <v/>
      </c>
      <c r="H452" s="23">
        <f>IF(A452="","",Registrations!$BE$152)</f>
        <v/>
      </c>
      <c r="I452" s="23">
        <f>IF(A452="","",Registrations!$BF$152)</f>
        <v/>
      </c>
      <c r="J452" s="24">
        <f>IF(A452="","",Registrations!$BC$152)</f>
        <v/>
      </c>
      <c r="K452" s="24">
        <f>IF(A452="","",Registrations!$BG$152)</f>
        <v/>
      </c>
      <c r="L452" s="24">
        <f>IF(A452="","",IF(Registrations!$BD$152="Yes","Uploaded",IF(UPPER(TRIM(R452&amp;""))="Y","On paper","Missing")))</f>
        <v/>
      </c>
      <c r="M452" s="23">
        <f>IF(A452="","",M152)</f>
        <v/>
      </c>
      <c r="N452" s="26">
        <f>IF(A452="","","On the first camper's row")</f>
        <v/>
      </c>
      <c r="O452" s="26">
        <f>IF(A452="","","On the first camper's row")</f>
        <v/>
      </c>
      <c r="P452" s="26">
        <f>IF(A452="","","On the first camper's row")</f>
        <v/>
      </c>
      <c r="Q452" s="18" t="n"/>
      <c r="R452" s="28" t="n"/>
      <c r="S452" s="28" t="n"/>
      <c r="T452" s="28" t="n"/>
      <c r="U452" s="18" t="n"/>
      <c r="V452" s="19">
        <f>IF(A452="",0,1)</f>
        <v/>
      </c>
      <c r="W452" s="19">
        <f>IF(A452="",0,0)</f>
        <v/>
      </c>
    </row>
    <row r="453">
      <c r="A453" s="23">
        <f>Registrations!$AY$153</f>
        <v/>
      </c>
      <c r="B453" s="24">
        <f>IF(A453="","","Second camper")</f>
        <v/>
      </c>
      <c r="C453" s="25">
        <f>IF(A453="","",Registrations!$AZ$153)</f>
        <v/>
      </c>
      <c r="D453" s="24">
        <f>IF(OR(A453="",NOT(ISNUMBER(C453)),NOT(ISNUMBER(Lists!$B$2))),"",YEAR(Lists!$B$2)-YEAR(C453)-IF(DATE(YEAR(Lists!$B$2),MONTH(C453),DAY(C453))&gt;Lists!$B$2,1,0))</f>
        <v/>
      </c>
      <c r="E453" s="23">
        <f>IF(NOT(ISNUMBER(D453)),"",IF(COUNTIF(Lists!$E$2:$E$4,"&lt;="&amp;D453)=0,"Check the age",IF(D453&gt;Lists!$F$2,"Check the age",INDEX(Lists!$D$2:$D$4,COUNTIF(Lists!$E$2:$E$4,"&lt;="&amp;D453)))))</f>
        <v/>
      </c>
      <c r="F453" s="23">
        <f>IF(A453="","",Registrations!$BA$153)</f>
        <v/>
      </c>
      <c r="G453" s="24">
        <f>IF(A453="","",Registrations!$BB$153)</f>
        <v/>
      </c>
      <c r="H453" s="23">
        <f>IF(A453="","",Registrations!$BE$153)</f>
        <v/>
      </c>
      <c r="I453" s="23">
        <f>IF(A453="","",Registrations!$BF$153)</f>
        <v/>
      </c>
      <c r="J453" s="24">
        <f>IF(A453="","",Registrations!$BC$153)</f>
        <v/>
      </c>
      <c r="K453" s="24">
        <f>IF(A453="","",Registrations!$BG$153)</f>
        <v/>
      </c>
      <c r="L453" s="24">
        <f>IF(A453="","",IF(Registrations!$BD$153="Yes","Uploaded",IF(UPPER(TRIM(R453&amp;""))="Y","On paper","Missing")))</f>
        <v/>
      </c>
      <c r="M453" s="23">
        <f>IF(A453="","",M153)</f>
        <v/>
      </c>
      <c r="N453" s="26">
        <f>IF(A453="","","On the first camper's row")</f>
        <v/>
      </c>
      <c r="O453" s="26">
        <f>IF(A453="","","On the first camper's row")</f>
        <v/>
      </c>
      <c r="P453" s="26">
        <f>IF(A453="","","On the first camper's row")</f>
        <v/>
      </c>
      <c r="Q453" s="18" t="n"/>
      <c r="R453" s="28" t="n"/>
      <c r="S453" s="28" t="n"/>
      <c r="T453" s="28" t="n"/>
      <c r="U453" s="18" t="n"/>
      <c r="V453" s="19">
        <f>IF(A453="",0,1)</f>
        <v/>
      </c>
      <c r="W453" s="19">
        <f>IF(A453="",0,0)</f>
        <v/>
      </c>
    </row>
    <row r="454">
      <c r="A454" s="23">
        <f>Registrations!$AY$154</f>
        <v/>
      </c>
      <c r="B454" s="24">
        <f>IF(A454="","","Second camper")</f>
        <v/>
      </c>
      <c r="C454" s="25">
        <f>IF(A454="","",Registrations!$AZ$154)</f>
        <v/>
      </c>
      <c r="D454" s="24">
        <f>IF(OR(A454="",NOT(ISNUMBER(C454)),NOT(ISNUMBER(Lists!$B$2))),"",YEAR(Lists!$B$2)-YEAR(C454)-IF(DATE(YEAR(Lists!$B$2),MONTH(C454),DAY(C454))&gt;Lists!$B$2,1,0))</f>
        <v/>
      </c>
      <c r="E454" s="23">
        <f>IF(NOT(ISNUMBER(D454)),"",IF(COUNTIF(Lists!$E$2:$E$4,"&lt;="&amp;D454)=0,"Check the age",IF(D454&gt;Lists!$F$2,"Check the age",INDEX(Lists!$D$2:$D$4,COUNTIF(Lists!$E$2:$E$4,"&lt;="&amp;D454)))))</f>
        <v/>
      </c>
      <c r="F454" s="23">
        <f>IF(A454="","",Registrations!$BA$154)</f>
        <v/>
      </c>
      <c r="G454" s="24">
        <f>IF(A454="","",Registrations!$BB$154)</f>
        <v/>
      </c>
      <c r="H454" s="23">
        <f>IF(A454="","",Registrations!$BE$154)</f>
        <v/>
      </c>
      <c r="I454" s="23">
        <f>IF(A454="","",Registrations!$BF$154)</f>
        <v/>
      </c>
      <c r="J454" s="24">
        <f>IF(A454="","",Registrations!$BC$154)</f>
        <v/>
      </c>
      <c r="K454" s="24">
        <f>IF(A454="","",Registrations!$BG$154)</f>
        <v/>
      </c>
      <c r="L454" s="24">
        <f>IF(A454="","",IF(Registrations!$BD$154="Yes","Uploaded",IF(UPPER(TRIM(R454&amp;""))="Y","On paper","Missing")))</f>
        <v/>
      </c>
      <c r="M454" s="23">
        <f>IF(A454="","",M154)</f>
        <v/>
      </c>
      <c r="N454" s="26">
        <f>IF(A454="","","On the first camper's row")</f>
        <v/>
      </c>
      <c r="O454" s="26">
        <f>IF(A454="","","On the first camper's row")</f>
        <v/>
      </c>
      <c r="P454" s="26">
        <f>IF(A454="","","On the first camper's row")</f>
        <v/>
      </c>
      <c r="Q454" s="18" t="n"/>
      <c r="R454" s="28" t="n"/>
      <c r="S454" s="28" t="n"/>
      <c r="T454" s="28" t="n"/>
      <c r="U454" s="18" t="n"/>
      <c r="V454" s="19">
        <f>IF(A454="",0,1)</f>
        <v/>
      </c>
      <c r="W454" s="19">
        <f>IF(A454="",0,0)</f>
        <v/>
      </c>
    </row>
    <row r="455">
      <c r="A455" s="23">
        <f>Registrations!$AY$155</f>
        <v/>
      </c>
      <c r="B455" s="24">
        <f>IF(A455="","","Second camper")</f>
        <v/>
      </c>
      <c r="C455" s="25">
        <f>IF(A455="","",Registrations!$AZ$155)</f>
        <v/>
      </c>
      <c r="D455" s="24">
        <f>IF(OR(A455="",NOT(ISNUMBER(C455)),NOT(ISNUMBER(Lists!$B$2))),"",YEAR(Lists!$B$2)-YEAR(C455)-IF(DATE(YEAR(Lists!$B$2),MONTH(C455),DAY(C455))&gt;Lists!$B$2,1,0))</f>
        <v/>
      </c>
      <c r="E455" s="23">
        <f>IF(NOT(ISNUMBER(D455)),"",IF(COUNTIF(Lists!$E$2:$E$4,"&lt;="&amp;D455)=0,"Check the age",IF(D455&gt;Lists!$F$2,"Check the age",INDEX(Lists!$D$2:$D$4,COUNTIF(Lists!$E$2:$E$4,"&lt;="&amp;D455)))))</f>
        <v/>
      </c>
      <c r="F455" s="23">
        <f>IF(A455="","",Registrations!$BA$155)</f>
        <v/>
      </c>
      <c r="G455" s="24">
        <f>IF(A455="","",Registrations!$BB$155)</f>
        <v/>
      </c>
      <c r="H455" s="23">
        <f>IF(A455="","",Registrations!$BE$155)</f>
        <v/>
      </c>
      <c r="I455" s="23">
        <f>IF(A455="","",Registrations!$BF$155)</f>
        <v/>
      </c>
      <c r="J455" s="24">
        <f>IF(A455="","",Registrations!$BC$155)</f>
        <v/>
      </c>
      <c r="K455" s="24">
        <f>IF(A455="","",Registrations!$BG$155)</f>
        <v/>
      </c>
      <c r="L455" s="24">
        <f>IF(A455="","",IF(Registrations!$BD$155="Yes","Uploaded",IF(UPPER(TRIM(R455&amp;""))="Y","On paper","Missing")))</f>
        <v/>
      </c>
      <c r="M455" s="23">
        <f>IF(A455="","",M155)</f>
        <v/>
      </c>
      <c r="N455" s="26">
        <f>IF(A455="","","On the first camper's row")</f>
        <v/>
      </c>
      <c r="O455" s="26">
        <f>IF(A455="","","On the first camper's row")</f>
        <v/>
      </c>
      <c r="P455" s="26">
        <f>IF(A455="","","On the first camper's row")</f>
        <v/>
      </c>
      <c r="Q455" s="18" t="n"/>
      <c r="R455" s="28" t="n"/>
      <c r="S455" s="28" t="n"/>
      <c r="T455" s="28" t="n"/>
      <c r="U455" s="18" t="n"/>
      <c r="V455" s="19">
        <f>IF(A455="",0,1)</f>
        <v/>
      </c>
      <c r="W455" s="19">
        <f>IF(A455="",0,0)</f>
        <v/>
      </c>
    </row>
    <row r="456">
      <c r="A456" s="23">
        <f>Registrations!$AY$156</f>
        <v/>
      </c>
      <c r="B456" s="24">
        <f>IF(A456="","","Second camper")</f>
        <v/>
      </c>
      <c r="C456" s="25">
        <f>IF(A456="","",Registrations!$AZ$156)</f>
        <v/>
      </c>
      <c r="D456" s="24">
        <f>IF(OR(A456="",NOT(ISNUMBER(C456)),NOT(ISNUMBER(Lists!$B$2))),"",YEAR(Lists!$B$2)-YEAR(C456)-IF(DATE(YEAR(Lists!$B$2),MONTH(C456),DAY(C456))&gt;Lists!$B$2,1,0))</f>
        <v/>
      </c>
      <c r="E456" s="23">
        <f>IF(NOT(ISNUMBER(D456)),"",IF(COUNTIF(Lists!$E$2:$E$4,"&lt;="&amp;D456)=0,"Check the age",IF(D456&gt;Lists!$F$2,"Check the age",INDEX(Lists!$D$2:$D$4,COUNTIF(Lists!$E$2:$E$4,"&lt;="&amp;D456)))))</f>
        <v/>
      </c>
      <c r="F456" s="23">
        <f>IF(A456="","",Registrations!$BA$156)</f>
        <v/>
      </c>
      <c r="G456" s="24">
        <f>IF(A456="","",Registrations!$BB$156)</f>
        <v/>
      </c>
      <c r="H456" s="23">
        <f>IF(A456="","",Registrations!$BE$156)</f>
        <v/>
      </c>
      <c r="I456" s="23">
        <f>IF(A456="","",Registrations!$BF$156)</f>
        <v/>
      </c>
      <c r="J456" s="24">
        <f>IF(A456="","",Registrations!$BC$156)</f>
        <v/>
      </c>
      <c r="K456" s="24">
        <f>IF(A456="","",Registrations!$BG$156)</f>
        <v/>
      </c>
      <c r="L456" s="24">
        <f>IF(A456="","",IF(Registrations!$BD$156="Yes","Uploaded",IF(UPPER(TRIM(R456&amp;""))="Y","On paper","Missing")))</f>
        <v/>
      </c>
      <c r="M456" s="23">
        <f>IF(A456="","",M156)</f>
        <v/>
      </c>
      <c r="N456" s="26">
        <f>IF(A456="","","On the first camper's row")</f>
        <v/>
      </c>
      <c r="O456" s="26">
        <f>IF(A456="","","On the first camper's row")</f>
        <v/>
      </c>
      <c r="P456" s="26">
        <f>IF(A456="","","On the first camper's row")</f>
        <v/>
      </c>
      <c r="Q456" s="18" t="n"/>
      <c r="R456" s="28" t="n"/>
      <c r="S456" s="28" t="n"/>
      <c r="T456" s="28" t="n"/>
      <c r="U456" s="18" t="n"/>
      <c r="V456" s="19">
        <f>IF(A456="",0,1)</f>
        <v/>
      </c>
      <c r="W456" s="19">
        <f>IF(A456="",0,0)</f>
        <v/>
      </c>
    </row>
    <row r="457">
      <c r="A457" s="23">
        <f>Registrations!$AY$157</f>
        <v/>
      </c>
      <c r="B457" s="24">
        <f>IF(A457="","","Second camper")</f>
        <v/>
      </c>
      <c r="C457" s="25">
        <f>IF(A457="","",Registrations!$AZ$157)</f>
        <v/>
      </c>
      <c r="D457" s="24">
        <f>IF(OR(A457="",NOT(ISNUMBER(C457)),NOT(ISNUMBER(Lists!$B$2))),"",YEAR(Lists!$B$2)-YEAR(C457)-IF(DATE(YEAR(Lists!$B$2),MONTH(C457),DAY(C457))&gt;Lists!$B$2,1,0))</f>
        <v/>
      </c>
      <c r="E457" s="23">
        <f>IF(NOT(ISNUMBER(D457)),"",IF(COUNTIF(Lists!$E$2:$E$4,"&lt;="&amp;D457)=0,"Check the age",IF(D457&gt;Lists!$F$2,"Check the age",INDEX(Lists!$D$2:$D$4,COUNTIF(Lists!$E$2:$E$4,"&lt;="&amp;D457)))))</f>
        <v/>
      </c>
      <c r="F457" s="23">
        <f>IF(A457="","",Registrations!$BA$157)</f>
        <v/>
      </c>
      <c r="G457" s="24">
        <f>IF(A457="","",Registrations!$BB$157)</f>
        <v/>
      </c>
      <c r="H457" s="23">
        <f>IF(A457="","",Registrations!$BE$157)</f>
        <v/>
      </c>
      <c r="I457" s="23">
        <f>IF(A457="","",Registrations!$BF$157)</f>
        <v/>
      </c>
      <c r="J457" s="24">
        <f>IF(A457="","",Registrations!$BC$157)</f>
        <v/>
      </c>
      <c r="K457" s="24">
        <f>IF(A457="","",Registrations!$BG$157)</f>
        <v/>
      </c>
      <c r="L457" s="24">
        <f>IF(A457="","",IF(Registrations!$BD$157="Yes","Uploaded",IF(UPPER(TRIM(R457&amp;""))="Y","On paper","Missing")))</f>
        <v/>
      </c>
      <c r="M457" s="23">
        <f>IF(A457="","",M157)</f>
        <v/>
      </c>
      <c r="N457" s="26">
        <f>IF(A457="","","On the first camper's row")</f>
        <v/>
      </c>
      <c r="O457" s="26">
        <f>IF(A457="","","On the first camper's row")</f>
        <v/>
      </c>
      <c r="P457" s="26">
        <f>IF(A457="","","On the first camper's row")</f>
        <v/>
      </c>
      <c r="Q457" s="18" t="n"/>
      <c r="R457" s="28" t="n"/>
      <c r="S457" s="28" t="n"/>
      <c r="T457" s="28" t="n"/>
      <c r="U457" s="18" t="n"/>
      <c r="V457" s="19">
        <f>IF(A457="",0,1)</f>
        <v/>
      </c>
      <c r="W457" s="19">
        <f>IF(A457="",0,0)</f>
        <v/>
      </c>
    </row>
    <row r="458">
      <c r="A458" s="23">
        <f>Registrations!$AY$158</f>
        <v/>
      </c>
      <c r="B458" s="24">
        <f>IF(A458="","","Second camper")</f>
        <v/>
      </c>
      <c r="C458" s="25">
        <f>IF(A458="","",Registrations!$AZ$158)</f>
        <v/>
      </c>
      <c r="D458" s="24">
        <f>IF(OR(A458="",NOT(ISNUMBER(C458)),NOT(ISNUMBER(Lists!$B$2))),"",YEAR(Lists!$B$2)-YEAR(C458)-IF(DATE(YEAR(Lists!$B$2),MONTH(C458),DAY(C458))&gt;Lists!$B$2,1,0))</f>
        <v/>
      </c>
      <c r="E458" s="23">
        <f>IF(NOT(ISNUMBER(D458)),"",IF(COUNTIF(Lists!$E$2:$E$4,"&lt;="&amp;D458)=0,"Check the age",IF(D458&gt;Lists!$F$2,"Check the age",INDEX(Lists!$D$2:$D$4,COUNTIF(Lists!$E$2:$E$4,"&lt;="&amp;D458)))))</f>
        <v/>
      </c>
      <c r="F458" s="23">
        <f>IF(A458="","",Registrations!$BA$158)</f>
        <v/>
      </c>
      <c r="G458" s="24">
        <f>IF(A458="","",Registrations!$BB$158)</f>
        <v/>
      </c>
      <c r="H458" s="23">
        <f>IF(A458="","",Registrations!$BE$158)</f>
        <v/>
      </c>
      <c r="I458" s="23">
        <f>IF(A458="","",Registrations!$BF$158)</f>
        <v/>
      </c>
      <c r="J458" s="24">
        <f>IF(A458="","",Registrations!$BC$158)</f>
        <v/>
      </c>
      <c r="K458" s="24">
        <f>IF(A458="","",Registrations!$BG$158)</f>
        <v/>
      </c>
      <c r="L458" s="24">
        <f>IF(A458="","",IF(Registrations!$BD$158="Yes","Uploaded",IF(UPPER(TRIM(R458&amp;""))="Y","On paper","Missing")))</f>
        <v/>
      </c>
      <c r="M458" s="23">
        <f>IF(A458="","",M158)</f>
        <v/>
      </c>
      <c r="N458" s="26">
        <f>IF(A458="","","On the first camper's row")</f>
        <v/>
      </c>
      <c r="O458" s="26">
        <f>IF(A458="","","On the first camper's row")</f>
        <v/>
      </c>
      <c r="P458" s="26">
        <f>IF(A458="","","On the first camper's row")</f>
        <v/>
      </c>
      <c r="Q458" s="18" t="n"/>
      <c r="R458" s="28" t="n"/>
      <c r="S458" s="28" t="n"/>
      <c r="T458" s="28" t="n"/>
      <c r="U458" s="18" t="n"/>
      <c r="V458" s="19">
        <f>IF(A458="",0,1)</f>
        <v/>
      </c>
      <c r="W458" s="19">
        <f>IF(A458="",0,0)</f>
        <v/>
      </c>
    </row>
    <row r="459">
      <c r="A459" s="23">
        <f>Registrations!$AY$159</f>
        <v/>
      </c>
      <c r="B459" s="24">
        <f>IF(A459="","","Second camper")</f>
        <v/>
      </c>
      <c r="C459" s="25">
        <f>IF(A459="","",Registrations!$AZ$159)</f>
        <v/>
      </c>
      <c r="D459" s="24">
        <f>IF(OR(A459="",NOT(ISNUMBER(C459)),NOT(ISNUMBER(Lists!$B$2))),"",YEAR(Lists!$B$2)-YEAR(C459)-IF(DATE(YEAR(Lists!$B$2),MONTH(C459),DAY(C459))&gt;Lists!$B$2,1,0))</f>
        <v/>
      </c>
      <c r="E459" s="23">
        <f>IF(NOT(ISNUMBER(D459)),"",IF(COUNTIF(Lists!$E$2:$E$4,"&lt;="&amp;D459)=0,"Check the age",IF(D459&gt;Lists!$F$2,"Check the age",INDEX(Lists!$D$2:$D$4,COUNTIF(Lists!$E$2:$E$4,"&lt;="&amp;D459)))))</f>
        <v/>
      </c>
      <c r="F459" s="23">
        <f>IF(A459="","",Registrations!$BA$159)</f>
        <v/>
      </c>
      <c r="G459" s="24">
        <f>IF(A459="","",Registrations!$BB$159)</f>
        <v/>
      </c>
      <c r="H459" s="23">
        <f>IF(A459="","",Registrations!$BE$159)</f>
        <v/>
      </c>
      <c r="I459" s="23">
        <f>IF(A459="","",Registrations!$BF$159)</f>
        <v/>
      </c>
      <c r="J459" s="24">
        <f>IF(A459="","",Registrations!$BC$159)</f>
        <v/>
      </c>
      <c r="K459" s="24">
        <f>IF(A459="","",Registrations!$BG$159)</f>
        <v/>
      </c>
      <c r="L459" s="24">
        <f>IF(A459="","",IF(Registrations!$BD$159="Yes","Uploaded",IF(UPPER(TRIM(R459&amp;""))="Y","On paper","Missing")))</f>
        <v/>
      </c>
      <c r="M459" s="23">
        <f>IF(A459="","",M159)</f>
        <v/>
      </c>
      <c r="N459" s="26">
        <f>IF(A459="","","On the first camper's row")</f>
        <v/>
      </c>
      <c r="O459" s="26">
        <f>IF(A459="","","On the first camper's row")</f>
        <v/>
      </c>
      <c r="P459" s="26">
        <f>IF(A459="","","On the first camper's row")</f>
        <v/>
      </c>
      <c r="Q459" s="18" t="n"/>
      <c r="R459" s="28" t="n"/>
      <c r="S459" s="28" t="n"/>
      <c r="T459" s="28" t="n"/>
      <c r="U459" s="18" t="n"/>
      <c r="V459" s="19">
        <f>IF(A459="",0,1)</f>
        <v/>
      </c>
      <c r="W459" s="19">
        <f>IF(A459="",0,0)</f>
        <v/>
      </c>
    </row>
    <row r="460">
      <c r="A460" s="23">
        <f>Registrations!$AY$160</f>
        <v/>
      </c>
      <c r="B460" s="24">
        <f>IF(A460="","","Second camper")</f>
        <v/>
      </c>
      <c r="C460" s="25">
        <f>IF(A460="","",Registrations!$AZ$160)</f>
        <v/>
      </c>
      <c r="D460" s="24">
        <f>IF(OR(A460="",NOT(ISNUMBER(C460)),NOT(ISNUMBER(Lists!$B$2))),"",YEAR(Lists!$B$2)-YEAR(C460)-IF(DATE(YEAR(Lists!$B$2),MONTH(C460),DAY(C460))&gt;Lists!$B$2,1,0))</f>
        <v/>
      </c>
      <c r="E460" s="23">
        <f>IF(NOT(ISNUMBER(D460)),"",IF(COUNTIF(Lists!$E$2:$E$4,"&lt;="&amp;D460)=0,"Check the age",IF(D460&gt;Lists!$F$2,"Check the age",INDEX(Lists!$D$2:$D$4,COUNTIF(Lists!$E$2:$E$4,"&lt;="&amp;D460)))))</f>
        <v/>
      </c>
      <c r="F460" s="23">
        <f>IF(A460="","",Registrations!$BA$160)</f>
        <v/>
      </c>
      <c r="G460" s="24">
        <f>IF(A460="","",Registrations!$BB$160)</f>
        <v/>
      </c>
      <c r="H460" s="23">
        <f>IF(A460="","",Registrations!$BE$160)</f>
        <v/>
      </c>
      <c r="I460" s="23">
        <f>IF(A460="","",Registrations!$BF$160)</f>
        <v/>
      </c>
      <c r="J460" s="24">
        <f>IF(A460="","",Registrations!$BC$160)</f>
        <v/>
      </c>
      <c r="K460" s="24">
        <f>IF(A460="","",Registrations!$BG$160)</f>
        <v/>
      </c>
      <c r="L460" s="24">
        <f>IF(A460="","",IF(Registrations!$BD$160="Yes","Uploaded",IF(UPPER(TRIM(R460&amp;""))="Y","On paper","Missing")))</f>
        <v/>
      </c>
      <c r="M460" s="23">
        <f>IF(A460="","",M160)</f>
        <v/>
      </c>
      <c r="N460" s="26">
        <f>IF(A460="","","On the first camper's row")</f>
        <v/>
      </c>
      <c r="O460" s="26">
        <f>IF(A460="","","On the first camper's row")</f>
        <v/>
      </c>
      <c r="P460" s="26">
        <f>IF(A460="","","On the first camper's row")</f>
        <v/>
      </c>
      <c r="Q460" s="18" t="n"/>
      <c r="R460" s="28" t="n"/>
      <c r="S460" s="28" t="n"/>
      <c r="T460" s="28" t="n"/>
      <c r="U460" s="18" t="n"/>
      <c r="V460" s="19">
        <f>IF(A460="",0,1)</f>
        <v/>
      </c>
      <c r="W460" s="19">
        <f>IF(A460="",0,0)</f>
        <v/>
      </c>
    </row>
    <row r="461">
      <c r="A461" s="23">
        <f>Registrations!$AY$161</f>
        <v/>
      </c>
      <c r="B461" s="24">
        <f>IF(A461="","","Second camper")</f>
        <v/>
      </c>
      <c r="C461" s="25">
        <f>IF(A461="","",Registrations!$AZ$161)</f>
        <v/>
      </c>
      <c r="D461" s="24">
        <f>IF(OR(A461="",NOT(ISNUMBER(C461)),NOT(ISNUMBER(Lists!$B$2))),"",YEAR(Lists!$B$2)-YEAR(C461)-IF(DATE(YEAR(Lists!$B$2),MONTH(C461),DAY(C461))&gt;Lists!$B$2,1,0))</f>
        <v/>
      </c>
      <c r="E461" s="23">
        <f>IF(NOT(ISNUMBER(D461)),"",IF(COUNTIF(Lists!$E$2:$E$4,"&lt;="&amp;D461)=0,"Check the age",IF(D461&gt;Lists!$F$2,"Check the age",INDEX(Lists!$D$2:$D$4,COUNTIF(Lists!$E$2:$E$4,"&lt;="&amp;D461)))))</f>
        <v/>
      </c>
      <c r="F461" s="23">
        <f>IF(A461="","",Registrations!$BA$161)</f>
        <v/>
      </c>
      <c r="G461" s="24">
        <f>IF(A461="","",Registrations!$BB$161)</f>
        <v/>
      </c>
      <c r="H461" s="23">
        <f>IF(A461="","",Registrations!$BE$161)</f>
        <v/>
      </c>
      <c r="I461" s="23">
        <f>IF(A461="","",Registrations!$BF$161)</f>
        <v/>
      </c>
      <c r="J461" s="24">
        <f>IF(A461="","",Registrations!$BC$161)</f>
        <v/>
      </c>
      <c r="K461" s="24">
        <f>IF(A461="","",Registrations!$BG$161)</f>
        <v/>
      </c>
      <c r="L461" s="24">
        <f>IF(A461="","",IF(Registrations!$BD$161="Yes","Uploaded",IF(UPPER(TRIM(R461&amp;""))="Y","On paper","Missing")))</f>
        <v/>
      </c>
      <c r="M461" s="23">
        <f>IF(A461="","",M161)</f>
        <v/>
      </c>
      <c r="N461" s="26">
        <f>IF(A461="","","On the first camper's row")</f>
        <v/>
      </c>
      <c r="O461" s="26">
        <f>IF(A461="","","On the first camper's row")</f>
        <v/>
      </c>
      <c r="P461" s="26">
        <f>IF(A461="","","On the first camper's row")</f>
        <v/>
      </c>
      <c r="Q461" s="18" t="n"/>
      <c r="R461" s="28" t="n"/>
      <c r="S461" s="28" t="n"/>
      <c r="T461" s="28" t="n"/>
      <c r="U461" s="18" t="n"/>
      <c r="V461" s="19">
        <f>IF(A461="",0,1)</f>
        <v/>
      </c>
      <c r="W461" s="19">
        <f>IF(A461="",0,0)</f>
        <v/>
      </c>
    </row>
    <row r="462">
      <c r="A462" s="23">
        <f>Registrations!$AY$162</f>
        <v/>
      </c>
      <c r="B462" s="24">
        <f>IF(A462="","","Second camper")</f>
        <v/>
      </c>
      <c r="C462" s="25">
        <f>IF(A462="","",Registrations!$AZ$162)</f>
        <v/>
      </c>
      <c r="D462" s="24">
        <f>IF(OR(A462="",NOT(ISNUMBER(C462)),NOT(ISNUMBER(Lists!$B$2))),"",YEAR(Lists!$B$2)-YEAR(C462)-IF(DATE(YEAR(Lists!$B$2),MONTH(C462),DAY(C462))&gt;Lists!$B$2,1,0))</f>
        <v/>
      </c>
      <c r="E462" s="23">
        <f>IF(NOT(ISNUMBER(D462)),"",IF(COUNTIF(Lists!$E$2:$E$4,"&lt;="&amp;D462)=0,"Check the age",IF(D462&gt;Lists!$F$2,"Check the age",INDEX(Lists!$D$2:$D$4,COUNTIF(Lists!$E$2:$E$4,"&lt;="&amp;D462)))))</f>
        <v/>
      </c>
      <c r="F462" s="23">
        <f>IF(A462="","",Registrations!$BA$162)</f>
        <v/>
      </c>
      <c r="G462" s="24">
        <f>IF(A462="","",Registrations!$BB$162)</f>
        <v/>
      </c>
      <c r="H462" s="23">
        <f>IF(A462="","",Registrations!$BE$162)</f>
        <v/>
      </c>
      <c r="I462" s="23">
        <f>IF(A462="","",Registrations!$BF$162)</f>
        <v/>
      </c>
      <c r="J462" s="24">
        <f>IF(A462="","",Registrations!$BC$162)</f>
        <v/>
      </c>
      <c r="K462" s="24">
        <f>IF(A462="","",Registrations!$BG$162)</f>
        <v/>
      </c>
      <c r="L462" s="24">
        <f>IF(A462="","",IF(Registrations!$BD$162="Yes","Uploaded",IF(UPPER(TRIM(R462&amp;""))="Y","On paper","Missing")))</f>
        <v/>
      </c>
      <c r="M462" s="23">
        <f>IF(A462="","",M162)</f>
        <v/>
      </c>
      <c r="N462" s="26">
        <f>IF(A462="","","On the first camper's row")</f>
        <v/>
      </c>
      <c r="O462" s="26">
        <f>IF(A462="","","On the first camper's row")</f>
        <v/>
      </c>
      <c r="P462" s="26">
        <f>IF(A462="","","On the first camper's row")</f>
        <v/>
      </c>
      <c r="Q462" s="18" t="n"/>
      <c r="R462" s="28" t="n"/>
      <c r="S462" s="28" t="n"/>
      <c r="T462" s="28" t="n"/>
      <c r="U462" s="18" t="n"/>
      <c r="V462" s="19">
        <f>IF(A462="",0,1)</f>
        <v/>
      </c>
      <c r="W462" s="19">
        <f>IF(A462="",0,0)</f>
        <v/>
      </c>
    </row>
    <row r="463">
      <c r="A463" s="23">
        <f>Registrations!$AY$163</f>
        <v/>
      </c>
      <c r="B463" s="24">
        <f>IF(A463="","","Second camper")</f>
        <v/>
      </c>
      <c r="C463" s="25">
        <f>IF(A463="","",Registrations!$AZ$163)</f>
        <v/>
      </c>
      <c r="D463" s="24">
        <f>IF(OR(A463="",NOT(ISNUMBER(C463)),NOT(ISNUMBER(Lists!$B$2))),"",YEAR(Lists!$B$2)-YEAR(C463)-IF(DATE(YEAR(Lists!$B$2),MONTH(C463),DAY(C463))&gt;Lists!$B$2,1,0))</f>
        <v/>
      </c>
      <c r="E463" s="23">
        <f>IF(NOT(ISNUMBER(D463)),"",IF(COUNTIF(Lists!$E$2:$E$4,"&lt;="&amp;D463)=0,"Check the age",IF(D463&gt;Lists!$F$2,"Check the age",INDEX(Lists!$D$2:$D$4,COUNTIF(Lists!$E$2:$E$4,"&lt;="&amp;D463)))))</f>
        <v/>
      </c>
      <c r="F463" s="23">
        <f>IF(A463="","",Registrations!$BA$163)</f>
        <v/>
      </c>
      <c r="G463" s="24">
        <f>IF(A463="","",Registrations!$BB$163)</f>
        <v/>
      </c>
      <c r="H463" s="23">
        <f>IF(A463="","",Registrations!$BE$163)</f>
        <v/>
      </c>
      <c r="I463" s="23">
        <f>IF(A463="","",Registrations!$BF$163)</f>
        <v/>
      </c>
      <c r="J463" s="24">
        <f>IF(A463="","",Registrations!$BC$163)</f>
        <v/>
      </c>
      <c r="K463" s="24">
        <f>IF(A463="","",Registrations!$BG$163)</f>
        <v/>
      </c>
      <c r="L463" s="24">
        <f>IF(A463="","",IF(Registrations!$BD$163="Yes","Uploaded",IF(UPPER(TRIM(R463&amp;""))="Y","On paper","Missing")))</f>
        <v/>
      </c>
      <c r="M463" s="23">
        <f>IF(A463="","",M163)</f>
        <v/>
      </c>
      <c r="N463" s="26">
        <f>IF(A463="","","On the first camper's row")</f>
        <v/>
      </c>
      <c r="O463" s="26">
        <f>IF(A463="","","On the first camper's row")</f>
        <v/>
      </c>
      <c r="P463" s="26">
        <f>IF(A463="","","On the first camper's row")</f>
        <v/>
      </c>
      <c r="Q463" s="18" t="n"/>
      <c r="R463" s="28" t="n"/>
      <c r="S463" s="28" t="n"/>
      <c r="T463" s="28" t="n"/>
      <c r="U463" s="18" t="n"/>
      <c r="V463" s="19">
        <f>IF(A463="",0,1)</f>
        <v/>
      </c>
      <c r="W463" s="19">
        <f>IF(A463="",0,0)</f>
        <v/>
      </c>
    </row>
    <row r="464">
      <c r="A464" s="23">
        <f>Registrations!$AY$164</f>
        <v/>
      </c>
      <c r="B464" s="24">
        <f>IF(A464="","","Second camper")</f>
        <v/>
      </c>
      <c r="C464" s="25">
        <f>IF(A464="","",Registrations!$AZ$164)</f>
        <v/>
      </c>
      <c r="D464" s="24">
        <f>IF(OR(A464="",NOT(ISNUMBER(C464)),NOT(ISNUMBER(Lists!$B$2))),"",YEAR(Lists!$B$2)-YEAR(C464)-IF(DATE(YEAR(Lists!$B$2),MONTH(C464),DAY(C464))&gt;Lists!$B$2,1,0))</f>
        <v/>
      </c>
      <c r="E464" s="23">
        <f>IF(NOT(ISNUMBER(D464)),"",IF(COUNTIF(Lists!$E$2:$E$4,"&lt;="&amp;D464)=0,"Check the age",IF(D464&gt;Lists!$F$2,"Check the age",INDEX(Lists!$D$2:$D$4,COUNTIF(Lists!$E$2:$E$4,"&lt;="&amp;D464)))))</f>
        <v/>
      </c>
      <c r="F464" s="23">
        <f>IF(A464="","",Registrations!$BA$164)</f>
        <v/>
      </c>
      <c r="G464" s="24">
        <f>IF(A464="","",Registrations!$BB$164)</f>
        <v/>
      </c>
      <c r="H464" s="23">
        <f>IF(A464="","",Registrations!$BE$164)</f>
        <v/>
      </c>
      <c r="I464" s="23">
        <f>IF(A464="","",Registrations!$BF$164)</f>
        <v/>
      </c>
      <c r="J464" s="24">
        <f>IF(A464="","",Registrations!$BC$164)</f>
        <v/>
      </c>
      <c r="K464" s="24">
        <f>IF(A464="","",Registrations!$BG$164)</f>
        <v/>
      </c>
      <c r="L464" s="24">
        <f>IF(A464="","",IF(Registrations!$BD$164="Yes","Uploaded",IF(UPPER(TRIM(R464&amp;""))="Y","On paper","Missing")))</f>
        <v/>
      </c>
      <c r="M464" s="23">
        <f>IF(A464="","",M164)</f>
        <v/>
      </c>
      <c r="N464" s="26">
        <f>IF(A464="","","On the first camper's row")</f>
        <v/>
      </c>
      <c r="O464" s="26">
        <f>IF(A464="","","On the first camper's row")</f>
        <v/>
      </c>
      <c r="P464" s="26">
        <f>IF(A464="","","On the first camper's row")</f>
        <v/>
      </c>
      <c r="Q464" s="18" t="n"/>
      <c r="R464" s="28" t="n"/>
      <c r="S464" s="28" t="n"/>
      <c r="T464" s="28" t="n"/>
      <c r="U464" s="18" t="n"/>
      <c r="V464" s="19">
        <f>IF(A464="",0,1)</f>
        <v/>
      </c>
      <c r="W464" s="19">
        <f>IF(A464="",0,0)</f>
        <v/>
      </c>
    </row>
    <row r="465">
      <c r="A465" s="23">
        <f>Registrations!$AY$165</f>
        <v/>
      </c>
      <c r="B465" s="24">
        <f>IF(A465="","","Second camper")</f>
        <v/>
      </c>
      <c r="C465" s="25">
        <f>IF(A465="","",Registrations!$AZ$165)</f>
        <v/>
      </c>
      <c r="D465" s="24">
        <f>IF(OR(A465="",NOT(ISNUMBER(C465)),NOT(ISNUMBER(Lists!$B$2))),"",YEAR(Lists!$B$2)-YEAR(C465)-IF(DATE(YEAR(Lists!$B$2),MONTH(C465),DAY(C465))&gt;Lists!$B$2,1,0))</f>
        <v/>
      </c>
      <c r="E465" s="23">
        <f>IF(NOT(ISNUMBER(D465)),"",IF(COUNTIF(Lists!$E$2:$E$4,"&lt;="&amp;D465)=0,"Check the age",IF(D465&gt;Lists!$F$2,"Check the age",INDEX(Lists!$D$2:$D$4,COUNTIF(Lists!$E$2:$E$4,"&lt;="&amp;D465)))))</f>
        <v/>
      </c>
      <c r="F465" s="23">
        <f>IF(A465="","",Registrations!$BA$165)</f>
        <v/>
      </c>
      <c r="G465" s="24">
        <f>IF(A465="","",Registrations!$BB$165)</f>
        <v/>
      </c>
      <c r="H465" s="23">
        <f>IF(A465="","",Registrations!$BE$165)</f>
        <v/>
      </c>
      <c r="I465" s="23">
        <f>IF(A465="","",Registrations!$BF$165)</f>
        <v/>
      </c>
      <c r="J465" s="24">
        <f>IF(A465="","",Registrations!$BC$165)</f>
        <v/>
      </c>
      <c r="K465" s="24">
        <f>IF(A465="","",Registrations!$BG$165)</f>
        <v/>
      </c>
      <c r="L465" s="24">
        <f>IF(A465="","",IF(Registrations!$BD$165="Yes","Uploaded",IF(UPPER(TRIM(R465&amp;""))="Y","On paper","Missing")))</f>
        <v/>
      </c>
      <c r="M465" s="23">
        <f>IF(A465="","",M165)</f>
        <v/>
      </c>
      <c r="N465" s="26">
        <f>IF(A465="","","On the first camper's row")</f>
        <v/>
      </c>
      <c r="O465" s="26">
        <f>IF(A465="","","On the first camper's row")</f>
        <v/>
      </c>
      <c r="P465" s="26">
        <f>IF(A465="","","On the first camper's row")</f>
        <v/>
      </c>
      <c r="Q465" s="18" t="n"/>
      <c r="R465" s="28" t="n"/>
      <c r="S465" s="28" t="n"/>
      <c r="T465" s="28" t="n"/>
      <c r="U465" s="18" t="n"/>
      <c r="V465" s="19">
        <f>IF(A465="",0,1)</f>
        <v/>
      </c>
      <c r="W465" s="19">
        <f>IF(A465="",0,0)</f>
        <v/>
      </c>
    </row>
    <row r="466">
      <c r="A466" s="23">
        <f>Registrations!$AY$166</f>
        <v/>
      </c>
      <c r="B466" s="24">
        <f>IF(A466="","","Second camper")</f>
        <v/>
      </c>
      <c r="C466" s="25">
        <f>IF(A466="","",Registrations!$AZ$166)</f>
        <v/>
      </c>
      <c r="D466" s="24">
        <f>IF(OR(A466="",NOT(ISNUMBER(C466)),NOT(ISNUMBER(Lists!$B$2))),"",YEAR(Lists!$B$2)-YEAR(C466)-IF(DATE(YEAR(Lists!$B$2),MONTH(C466),DAY(C466))&gt;Lists!$B$2,1,0))</f>
        <v/>
      </c>
      <c r="E466" s="23">
        <f>IF(NOT(ISNUMBER(D466)),"",IF(COUNTIF(Lists!$E$2:$E$4,"&lt;="&amp;D466)=0,"Check the age",IF(D466&gt;Lists!$F$2,"Check the age",INDEX(Lists!$D$2:$D$4,COUNTIF(Lists!$E$2:$E$4,"&lt;="&amp;D466)))))</f>
        <v/>
      </c>
      <c r="F466" s="23">
        <f>IF(A466="","",Registrations!$BA$166)</f>
        <v/>
      </c>
      <c r="G466" s="24">
        <f>IF(A466="","",Registrations!$BB$166)</f>
        <v/>
      </c>
      <c r="H466" s="23">
        <f>IF(A466="","",Registrations!$BE$166)</f>
        <v/>
      </c>
      <c r="I466" s="23">
        <f>IF(A466="","",Registrations!$BF$166)</f>
        <v/>
      </c>
      <c r="J466" s="24">
        <f>IF(A466="","",Registrations!$BC$166)</f>
        <v/>
      </c>
      <c r="K466" s="24">
        <f>IF(A466="","",Registrations!$BG$166)</f>
        <v/>
      </c>
      <c r="L466" s="24">
        <f>IF(A466="","",IF(Registrations!$BD$166="Yes","Uploaded",IF(UPPER(TRIM(R466&amp;""))="Y","On paper","Missing")))</f>
        <v/>
      </c>
      <c r="M466" s="23">
        <f>IF(A466="","",M166)</f>
        <v/>
      </c>
      <c r="N466" s="26">
        <f>IF(A466="","","On the first camper's row")</f>
        <v/>
      </c>
      <c r="O466" s="26">
        <f>IF(A466="","","On the first camper's row")</f>
        <v/>
      </c>
      <c r="P466" s="26">
        <f>IF(A466="","","On the first camper's row")</f>
        <v/>
      </c>
      <c r="Q466" s="18" t="n"/>
      <c r="R466" s="28" t="n"/>
      <c r="S466" s="28" t="n"/>
      <c r="T466" s="28" t="n"/>
      <c r="U466" s="18" t="n"/>
      <c r="V466" s="19">
        <f>IF(A466="",0,1)</f>
        <v/>
      </c>
      <c r="W466" s="19">
        <f>IF(A466="",0,0)</f>
        <v/>
      </c>
    </row>
    <row r="467">
      <c r="A467" s="23">
        <f>Registrations!$AY$167</f>
        <v/>
      </c>
      <c r="B467" s="24">
        <f>IF(A467="","","Second camper")</f>
        <v/>
      </c>
      <c r="C467" s="25">
        <f>IF(A467="","",Registrations!$AZ$167)</f>
        <v/>
      </c>
      <c r="D467" s="24">
        <f>IF(OR(A467="",NOT(ISNUMBER(C467)),NOT(ISNUMBER(Lists!$B$2))),"",YEAR(Lists!$B$2)-YEAR(C467)-IF(DATE(YEAR(Lists!$B$2),MONTH(C467),DAY(C467))&gt;Lists!$B$2,1,0))</f>
        <v/>
      </c>
      <c r="E467" s="23">
        <f>IF(NOT(ISNUMBER(D467)),"",IF(COUNTIF(Lists!$E$2:$E$4,"&lt;="&amp;D467)=0,"Check the age",IF(D467&gt;Lists!$F$2,"Check the age",INDEX(Lists!$D$2:$D$4,COUNTIF(Lists!$E$2:$E$4,"&lt;="&amp;D467)))))</f>
        <v/>
      </c>
      <c r="F467" s="23">
        <f>IF(A467="","",Registrations!$BA$167)</f>
        <v/>
      </c>
      <c r="G467" s="24">
        <f>IF(A467="","",Registrations!$BB$167)</f>
        <v/>
      </c>
      <c r="H467" s="23">
        <f>IF(A467="","",Registrations!$BE$167)</f>
        <v/>
      </c>
      <c r="I467" s="23">
        <f>IF(A467="","",Registrations!$BF$167)</f>
        <v/>
      </c>
      <c r="J467" s="24">
        <f>IF(A467="","",Registrations!$BC$167)</f>
        <v/>
      </c>
      <c r="K467" s="24">
        <f>IF(A467="","",Registrations!$BG$167)</f>
        <v/>
      </c>
      <c r="L467" s="24">
        <f>IF(A467="","",IF(Registrations!$BD$167="Yes","Uploaded",IF(UPPER(TRIM(R467&amp;""))="Y","On paper","Missing")))</f>
        <v/>
      </c>
      <c r="M467" s="23">
        <f>IF(A467="","",M167)</f>
        <v/>
      </c>
      <c r="N467" s="26">
        <f>IF(A467="","","On the first camper's row")</f>
        <v/>
      </c>
      <c r="O467" s="26">
        <f>IF(A467="","","On the first camper's row")</f>
        <v/>
      </c>
      <c r="P467" s="26">
        <f>IF(A467="","","On the first camper's row")</f>
        <v/>
      </c>
      <c r="Q467" s="18" t="n"/>
      <c r="R467" s="28" t="n"/>
      <c r="S467" s="28" t="n"/>
      <c r="T467" s="28" t="n"/>
      <c r="U467" s="18" t="n"/>
      <c r="V467" s="19">
        <f>IF(A467="",0,1)</f>
        <v/>
      </c>
      <c r="W467" s="19">
        <f>IF(A467="",0,0)</f>
        <v/>
      </c>
    </row>
    <row r="468">
      <c r="A468" s="23">
        <f>Registrations!$AY$168</f>
        <v/>
      </c>
      <c r="B468" s="24">
        <f>IF(A468="","","Second camper")</f>
        <v/>
      </c>
      <c r="C468" s="25">
        <f>IF(A468="","",Registrations!$AZ$168)</f>
        <v/>
      </c>
      <c r="D468" s="24">
        <f>IF(OR(A468="",NOT(ISNUMBER(C468)),NOT(ISNUMBER(Lists!$B$2))),"",YEAR(Lists!$B$2)-YEAR(C468)-IF(DATE(YEAR(Lists!$B$2),MONTH(C468),DAY(C468))&gt;Lists!$B$2,1,0))</f>
        <v/>
      </c>
      <c r="E468" s="23">
        <f>IF(NOT(ISNUMBER(D468)),"",IF(COUNTIF(Lists!$E$2:$E$4,"&lt;="&amp;D468)=0,"Check the age",IF(D468&gt;Lists!$F$2,"Check the age",INDEX(Lists!$D$2:$D$4,COUNTIF(Lists!$E$2:$E$4,"&lt;="&amp;D468)))))</f>
        <v/>
      </c>
      <c r="F468" s="23">
        <f>IF(A468="","",Registrations!$BA$168)</f>
        <v/>
      </c>
      <c r="G468" s="24">
        <f>IF(A468="","",Registrations!$BB$168)</f>
        <v/>
      </c>
      <c r="H468" s="23">
        <f>IF(A468="","",Registrations!$BE$168)</f>
        <v/>
      </c>
      <c r="I468" s="23">
        <f>IF(A468="","",Registrations!$BF$168)</f>
        <v/>
      </c>
      <c r="J468" s="24">
        <f>IF(A468="","",Registrations!$BC$168)</f>
        <v/>
      </c>
      <c r="K468" s="24">
        <f>IF(A468="","",Registrations!$BG$168)</f>
        <v/>
      </c>
      <c r="L468" s="24">
        <f>IF(A468="","",IF(Registrations!$BD$168="Yes","Uploaded",IF(UPPER(TRIM(R468&amp;""))="Y","On paper","Missing")))</f>
        <v/>
      </c>
      <c r="M468" s="23">
        <f>IF(A468="","",M168)</f>
        <v/>
      </c>
      <c r="N468" s="26">
        <f>IF(A468="","","On the first camper's row")</f>
        <v/>
      </c>
      <c r="O468" s="26">
        <f>IF(A468="","","On the first camper's row")</f>
        <v/>
      </c>
      <c r="P468" s="26">
        <f>IF(A468="","","On the first camper's row")</f>
        <v/>
      </c>
      <c r="Q468" s="18" t="n"/>
      <c r="R468" s="28" t="n"/>
      <c r="S468" s="28" t="n"/>
      <c r="T468" s="28" t="n"/>
      <c r="U468" s="18" t="n"/>
      <c r="V468" s="19">
        <f>IF(A468="",0,1)</f>
        <v/>
      </c>
      <c r="W468" s="19">
        <f>IF(A468="",0,0)</f>
        <v/>
      </c>
    </row>
    <row r="469">
      <c r="A469" s="23">
        <f>Registrations!$AY$169</f>
        <v/>
      </c>
      <c r="B469" s="24">
        <f>IF(A469="","","Second camper")</f>
        <v/>
      </c>
      <c r="C469" s="25">
        <f>IF(A469="","",Registrations!$AZ$169)</f>
        <v/>
      </c>
      <c r="D469" s="24">
        <f>IF(OR(A469="",NOT(ISNUMBER(C469)),NOT(ISNUMBER(Lists!$B$2))),"",YEAR(Lists!$B$2)-YEAR(C469)-IF(DATE(YEAR(Lists!$B$2),MONTH(C469),DAY(C469))&gt;Lists!$B$2,1,0))</f>
        <v/>
      </c>
      <c r="E469" s="23">
        <f>IF(NOT(ISNUMBER(D469)),"",IF(COUNTIF(Lists!$E$2:$E$4,"&lt;="&amp;D469)=0,"Check the age",IF(D469&gt;Lists!$F$2,"Check the age",INDEX(Lists!$D$2:$D$4,COUNTIF(Lists!$E$2:$E$4,"&lt;="&amp;D469)))))</f>
        <v/>
      </c>
      <c r="F469" s="23">
        <f>IF(A469="","",Registrations!$BA$169)</f>
        <v/>
      </c>
      <c r="G469" s="24">
        <f>IF(A469="","",Registrations!$BB$169)</f>
        <v/>
      </c>
      <c r="H469" s="23">
        <f>IF(A469="","",Registrations!$BE$169)</f>
        <v/>
      </c>
      <c r="I469" s="23">
        <f>IF(A469="","",Registrations!$BF$169)</f>
        <v/>
      </c>
      <c r="J469" s="24">
        <f>IF(A469="","",Registrations!$BC$169)</f>
        <v/>
      </c>
      <c r="K469" s="24">
        <f>IF(A469="","",Registrations!$BG$169)</f>
        <v/>
      </c>
      <c r="L469" s="24">
        <f>IF(A469="","",IF(Registrations!$BD$169="Yes","Uploaded",IF(UPPER(TRIM(R469&amp;""))="Y","On paper","Missing")))</f>
        <v/>
      </c>
      <c r="M469" s="23">
        <f>IF(A469="","",M169)</f>
        <v/>
      </c>
      <c r="N469" s="26">
        <f>IF(A469="","","On the first camper's row")</f>
        <v/>
      </c>
      <c r="O469" s="26">
        <f>IF(A469="","","On the first camper's row")</f>
        <v/>
      </c>
      <c r="P469" s="26">
        <f>IF(A469="","","On the first camper's row")</f>
        <v/>
      </c>
      <c r="Q469" s="18" t="n"/>
      <c r="R469" s="28" t="n"/>
      <c r="S469" s="28" t="n"/>
      <c r="T469" s="28" t="n"/>
      <c r="U469" s="18" t="n"/>
      <c r="V469" s="19">
        <f>IF(A469="",0,1)</f>
        <v/>
      </c>
      <c r="W469" s="19">
        <f>IF(A469="",0,0)</f>
        <v/>
      </c>
    </row>
    <row r="470">
      <c r="A470" s="23">
        <f>Registrations!$AY$170</f>
        <v/>
      </c>
      <c r="B470" s="24">
        <f>IF(A470="","","Second camper")</f>
        <v/>
      </c>
      <c r="C470" s="25">
        <f>IF(A470="","",Registrations!$AZ$170)</f>
        <v/>
      </c>
      <c r="D470" s="24">
        <f>IF(OR(A470="",NOT(ISNUMBER(C470)),NOT(ISNUMBER(Lists!$B$2))),"",YEAR(Lists!$B$2)-YEAR(C470)-IF(DATE(YEAR(Lists!$B$2),MONTH(C470),DAY(C470))&gt;Lists!$B$2,1,0))</f>
        <v/>
      </c>
      <c r="E470" s="23">
        <f>IF(NOT(ISNUMBER(D470)),"",IF(COUNTIF(Lists!$E$2:$E$4,"&lt;="&amp;D470)=0,"Check the age",IF(D470&gt;Lists!$F$2,"Check the age",INDEX(Lists!$D$2:$D$4,COUNTIF(Lists!$E$2:$E$4,"&lt;="&amp;D470)))))</f>
        <v/>
      </c>
      <c r="F470" s="23">
        <f>IF(A470="","",Registrations!$BA$170)</f>
        <v/>
      </c>
      <c r="G470" s="24">
        <f>IF(A470="","",Registrations!$BB$170)</f>
        <v/>
      </c>
      <c r="H470" s="23">
        <f>IF(A470="","",Registrations!$BE$170)</f>
        <v/>
      </c>
      <c r="I470" s="23">
        <f>IF(A470="","",Registrations!$BF$170)</f>
        <v/>
      </c>
      <c r="J470" s="24">
        <f>IF(A470="","",Registrations!$BC$170)</f>
        <v/>
      </c>
      <c r="K470" s="24">
        <f>IF(A470="","",Registrations!$BG$170)</f>
        <v/>
      </c>
      <c r="L470" s="24">
        <f>IF(A470="","",IF(Registrations!$BD$170="Yes","Uploaded",IF(UPPER(TRIM(R470&amp;""))="Y","On paper","Missing")))</f>
        <v/>
      </c>
      <c r="M470" s="23">
        <f>IF(A470="","",M170)</f>
        <v/>
      </c>
      <c r="N470" s="26">
        <f>IF(A470="","","On the first camper's row")</f>
        <v/>
      </c>
      <c r="O470" s="26">
        <f>IF(A470="","","On the first camper's row")</f>
        <v/>
      </c>
      <c r="P470" s="26">
        <f>IF(A470="","","On the first camper's row")</f>
        <v/>
      </c>
      <c r="Q470" s="18" t="n"/>
      <c r="R470" s="28" t="n"/>
      <c r="S470" s="28" t="n"/>
      <c r="T470" s="28" t="n"/>
      <c r="U470" s="18" t="n"/>
      <c r="V470" s="19">
        <f>IF(A470="",0,1)</f>
        <v/>
      </c>
      <c r="W470" s="19">
        <f>IF(A470="",0,0)</f>
        <v/>
      </c>
    </row>
    <row r="471">
      <c r="A471" s="23">
        <f>Registrations!$AY$171</f>
        <v/>
      </c>
      <c r="B471" s="24">
        <f>IF(A471="","","Second camper")</f>
        <v/>
      </c>
      <c r="C471" s="25">
        <f>IF(A471="","",Registrations!$AZ$171)</f>
        <v/>
      </c>
      <c r="D471" s="24">
        <f>IF(OR(A471="",NOT(ISNUMBER(C471)),NOT(ISNUMBER(Lists!$B$2))),"",YEAR(Lists!$B$2)-YEAR(C471)-IF(DATE(YEAR(Lists!$B$2),MONTH(C471),DAY(C471))&gt;Lists!$B$2,1,0))</f>
        <v/>
      </c>
      <c r="E471" s="23">
        <f>IF(NOT(ISNUMBER(D471)),"",IF(COUNTIF(Lists!$E$2:$E$4,"&lt;="&amp;D471)=0,"Check the age",IF(D471&gt;Lists!$F$2,"Check the age",INDEX(Lists!$D$2:$D$4,COUNTIF(Lists!$E$2:$E$4,"&lt;="&amp;D471)))))</f>
        <v/>
      </c>
      <c r="F471" s="23">
        <f>IF(A471="","",Registrations!$BA$171)</f>
        <v/>
      </c>
      <c r="G471" s="24">
        <f>IF(A471="","",Registrations!$BB$171)</f>
        <v/>
      </c>
      <c r="H471" s="23">
        <f>IF(A471="","",Registrations!$BE$171)</f>
        <v/>
      </c>
      <c r="I471" s="23">
        <f>IF(A471="","",Registrations!$BF$171)</f>
        <v/>
      </c>
      <c r="J471" s="24">
        <f>IF(A471="","",Registrations!$BC$171)</f>
        <v/>
      </c>
      <c r="K471" s="24">
        <f>IF(A471="","",Registrations!$BG$171)</f>
        <v/>
      </c>
      <c r="L471" s="24">
        <f>IF(A471="","",IF(Registrations!$BD$171="Yes","Uploaded",IF(UPPER(TRIM(R471&amp;""))="Y","On paper","Missing")))</f>
        <v/>
      </c>
      <c r="M471" s="23">
        <f>IF(A471="","",M171)</f>
        <v/>
      </c>
      <c r="N471" s="26">
        <f>IF(A471="","","On the first camper's row")</f>
        <v/>
      </c>
      <c r="O471" s="26">
        <f>IF(A471="","","On the first camper's row")</f>
        <v/>
      </c>
      <c r="P471" s="26">
        <f>IF(A471="","","On the first camper's row")</f>
        <v/>
      </c>
      <c r="Q471" s="18" t="n"/>
      <c r="R471" s="28" t="n"/>
      <c r="S471" s="28" t="n"/>
      <c r="T471" s="28" t="n"/>
      <c r="U471" s="18" t="n"/>
      <c r="V471" s="19">
        <f>IF(A471="",0,1)</f>
        <v/>
      </c>
      <c r="W471" s="19">
        <f>IF(A471="",0,0)</f>
        <v/>
      </c>
    </row>
    <row r="472">
      <c r="A472" s="23">
        <f>Registrations!$AY$172</f>
        <v/>
      </c>
      <c r="B472" s="24">
        <f>IF(A472="","","Second camper")</f>
        <v/>
      </c>
      <c r="C472" s="25">
        <f>IF(A472="","",Registrations!$AZ$172)</f>
        <v/>
      </c>
      <c r="D472" s="24">
        <f>IF(OR(A472="",NOT(ISNUMBER(C472)),NOT(ISNUMBER(Lists!$B$2))),"",YEAR(Lists!$B$2)-YEAR(C472)-IF(DATE(YEAR(Lists!$B$2),MONTH(C472),DAY(C472))&gt;Lists!$B$2,1,0))</f>
        <v/>
      </c>
      <c r="E472" s="23">
        <f>IF(NOT(ISNUMBER(D472)),"",IF(COUNTIF(Lists!$E$2:$E$4,"&lt;="&amp;D472)=0,"Check the age",IF(D472&gt;Lists!$F$2,"Check the age",INDEX(Lists!$D$2:$D$4,COUNTIF(Lists!$E$2:$E$4,"&lt;="&amp;D472)))))</f>
        <v/>
      </c>
      <c r="F472" s="23">
        <f>IF(A472="","",Registrations!$BA$172)</f>
        <v/>
      </c>
      <c r="G472" s="24">
        <f>IF(A472="","",Registrations!$BB$172)</f>
        <v/>
      </c>
      <c r="H472" s="23">
        <f>IF(A472="","",Registrations!$BE$172)</f>
        <v/>
      </c>
      <c r="I472" s="23">
        <f>IF(A472="","",Registrations!$BF$172)</f>
        <v/>
      </c>
      <c r="J472" s="24">
        <f>IF(A472="","",Registrations!$BC$172)</f>
        <v/>
      </c>
      <c r="K472" s="24">
        <f>IF(A472="","",Registrations!$BG$172)</f>
        <v/>
      </c>
      <c r="L472" s="24">
        <f>IF(A472="","",IF(Registrations!$BD$172="Yes","Uploaded",IF(UPPER(TRIM(R472&amp;""))="Y","On paper","Missing")))</f>
        <v/>
      </c>
      <c r="M472" s="23">
        <f>IF(A472="","",M172)</f>
        <v/>
      </c>
      <c r="N472" s="26">
        <f>IF(A472="","","On the first camper's row")</f>
        <v/>
      </c>
      <c r="O472" s="26">
        <f>IF(A472="","","On the first camper's row")</f>
        <v/>
      </c>
      <c r="P472" s="26">
        <f>IF(A472="","","On the first camper's row")</f>
        <v/>
      </c>
      <c r="Q472" s="18" t="n"/>
      <c r="R472" s="28" t="n"/>
      <c r="S472" s="28" t="n"/>
      <c r="T472" s="28" t="n"/>
      <c r="U472" s="18" t="n"/>
      <c r="V472" s="19">
        <f>IF(A472="",0,1)</f>
        <v/>
      </c>
      <c r="W472" s="19">
        <f>IF(A472="",0,0)</f>
        <v/>
      </c>
    </row>
    <row r="473">
      <c r="A473" s="23">
        <f>Registrations!$AY$173</f>
        <v/>
      </c>
      <c r="B473" s="24">
        <f>IF(A473="","","Second camper")</f>
        <v/>
      </c>
      <c r="C473" s="25">
        <f>IF(A473="","",Registrations!$AZ$173)</f>
        <v/>
      </c>
      <c r="D473" s="24">
        <f>IF(OR(A473="",NOT(ISNUMBER(C473)),NOT(ISNUMBER(Lists!$B$2))),"",YEAR(Lists!$B$2)-YEAR(C473)-IF(DATE(YEAR(Lists!$B$2),MONTH(C473),DAY(C473))&gt;Lists!$B$2,1,0))</f>
        <v/>
      </c>
      <c r="E473" s="23">
        <f>IF(NOT(ISNUMBER(D473)),"",IF(COUNTIF(Lists!$E$2:$E$4,"&lt;="&amp;D473)=0,"Check the age",IF(D473&gt;Lists!$F$2,"Check the age",INDEX(Lists!$D$2:$D$4,COUNTIF(Lists!$E$2:$E$4,"&lt;="&amp;D473)))))</f>
        <v/>
      </c>
      <c r="F473" s="23">
        <f>IF(A473="","",Registrations!$BA$173)</f>
        <v/>
      </c>
      <c r="G473" s="24">
        <f>IF(A473="","",Registrations!$BB$173)</f>
        <v/>
      </c>
      <c r="H473" s="23">
        <f>IF(A473="","",Registrations!$BE$173)</f>
        <v/>
      </c>
      <c r="I473" s="23">
        <f>IF(A473="","",Registrations!$BF$173)</f>
        <v/>
      </c>
      <c r="J473" s="24">
        <f>IF(A473="","",Registrations!$BC$173)</f>
        <v/>
      </c>
      <c r="K473" s="24">
        <f>IF(A473="","",Registrations!$BG$173)</f>
        <v/>
      </c>
      <c r="L473" s="24">
        <f>IF(A473="","",IF(Registrations!$BD$173="Yes","Uploaded",IF(UPPER(TRIM(R473&amp;""))="Y","On paper","Missing")))</f>
        <v/>
      </c>
      <c r="M473" s="23">
        <f>IF(A473="","",M173)</f>
        <v/>
      </c>
      <c r="N473" s="26">
        <f>IF(A473="","","On the first camper's row")</f>
        <v/>
      </c>
      <c r="O473" s="26">
        <f>IF(A473="","","On the first camper's row")</f>
        <v/>
      </c>
      <c r="P473" s="26">
        <f>IF(A473="","","On the first camper's row")</f>
        <v/>
      </c>
      <c r="Q473" s="18" t="n"/>
      <c r="R473" s="28" t="n"/>
      <c r="S473" s="28" t="n"/>
      <c r="T473" s="28" t="n"/>
      <c r="U473" s="18" t="n"/>
      <c r="V473" s="19">
        <f>IF(A473="",0,1)</f>
        <v/>
      </c>
      <c r="W473" s="19">
        <f>IF(A473="",0,0)</f>
        <v/>
      </c>
    </row>
    <row r="474">
      <c r="A474" s="23">
        <f>Registrations!$AY$174</f>
        <v/>
      </c>
      <c r="B474" s="24">
        <f>IF(A474="","","Second camper")</f>
        <v/>
      </c>
      <c r="C474" s="25">
        <f>IF(A474="","",Registrations!$AZ$174)</f>
        <v/>
      </c>
      <c r="D474" s="24">
        <f>IF(OR(A474="",NOT(ISNUMBER(C474)),NOT(ISNUMBER(Lists!$B$2))),"",YEAR(Lists!$B$2)-YEAR(C474)-IF(DATE(YEAR(Lists!$B$2),MONTH(C474),DAY(C474))&gt;Lists!$B$2,1,0))</f>
        <v/>
      </c>
      <c r="E474" s="23">
        <f>IF(NOT(ISNUMBER(D474)),"",IF(COUNTIF(Lists!$E$2:$E$4,"&lt;="&amp;D474)=0,"Check the age",IF(D474&gt;Lists!$F$2,"Check the age",INDEX(Lists!$D$2:$D$4,COUNTIF(Lists!$E$2:$E$4,"&lt;="&amp;D474)))))</f>
        <v/>
      </c>
      <c r="F474" s="23">
        <f>IF(A474="","",Registrations!$BA$174)</f>
        <v/>
      </c>
      <c r="G474" s="24">
        <f>IF(A474="","",Registrations!$BB$174)</f>
        <v/>
      </c>
      <c r="H474" s="23">
        <f>IF(A474="","",Registrations!$BE$174)</f>
        <v/>
      </c>
      <c r="I474" s="23">
        <f>IF(A474="","",Registrations!$BF$174)</f>
        <v/>
      </c>
      <c r="J474" s="24">
        <f>IF(A474="","",Registrations!$BC$174)</f>
        <v/>
      </c>
      <c r="K474" s="24">
        <f>IF(A474="","",Registrations!$BG$174)</f>
        <v/>
      </c>
      <c r="L474" s="24">
        <f>IF(A474="","",IF(Registrations!$BD$174="Yes","Uploaded",IF(UPPER(TRIM(R474&amp;""))="Y","On paper","Missing")))</f>
        <v/>
      </c>
      <c r="M474" s="23">
        <f>IF(A474="","",M174)</f>
        <v/>
      </c>
      <c r="N474" s="26">
        <f>IF(A474="","","On the first camper's row")</f>
        <v/>
      </c>
      <c r="O474" s="26">
        <f>IF(A474="","","On the first camper's row")</f>
        <v/>
      </c>
      <c r="P474" s="26">
        <f>IF(A474="","","On the first camper's row")</f>
        <v/>
      </c>
      <c r="Q474" s="18" t="n"/>
      <c r="R474" s="28" t="n"/>
      <c r="S474" s="28" t="n"/>
      <c r="T474" s="28" t="n"/>
      <c r="U474" s="18" t="n"/>
      <c r="V474" s="19">
        <f>IF(A474="",0,1)</f>
        <v/>
      </c>
      <c r="W474" s="19">
        <f>IF(A474="",0,0)</f>
        <v/>
      </c>
    </row>
    <row r="475">
      <c r="A475" s="23">
        <f>Registrations!$AY$175</f>
        <v/>
      </c>
      <c r="B475" s="24">
        <f>IF(A475="","","Second camper")</f>
        <v/>
      </c>
      <c r="C475" s="25">
        <f>IF(A475="","",Registrations!$AZ$175)</f>
        <v/>
      </c>
      <c r="D475" s="24">
        <f>IF(OR(A475="",NOT(ISNUMBER(C475)),NOT(ISNUMBER(Lists!$B$2))),"",YEAR(Lists!$B$2)-YEAR(C475)-IF(DATE(YEAR(Lists!$B$2),MONTH(C475),DAY(C475))&gt;Lists!$B$2,1,0))</f>
        <v/>
      </c>
      <c r="E475" s="23">
        <f>IF(NOT(ISNUMBER(D475)),"",IF(COUNTIF(Lists!$E$2:$E$4,"&lt;="&amp;D475)=0,"Check the age",IF(D475&gt;Lists!$F$2,"Check the age",INDEX(Lists!$D$2:$D$4,COUNTIF(Lists!$E$2:$E$4,"&lt;="&amp;D475)))))</f>
        <v/>
      </c>
      <c r="F475" s="23">
        <f>IF(A475="","",Registrations!$BA$175)</f>
        <v/>
      </c>
      <c r="G475" s="24">
        <f>IF(A475="","",Registrations!$BB$175)</f>
        <v/>
      </c>
      <c r="H475" s="23">
        <f>IF(A475="","",Registrations!$BE$175)</f>
        <v/>
      </c>
      <c r="I475" s="23">
        <f>IF(A475="","",Registrations!$BF$175)</f>
        <v/>
      </c>
      <c r="J475" s="24">
        <f>IF(A475="","",Registrations!$BC$175)</f>
        <v/>
      </c>
      <c r="K475" s="24">
        <f>IF(A475="","",Registrations!$BG$175)</f>
        <v/>
      </c>
      <c r="L475" s="24">
        <f>IF(A475="","",IF(Registrations!$BD$175="Yes","Uploaded",IF(UPPER(TRIM(R475&amp;""))="Y","On paper","Missing")))</f>
        <v/>
      </c>
      <c r="M475" s="23">
        <f>IF(A475="","",M175)</f>
        <v/>
      </c>
      <c r="N475" s="26">
        <f>IF(A475="","","On the first camper's row")</f>
        <v/>
      </c>
      <c r="O475" s="26">
        <f>IF(A475="","","On the first camper's row")</f>
        <v/>
      </c>
      <c r="P475" s="26">
        <f>IF(A475="","","On the first camper's row")</f>
        <v/>
      </c>
      <c r="Q475" s="18" t="n"/>
      <c r="R475" s="28" t="n"/>
      <c r="S475" s="28" t="n"/>
      <c r="T475" s="28" t="n"/>
      <c r="U475" s="18" t="n"/>
      <c r="V475" s="19">
        <f>IF(A475="",0,1)</f>
        <v/>
      </c>
      <c r="W475" s="19">
        <f>IF(A475="",0,0)</f>
        <v/>
      </c>
    </row>
    <row r="476">
      <c r="A476" s="23">
        <f>Registrations!$AY$176</f>
        <v/>
      </c>
      <c r="B476" s="24">
        <f>IF(A476="","","Second camper")</f>
        <v/>
      </c>
      <c r="C476" s="25">
        <f>IF(A476="","",Registrations!$AZ$176)</f>
        <v/>
      </c>
      <c r="D476" s="24">
        <f>IF(OR(A476="",NOT(ISNUMBER(C476)),NOT(ISNUMBER(Lists!$B$2))),"",YEAR(Lists!$B$2)-YEAR(C476)-IF(DATE(YEAR(Lists!$B$2),MONTH(C476),DAY(C476))&gt;Lists!$B$2,1,0))</f>
        <v/>
      </c>
      <c r="E476" s="23">
        <f>IF(NOT(ISNUMBER(D476)),"",IF(COUNTIF(Lists!$E$2:$E$4,"&lt;="&amp;D476)=0,"Check the age",IF(D476&gt;Lists!$F$2,"Check the age",INDEX(Lists!$D$2:$D$4,COUNTIF(Lists!$E$2:$E$4,"&lt;="&amp;D476)))))</f>
        <v/>
      </c>
      <c r="F476" s="23">
        <f>IF(A476="","",Registrations!$BA$176)</f>
        <v/>
      </c>
      <c r="G476" s="24">
        <f>IF(A476="","",Registrations!$BB$176)</f>
        <v/>
      </c>
      <c r="H476" s="23">
        <f>IF(A476="","",Registrations!$BE$176)</f>
        <v/>
      </c>
      <c r="I476" s="23">
        <f>IF(A476="","",Registrations!$BF$176)</f>
        <v/>
      </c>
      <c r="J476" s="24">
        <f>IF(A476="","",Registrations!$BC$176)</f>
        <v/>
      </c>
      <c r="K476" s="24">
        <f>IF(A476="","",Registrations!$BG$176)</f>
        <v/>
      </c>
      <c r="L476" s="24">
        <f>IF(A476="","",IF(Registrations!$BD$176="Yes","Uploaded",IF(UPPER(TRIM(R476&amp;""))="Y","On paper","Missing")))</f>
        <v/>
      </c>
      <c r="M476" s="23">
        <f>IF(A476="","",M176)</f>
        <v/>
      </c>
      <c r="N476" s="26">
        <f>IF(A476="","","On the first camper's row")</f>
        <v/>
      </c>
      <c r="O476" s="26">
        <f>IF(A476="","","On the first camper's row")</f>
        <v/>
      </c>
      <c r="P476" s="26">
        <f>IF(A476="","","On the first camper's row")</f>
        <v/>
      </c>
      <c r="Q476" s="18" t="n"/>
      <c r="R476" s="28" t="n"/>
      <c r="S476" s="28" t="n"/>
      <c r="T476" s="28" t="n"/>
      <c r="U476" s="18" t="n"/>
      <c r="V476" s="19">
        <f>IF(A476="",0,1)</f>
        <v/>
      </c>
      <c r="W476" s="19">
        <f>IF(A476="",0,0)</f>
        <v/>
      </c>
    </row>
    <row r="477">
      <c r="A477" s="23">
        <f>Registrations!$AY$177</f>
        <v/>
      </c>
      <c r="B477" s="24">
        <f>IF(A477="","","Second camper")</f>
        <v/>
      </c>
      <c r="C477" s="25">
        <f>IF(A477="","",Registrations!$AZ$177)</f>
        <v/>
      </c>
      <c r="D477" s="24">
        <f>IF(OR(A477="",NOT(ISNUMBER(C477)),NOT(ISNUMBER(Lists!$B$2))),"",YEAR(Lists!$B$2)-YEAR(C477)-IF(DATE(YEAR(Lists!$B$2),MONTH(C477),DAY(C477))&gt;Lists!$B$2,1,0))</f>
        <v/>
      </c>
      <c r="E477" s="23">
        <f>IF(NOT(ISNUMBER(D477)),"",IF(COUNTIF(Lists!$E$2:$E$4,"&lt;="&amp;D477)=0,"Check the age",IF(D477&gt;Lists!$F$2,"Check the age",INDEX(Lists!$D$2:$D$4,COUNTIF(Lists!$E$2:$E$4,"&lt;="&amp;D477)))))</f>
        <v/>
      </c>
      <c r="F477" s="23">
        <f>IF(A477="","",Registrations!$BA$177)</f>
        <v/>
      </c>
      <c r="G477" s="24">
        <f>IF(A477="","",Registrations!$BB$177)</f>
        <v/>
      </c>
      <c r="H477" s="23">
        <f>IF(A477="","",Registrations!$BE$177)</f>
        <v/>
      </c>
      <c r="I477" s="23">
        <f>IF(A477="","",Registrations!$BF$177)</f>
        <v/>
      </c>
      <c r="J477" s="24">
        <f>IF(A477="","",Registrations!$BC$177)</f>
        <v/>
      </c>
      <c r="K477" s="24">
        <f>IF(A477="","",Registrations!$BG$177)</f>
        <v/>
      </c>
      <c r="L477" s="24">
        <f>IF(A477="","",IF(Registrations!$BD$177="Yes","Uploaded",IF(UPPER(TRIM(R477&amp;""))="Y","On paper","Missing")))</f>
        <v/>
      </c>
      <c r="M477" s="23">
        <f>IF(A477="","",M177)</f>
        <v/>
      </c>
      <c r="N477" s="26">
        <f>IF(A477="","","On the first camper's row")</f>
        <v/>
      </c>
      <c r="O477" s="26">
        <f>IF(A477="","","On the first camper's row")</f>
        <v/>
      </c>
      <c r="P477" s="26">
        <f>IF(A477="","","On the first camper's row")</f>
        <v/>
      </c>
      <c r="Q477" s="18" t="n"/>
      <c r="R477" s="28" t="n"/>
      <c r="S477" s="28" t="n"/>
      <c r="T477" s="28" t="n"/>
      <c r="U477" s="18" t="n"/>
      <c r="V477" s="19">
        <f>IF(A477="",0,1)</f>
        <v/>
      </c>
      <c r="W477" s="19">
        <f>IF(A477="",0,0)</f>
        <v/>
      </c>
    </row>
    <row r="478">
      <c r="A478" s="23">
        <f>Registrations!$AY$178</f>
        <v/>
      </c>
      <c r="B478" s="24">
        <f>IF(A478="","","Second camper")</f>
        <v/>
      </c>
      <c r="C478" s="25">
        <f>IF(A478="","",Registrations!$AZ$178)</f>
        <v/>
      </c>
      <c r="D478" s="24">
        <f>IF(OR(A478="",NOT(ISNUMBER(C478)),NOT(ISNUMBER(Lists!$B$2))),"",YEAR(Lists!$B$2)-YEAR(C478)-IF(DATE(YEAR(Lists!$B$2),MONTH(C478),DAY(C478))&gt;Lists!$B$2,1,0))</f>
        <v/>
      </c>
      <c r="E478" s="23">
        <f>IF(NOT(ISNUMBER(D478)),"",IF(COUNTIF(Lists!$E$2:$E$4,"&lt;="&amp;D478)=0,"Check the age",IF(D478&gt;Lists!$F$2,"Check the age",INDEX(Lists!$D$2:$D$4,COUNTIF(Lists!$E$2:$E$4,"&lt;="&amp;D478)))))</f>
        <v/>
      </c>
      <c r="F478" s="23">
        <f>IF(A478="","",Registrations!$BA$178)</f>
        <v/>
      </c>
      <c r="G478" s="24">
        <f>IF(A478="","",Registrations!$BB$178)</f>
        <v/>
      </c>
      <c r="H478" s="23">
        <f>IF(A478="","",Registrations!$BE$178)</f>
        <v/>
      </c>
      <c r="I478" s="23">
        <f>IF(A478="","",Registrations!$BF$178)</f>
        <v/>
      </c>
      <c r="J478" s="24">
        <f>IF(A478="","",Registrations!$BC$178)</f>
        <v/>
      </c>
      <c r="K478" s="24">
        <f>IF(A478="","",Registrations!$BG$178)</f>
        <v/>
      </c>
      <c r="L478" s="24">
        <f>IF(A478="","",IF(Registrations!$BD$178="Yes","Uploaded",IF(UPPER(TRIM(R478&amp;""))="Y","On paper","Missing")))</f>
        <v/>
      </c>
      <c r="M478" s="23">
        <f>IF(A478="","",M178)</f>
        <v/>
      </c>
      <c r="N478" s="26">
        <f>IF(A478="","","On the first camper's row")</f>
        <v/>
      </c>
      <c r="O478" s="26">
        <f>IF(A478="","","On the first camper's row")</f>
        <v/>
      </c>
      <c r="P478" s="26">
        <f>IF(A478="","","On the first camper's row")</f>
        <v/>
      </c>
      <c r="Q478" s="18" t="n"/>
      <c r="R478" s="28" t="n"/>
      <c r="S478" s="28" t="n"/>
      <c r="T478" s="28" t="n"/>
      <c r="U478" s="18" t="n"/>
      <c r="V478" s="19">
        <f>IF(A478="",0,1)</f>
        <v/>
      </c>
      <c r="W478" s="19">
        <f>IF(A478="",0,0)</f>
        <v/>
      </c>
    </row>
    <row r="479">
      <c r="A479" s="23">
        <f>Registrations!$AY$179</f>
        <v/>
      </c>
      <c r="B479" s="24">
        <f>IF(A479="","","Second camper")</f>
        <v/>
      </c>
      <c r="C479" s="25">
        <f>IF(A479="","",Registrations!$AZ$179)</f>
        <v/>
      </c>
      <c r="D479" s="24">
        <f>IF(OR(A479="",NOT(ISNUMBER(C479)),NOT(ISNUMBER(Lists!$B$2))),"",YEAR(Lists!$B$2)-YEAR(C479)-IF(DATE(YEAR(Lists!$B$2),MONTH(C479),DAY(C479))&gt;Lists!$B$2,1,0))</f>
        <v/>
      </c>
      <c r="E479" s="23">
        <f>IF(NOT(ISNUMBER(D479)),"",IF(COUNTIF(Lists!$E$2:$E$4,"&lt;="&amp;D479)=0,"Check the age",IF(D479&gt;Lists!$F$2,"Check the age",INDEX(Lists!$D$2:$D$4,COUNTIF(Lists!$E$2:$E$4,"&lt;="&amp;D479)))))</f>
        <v/>
      </c>
      <c r="F479" s="23">
        <f>IF(A479="","",Registrations!$BA$179)</f>
        <v/>
      </c>
      <c r="G479" s="24">
        <f>IF(A479="","",Registrations!$BB$179)</f>
        <v/>
      </c>
      <c r="H479" s="23">
        <f>IF(A479="","",Registrations!$BE$179)</f>
        <v/>
      </c>
      <c r="I479" s="23">
        <f>IF(A479="","",Registrations!$BF$179)</f>
        <v/>
      </c>
      <c r="J479" s="24">
        <f>IF(A479="","",Registrations!$BC$179)</f>
        <v/>
      </c>
      <c r="K479" s="24">
        <f>IF(A479="","",Registrations!$BG$179)</f>
        <v/>
      </c>
      <c r="L479" s="24">
        <f>IF(A479="","",IF(Registrations!$BD$179="Yes","Uploaded",IF(UPPER(TRIM(R479&amp;""))="Y","On paper","Missing")))</f>
        <v/>
      </c>
      <c r="M479" s="23">
        <f>IF(A479="","",M179)</f>
        <v/>
      </c>
      <c r="N479" s="26">
        <f>IF(A479="","","On the first camper's row")</f>
        <v/>
      </c>
      <c r="O479" s="26">
        <f>IF(A479="","","On the first camper's row")</f>
        <v/>
      </c>
      <c r="P479" s="26">
        <f>IF(A479="","","On the first camper's row")</f>
        <v/>
      </c>
      <c r="Q479" s="18" t="n"/>
      <c r="R479" s="28" t="n"/>
      <c r="S479" s="28" t="n"/>
      <c r="T479" s="28" t="n"/>
      <c r="U479" s="18" t="n"/>
      <c r="V479" s="19">
        <f>IF(A479="",0,1)</f>
        <v/>
      </c>
      <c r="W479" s="19">
        <f>IF(A479="",0,0)</f>
        <v/>
      </c>
    </row>
    <row r="480">
      <c r="A480" s="23">
        <f>Registrations!$AY$180</f>
        <v/>
      </c>
      <c r="B480" s="24">
        <f>IF(A480="","","Second camper")</f>
        <v/>
      </c>
      <c r="C480" s="25">
        <f>IF(A480="","",Registrations!$AZ$180)</f>
        <v/>
      </c>
      <c r="D480" s="24">
        <f>IF(OR(A480="",NOT(ISNUMBER(C480)),NOT(ISNUMBER(Lists!$B$2))),"",YEAR(Lists!$B$2)-YEAR(C480)-IF(DATE(YEAR(Lists!$B$2),MONTH(C480),DAY(C480))&gt;Lists!$B$2,1,0))</f>
        <v/>
      </c>
      <c r="E480" s="23">
        <f>IF(NOT(ISNUMBER(D480)),"",IF(COUNTIF(Lists!$E$2:$E$4,"&lt;="&amp;D480)=0,"Check the age",IF(D480&gt;Lists!$F$2,"Check the age",INDEX(Lists!$D$2:$D$4,COUNTIF(Lists!$E$2:$E$4,"&lt;="&amp;D480)))))</f>
        <v/>
      </c>
      <c r="F480" s="23">
        <f>IF(A480="","",Registrations!$BA$180)</f>
        <v/>
      </c>
      <c r="G480" s="24">
        <f>IF(A480="","",Registrations!$BB$180)</f>
        <v/>
      </c>
      <c r="H480" s="23">
        <f>IF(A480="","",Registrations!$BE$180)</f>
        <v/>
      </c>
      <c r="I480" s="23">
        <f>IF(A480="","",Registrations!$BF$180)</f>
        <v/>
      </c>
      <c r="J480" s="24">
        <f>IF(A480="","",Registrations!$BC$180)</f>
        <v/>
      </c>
      <c r="K480" s="24">
        <f>IF(A480="","",Registrations!$BG$180)</f>
        <v/>
      </c>
      <c r="L480" s="24">
        <f>IF(A480="","",IF(Registrations!$BD$180="Yes","Uploaded",IF(UPPER(TRIM(R480&amp;""))="Y","On paper","Missing")))</f>
        <v/>
      </c>
      <c r="M480" s="23">
        <f>IF(A480="","",M180)</f>
        <v/>
      </c>
      <c r="N480" s="26">
        <f>IF(A480="","","On the first camper's row")</f>
        <v/>
      </c>
      <c r="O480" s="26">
        <f>IF(A480="","","On the first camper's row")</f>
        <v/>
      </c>
      <c r="P480" s="26">
        <f>IF(A480="","","On the first camper's row")</f>
        <v/>
      </c>
      <c r="Q480" s="18" t="n"/>
      <c r="R480" s="28" t="n"/>
      <c r="S480" s="28" t="n"/>
      <c r="T480" s="28" t="n"/>
      <c r="U480" s="18" t="n"/>
      <c r="V480" s="19">
        <f>IF(A480="",0,1)</f>
        <v/>
      </c>
      <c r="W480" s="19">
        <f>IF(A480="",0,0)</f>
        <v/>
      </c>
    </row>
    <row r="481">
      <c r="A481" s="23">
        <f>Registrations!$AY$181</f>
        <v/>
      </c>
      <c r="B481" s="24">
        <f>IF(A481="","","Second camper")</f>
        <v/>
      </c>
      <c r="C481" s="25">
        <f>IF(A481="","",Registrations!$AZ$181)</f>
        <v/>
      </c>
      <c r="D481" s="24">
        <f>IF(OR(A481="",NOT(ISNUMBER(C481)),NOT(ISNUMBER(Lists!$B$2))),"",YEAR(Lists!$B$2)-YEAR(C481)-IF(DATE(YEAR(Lists!$B$2),MONTH(C481),DAY(C481))&gt;Lists!$B$2,1,0))</f>
        <v/>
      </c>
      <c r="E481" s="23">
        <f>IF(NOT(ISNUMBER(D481)),"",IF(COUNTIF(Lists!$E$2:$E$4,"&lt;="&amp;D481)=0,"Check the age",IF(D481&gt;Lists!$F$2,"Check the age",INDEX(Lists!$D$2:$D$4,COUNTIF(Lists!$E$2:$E$4,"&lt;="&amp;D481)))))</f>
        <v/>
      </c>
      <c r="F481" s="23">
        <f>IF(A481="","",Registrations!$BA$181)</f>
        <v/>
      </c>
      <c r="G481" s="24">
        <f>IF(A481="","",Registrations!$BB$181)</f>
        <v/>
      </c>
      <c r="H481" s="23">
        <f>IF(A481="","",Registrations!$BE$181)</f>
        <v/>
      </c>
      <c r="I481" s="23">
        <f>IF(A481="","",Registrations!$BF$181)</f>
        <v/>
      </c>
      <c r="J481" s="24">
        <f>IF(A481="","",Registrations!$BC$181)</f>
        <v/>
      </c>
      <c r="K481" s="24">
        <f>IF(A481="","",Registrations!$BG$181)</f>
        <v/>
      </c>
      <c r="L481" s="24">
        <f>IF(A481="","",IF(Registrations!$BD$181="Yes","Uploaded",IF(UPPER(TRIM(R481&amp;""))="Y","On paper","Missing")))</f>
        <v/>
      </c>
      <c r="M481" s="23">
        <f>IF(A481="","",M181)</f>
        <v/>
      </c>
      <c r="N481" s="26">
        <f>IF(A481="","","On the first camper's row")</f>
        <v/>
      </c>
      <c r="O481" s="26">
        <f>IF(A481="","","On the first camper's row")</f>
        <v/>
      </c>
      <c r="P481" s="26">
        <f>IF(A481="","","On the first camper's row")</f>
        <v/>
      </c>
      <c r="Q481" s="18" t="n"/>
      <c r="R481" s="28" t="n"/>
      <c r="S481" s="28" t="n"/>
      <c r="T481" s="28" t="n"/>
      <c r="U481" s="18" t="n"/>
      <c r="V481" s="19">
        <f>IF(A481="",0,1)</f>
        <v/>
      </c>
      <c r="W481" s="19">
        <f>IF(A481="",0,0)</f>
        <v/>
      </c>
    </row>
    <row r="482">
      <c r="A482" s="23">
        <f>Registrations!$AY$182</f>
        <v/>
      </c>
      <c r="B482" s="24">
        <f>IF(A482="","","Second camper")</f>
        <v/>
      </c>
      <c r="C482" s="25">
        <f>IF(A482="","",Registrations!$AZ$182)</f>
        <v/>
      </c>
      <c r="D482" s="24">
        <f>IF(OR(A482="",NOT(ISNUMBER(C482)),NOT(ISNUMBER(Lists!$B$2))),"",YEAR(Lists!$B$2)-YEAR(C482)-IF(DATE(YEAR(Lists!$B$2),MONTH(C482),DAY(C482))&gt;Lists!$B$2,1,0))</f>
        <v/>
      </c>
      <c r="E482" s="23">
        <f>IF(NOT(ISNUMBER(D482)),"",IF(COUNTIF(Lists!$E$2:$E$4,"&lt;="&amp;D482)=0,"Check the age",IF(D482&gt;Lists!$F$2,"Check the age",INDEX(Lists!$D$2:$D$4,COUNTIF(Lists!$E$2:$E$4,"&lt;="&amp;D482)))))</f>
        <v/>
      </c>
      <c r="F482" s="23">
        <f>IF(A482="","",Registrations!$BA$182)</f>
        <v/>
      </c>
      <c r="G482" s="24">
        <f>IF(A482="","",Registrations!$BB$182)</f>
        <v/>
      </c>
      <c r="H482" s="23">
        <f>IF(A482="","",Registrations!$BE$182)</f>
        <v/>
      </c>
      <c r="I482" s="23">
        <f>IF(A482="","",Registrations!$BF$182)</f>
        <v/>
      </c>
      <c r="J482" s="24">
        <f>IF(A482="","",Registrations!$BC$182)</f>
        <v/>
      </c>
      <c r="K482" s="24">
        <f>IF(A482="","",Registrations!$BG$182)</f>
        <v/>
      </c>
      <c r="L482" s="24">
        <f>IF(A482="","",IF(Registrations!$BD$182="Yes","Uploaded",IF(UPPER(TRIM(R482&amp;""))="Y","On paper","Missing")))</f>
        <v/>
      </c>
      <c r="M482" s="23">
        <f>IF(A482="","",M182)</f>
        <v/>
      </c>
      <c r="N482" s="26">
        <f>IF(A482="","","On the first camper's row")</f>
        <v/>
      </c>
      <c r="O482" s="26">
        <f>IF(A482="","","On the first camper's row")</f>
        <v/>
      </c>
      <c r="P482" s="26">
        <f>IF(A482="","","On the first camper's row")</f>
        <v/>
      </c>
      <c r="Q482" s="18" t="n"/>
      <c r="R482" s="28" t="n"/>
      <c r="S482" s="28" t="n"/>
      <c r="T482" s="28" t="n"/>
      <c r="U482" s="18" t="n"/>
      <c r="V482" s="19">
        <f>IF(A482="",0,1)</f>
        <v/>
      </c>
      <c r="W482" s="19">
        <f>IF(A482="",0,0)</f>
        <v/>
      </c>
    </row>
    <row r="483">
      <c r="A483" s="23">
        <f>Registrations!$AY$183</f>
        <v/>
      </c>
      <c r="B483" s="24">
        <f>IF(A483="","","Second camper")</f>
        <v/>
      </c>
      <c r="C483" s="25">
        <f>IF(A483="","",Registrations!$AZ$183)</f>
        <v/>
      </c>
      <c r="D483" s="24">
        <f>IF(OR(A483="",NOT(ISNUMBER(C483)),NOT(ISNUMBER(Lists!$B$2))),"",YEAR(Lists!$B$2)-YEAR(C483)-IF(DATE(YEAR(Lists!$B$2),MONTH(C483),DAY(C483))&gt;Lists!$B$2,1,0))</f>
        <v/>
      </c>
      <c r="E483" s="23">
        <f>IF(NOT(ISNUMBER(D483)),"",IF(COUNTIF(Lists!$E$2:$E$4,"&lt;="&amp;D483)=0,"Check the age",IF(D483&gt;Lists!$F$2,"Check the age",INDEX(Lists!$D$2:$D$4,COUNTIF(Lists!$E$2:$E$4,"&lt;="&amp;D483)))))</f>
        <v/>
      </c>
      <c r="F483" s="23">
        <f>IF(A483="","",Registrations!$BA$183)</f>
        <v/>
      </c>
      <c r="G483" s="24">
        <f>IF(A483="","",Registrations!$BB$183)</f>
        <v/>
      </c>
      <c r="H483" s="23">
        <f>IF(A483="","",Registrations!$BE$183)</f>
        <v/>
      </c>
      <c r="I483" s="23">
        <f>IF(A483="","",Registrations!$BF$183)</f>
        <v/>
      </c>
      <c r="J483" s="24">
        <f>IF(A483="","",Registrations!$BC$183)</f>
        <v/>
      </c>
      <c r="K483" s="24">
        <f>IF(A483="","",Registrations!$BG$183)</f>
        <v/>
      </c>
      <c r="L483" s="24">
        <f>IF(A483="","",IF(Registrations!$BD$183="Yes","Uploaded",IF(UPPER(TRIM(R483&amp;""))="Y","On paper","Missing")))</f>
        <v/>
      </c>
      <c r="M483" s="23">
        <f>IF(A483="","",M183)</f>
        <v/>
      </c>
      <c r="N483" s="26">
        <f>IF(A483="","","On the first camper's row")</f>
        <v/>
      </c>
      <c r="O483" s="26">
        <f>IF(A483="","","On the first camper's row")</f>
        <v/>
      </c>
      <c r="P483" s="26">
        <f>IF(A483="","","On the first camper's row")</f>
        <v/>
      </c>
      <c r="Q483" s="18" t="n"/>
      <c r="R483" s="28" t="n"/>
      <c r="S483" s="28" t="n"/>
      <c r="T483" s="28" t="n"/>
      <c r="U483" s="18" t="n"/>
      <c r="V483" s="19">
        <f>IF(A483="",0,1)</f>
        <v/>
      </c>
      <c r="W483" s="19">
        <f>IF(A483="",0,0)</f>
        <v/>
      </c>
    </row>
    <row r="484">
      <c r="A484" s="23">
        <f>Registrations!$AY$184</f>
        <v/>
      </c>
      <c r="B484" s="24">
        <f>IF(A484="","","Second camper")</f>
        <v/>
      </c>
      <c r="C484" s="25">
        <f>IF(A484="","",Registrations!$AZ$184)</f>
        <v/>
      </c>
      <c r="D484" s="24">
        <f>IF(OR(A484="",NOT(ISNUMBER(C484)),NOT(ISNUMBER(Lists!$B$2))),"",YEAR(Lists!$B$2)-YEAR(C484)-IF(DATE(YEAR(Lists!$B$2),MONTH(C484),DAY(C484))&gt;Lists!$B$2,1,0))</f>
        <v/>
      </c>
      <c r="E484" s="23">
        <f>IF(NOT(ISNUMBER(D484)),"",IF(COUNTIF(Lists!$E$2:$E$4,"&lt;="&amp;D484)=0,"Check the age",IF(D484&gt;Lists!$F$2,"Check the age",INDEX(Lists!$D$2:$D$4,COUNTIF(Lists!$E$2:$E$4,"&lt;="&amp;D484)))))</f>
        <v/>
      </c>
      <c r="F484" s="23">
        <f>IF(A484="","",Registrations!$BA$184)</f>
        <v/>
      </c>
      <c r="G484" s="24">
        <f>IF(A484="","",Registrations!$BB$184)</f>
        <v/>
      </c>
      <c r="H484" s="23">
        <f>IF(A484="","",Registrations!$BE$184)</f>
        <v/>
      </c>
      <c r="I484" s="23">
        <f>IF(A484="","",Registrations!$BF$184)</f>
        <v/>
      </c>
      <c r="J484" s="24">
        <f>IF(A484="","",Registrations!$BC$184)</f>
        <v/>
      </c>
      <c r="K484" s="24">
        <f>IF(A484="","",Registrations!$BG$184)</f>
        <v/>
      </c>
      <c r="L484" s="24">
        <f>IF(A484="","",IF(Registrations!$BD$184="Yes","Uploaded",IF(UPPER(TRIM(R484&amp;""))="Y","On paper","Missing")))</f>
        <v/>
      </c>
      <c r="M484" s="23">
        <f>IF(A484="","",M184)</f>
        <v/>
      </c>
      <c r="N484" s="26">
        <f>IF(A484="","","On the first camper's row")</f>
        <v/>
      </c>
      <c r="O484" s="26">
        <f>IF(A484="","","On the first camper's row")</f>
        <v/>
      </c>
      <c r="P484" s="26">
        <f>IF(A484="","","On the first camper's row")</f>
        <v/>
      </c>
      <c r="Q484" s="18" t="n"/>
      <c r="R484" s="28" t="n"/>
      <c r="S484" s="28" t="n"/>
      <c r="T484" s="28" t="n"/>
      <c r="U484" s="18" t="n"/>
      <c r="V484" s="19">
        <f>IF(A484="",0,1)</f>
        <v/>
      </c>
      <c r="W484" s="19">
        <f>IF(A484="",0,0)</f>
        <v/>
      </c>
    </row>
    <row r="485">
      <c r="A485" s="23">
        <f>Registrations!$AY$185</f>
        <v/>
      </c>
      <c r="B485" s="24">
        <f>IF(A485="","","Second camper")</f>
        <v/>
      </c>
      <c r="C485" s="25">
        <f>IF(A485="","",Registrations!$AZ$185)</f>
        <v/>
      </c>
      <c r="D485" s="24">
        <f>IF(OR(A485="",NOT(ISNUMBER(C485)),NOT(ISNUMBER(Lists!$B$2))),"",YEAR(Lists!$B$2)-YEAR(C485)-IF(DATE(YEAR(Lists!$B$2),MONTH(C485),DAY(C485))&gt;Lists!$B$2,1,0))</f>
        <v/>
      </c>
      <c r="E485" s="23">
        <f>IF(NOT(ISNUMBER(D485)),"",IF(COUNTIF(Lists!$E$2:$E$4,"&lt;="&amp;D485)=0,"Check the age",IF(D485&gt;Lists!$F$2,"Check the age",INDEX(Lists!$D$2:$D$4,COUNTIF(Lists!$E$2:$E$4,"&lt;="&amp;D485)))))</f>
        <v/>
      </c>
      <c r="F485" s="23">
        <f>IF(A485="","",Registrations!$BA$185)</f>
        <v/>
      </c>
      <c r="G485" s="24">
        <f>IF(A485="","",Registrations!$BB$185)</f>
        <v/>
      </c>
      <c r="H485" s="23">
        <f>IF(A485="","",Registrations!$BE$185)</f>
        <v/>
      </c>
      <c r="I485" s="23">
        <f>IF(A485="","",Registrations!$BF$185)</f>
        <v/>
      </c>
      <c r="J485" s="24">
        <f>IF(A485="","",Registrations!$BC$185)</f>
        <v/>
      </c>
      <c r="K485" s="24">
        <f>IF(A485="","",Registrations!$BG$185)</f>
        <v/>
      </c>
      <c r="L485" s="24">
        <f>IF(A485="","",IF(Registrations!$BD$185="Yes","Uploaded",IF(UPPER(TRIM(R485&amp;""))="Y","On paper","Missing")))</f>
        <v/>
      </c>
      <c r="M485" s="23">
        <f>IF(A485="","",M185)</f>
        <v/>
      </c>
      <c r="N485" s="26">
        <f>IF(A485="","","On the first camper's row")</f>
        <v/>
      </c>
      <c r="O485" s="26">
        <f>IF(A485="","","On the first camper's row")</f>
        <v/>
      </c>
      <c r="P485" s="26">
        <f>IF(A485="","","On the first camper's row")</f>
        <v/>
      </c>
      <c r="Q485" s="18" t="n"/>
      <c r="R485" s="28" t="n"/>
      <c r="S485" s="28" t="n"/>
      <c r="T485" s="28" t="n"/>
      <c r="U485" s="18" t="n"/>
      <c r="V485" s="19">
        <f>IF(A485="",0,1)</f>
        <v/>
      </c>
      <c r="W485" s="19">
        <f>IF(A485="",0,0)</f>
        <v/>
      </c>
    </row>
    <row r="486">
      <c r="A486" s="23">
        <f>Registrations!$AY$186</f>
        <v/>
      </c>
      <c r="B486" s="24">
        <f>IF(A486="","","Second camper")</f>
        <v/>
      </c>
      <c r="C486" s="25">
        <f>IF(A486="","",Registrations!$AZ$186)</f>
        <v/>
      </c>
      <c r="D486" s="24">
        <f>IF(OR(A486="",NOT(ISNUMBER(C486)),NOT(ISNUMBER(Lists!$B$2))),"",YEAR(Lists!$B$2)-YEAR(C486)-IF(DATE(YEAR(Lists!$B$2),MONTH(C486),DAY(C486))&gt;Lists!$B$2,1,0))</f>
        <v/>
      </c>
      <c r="E486" s="23">
        <f>IF(NOT(ISNUMBER(D486)),"",IF(COUNTIF(Lists!$E$2:$E$4,"&lt;="&amp;D486)=0,"Check the age",IF(D486&gt;Lists!$F$2,"Check the age",INDEX(Lists!$D$2:$D$4,COUNTIF(Lists!$E$2:$E$4,"&lt;="&amp;D486)))))</f>
        <v/>
      </c>
      <c r="F486" s="23">
        <f>IF(A486="","",Registrations!$BA$186)</f>
        <v/>
      </c>
      <c r="G486" s="24">
        <f>IF(A486="","",Registrations!$BB$186)</f>
        <v/>
      </c>
      <c r="H486" s="23">
        <f>IF(A486="","",Registrations!$BE$186)</f>
        <v/>
      </c>
      <c r="I486" s="23">
        <f>IF(A486="","",Registrations!$BF$186)</f>
        <v/>
      </c>
      <c r="J486" s="24">
        <f>IF(A486="","",Registrations!$BC$186)</f>
        <v/>
      </c>
      <c r="K486" s="24">
        <f>IF(A486="","",Registrations!$BG$186)</f>
        <v/>
      </c>
      <c r="L486" s="24">
        <f>IF(A486="","",IF(Registrations!$BD$186="Yes","Uploaded",IF(UPPER(TRIM(R486&amp;""))="Y","On paper","Missing")))</f>
        <v/>
      </c>
      <c r="M486" s="23">
        <f>IF(A486="","",M186)</f>
        <v/>
      </c>
      <c r="N486" s="26">
        <f>IF(A486="","","On the first camper's row")</f>
        <v/>
      </c>
      <c r="O486" s="26">
        <f>IF(A486="","","On the first camper's row")</f>
        <v/>
      </c>
      <c r="P486" s="26">
        <f>IF(A486="","","On the first camper's row")</f>
        <v/>
      </c>
      <c r="Q486" s="18" t="n"/>
      <c r="R486" s="28" t="n"/>
      <c r="S486" s="28" t="n"/>
      <c r="T486" s="28" t="n"/>
      <c r="U486" s="18" t="n"/>
      <c r="V486" s="19">
        <f>IF(A486="",0,1)</f>
        <v/>
      </c>
      <c r="W486" s="19">
        <f>IF(A486="",0,0)</f>
        <v/>
      </c>
    </row>
    <row r="487">
      <c r="A487" s="23">
        <f>Registrations!$AY$187</f>
        <v/>
      </c>
      <c r="B487" s="24">
        <f>IF(A487="","","Second camper")</f>
        <v/>
      </c>
      <c r="C487" s="25">
        <f>IF(A487="","",Registrations!$AZ$187)</f>
        <v/>
      </c>
      <c r="D487" s="24">
        <f>IF(OR(A487="",NOT(ISNUMBER(C487)),NOT(ISNUMBER(Lists!$B$2))),"",YEAR(Lists!$B$2)-YEAR(C487)-IF(DATE(YEAR(Lists!$B$2),MONTH(C487),DAY(C487))&gt;Lists!$B$2,1,0))</f>
        <v/>
      </c>
      <c r="E487" s="23">
        <f>IF(NOT(ISNUMBER(D487)),"",IF(COUNTIF(Lists!$E$2:$E$4,"&lt;="&amp;D487)=0,"Check the age",IF(D487&gt;Lists!$F$2,"Check the age",INDEX(Lists!$D$2:$D$4,COUNTIF(Lists!$E$2:$E$4,"&lt;="&amp;D487)))))</f>
        <v/>
      </c>
      <c r="F487" s="23">
        <f>IF(A487="","",Registrations!$BA$187)</f>
        <v/>
      </c>
      <c r="G487" s="24">
        <f>IF(A487="","",Registrations!$BB$187)</f>
        <v/>
      </c>
      <c r="H487" s="23">
        <f>IF(A487="","",Registrations!$BE$187)</f>
        <v/>
      </c>
      <c r="I487" s="23">
        <f>IF(A487="","",Registrations!$BF$187)</f>
        <v/>
      </c>
      <c r="J487" s="24">
        <f>IF(A487="","",Registrations!$BC$187)</f>
        <v/>
      </c>
      <c r="K487" s="24">
        <f>IF(A487="","",Registrations!$BG$187)</f>
        <v/>
      </c>
      <c r="L487" s="24">
        <f>IF(A487="","",IF(Registrations!$BD$187="Yes","Uploaded",IF(UPPER(TRIM(R487&amp;""))="Y","On paper","Missing")))</f>
        <v/>
      </c>
      <c r="M487" s="23">
        <f>IF(A487="","",M187)</f>
        <v/>
      </c>
      <c r="N487" s="26">
        <f>IF(A487="","","On the first camper's row")</f>
        <v/>
      </c>
      <c r="O487" s="26">
        <f>IF(A487="","","On the first camper's row")</f>
        <v/>
      </c>
      <c r="P487" s="26">
        <f>IF(A487="","","On the first camper's row")</f>
        <v/>
      </c>
      <c r="Q487" s="18" t="n"/>
      <c r="R487" s="28" t="n"/>
      <c r="S487" s="28" t="n"/>
      <c r="T487" s="28" t="n"/>
      <c r="U487" s="18" t="n"/>
      <c r="V487" s="19">
        <f>IF(A487="",0,1)</f>
        <v/>
      </c>
      <c r="W487" s="19">
        <f>IF(A487="",0,0)</f>
        <v/>
      </c>
    </row>
    <row r="488">
      <c r="A488" s="23">
        <f>Registrations!$AY$188</f>
        <v/>
      </c>
      <c r="B488" s="24">
        <f>IF(A488="","","Second camper")</f>
        <v/>
      </c>
      <c r="C488" s="25">
        <f>IF(A488="","",Registrations!$AZ$188)</f>
        <v/>
      </c>
      <c r="D488" s="24">
        <f>IF(OR(A488="",NOT(ISNUMBER(C488)),NOT(ISNUMBER(Lists!$B$2))),"",YEAR(Lists!$B$2)-YEAR(C488)-IF(DATE(YEAR(Lists!$B$2),MONTH(C488),DAY(C488))&gt;Lists!$B$2,1,0))</f>
        <v/>
      </c>
      <c r="E488" s="23">
        <f>IF(NOT(ISNUMBER(D488)),"",IF(COUNTIF(Lists!$E$2:$E$4,"&lt;="&amp;D488)=0,"Check the age",IF(D488&gt;Lists!$F$2,"Check the age",INDEX(Lists!$D$2:$D$4,COUNTIF(Lists!$E$2:$E$4,"&lt;="&amp;D488)))))</f>
        <v/>
      </c>
      <c r="F488" s="23">
        <f>IF(A488="","",Registrations!$BA$188)</f>
        <v/>
      </c>
      <c r="G488" s="24">
        <f>IF(A488="","",Registrations!$BB$188)</f>
        <v/>
      </c>
      <c r="H488" s="23">
        <f>IF(A488="","",Registrations!$BE$188)</f>
        <v/>
      </c>
      <c r="I488" s="23">
        <f>IF(A488="","",Registrations!$BF$188)</f>
        <v/>
      </c>
      <c r="J488" s="24">
        <f>IF(A488="","",Registrations!$BC$188)</f>
        <v/>
      </c>
      <c r="K488" s="24">
        <f>IF(A488="","",Registrations!$BG$188)</f>
        <v/>
      </c>
      <c r="L488" s="24">
        <f>IF(A488="","",IF(Registrations!$BD$188="Yes","Uploaded",IF(UPPER(TRIM(R488&amp;""))="Y","On paper","Missing")))</f>
        <v/>
      </c>
      <c r="M488" s="23">
        <f>IF(A488="","",M188)</f>
        <v/>
      </c>
      <c r="N488" s="26">
        <f>IF(A488="","","On the first camper's row")</f>
        <v/>
      </c>
      <c r="O488" s="26">
        <f>IF(A488="","","On the first camper's row")</f>
        <v/>
      </c>
      <c r="P488" s="26">
        <f>IF(A488="","","On the first camper's row")</f>
        <v/>
      </c>
      <c r="Q488" s="18" t="n"/>
      <c r="R488" s="28" t="n"/>
      <c r="S488" s="28" t="n"/>
      <c r="T488" s="28" t="n"/>
      <c r="U488" s="18" t="n"/>
      <c r="V488" s="19">
        <f>IF(A488="",0,1)</f>
        <v/>
      </c>
      <c r="W488" s="19">
        <f>IF(A488="",0,0)</f>
        <v/>
      </c>
    </row>
    <row r="489">
      <c r="A489" s="23">
        <f>Registrations!$AY$189</f>
        <v/>
      </c>
      <c r="B489" s="24">
        <f>IF(A489="","","Second camper")</f>
        <v/>
      </c>
      <c r="C489" s="25">
        <f>IF(A489="","",Registrations!$AZ$189)</f>
        <v/>
      </c>
      <c r="D489" s="24">
        <f>IF(OR(A489="",NOT(ISNUMBER(C489)),NOT(ISNUMBER(Lists!$B$2))),"",YEAR(Lists!$B$2)-YEAR(C489)-IF(DATE(YEAR(Lists!$B$2),MONTH(C489),DAY(C489))&gt;Lists!$B$2,1,0))</f>
        <v/>
      </c>
      <c r="E489" s="23">
        <f>IF(NOT(ISNUMBER(D489)),"",IF(COUNTIF(Lists!$E$2:$E$4,"&lt;="&amp;D489)=0,"Check the age",IF(D489&gt;Lists!$F$2,"Check the age",INDEX(Lists!$D$2:$D$4,COUNTIF(Lists!$E$2:$E$4,"&lt;="&amp;D489)))))</f>
        <v/>
      </c>
      <c r="F489" s="23">
        <f>IF(A489="","",Registrations!$BA$189)</f>
        <v/>
      </c>
      <c r="G489" s="24">
        <f>IF(A489="","",Registrations!$BB$189)</f>
        <v/>
      </c>
      <c r="H489" s="23">
        <f>IF(A489="","",Registrations!$BE$189)</f>
        <v/>
      </c>
      <c r="I489" s="23">
        <f>IF(A489="","",Registrations!$BF$189)</f>
        <v/>
      </c>
      <c r="J489" s="24">
        <f>IF(A489="","",Registrations!$BC$189)</f>
        <v/>
      </c>
      <c r="K489" s="24">
        <f>IF(A489="","",Registrations!$BG$189)</f>
        <v/>
      </c>
      <c r="L489" s="24">
        <f>IF(A489="","",IF(Registrations!$BD$189="Yes","Uploaded",IF(UPPER(TRIM(R489&amp;""))="Y","On paper","Missing")))</f>
        <v/>
      </c>
      <c r="M489" s="23">
        <f>IF(A489="","",M189)</f>
        <v/>
      </c>
      <c r="N489" s="26">
        <f>IF(A489="","","On the first camper's row")</f>
        <v/>
      </c>
      <c r="O489" s="26">
        <f>IF(A489="","","On the first camper's row")</f>
        <v/>
      </c>
      <c r="P489" s="26">
        <f>IF(A489="","","On the first camper's row")</f>
        <v/>
      </c>
      <c r="Q489" s="18" t="n"/>
      <c r="R489" s="28" t="n"/>
      <c r="S489" s="28" t="n"/>
      <c r="T489" s="28" t="n"/>
      <c r="U489" s="18" t="n"/>
      <c r="V489" s="19">
        <f>IF(A489="",0,1)</f>
        <v/>
      </c>
      <c r="W489" s="19">
        <f>IF(A489="",0,0)</f>
        <v/>
      </c>
    </row>
    <row r="490">
      <c r="A490" s="23">
        <f>Registrations!$AY$190</f>
        <v/>
      </c>
      <c r="B490" s="24">
        <f>IF(A490="","","Second camper")</f>
        <v/>
      </c>
      <c r="C490" s="25">
        <f>IF(A490="","",Registrations!$AZ$190)</f>
        <v/>
      </c>
      <c r="D490" s="24">
        <f>IF(OR(A490="",NOT(ISNUMBER(C490)),NOT(ISNUMBER(Lists!$B$2))),"",YEAR(Lists!$B$2)-YEAR(C490)-IF(DATE(YEAR(Lists!$B$2),MONTH(C490),DAY(C490))&gt;Lists!$B$2,1,0))</f>
        <v/>
      </c>
      <c r="E490" s="23">
        <f>IF(NOT(ISNUMBER(D490)),"",IF(COUNTIF(Lists!$E$2:$E$4,"&lt;="&amp;D490)=0,"Check the age",IF(D490&gt;Lists!$F$2,"Check the age",INDEX(Lists!$D$2:$D$4,COUNTIF(Lists!$E$2:$E$4,"&lt;="&amp;D490)))))</f>
        <v/>
      </c>
      <c r="F490" s="23">
        <f>IF(A490="","",Registrations!$BA$190)</f>
        <v/>
      </c>
      <c r="G490" s="24">
        <f>IF(A490="","",Registrations!$BB$190)</f>
        <v/>
      </c>
      <c r="H490" s="23">
        <f>IF(A490="","",Registrations!$BE$190)</f>
        <v/>
      </c>
      <c r="I490" s="23">
        <f>IF(A490="","",Registrations!$BF$190)</f>
        <v/>
      </c>
      <c r="J490" s="24">
        <f>IF(A490="","",Registrations!$BC$190)</f>
        <v/>
      </c>
      <c r="K490" s="24">
        <f>IF(A490="","",Registrations!$BG$190)</f>
        <v/>
      </c>
      <c r="L490" s="24">
        <f>IF(A490="","",IF(Registrations!$BD$190="Yes","Uploaded",IF(UPPER(TRIM(R490&amp;""))="Y","On paper","Missing")))</f>
        <v/>
      </c>
      <c r="M490" s="23">
        <f>IF(A490="","",M190)</f>
        <v/>
      </c>
      <c r="N490" s="26">
        <f>IF(A490="","","On the first camper's row")</f>
        <v/>
      </c>
      <c r="O490" s="26">
        <f>IF(A490="","","On the first camper's row")</f>
        <v/>
      </c>
      <c r="P490" s="26">
        <f>IF(A490="","","On the first camper's row")</f>
        <v/>
      </c>
      <c r="Q490" s="18" t="n"/>
      <c r="R490" s="28" t="n"/>
      <c r="S490" s="28" t="n"/>
      <c r="T490" s="28" t="n"/>
      <c r="U490" s="18" t="n"/>
      <c r="V490" s="19">
        <f>IF(A490="",0,1)</f>
        <v/>
      </c>
      <c r="W490" s="19">
        <f>IF(A490="",0,0)</f>
        <v/>
      </c>
    </row>
    <row r="491">
      <c r="A491" s="23">
        <f>Registrations!$AY$191</f>
        <v/>
      </c>
      <c r="B491" s="24">
        <f>IF(A491="","","Second camper")</f>
        <v/>
      </c>
      <c r="C491" s="25">
        <f>IF(A491="","",Registrations!$AZ$191)</f>
        <v/>
      </c>
      <c r="D491" s="24">
        <f>IF(OR(A491="",NOT(ISNUMBER(C491)),NOT(ISNUMBER(Lists!$B$2))),"",YEAR(Lists!$B$2)-YEAR(C491)-IF(DATE(YEAR(Lists!$B$2),MONTH(C491),DAY(C491))&gt;Lists!$B$2,1,0))</f>
        <v/>
      </c>
      <c r="E491" s="23">
        <f>IF(NOT(ISNUMBER(D491)),"",IF(COUNTIF(Lists!$E$2:$E$4,"&lt;="&amp;D491)=0,"Check the age",IF(D491&gt;Lists!$F$2,"Check the age",INDEX(Lists!$D$2:$D$4,COUNTIF(Lists!$E$2:$E$4,"&lt;="&amp;D491)))))</f>
        <v/>
      </c>
      <c r="F491" s="23">
        <f>IF(A491="","",Registrations!$BA$191)</f>
        <v/>
      </c>
      <c r="G491" s="24">
        <f>IF(A491="","",Registrations!$BB$191)</f>
        <v/>
      </c>
      <c r="H491" s="23">
        <f>IF(A491="","",Registrations!$BE$191)</f>
        <v/>
      </c>
      <c r="I491" s="23">
        <f>IF(A491="","",Registrations!$BF$191)</f>
        <v/>
      </c>
      <c r="J491" s="24">
        <f>IF(A491="","",Registrations!$BC$191)</f>
        <v/>
      </c>
      <c r="K491" s="24">
        <f>IF(A491="","",Registrations!$BG$191)</f>
        <v/>
      </c>
      <c r="L491" s="24">
        <f>IF(A491="","",IF(Registrations!$BD$191="Yes","Uploaded",IF(UPPER(TRIM(R491&amp;""))="Y","On paper","Missing")))</f>
        <v/>
      </c>
      <c r="M491" s="23">
        <f>IF(A491="","",M191)</f>
        <v/>
      </c>
      <c r="N491" s="26">
        <f>IF(A491="","","On the first camper's row")</f>
        <v/>
      </c>
      <c r="O491" s="26">
        <f>IF(A491="","","On the first camper's row")</f>
        <v/>
      </c>
      <c r="P491" s="26">
        <f>IF(A491="","","On the first camper's row")</f>
        <v/>
      </c>
      <c r="Q491" s="18" t="n"/>
      <c r="R491" s="28" t="n"/>
      <c r="S491" s="28" t="n"/>
      <c r="T491" s="28" t="n"/>
      <c r="U491" s="18" t="n"/>
      <c r="V491" s="19">
        <f>IF(A491="",0,1)</f>
        <v/>
      </c>
      <c r="W491" s="19">
        <f>IF(A491="",0,0)</f>
        <v/>
      </c>
    </row>
    <row r="492">
      <c r="A492" s="23">
        <f>Registrations!$AY$192</f>
        <v/>
      </c>
      <c r="B492" s="24">
        <f>IF(A492="","","Second camper")</f>
        <v/>
      </c>
      <c r="C492" s="25">
        <f>IF(A492="","",Registrations!$AZ$192)</f>
        <v/>
      </c>
      <c r="D492" s="24">
        <f>IF(OR(A492="",NOT(ISNUMBER(C492)),NOT(ISNUMBER(Lists!$B$2))),"",YEAR(Lists!$B$2)-YEAR(C492)-IF(DATE(YEAR(Lists!$B$2),MONTH(C492),DAY(C492))&gt;Lists!$B$2,1,0))</f>
        <v/>
      </c>
      <c r="E492" s="23">
        <f>IF(NOT(ISNUMBER(D492)),"",IF(COUNTIF(Lists!$E$2:$E$4,"&lt;="&amp;D492)=0,"Check the age",IF(D492&gt;Lists!$F$2,"Check the age",INDEX(Lists!$D$2:$D$4,COUNTIF(Lists!$E$2:$E$4,"&lt;="&amp;D492)))))</f>
        <v/>
      </c>
      <c r="F492" s="23">
        <f>IF(A492="","",Registrations!$BA$192)</f>
        <v/>
      </c>
      <c r="G492" s="24">
        <f>IF(A492="","",Registrations!$BB$192)</f>
        <v/>
      </c>
      <c r="H492" s="23">
        <f>IF(A492="","",Registrations!$BE$192)</f>
        <v/>
      </c>
      <c r="I492" s="23">
        <f>IF(A492="","",Registrations!$BF$192)</f>
        <v/>
      </c>
      <c r="J492" s="24">
        <f>IF(A492="","",Registrations!$BC$192)</f>
        <v/>
      </c>
      <c r="K492" s="24">
        <f>IF(A492="","",Registrations!$BG$192)</f>
        <v/>
      </c>
      <c r="L492" s="24">
        <f>IF(A492="","",IF(Registrations!$BD$192="Yes","Uploaded",IF(UPPER(TRIM(R492&amp;""))="Y","On paper","Missing")))</f>
        <v/>
      </c>
      <c r="M492" s="23">
        <f>IF(A492="","",M192)</f>
        <v/>
      </c>
      <c r="N492" s="26">
        <f>IF(A492="","","On the first camper's row")</f>
        <v/>
      </c>
      <c r="O492" s="26">
        <f>IF(A492="","","On the first camper's row")</f>
        <v/>
      </c>
      <c r="P492" s="26">
        <f>IF(A492="","","On the first camper's row")</f>
        <v/>
      </c>
      <c r="Q492" s="18" t="n"/>
      <c r="R492" s="28" t="n"/>
      <c r="S492" s="28" t="n"/>
      <c r="T492" s="28" t="n"/>
      <c r="U492" s="18" t="n"/>
      <c r="V492" s="19">
        <f>IF(A492="",0,1)</f>
        <v/>
      </c>
      <c r="W492" s="19">
        <f>IF(A492="",0,0)</f>
        <v/>
      </c>
    </row>
    <row r="493">
      <c r="A493" s="23">
        <f>Registrations!$AY$193</f>
        <v/>
      </c>
      <c r="B493" s="24">
        <f>IF(A493="","","Second camper")</f>
        <v/>
      </c>
      <c r="C493" s="25">
        <f>IF(A493="","",Registrations!$AZ$193)</f>
        <v/>
      </c>
      <c r="D493" s="24">
        <f>IF(OR(A493="",NOT(ISNUMBER(C493)),NOT(ISNUMBER(Lists!$B$2))),"",YEAR(Lists!$B$2)-YEAR(C493)-IF(DATE(YEAR(Lists!$B$2),MONTH(C493),DAY(C493))&gt;Lists!$B$2,1,0))</f>
        <v/>
      </c>
      <c r="E493" s="23">
        <f>IF(NOT(ISNUMBER(D493)),"",IF(COUNTIF(Lists!$E$2:$E$4,"&lt;="&amp;D493)=0,"Check the age",IF(D493&gt;Lists!$F$2,"Check the age",INDEX(Lists!$D$2:$D$4,COUNTIF(Lists!$E$2:$E$4,"&lt;="&amp;D493)))))</f>
        <v/>
      </c>
      <c r="F493" s="23">
        <f>IF(A493="","",Registrations!$BA$193)</f>
        <v/>
      </c>
      <c r="G493" s="24">
        <f>IF(A493="","",Registrations!$BB$193)</f>
        <v/>
      </c>
      <c r="H493" s="23">
        <f>IF(A493="","",Registrations!$BE$193)</f>
        <v/>
      </c>
      <c r="I493" s="23">
        <f>IF(A493="","",Registrations!$BF$193)</f>
        <v/>
      </c>
      <c r="J493" s="24">
        <f>IF(A493="","",Registrations!$BC$193)</f>
        <v/>
      </c>
      <c r="K493" s="24">
        <f>IF(A493="","",Registrations!$BG$193)</f>
        <v/>
      </c>
      <c r="L493" s="24">
        <f>IF(A493="","",IF(Registrations!$BD$193="Yes","Uploaded",IF(UPPER(TRIM(R493&amp;""))="Y","On paper","Missing")))</f>
        <v/>
      </c>
      <c r="M493" s="23">
        <f>IF(A493="","",M193)</f>
        <v/>
      </c>
      <c r="N493" s="26">
        <f>IF(A493="","","On the first camper's row")</f>
        <v/>
      </c>
      <c r="O493" s="26">
        <f>IF(A493="","","On the first camper's row")</f>
        <v/>
      </c>
      <c r="P493" s="26">
        <f>IF(A493="","","On the first camper's row")</f>
        <v/>
      </c>
      <c r="Q493" s="18" t="n"/>
      <c r="R493" s="28" t="n"/>
      <c r="S493" s="28" t="n"/>
      <c r="T493" s="28" t="n"/>
      <c r="U493" s="18" t="n"/>
      <c r="V493" s="19">
        <f>IF(A493="",0,1)</f>
        <v/>
      </c>
      <c r="W493" s="19">
        <f>IF(A493="",0,0)</f>
        <v/>
      </c>
    </row>
    <row r="494">
      <c r="A494" s="23">
        <f>Registrations!$AY$194</f>
        <v/>
      </c>
      <c r="B494" s="24">
        <f>IF(A494="","","Second camper")</f>
        <v/>
      </c>
      <c r="C494" s="25">
        <f>IF(A494="","",Registrations!$AZ$194)</f>
        <v/>
      </c>
      <c r="D494" s="24">
        <f>IF(OR(A494="",NOT(ISNUMBER(C494)),NOT(ISNUMBER(Lists!$B$2))),"",YEAR(Lists!$B$2)-YEAR(C494)-IF(DATE(YEAR(Lists!$B$2),MONTH(C494),DAY(C494))&gt;Lists!$B$2,1,0))</f>
        <v/>
      </c>
      <c r="E494" s="23">
        <f>IF(NOT(ISNUMBER(D494)),"",IF(COUNTIF(Lists!$E$2:$E$4,"&lt;="&amp;D494)=0,"Check the age",IF(D494&gt;Lists!$F$2,"Check the age",INDEX(Lists!$D$2:$D$4,COUNTIF(Lists!$E$2:$E$4,"&lt;="&amp;D494)))))</f>
        <v/>
      </c>
      <c r="F494" s="23">
        <f>IF(A494="","",Registrations!$BA$194)</f>
        <v/>
      </c>
      <c r="G494" s="24">
        <f>IF(A494="","",Registrations!$BB$194)</f>
        <v/>
      </c>
      <c r="H494" s="23">
        <f>IF(A494="","",Registrations!$BE$194)</f>
        <v/>
      </c>
      <c r="I494" s="23">
        <f>IF(A494="","",Registrations!$BF$194)</f>
        <v/>
      </c>
      <c r="J494" s="24">
        <f>IF(A494="","",Registrations!$BC$194)</f>
        <v/>
      </c>
      <c r="K494" s="24">
        <f>IF(A494="","",Registrations!$BG$194)</f>
        <v/>
      </c>
      <c r="L494" s="24">
        <f>IF(A494="","",IF(Registrations!$BD$194="Yes","Uploaded",IF(UPPER(TRIM(R494&amp;""))="Y","On paper","Missing")))</f>
        <v/>
      </c>
      <c r="M494" s="23">
        <f>IF(A494="","",M194)</f>
        <v/>
      </c>
      <c r="N494" s="26">
        <f>IF(A494="","","On the first camper's row")</f>
        <v/>
      </c>
      <c r="O494" s="26">
        <f>IF(A494="","","On the first camper's row")</f>
        <v/>
      </c>
      <c r="P494" s="26">
        <f>IF(A494="","","On the first camper's row")</f>
        <v/>
      </c>
      <c r="Q494" s="18" t="n"/>
      <c r="R494" s="28" t="n"/>
      <c r="S494" s="28" t="n"/>
      <c r="T494" s="28" t="n"/>
      <c r="U494" s="18" t="n"/>
      <c r="V494" s="19">
        <f>IF(A494="",0,1)</f>
        <v/>
      </c>
      <c r="W494" s="19">
        <f>IF(A494="",0,0)</f>
        <v/>
      </c>
    </row>
    <row r="495">
      <c r="A495" s="23">
        <f>Registrations!$AY$195</f>
        <v/>
      </c>
      <c r="B495" s="24">
        <f>IF(A495="","","Second camper")</f>
        <v/>
      </c>
      <c r="C495" s="25">
        <f>IF(A495="","",Registrations!$AZ$195)</f>
        <v/>
      </c>
      <c r="D495" s="24">
        <f>IF(OR(A495="",NOT(ISNUMBER(C495)),NOT(ISNUMBER(Lists!$B$2))),"",YEAR(Lists!$B$2)-YEAR(C495)-IF(DATE(YEAR(Lists!$B$2),MONTH(C495),DAY(C495))&gt;Lists!$B$2,1,0))</f>
        <v/>
      </c>
      <c r="E495" s="23">
        <f>IF(NOT(ISNUMBER(D495)),"",IF(COUNTIF(Lists!$E$2:$E$4,"&lt;="&amp;D495)=0,"Check the age",IF(D495&gt;Lists!$F$2,"Check the age",INDEX(Lists!$D$2:$D$4,COUNTIF(Lists!$E$2:$E$4,"&lt;="&amp;D495)))))</f>
        <v/>
      </c>
      <c r="F495" s="23">
        <f>IF(A495="","",Registrations!$BA$195)</f>
        <v/>
      </c>
      <c r="G495" s="24">
        <f>IF(A495="","",Registrations!$BB$195)</f>
        <v/>
      </c>
      <c r="H495" s="23">
        <f>IF(A495="","",Registrations!$BE$195)</f>
        <v/>
      </c>
      <c r="I495" s="23">
        <f>IF(A495="","",Registrations!$BF$195)</f>
        <v/>
      </c>
      <c r="J495" s="24">
        <f>IF(A495="","",Registrations!$BC$195)</f>
        <v/>
      </c>
      <c r="K495" s="24">
        <f>IF(A495="","",Registrations!$BG$195)</f>
        <v/>
      </c>
      <c r="L495" s="24">
        <f>IF(A495="","",IF(Registrations!$BD$195="Yes","Uploaded",IF(UPPER(TRIM(R495&amp;""))="Y","On paper","Missing")))</f>
        <v/>
      </c>
      <c r="M495" s="23">
        <f>IF(A495="","",M195)</f>
        <v/>
      </c>
      <c r="N495" s="26">
        <f>IF(A495="","","On the first camper's row")</f>
        <v/>
      </c>
      <c r="O495" s="26">
        <f>IF(A495="","","On the first camper's row")</f>
        <v/>
      </c>
      <c r="P495" s="26">
        <f>IF(A495="","","On the first camper's row")</f>
        <v/>
      </c>
      <c r="Q495" s="18" t="n"/>
      <c r="R495" s="28" t="n"/>
      <c r="S495" s="28" t="n"/>
      <c r="T495" s="28" t="n"/>
      <c r="U495" s="18" t="n"/>
      <c r="V495" s="19">
        <f>IF(A495="",0,1)</f>
        <v/>
      </c>
      <c r="W495" s="19">
        <f>IF(A495="",0,0)</f>
        <v/>
      </c>
    </row>
    <row r="496">
      <c r="A496" s="23">
        <f>Registrations!$AY$196</f>
        <v/>
      </c>
      <c r="B496" s="24">
        <f>IF(A496="","","Second camper")</f>
        <v/>
      </c>
      <c r="C496" s="25">
        <f>IF(A496="","",Registrations!$AZ$196)</f>
        <v/>
      </c>
      <c r="D496" s="24">
        <f>IF(OR(A496="",NOT(ISNUMBER(C496)),NOT(ISNUMBER(Lists!$B$2))),"",YEAR(Lists!$B$2)-YEAR(C496)-IF(DATE(YEAR(Lists!$B$2),MONTH(C496),DAY(C496))&gt;Lists!$B$2,1,0))</f>
        <v/>
      </c>
      <c r="E496" s="23">
        <f>IF(NOT(ISNUMBER(D496)),"",IF(COUNTIF(Lists!$E$2:$E$4,"&lt;="&amp;D496)=0,"Check the age",IF(D496&gt;Lists!$F$2,"Check the age",INDEX(Lists!$D$2:$D$4,COUNTIF(Lists!$E$2:$E$4,"&lt;="&amp;D496)))))</f>
        <v/>
      </c>
      <c r="F496" s="23">
        <f>IF(A496="","",Registrations!$BA$196)</f>
        <v/>
      </c>
      <c r="G496" s="24">
        <f>IF(A496="","",Registrations!$BB$196)</f>
        <v/>
      </c>
      <c r="H496" s="23">
        <f>IF(A496="","",Registrations!$BE$196)</f>
        <v/>
      </c>
      <c r="I496" s="23">
        <f>IF(A496="","",Registrations!$BF$196)</f>
        <v/>
      </c>
      <c r="J496" s="24">
        <f>IF(A496="","",Registrations!$BC$196)</f>
        <v/>
      </c>
      <c r="K496" s="24">
        <f>IF(A496="","",Registrations!$BG$196)</f>
        <v/>
      </c>
      <c r="L496" s="24">
        <f>IF(A496="","",IF(Registrations!$BD$196="Yes","Uploaded",IF(UPPER(TRIM(R496&amp;""))="Y","On paper","Missing")))</f>
        <v/>
      </c>
      <c r="M496" s="23">
        <f>IF(A496="","",M196)</f>
        <v/>
      </c>
      <c r="N496" s="26">
        <f>IF(A496="","","On the first camper's row")</f>
        <v/>
      </c>
      <c r="O496" s="26">
        <f>IF(A496="","","On the first camper's row")</f>
        <v/>
      </c>
      <c r="P496" s="26">
        <f>IF(A496="","","On the first camper's row")</f>
        <v/>
      </c>
      <c r="Q496" s="18" t="n"/>
      <c r="R496" s="28" t="n"/>
      <c r="S496" s="28" t="n"/>
      <c r="T496" s="28" t="n"/>
      <c r="U496" s="18" t="n"/>
      <c r="V496" s="19">
        <f>IF(A496="",0,1)</f>
        <v/>
      </c>
      <c r="W496" s="19">
        <f>IF(A496="",0,0)</f>
        <v/>
      </c>
    </row>
    <row r="497">
      <c r="A497" s="23">
        <f>Registrations!$AY$197</f>
        <v/>
      </c>
      <c r="B497" s="24">
        <f>IF(A497="","","Second camper")</f>
        <v/>
      </c>
      <c r="C497" s="25">
        <f>IF(A497="","",Registrations!$AZ$197)</f>
        <v/>
      </c>
      <c r="D497" s="24">
        <f>IF(OR(A497="",NOT(ISNUMBER(C497)),NOT(ISNUMBER(Lists!$B$2))),"",YEAR(Lists!$B$2)-YEAR(C497)-IF(DATE(YEAR(Lists!$B$2),MONTH(C497),DAY(C497))&gt;Lists!$B$2,1,0))</f>
        <v/>
      </c>
      <c r="E497" s="23">
        <f>IF(NOT(ISNUMBER(D497)),"",IF(COUNTIF(Lists!$E$2:$E$4,"&lt;="&amp;D497)=0,"Check the age",IF(D497&gt;Lists!$F$2,"Check the age",INDEX(Lists!$D$2:$D$4,COUNTIF(Lists!$E$2:$E$4,"&lt;="&amp;D497)))))</f>
        <v/>
      </c>
      <c r="F497" s="23">
        <f>IF(A497="","",Registrations!$BA$197)</f>
        <v/>
      </c>
      <c r="G497" s="24">
        <f>IF(A497="","",Registrations!$BB$197)</f>
        <v/>
      </c>
      <c r="H497" s="23">
        <f>IF(A497="","",Registrations!$BE$197)</f>
        <v/>
      </c>
      <c r="I497" s="23">
        <f>IF(A497="","",Registrations!$BF$197)</f>
        <v/>
      </c>
      <c r="J497" s="24">
        <f>IF(A497="","",Registrations!$BC$197)</f>
        <v/>
      </c>
      <c r="K497" s="24">
        <f>IF(A497="","",Registrations!$BG$197)</f>
        <v/>
      </c>
      <c r="L497" s="24">
        <f>IF(A497="","",IF(Registrations!$BD$197="Yes","Uploaded",IF(UPPER(TRIM(R497&amp;""))="Y","On paper","Missing")))</f>
        <v/>
      </c>
      <c r="M497" s="23">
        <f>IF(A497="","",M197)</f>
        <v/>
      </c>
      <c r="N497" s="26">
        <f>IF(A497="","","On the first camper's row")</f>
        <v/>
      </c>
      <c r="O497" s="26">
        <f>IF(A497="","","On the first camper's row")</f>
        <v/>
      </c>
      <c r="P497" s="26">
        <f>IF(A497="","","On the first camper's row")</f>
        <v/>
      </c>
      <c r="Q497" s="18" t="n"/>
      <c r="R497" s="28" t="n"/>
      <c r="S497" s="28" t="n"/>
      <c r="T497" s="28" t="n"/>
      <c r="U497" s="18" t="n"/>
      <c r="V497" s="19">
        <f>IF(A497="",0,1)</f>
        <v/>
      </c>
      <c r="W497" s="19">
        <f>IF(A497="",0,0)</f>
        <v/>
      </c>
    </row>
    <row r="498">
      <c r="A498" s="23">
        <f>Registrations!$AY$198</f>
        <v/>
      </c>
      <c r="B498" s="24">
        <f>IF(A498="","","Second camper")</f>
        <v/>
      </c>
      <c r="C498" s="25">
        <f>IF(A498="","",Registrations!$AZ$198)</f>
        <v/>
      </c>
      <c r="D498" s="24">
        <f>IF(OR(A498="",NOT(ISNUMBER(C498)),NOT(ISNUMBER(Lists!$B$2))),"",YEAR(Lists!$B$2)-YEAR(C498)-IF(DATE(YEAR(Lists!$B$2),MONTH(C498),DAY(C498))&gt;Lists!$B$2,1,0))</f>
        <v/>
      </c>
      <c r="E498" s="23">
        <f>IF(NOT(ISNUMBER(D498)),"",IF(COUNTIF(Lists!$E$2:$E$4,"&lt;="&amp;D498)=0,"Check the age",IF(D498&gt;Lists!$F$2,"Check the age",INDEX(Lists!$D$2:$D$4,COUNTIF(Lists!$E$2:$E$4,"&lt;="&amp;D498)))))</f>
        <v/>
      </c>
      <c r="F498" s="23">
        <f>IF(A498="","",Registrations!$BA$198)</f>
        <v/>
      </c>
      <c r="G498" s="24">
        <f>IF(A498="","",Registrations!$BB$198)</f>
        <v/>
      </c>
      <c r="H498" s="23">
        <f>IF(A498="","",Registrations!$BE$198)</f>
        <v/>
      </c>
      <c r="I498" s="23">
        <f>IF(A498="","",Registrations!$BF$198)</f>
        <v/>
      </c>
      <c r="J498" s="24">
        <f>IF(A498="","",Registrations!$BC$198)</f>
        <v/>
      </c>
      <c r="K498" s="24">
        <f>IF(A498="","",Registrations!$BG$198)</f>
        <v/>
      </c>
      <c r="L498" s="24">
        <f>IF(A498="","",IF(Registrations!$BD$198="Yes","Uploaded",IF(UPPER(TRIM(R498&amp;""))="Y","On paper","Missing")))</f>
        <v/>
      </c>
      <c r="M498" s="23">
        <f>IF(A498="","",M198)</f>
        <v/>
      </c>
      <c r="N498" s="26">
        <f>IF(A498="","","On the first camper's row")</f>
        <v/>
      </c>
      <c r="O498" s="26">
        <f>IF(A498="","","On the first camper's row")</f>
        <v/>
      </c>
      <c r="P498" s="26">
        <f>IF(A498="","","On the first camper's row")</f>
        <v/>
      </c>
      <c r="Q498" s="18" t="n"/>
      <c r="R498" s="28" t="n"/>
      <c r="S498" s="28" t="n"/>
      <c r="T498" s="28" t="n"/>
      <c r="U498" s="18" t="n"/>
      <c r="V498" s="19">
        <f>IF(A498="",0,1)</f>
        <v/>
      </c>
      <c r="W498" s="19">
        <f>IF(A498="",0,0)</f>
        <v/>
      </c>
    </row>
    <row r="499">
      <c r="A499" s="23">
        <f>Registrations!$AY$199</f>
        <v/>
      </c>
      <c r="B499" s="24">
        <f>IF(A499="","","Second camper")</f>
        <v/>
      </c>
      <c r="C499" s="25">
        <f>IF(A499="","",Registrations!$AZ$199)</f>
        <v/>
      </c>
      <c r="D499" s="24">
        <f>IF(OR(A499="",NOT(ISNUMBER(C499)),NOT(ISNUMBER(Lists!$B$2))),"",YEAR(Lists!$B$2)-YEAR(C499)-IF(DATE(YEAR(Lists!$B$2),MONTH(C499),DAY(C499))&gt;Lists!$B$2,1,0))</f>
        <v/>
      </c>
      <c r="E499" s="23">
        <f>IF(NOT(ISNUMBER(D499)),"",IF(COUNTIF(Lists!$E$2:$E$4,"&lt;="&amp;D499)=0,"Check the age",IF(D499&gt;Lists!$F$2,"Check the age",INDEX(Lists!$D$2:$D$4,COUNTIF(Lists!$E$2:$E$4,"&lt;="&amp;D499)))))</f>
        <v/>
      </c>
      <c r="F499" s="23">
        <f>IF(A499="","",Registrations!$BA$199)</f>
        <v/>
      </c>
      <c r="G499" s="24">
        <f>IF(A499="","",Registrations!$BB$199)</f>
        <v/>
      </c>
      <c r="H499" s="23">
        <f>IF(A499="","",Registrations!$BE$199)</f>
        <v/>
      </c>
      <c r="I499" s="23">
        <f>IF(A499="","",Registrations!$BF$199)</f>
        <v/>
      </c>
      <c r="J499" s="24">
        <f>IF(A499="","",Registrations!$BC$199)</f>
        <v/>
      </c>
      <c r="K499" s="24">
        <f>IF(A499="","",Registrations!$BG$199)</f>
        <v/>
      </c>
      <c r="L499" s="24">
        <f>IF(A499="","",IF(Registrations!$BD$199="Yes","Uploaded",IF(UPPER(TRIM(R499&amp;""))="Y","On paper","Missing")))</f>
        <v/>
      </c>
      <c r="M499" s="23">
        <f>IF(A499="","",M199)</f>
        <v/>
      </c>
      <c r="N499" s="26">
        <f>IF(A499="","","On the first camper's row")</f>
        <v/>
      </c>
      <c r="O499" s="26">
        <f>IF(A499="","","On the first camper's row")</f>
        <v/>
      </c>
      <c r="P499" s="26">
        <f>IF(A499="","","On the first camper's row")</f>
        <v/>
      </c>
      <c r="Q499" s="18" t="n"/>
      <c r="R499" s="28" t="n"/>
      <c r="S499" s="28" t="n"/>
      <c r="T499" s="28" t="n"/>
      <c r="U499" s="18" t="n"/>
      <c r="V499" s="19">
        <f>IF(A499="",0,1)</f>
        <v/>
      </c>
      <c r="W499" s="19">
        <f>IF(A499="",0,0)</f>
        <v/>
      </c>
    </row>
    <row r="500">
      <c r="A500" s="23">
        <f>Registrations!$AY$200</f>
        <v/>
      </c>
      <c r="B500" s="24">
        <f>IF(A500="","","Second camper")</f>
        <v/>
      </c>
      <c r="C500" s="25">
        <f>IF(A500="","",Registrations!$AZ$200)</f>
        <v/>
      </c>
      <c r="D500" s="24">
        <f>IF(OR(A500="",NOT(ISNUMBER(C500)),NOT(ISNUMBER(Lists!$B$2))),"",YEAR(Lists!$B$2)-YEAR(C500)-IF(DATE(YEAR(Lists!$B$2),MONTH(C500),DAY(C500))&gt;Lists!$B$2,1,0))</f>
        <v/>
      </c>
      <c r="E500" s="23">
        <f>IF(NOT(ISNUMBER(D500)),"",IF(COUNTIF(Lists!$E$2:$E$4,"&lt;="&amp;D500)=0,"Check the age",IF(D500&gt;Lists!$F$2,"Check the age",INDEX(Lists!$D$2:$D$4,COUNTIF(Lists!$E$2:$E$4,"&lt;="&amp;D500)))))</f>
        <v/>
      </c>
      <c r="F500" s="23">
        <f>IF(A500="","",Registrations!$BA$200)</f>
        <v/>
      </c>
      <c r="G500" s="24">
        <f>IF(A500="","",Registrations!$BB$200)</f>
        <v/>
      </c>
      <c r="H500" s="23">
        <f>IF(A500="","",Registrations!$BE$200)</f>
        <v/>
      </c>
      <c r="I500" s="23">
        <f>IF(A500="","",Registrations!$BF$200)</f>
        <v/>
      </c>
      <c r="J500" s="24">
        <f>IF(A500="","",Registrations!$BC$200)</f>
        <v/>
      </c>
      <c r="K500" s="24">
        <f>IF(A500="","",Registrations!$BG$200)</f>
        <v/>
      </c>
      <c r="L500" s="24">
        <f>IF(A500="","",IF(Registrations!$BD$200="Yes","Uploaded",IF(UPPER(TRIM(R500&amp;""))="Y","On paper","Missing")))</f>
        <v/>
      </c>
      <c r="M500" s="23">
        <f>IF(A500="","",M200)</f>
        <v/>
      </c>
      <c r="N500" s="26">
        <f>IF(A500="","","On the first camper's row")</f>
        <v/>
      </c>
      <c r="O500" s="26">
        <f>IF(A500="","","On the first camper's row")</f>
        <v/>
      </c>
      <c r="P500" s="26">
        <f>IF(A500="","","On the first camper's row")</f>
        <v/>
      </c>
      <c r="Q500" s="18" t="n"/>
      <c r="R500" s="28" t="n"/>
      <c r="S500" s="28" t="n"/>
      <c r="T500" s="28" t="n"/>
      <c r="U500" s="18" t="n"/>
      <c r="V500" s="19">
        <f>IF(A500="",0,1)</f>
        <v/>
      </c>
      <c r="W500" s="19">
        <f>IF(A500="",0,0)</f>
        <v/>
      </c>
    </row>
    <row r="501">
      <c r="A501" s="23">
        <f>Registrations!$AY$201</f>
        <v/>
      </c>
      <c r="B501" s="24">
        <f>IF(A501="","","Second camper")</f>
        <v/>
      </c>
      <c r="C501" s="25">
        <f>IF(A501="","",Registrations!$AZ$201)</f>
        <v/>
      </c>
      <c r="D501" s="24">
        <f>IF(OR(A501="",NOT(ISNUMBER(C501)),NOT(ISNUMBER(Lists!$B$2))),"",YEAR(Lists!$B$2)-YEAR(C501)-IF(DATE(YEAR(Lists!$B$2),MONTH(C501),DAY(C501))&gt;Lists!$B$2,1,0))</f>
        <v/>
      </c>
      <c r="E501" s="23">
        <f>IF(NOT(ISNUMBER(D501)),"",IF(COUNTIF(Lists!$E$2:$E$4,"&lt;="&amp;D501)=0,"Check the age",IF(D501&gt;Lists!$F$2,"Check the age",INDEX(Lists!$D$2:$D$4,COUNTIF(Lists!$E$2:$E$4,"&lt;="&amp;D501)))))</f>
        <v/>
      </c>
      <c r="F501" s="23">
        <f>IF(A501="","",Registrations!$BA$201)</f>
        <v/>
      </c>
      <c r="G501" s="24">
        <f>IF(A501="","",Registrations!$BB$201)</f>
        <v/>
      </c>
      <c r="H501" s="23">
        <f>IF(A501="","",Registrations!$BE$201)</f>
        <v/>
      </c>
      <c r="I501" s="23">
        <f>IF(A501="","",Registrations!$BF$201)</f>
        <v/>
      </c>
      <c r="J501" s="24">
        <f>IF(A501="","",Registrations!$BC$201)</f>
        <v/>
      </c>
      <c r="K501" s="24">
        <f>IF(A501="","",Registrations!$BG$201)</f>
        <v/>
      </c>
      <c r="L501" s="24">
        <f>IF(A501="","",IF(Registrations!$BD$201="Yes","Uploaded",IF(UPPER(TRIM(R501&amp;""))="Y","On paper","Missing")))</f>
        <v/>
      </c>
      <c r="M501" s="23">
        <f>IF(A501="","",M201)</f>
        <v/>
      </c>
      <c r="N501" s="26">
        <f>IF(A501="","","On the first camper's row")</f>
        <v/>
      </c>
      <c r="O501" s="26">
        <f>IF(A501="","","On the first camper's row")</f>
        <v/>
      </c>
      <c r="P501" s="26">
        <f>IF(A501="","","On the first camper's row")</f>
        <v/>
      </c>
      <c r="Q501" s="18" t="n"/>
      <c r="R501" s="28" t="n"/>
      <c r="S501" s="28" t="n"/>
      <c r="T501" s="28" t="n"/>
      <c r="U501" s="18" t="n"/>
      <c r="V501" s="19">
        <f>IF(A501="",0,1)</f>
        <v/>
      </c>
      <c r="W501" s="19">
        <f>IF(A501="",0,0)</f>
        <v/>
      </c>
    </row>
    <row r="502">
      <c r="A502" s="23">
        <f>Registrations!$AY$202</f>
        <v/>
      </c>
      <c r="B502" s="24">
        <f>IF(A502="","","Second camper")</f>
        <v/>
      </c>
      <c r="C502" s="25">
        <f>IF(A502="","",Registrations!$AZ$202)</f>
        <v/>
      </c>
      <c r="D502" s="24">
        <f>IF(OR(A502="",NOT(ISNUMBER(C502)),NOT(ISNUMBER(Lists!$B$2))),"",YEAR(Lists!$B$2)-YEAR(C502)-IF(DATE(YEAR(Lists!$B$2),MONTH(C502),DAY(C502))&gt;Lists!$B$2,1,0))</f>
        <v/>
      </c>
      <c r="E502" s="23">
        <f>IF(NOT(ISNUMBER(D502)),"",IF(COUNTIF(Lists!$E$2:$E$4,"&lt;="&amp;D502)=0,"Check the age",IF(D502&gt;Lists!$F$2,"Check the age",INDEX(Lists!$D$2:$D$4,COUNTIF(Lists!$E$2:$E$4,"&lt;="&amp;D502)))))</f>
        <v/>
      </c>
      <c r="F502" s="23">
        <f>IF(A502="","",Registrations!$BA$202)</f>
        <v/>
      </c>
      <c r="G502" s="24">
        <f>IF(A502="","",Registrations!$BB$202)</f>
        <v/>
      </c>
      <c r="H502" s="23">
        <f>IF(A502="","",Registrations!$BE$202)</f>
        <v/>
      </c>
      <c r="I502" s="23">
        <f>IF(A502="","",Registrations!$BF$202)</f>
        <v/>
      </c>
      <c r="J502" s="24">
        <f>IF(A502="","",Registrations!$BC$202)</f>
        <v/>
      </c>
      <c r="K502" s="24">
        <f>IF(A502="","",Registrations!$BG$202)</f>
        <v/>
      </c>
      <c r="L502" s="24">
        <f>IF(A502="","",IF(Registrations!$BD$202="Yes","Uploaded",IF(UPPER(TRIM(R502&amp;""))="Y","On paper","Missing")))</f>
        <v/>
      </c>
      <c r="M502" s="23">
        <f>IF(A502="","",M202)</f>
        <v/>
      </c>
      <c r="N502" s="26">
        <f>IF(A502="","","On the first camper's row")</f>
        <v/>
      </c>
      <c r="O502" s="26">
        <f>IF(A502="","","On the first camper's row")</f>
        <v/>
      </c>
      <c r="P502" s="26">
        <f>IF(A502="","","On the first camper's row")</f>
        <v/>
      </c>
      <c r="Q502" s="18" t="n"/>
      <c r="R502" s="28" t="n"/>
      <c r="S502" s="28" t="n"/>
      <c r="T502" s="28" t="n"/>
      <c r="U502" s="18" t="n"/>
      <c r="V502" s="19">
        <f>IF(A502="",0,1)</f>
        <v/>
      </c>
      <c r="W502" s="19">
        <f>IF(A502="",0,0)</f>
        <v/>
      </c>
    </row>
    <row r="503">
      <c r="A503" s="23">
        <f>Registrations!$AY$203</f>
        <v/>
      </c>
      <c r="B503" s="24">
        <f>IF(A503="","","Second camper")</f>
        <v/>
      </c>
      <c r="C503" s="25">
        <f>IF(A503="","",Registrations!$AZ$203)</f>
        <v/>
      </c>
      <c r="D503" s="24">
        <f>IF(OR(A503="",NOT(ISNUMBER(C503)),NOT(ISNUMBER(Lists!$B$2))),"",YEAR(Lists!$B$2)-YEAR(C503)-IF(DATE(YEAR(Lists!$B$2),MONTH(C503),DAY(C503))&gt;Lists!$B$2,1,0))</f>
        <v/>
      </c>
      <c r="E503" s="23">
        <f>IF(NOT(ISNUMBER(D503)),"",IF(COUNTIF(Lists!$E$2:$E$4,"&lt;="&amp;D503)=0,"Check the age",IF(D503&gt;Lists!$F$2,"Check the age",INDEX(Lists!$D$2:$D$4,COUNTIF(Lists!$E$2:$E$4,"&lt;="&amp;D503)))))</f>
        <v/>
      </c>
      <c r="F503" s="23">
        <f>IF(A503="","",Registrations!$BA$203)</f>
        <v/>
      </c>
      <c r="G503" s="24">
        <f>IF(A503="","",Registrations!$BB$203)</f>
        <v/>
      </c>
      <c r="H503" s="23">
        <f>IF(A503="","",Registrations!$BE$203)</f>
        <v/>
      </c>
      <c r="I503" s="23">
        <f>IF(A503="","",Registrations!$BF$203)</f>
        <v/>
      </c>
      <c r="J503" s="24">
        <f>IF(A503="","",Registrations!$BC$203)</f>
        <v/>
      </c>
      <c r="K503" s="24">
        <f>IF(A503="","",Registrations!$BG$203)</f>
        <v/>
      </c>
      <c r="L503" s="24">
        <f>IF(A503="","",IF(Registrations!$BD$203="Yes","Uploaded",IF(UPPER(TRIM(R503&amp;""))="Y","On paper","Missing")))</f>
        <v/>
      </c>
      <c r="M503" s="23">
        <f>IF(A503="","",M203)</f>
        <v/>
      </c>
      <c r="N503" s="26">
        <f>IF(A503="","","On the first camper's row")</f>
        <v/>
      </c>
      <c r="O503" s="26">
        <f>IF(A503="","","On the first camper's row")</f>
        <v/>
      </c>
      <c r="P503" s="26">
        <f>IF(A503="","","On the first camper's row")</f>
        <v/>
      </c>
      <c r="Q503" s="18" t="n"/>
      <c r="R503" s="28" t="n"/>
      <c r="S503" s="28" t="n"/>
      <c r="T503" s="28" t="n"/>
      <c r="U503" s="18" t="n"/>
      <c r="V503" s="19">
        <f>IF(A503="",0,1)</f>
        <v/>
      </c>
      <c r="W503" s="19">
        <f>IF(A503="",0,0)</f>
        <v/>
      </c>
    </row>
    <row r="504">
      <c r="A504" s="23">
        <f>Registrations!$AY$204</f>
        <v/>
      </c>
      <c r="B504" s="24">
        <f>IF(A504="","","Second camper")</f>
        <v/>
      </c>
      <c r="C504" s="25">
        <f>IF(A504="","",Registrations!$AZ$204)</f>
        <v/>
      </c>
      <c r="D504" s="24">
        <f>IF(OR(A504="",NOT(ISNUMBER(C504)),NOT(ISNUMBER(Lists!$B$2))),"",YEAR(Lists!$B$2)-YEAR(C504)-IF(DATE(YEAR(Lists!$B$2),MONTH(C504),DAY(C504))&gt;Lists!$B$2,1,0))</f>
        <v/>
      </c>
      <c r="E504" s="23">
        <f>IF(NOT(ISNUMBER(D504)),"",IF(COUNTIF(Lists!$E$2:$E$4,"&lt;="&amp;D504)=0,"Check the age",IF(D504&gt;Lists!$F$2,"Check the age",INDEX(Lists!$D$2:$D$4,COUNTIF(Lists!$E$2:$E$4,"&lt;="&amp;D504)))))</f>
        <v/>
      </c>
      <c r="F504" s="23">
        <f>IF(A504="","",Registrations!$BA$204)</f>
        <v/>
      </c>
      <c r="G504" s="24">
        <f>IF(A504="","",Registrations!$BB$204)</f>
        <v/>
      </c>
      <c r="H504" s="23">
        <f>IF(A504="","",Registrations!$BE$204)</f>
        <v/>
      </c>
      <c r="I504" s="23">
        <f>IF(A504="","",Registrations!$BF$204)</f>
        <v/>
      </c>
      <c r="J504" s="24">
        <f>IF(A504="","",Registrations!$BC$204)</f>
        <v/>
      </c>
      <c r="K504" s="24">
        <f>IF(A504="","",Registrations!$BG$204)</f>
        <v/>
      </c>
      <c r="L504" s="24">
        <f>IF(A504="","",IF(Registrations!$BD$204="Yes","Uploaded",IF(UPPER(TRIM(R504&amp;""))="Y","On paper","Missing")))</f>
        <v/>
      </c>
      <c r="M504" s="23">
        <f>IF(A504="","",M204)</f>
        <v/>
      </c>
      <c r="N504" s="26">
        <f>IF(A504="","","On the first camper's row")</f>
        <v/>
      </c>
      <c r="O504" s="26">
        <f>IF(A504="","","On the first camper's row")</f>
        <v/>
      </c>
      <c r="P504" s="26">
        <f>IF(A504="","","On the first camper's row")</f>
        <v/>
      </c>
      <c r="Q504" s="18" t="n"/>
      <c r="R504" s="28" t="n"/>
      <c r="S504" s="28" t="n"/>
      <c r="T504" s="28" t="n"/>
      <c r="U504" s="18" t="n"/>
      <c r="V504" s="19">
        <f>IF(A504="",0,1)</f>
        <v/>
      </c>
      <c r="W504" s="19">
        <f>IF(A504="",0,0)</f>
        <v/>
      </c>
    </row>
    <row r="505">
      <c r="A505" s="23">
        <f>Registrations!$AY$205</f>
        <v/>
      </c>
      <c r="B505" s="24">
        <f>IF(A505="","","Second camper")</f>
        <v/>
      </c>
      <c r="C505" s="25">
        <f>IF(A505="","",Registrations!$AZ$205)</f>
        <v/>
      </c>
      <c r="D505" s="24">
        <f>IF(OR(A505="",NOT(ISNUMBER(C505)),NOT(ISNUMBER(Lists!$B$2))),"",YEAR(Lists!$B$2)-YEAR(C505)-IF(DATE(YEAR(Lists!$B$2),MONTH(C505),DAY(C505))&gt;Lists!$B$2,1,0))</f>
        <v/>
      </c>
      <c r="E505" s="23">
        <f>IF(NOT(ISNUMBER(D505)),"",IF(COUNTIF(Lists!$E$2:$E$4,"&lt;="&amp;D505)=0,"Check the age",IF(D505&gt;Lists!$F$2,"Check the age",INDEX(Lists!$D$2:$D$4,COUNTIF(Lists!$E$2:$E$4,"&lt;="&amp;D505)))))</f>
        <v/>
      </c>
      <c r="F505" s="23">
        <f>IF(A505="","",Registrations!$BA$205)</f>
        <v/>
      </c>
      <c r="G505" s="24">
        <f>IF(A505="","",Registrations!$BB$205)</f>
        <v/>
      </c>
      <c r="H505" s="23">
        <f>IF(A505="","",Registrations!$BE$205)</f>
        <v/>
      </c>
      <c r="I505" s="23">
        <f>IF(A505="","",Registrations!$BF$205)</f>
        <v/>
      </c>
      <c r="J505" s="24">
        <f>IF(A505="","",Registrations!$BC$205)</f>
        <v/>
      </c>
      <c r="K505" s="24">
        <f>IF(A505="","",Registrations!$BG$205)</f>
        <v/>
      </c>
      <c r="L505" s="24">
        <f>IF(A505="","",IF(Registrations!$BD$205="Yes","Uploaded",IF(UPPER(TRIM(R505&amp;""))="Y","On paper","Missing")))</f>
        <v/>
      </c>
      <c r="M505" s="23">
        <f>IF(A505="","",M205)</f>
        <v/>
      </c>
      <c r="N505" s="26">
        <f>IF(A505="","","On the first camper's row")</f>
        <v/>
      </c>
      <c r="O505" s="26">
        <f>IF(A505="","","On the first camper's row")</f>
        <v/>
      </c>
      <c r="P505" s="26">
        <f>IF(A505="","","On the first camper's row")</f>
        <v/>
      </c>
      <c r="Q505" s="18" t="n"/>
      <c r="R505" s="28" t="n"/>
      <c r="S505" s="28" t="n"/>
      <c r="T505" s="28" t="n"/>
      <c r="U505" s="18" t="n"/>
      <c r="V505" s="19">
        <f>IF(A505="",0,1)</f>
        <v/>
      </c>
      <c r="W505" s="19">
        <f>IF(A505="",0,0)</f>
        <v/>
      </c>
    </row>
    <row r="506">
      <c r="A506" s="23">
        <f>Registrations!$AY$206</f>
        <v/>
      </c>
      <c r="B506" s="24">
        <f>IF(A506="","","Second camper")</f>
        <v/>
      </c>
      <c r="C506" s="25">
        <f>IF(A506="","",Registrations!$AZ$206)</f>
        <v/>
      </c>
      <c r="D506" s="24">
        <f>IF(OR(A506="",NOT(ISNUMBER(C506)),NOT(ISNUMBER(Lists!$B$2))),"",YEAR(Lists!$B$2)-YEAR(C506)-IF(DATE(YEAR(Lists!$B$2),MONTH(C506),DAY(C506))&gt;Lists!$B$2,1,0))</f>
        <v/>
      </c>
      <c r="E506" s="23">
        <f>IF(NOT(ISNUMBER(D506)),"",IF(COUNTIF(Lists!$E$2:$E$4,"&lt;="&amp;D506)=0,"Check the age",IF(D506&gt;Lists!$F$2,"Check the age",INDEX(Lists!$D$2:$D$4,COUNTIF(Lists!$E$2:$E$4,"&lt;="&amp;D506)))))</f>
        <v/>
      </c>
      <c r="F506" s="23">
        <f>IF(A506="","",Registrations!$BA$206)</f>
        <v/>
      </c>
      <c r="G506" s="24">
        <f>IF(A506="","",Registrations!$BB$206)</f>
        <v/>
      </c>
      <c r="H506" s="23">
        <f>IF(A506="","",Registrations!$BE$206)</f>
        <v/>
      </c>
      <c r="I506" s="23">
        <f>IF(A506="","",Registrations!$BF$206)</f>
        <v/>
      </c>
      <c r="J506" s="24">
        <f>IF(A506="","",Registrations!$BC$206)</f>
        <v/>
      </c>
      <c r="K506" s="24">
        <f>IF(A506="","",Registrations!$BG$206)</f>
        <v/>
      </c>
      <c r="L506" s="24">
        <f>IF(A506="","",IF(Registrations!$BD$206="Yes","Uploaded",IF(UPPER(TRIM(R506&amp;""))="Y","On paper","Missing")))</f>
        <v/>
      </c>
      <c r="M506" s="23">
        <f>IF(A506="","",M206)</f>
        <v/>
      </c>
      <c r="N506" s="26">
        <f>IF(A506="","","On the first camper's row")</f>
        <v/>
      </c>
      <c r="O506" s="26">
        <f>IF(A506="","","On the first camper's row")</f>
        <v/>
      </c>
      <c r="P506" s="26">
        <f>IF(A506="","","On the first camper's row")</f>
        <v/>
      </c>
      <c r="Q506" s="18" t="n"/>
      <c r="R506" s="28" t="n"/>
      <c r="S506" s="28" t="n"/>
      <c r="T506" s="28" t="n"/>
      <c r="U506" s="18" t="n"/>
      <c r="V506" s="19">
        <f>IF(A506="",0,1)</f>
        <v/>
      </c>
      <c r="W506" s="19">
        <f>IF(A506="",0,0)</f>
        <v/>
      </c>
    </row>
    <row r="507">
      <c r="A507" s="23">
        <f>Registrations!$AY$207</f>
        <v/>
      </c>
      <c r="B507" s="24">
        <f>IF(A507="","","Second camper")</f>
        <v/>
      </c>
      <c r="C507" s="25">
        <f>IF(A507="","",Registrations!$AZ$207)</f>
        <v/>
      </c>
      <c r="D507" s="24">
        <f>IF(OR(A507="",NOT(ISNUMBER(C507)),NOT(ISNUMBER(Lists!$B$2))),"",YEAR(Lists!$B$2)-YEAR(C507)-IF(DATE(YEAR(Lists!$B$2),MONTH(C507),DAY(C507))&gt;Lists!$B$2,1,0))</f>
        <v/>
      </c>
      <c r="E507" s="23">
        <f>IF(NOT(ISNUMBER(D507)),"",IF(COUNTIF(Lists!$E$2:$E$4,"&lt;="&amp;D507)=0,"Check the age",IF(D507&gt;Lists!$F$2,"Check the age",INDEX(Lists!$D$2:$D$4,COUNTIF(Lists!$E$2:$E$4,"&lt;="&amp;D507)))))</f>
        <v/>
      </c>
      <c r="F507" s="23">
        <f>IF(A507="","",Registrations!$BA$207)</f>
        <v/>
      </c>
      <c r="G507" s="24">
        <f>IF(A507="","",Registrations!$BB$207)</f>
        <v/>
      </c>
      <c r="H507" s="23">
        <f>IF(A507="","",Registrations!$BE$207)</f>
        <v/>
      </c>
      <c r="I507" s="23">
        <f>IF(A507="","",Registrations!$BF$207)</f>
        <v/>
      </c>
      <c r="J507" s="24">
        <f>IF(A507="","",Registrations!$BC$207)</f>
        <v/>
      </c>
      <c r="K507" s="24">
        <f>IF(A507="","",Registrations!$BG$207)</f>
        <v/>
      </c>
      <c r="L507" s="24">
        <f>IF(A507="","",IF(Registrations!$BD$207="Yes","Uploaded",IF(UPPER(TRIM(R507&amp;""))="Y","On paper","Missing")))</f>
        <v/>
      </c>
      <c r="M507" s="23">
        <f>IF(A507="","",M207)</f>
        <v/>
      </c>
      <c r="N507" s="26">
        <f>IF(A507="","","On the first camper's row")</f>
        <v/>
      </c>
      <c r="O507" s="26">
        <f>IF(A507="","","On the first camper's row")</f>
        <v/>
      </c>
      <c r="P507" s="26">
        <f>IF(A507="","","On the first camper's row")</f>
        <v/>
      </c>
      <c r="Q507" s="18" t="n"/>
      <c r="R507" s="28" t="n"/>
      <c r="S507" s="28" t="n"/>
      <c r="T507" s="28" t="n"/>
      <c r="U507" s="18" t="n"/>
      <c r="V507" s="19">
        <f>IF(A507="",0,1)</f>
        <v/>
      </c>
      <c r="W507" s="19">
        <f>IF(A507="",0,0)</f>
        <v/>
      </c>
    </row>
    <row r="508">
      <c r="A508" s="23">
        <f>Registrations!$AY$208</f>
        <v/>
      </c>
      <c r="B508" s="24">
        <f>IF(A508="","","Second camper")</f>
        <v/>
      </c>
      <c r="C508" s="25">
        <f>IF(A508="","",Registrations!$AZ$208)</f>
        <v/>
      </c>
      <c r="D508" s="24">
        <f>IF(OR(A508="",NOT(ISNUMBER(C508)),NOT(ISNUMBER(Lists!$B$2))),"",YEAR(Lists!$B$2)-YEAR(C508)-IF(DATE(YEAR(Lists!$B$2),MONTH(C508),DAY(C508))&gt;Lists!$B$2,1,0))</f>
        <v/>
      </c>
      <c r="E508" s="23">
        <f>IF(NOT(ISNUMBER(D508)),"",IF(COUNTIF(Lists!$E$2:$E$4,"&lt;="&amp;D508)=0,"Check the age",IF(D508&gt;Lists!$F$2,"Check the age",INDEX(Lists!$D$2:$D$4,COUNTIF(Lists!$E$2:$E$4,"&lt;="&amp;D508)))))</f>
        <v/>
      </c>
      <c r="F508" s="23">
        <f>IF(A508="","",Registrations!$BA$208)</f>
        <v/>
      </c>
      <c r="G508" s="24">
        <f>IF(A508="","",Registrations!$BB$208)</f>
        <v/>
      </c>
      <c r="H508" s="23">
        <f>IF(A508="","",Registrations!$BE$208)</f>
        <v/>
      </c>
      <c r="I508" s="23">
        <f>IF(A508="","",Registrations!$BF$208)</f>
        <v/>
      </c>
      <c r="J508" s="24">
        <f>IF(A508="","",Registrations!$BC$208)</f>
        <v/>
      </c>
      <c r="K508" s="24">
        <f>IF(A508="","",Registrations!$BG$208)</f>
        <v/>
      </c>
      <c r="L508" s="24">
        <f>IF(A508="","",IF(Registrations!$BD$208="Yes","Uploaded",IF(UPPER(TRIM(R508&amp;""))="Y","On paper","Missing")))</f>
        <v/>
      </c>
      <c r="M508" s="23">
        <f>IF(A508="","",M208)</f>
        <v/>
      </c>
      <c r="N508" s="26">
        <f>IF(A508="","","On the first camper's row")</f>
        <v/>
      </c>
      <c r="O508" s="26">
        <f>IF(A508="","","On the first camper's row")</f>
        <v/>
      </c>
      <c r="P508" s="26">
        <f>IF(A508="","","On the first camper's row")</f>
        <v/>
      </c>
      <c r="Q508" s="18" t="n"/>
      <c r="R508" s="28" t="n"/>
      <c r="S508" s="28" t="n"/>
      <c r="T508" s="28" t="n"/>
      <c r="U508" s="18" t="n"/>
      <c r="V508" s="19">
        <f>IF(A508="",0,1)</f>
        <v/>
      </c>
      <c r="W508" s="19">
        <f>IF(A508="",0,0)</f>
        <v/>
      </c>
    </row>
    <row r="509">
      <c r="A509" s="23">
        <f>Registrations!$AY$209</f>
        <v/>
      </c>
      <c r="B509" s="24">
        <f>IF(A509="","","Second camper")</f>
        <v/>
      </c>
      <c r="C509" s="25">
        <f>IF(A509="","",Registrations!$AZ$209)</f>
        <v/>
      </c>
      <c r="D509" s="24">
        <f>IF(OR(A509="",NOT(ISNUMBER(C509)),NOT(ISNUMBER(Lists!$B$2))),"",YEAR(Lists!$B$2)-YEAR(C509)-IF(DATE(YEAR(Lists!$B$2),MONTH(C509),DAY(C509))&gt;Lists!$B$2,1,0))</f>
        <v/>
      </c>
      <c r="E509" s="23">
        <f>IF(NOT(ISNUMBER(D509)),"",IF(COUNTIF(Lists!$E$2:$E$4,"&lt;="&amp;D509)=0,"Check the age",IF(D509&gt;Lists!$F$2,"Check the age",INDEX(Lists!$D$2:$D$4,COUNTIF(Lists!$E$2:$E$4,"&lt;="&amp;D509)))))</f>
        <v/>
      </c>
      <c r="F509" s="23">
        <f>IF(A509="","",Registrations!$BA$209)</f>
        <v/>
      </c>
      <c r="G509" s="24">
        <f>IF(A509="","",Registrations!$BB$209)</f>
        <v/>
      </c>
      <c r="H509" s="23">
        <f>IF(A509="","",Registrations!$BE$209)</f>
        <v/>
      </c>
      <c r="I509" s="23">
        <f>IF(A509="","",Registrations!$BF$209)</f>
        <v/>
      </c>
      <c r="J509" s="24">
        <f>IF(A509="","",Registrations!$BC$209)</f>
        <v/>
      </c>
      <c r="K509" s="24">
        <f>IF(A509="","",Registrations!$BG$209)</f>
        <v/>
      </c>
      <c r="L509" s="24">
        <f>IF(A509="","",IF(Registrations!$BD$209="Yes","Uploaded",IF(UPPER(TRIM(R509&amp;""))="Y","On paper","Missing")))</f>
        <v/>
      </c>
      <c r="M509" s="23">
        <f>IF(A509="","",M209)</f>
        <v/>
      </c>
      <c r="N509" s="26">
        <f>IF(A509="","","On the first camper's row")</f>
        <v/>
      </c>
      <c r="O509" s="26">
        <f>IF(A509="","","On the first camper's row")</f>
        <v/>
      </c>
      <c r="P509" s="26">
        <f>IF(A509="","","On the first camper's row")</f>
        <v/>
      </c>
      <c r="Q509" s="18" t="n"/>
      <c r="R509" s="28" t="n"/>
      <c r="S509" s="28" t="n"/>
      <c r="T509" s="28" t="n"/>
      <c r="U509" s="18" t="n"/>
      <c r="V509" s="19">
        <f>IF(A509="",0,1)</f>
        <v/>
      </c>
      <c r="W509" s="19">
        <f>IF(A509="",0,0)</f>
        <v/>
      </c>
    </row>
    <row r="510">
      <c r="A510" s="23">
        <f>Registrations!$AY$210</f>
        <v/>
      </c>
      <c r="B510" s="24">
        <f>IF(A510="","","Second camper")</f>
        <v/>
      </c>
      <c r="C510" s="25">
        <f>IF(A510="","",Registrations!$AZ$210)</f>
        <v/>
      </c>
      <c r="D510" s="24">
        <f>IF(OR(A510="",NOT(ISNUMBER(C510)),NOT(ISNUMBER(Lists!$B$2))),"",YEAR(Lists!$B$2)-YEAR(C510)-IF(DATE(YEAR(Lists!$B$2),MONTH(C510),DAY(C510))&gt;Lists!$B$2,1,0))</f>
        <v/>
      </c>
      <c r="E510" s="23">
        <f>IF(NOT(ISNUMBER(D510)),"",IF(COUNTIF(Lists!$E$2:$E$4,"&lt;="&amp;D510)=0,"Check the age",IF(D510&gt;Lists!$F$2,"Check the age",INDEX(Lists!$D$2:$D$4,COUNTIF(Lists!$E$2:$E$4,"&lt;="&amp;D510)))))</f>
        <v/>
      </c>
      <c r="F510" s="23">
        <f>IF(A510="","",Registrations!$BA$210)</f>
        <v/>
      </c>
      <c r="G510" s="24">
        <f>IF(A510="","",Registrations!$BB$210)</f>
        <v/>
      </c>
      <c r="H510" s="23">
        <f>IF(A510="","",Registrations!$BE$210)</f>
        <v/>
      </c>
      <c r="I510" s="23">
        <f>IF(A510="","",Registrations!$BF$210)</f>
        <v/>
      </c>
      <c r="J510" s="24">
        <f>IF(A510="","",Registrations!$BC$210)</f>
        <v/>
      </c>
      <c r="K510" s="24">
        <f>IF(A510="","",Registrations!$BG$210)</f>
        <v/>
      </c>
      <c r="L510" s="24">
        <f>IF(A510="","",IF(Registrations!$BD$210="Yes","Uploaded",IF(UPPER(TRIM(R510&amp;""))="Y","On paper","Missing")))</f>
        <v/>
      </c>
      <c r="M510" s="23">
        <f>IF(A510="","",M210)</f>
        <v/>
      </c>
      <c r="N510" s="26">
        <f>IF(A510="","","On the first camper's row")</f>
        <v/>
      </c>
      <c r="O510" s="26">
        <f>IF(A510="","","On the first camper's row")</f>
        <v/>
      </c>
      <c r="P510" s="26">
        <f>IF(A510="","","On the first camper's row")</f>
        <v/>
      </c>
      <c r="Q510" s="18" t="n"/>
      <c r="R510" s="28" t="n"/>
      <c r="S510" s="28" t="n"/>
      <c r="T510" s="28" t="n"/>
      <c r="U510" s="18" t="n"/>
      <c r="V510" s="19">
        <f>IF(A510="",0,1)</f>
        <v/>
      </c>
      <c r="W510" s="19">
        <f>IF(A510="",0,0)</f>
        <v/>
      </c>
    </row>
    <row r="511">
      <c r="A511" s="23">
        <f>Registrations!$AY$211</f>
        <v/>
      </c>
      <c r="B511" s="24">
        <f>IF(A511="","","Second camper")</f>
        <v/>
      </c>
      <c r="C511" s="25">
        <f>IF(A511="","",Registrations!$AZ$211)</f>
        <v/>
      </c>
      <c r="D511" s="24">
        <f>IF(OR(A511="",NOT(ISNUMBER(C511)),NOT(ISNUMBER(Lists!$B$2))),"",YEAR(Lists!$B$2)-YEAR(C511)-IF(DATE(YEAR(Lists!$B$2),MONTH(C511),DAY(C511))&gt;Lists!$B$2,1,0))</f>
        <v/>
      </c>
      <c r="E511" s="23">
        <f>IF(NOT(ISNUMBER(D511)),"",IF(COUNTIF(Lists!$E$2:$E$4,"&lt;="&amp;D511)=0,"Check the age",IF(D511&gt;Lists!$F$2,"Check the age",INDEX(Lists!$D$2:$D$4,COUNTIF(Lists!$E$2:$E$4,"&lt;="&amp;D511)))))</f>
        <v/>
      </c>
      <c r="F511" s="23">
        <f>IF(A511="","",Registrations!$BA$211)</f>
        <v/>
      </c>
      <c r="G511" s="24">
        <f>IF(A511="","",Registrations!$BB$211)</f>
        <v/>
      </c>
      <c r="H511" s="23">
        <f>IF(A511="","",Registrations!$BE$211)</f>
        <v/>
      </c>
      <c r="I511" s="23">
        <f>IF(A511="","",Registrations!$BF$211)</f>
        <v/>
      </c>
      <c r="J511" s="24">
        <f>IF(A511="","",Registrations!$BC$211)</f>
        <v/>
      </c>
      <c r="K511" s="24">
        <f>IF(A511="","",Registrations!$BG$211)</f>
        <v/>
      </c>
      <c r="L511" s="24">
        <f>IF(A511="","",IF(Registrations!$BD$211="Yes","Uploaded",IF(UPPER(TRIM(R511&amp;""))="Y","On paper","Missing")))</f>
        <v/>
      </c>
      <c r="M511" s="23">
        <f>IF(A511="","",M211)</f>
        <v/>
      </c>
      <c r="N511" s="26">
        <f>IF(A511="","","On the first camper's row")</f>
        <v/>
      </c>
      <c r="O511" s="26">
        <f>IF(A511="","","On the first camper's row")</f>
        <v/>
      </c>
      <c r="P511" s="26">
        <f>IF(A511="","","On the first camper's row")</f>
        <v/>
      </c>
      <c r="Q511" s="18" t="n"/>
      <c r="R511" s="28" t="n"/>
      <c r="S511" s="28" t="n"/>
      <c r="T511" s="28" t="n"/>
      <c r="U511" s="18" t="n"/>
      <c r="V511" s="19">
        <f>IF(A511="",0,1)</f>
        <v/>
      </c>
      <c r="W511" s="19">
        <f>IF(A511="",0,0)</f>
        <v/>
      </c>
    </row>
    <row r="512">
      <c r="A512" s="23">
        <f>Registrations!$AY$212</f>
        <v/>
      </c>
      <c r="B512" s="24">
        <f>IF(A512="","","Second camper")</f>
        <v/>
      </c>
      <c r="C512" s="25">
        <f>IF(A512="","",Registrations!$AZ$212)</f>
        <v/>
      </c>
      <c r="D512" s="24">
        <f>IF(OR(A512="",NOT(ISNUMBER(C512)),NOT(ISNUMBER(Lists!$B$2))),"",YEAR(Lists!$B$2)-YEAR(C512)-IF(DATE(YEAR(Lists!$B$2),MONTH(C512),DAY(C512))&gt;Lists!$B$2,1,0))</f>
        <v/>
      </c>
      <c r="E512" s="23">
        <f>IF(NOT(ISNUMBER(D512)),"",IF(COUNTIF(Lists!$E$2:$E$4,"&lt;="&amp;D512)=0,"Check the age",IF(D512&gt;Lists!$F$2,"Check the age",INDEX(Lists!$D$2:$D$4,COUNTIF(Lists!$E$2:$E$4,"&lt;="&amp;D512)))))</f>
        <v/>
      </c>
      <c r="F512" s="23">
        <f>IF(A512="","",Registrations!$BA$212)</f>
        <v/>
      </c>
      <c r="G512" s="24">
        <f>IF(A512="","",Registrations!$BB$212)</f>
        <v/>
      </c>
      <c r="H512" s="23">
        <f>IF(A512="","",Registrations!$BE$212)</f>
        <v/>
      </c>
      <c r="I512" s="23">
        <f>IF(A512="","",Registrations!$BF$212)</f>
        <v/>
      </c>
      <c r="J512" s="24">
        <f>IF(A512="","",Registrations!$BC$212)</f>
        <v/>
      </c>
      <c r="K512" s="24">
        <f>IF(A512="","",Registrations!$BG$212)</f>
        <v/>
      </c>
      <c r="L512" s="24">
        <f>IF(A512="","",IF(Registrations!$BD$212="Yes","Uploaded",IF(UPPER(TRIM(R512&amp;""))="Y","On paper","Missing")))</f>
        <v/>
      </c>
      <c r="M512" s="23">
        <f>IF(A512="","",M212)</f>
        <v/>
      </c>
      <c r="N512" s="26">
        <f>IF(A512="","","On the first camper's row")</f>
        <v/>
      </c>
      <c r="O512" s="26">
        <f>IF(A512="","","On the first camper's row")</f>
        <v/>
      </c>
      <c r="P512" s="26">
        <f>IF(A512="","","On the first camper's row")</f>
        <v/>
      </c>
      <c r="Q512" s="18" t="n"/>
      <c r="R512" s="28" t="n"/>
      <c r="S512" s="28" t="n"/>
      <c r="T512" s="28" t="n"/>
      <c r="U512" s="18" t="n"/>
      <c r="V512" s="19">
        <f>IF(A512="",0,1)</f>
        <v/>
      </c>
      <c r="W512" s="19">
        <f>IF(A512="",0,0)</f>
        <v/>
      </c>
    </row>
    <row r="513">
      <c r="A513" s="23">
        <f>Registrations!$AY$213</f>
        <v/>
      </c>
      <c r="B513" s="24">
        <f>IF(A513="","","Second camper")</f>
        <v/>
      </c>
      <c r="C513" s="25">
        <f>IF(A513="","",Registrations!$AZ$213)</f>
        <v/>
      </c>
      <c r="D513" s="24">
        <f>IF(OR(A513="",NOT(ISNUMBER(C513)),NOT(ISNUMBER(Lists!$B$2))),"",YEAR(Lists!$B$2)-YEAR(C513)-IF(DATE(YEAR(Lists!$B$2),MONTH(C513),DAY(C513))&gt;Lists!$B$2,1,0))</f>
        <v/>
      </c>
      <c r="E513" s="23">
        <f>IF(NOT(ISNUMBER(D513)),"",IF(COUNTIF(Lists!$E$2:$E$4,"&lt;="&amp;D513)=0,"Check the age",IF(D513&gt;Lists!$F$2,"Check the age",INDEX(Lists!$D$2:$D$4,COUNTIF(Lists!$E$2:$E$4,"&lt;="&amp;D513)))))</f>
        <v/>
      </c>
      <c r="F513" s="23">
        <f>IF(A513="","",Registrations!$BA$213)</f>
        <v/>
      </c>
      <c r="G513" s="24">
        <f>IF(A513="","",Registrations!$BB$213)</f>
        <v/>
      </c>
      <c r="H513" s="23">
        <f>IF(A513="","",Registrations!$BE$213)</f>
        <v/>
      </c>
      <c r="I513" s="23">
        <f>IF(A513="","",Registrations!$BF$213)</f>
        <v/>
      </c>
      <c r="J513" s="24">
        <f>IF(A513="","",Registrations!$BC$213)</f>
        <v/>
      </c>
      <c r="K513" s="24">
        <f>IF(A513="","",Registrations!$BG$213)</f>
        <v/>
      </c>
      <c r="L513" s="24">
        <f>IF(A513="","",IF(Registrations!$BD$213="Yes","Uploaded",IF(UPPER(TRIM(R513&amp;""))="Y","On paper","Missing")))</f>
        <v/>
      </c>
      <c r="M513" s="23">
        <f>IF(A513="","",M213)</f>
        <v/>
      </c>
      <c r="N513" s="26">
        <f>IF(A513="","","On the first camper's row")</f>
        <v/>
      </c>
      <c r="O513" s="26">
        <f>IF(A513="","","On the first camper's row")</f>
        <v/>
      </c>
      <c r="P513" s="26">
        <f>IF(A513="","","On the first camper's row")</f>
        <v/>
      </c>
      <c r="Q513" s="18" t="n"/>
      <c r="R513" s="28" t="n"/>
      <c r="S513" s="28" t="n"/>
      <c r="T513" s="28" t="n"/>
      <c r="U513" s="18" t="n"/>
      <c r="V513" s="19">
        <f>IF(A513="",0,1)</f>
        <v/>
      </c>
      <c r="W513" s="19">
        <f>IF(A513="",0,0)</f>
        <v/>
      </c>
    </row>
    <row r="514">
      <c r="A514" s="23">
        <f>Registrations!$AY$214</f>
        <v/>
      </c>
      <c r="B514" s="24">
        <f>IF(A514="","","Second camper")</f>
        <v/>
      </c>
      <c r="C514" s="25">
        <f>IF(A514="","",Registrations!$AZ$214)</f>
        <v/>
      </c>
      <c r="D514" s="24">
        <f>IF(OR(A514="",NOT(ISNUMBER(C514)),NOT(ISNUMBER(Lists!$B$2))),"",YEAR(Lists!$B$2)-YEAR(C514)-IF(DATE(YEAR(Lists!$B$2),MONTH(C514),DAY(C514))&gt;Lists!$B$2,1,0))</f>
        <v/>
      </c>
      <c r="E514" s="23">
        <f>IF(NOT(ISNUMBER(D514)),"",IF(COUNTIF(Lists!$E$2:$E$4,"&lt;="&amp;D514)=0,"Check the age",IF(D514&gt;Lists!$F$2,"Check the age",INDEX(Lists!$D$2:$D$4,COUNTIF(Lists!$E$2:$E$4,"&lt;="&amp;D514)))))</f>
        <v/>
      </c>
      <c r="F514" s="23">
        <f>IF(A514="","",Registrations!$BA$214)</f>
        <v/>
      </c>
      <c r="G514" s="24">
        <f>IF(A514="","",Registrations!$BB$214)</f>
        <v/>
      </c>
      <c r="H514" s="23">
        <f>IF(A514="","",Registrations!$BE$214)</f>
        <v/>
      </c>
      <c r="I514" s="23">
        <f>IF(A514="","",Registrations!$BF$214)</f>
        <v/>
      </c>
      <c r="J514" s="24">
        <f>IF(A514="","",Registrations!$BC$214)</f>
        <v/>
      </c>
      <c r="K514" s="24">
        <f>IF(A514="","",Registrations!$BG$214)</f>
        <v/>
      </c>
      <c r="L514" s="24">
        <f>IF(A514="","",IF(Registrations!$BD$214="Yes","Uploaded",IF(UPPER(TRIM(R514&amp;""))="Y","On paper","Missing")))</f>
        <v/>
      </c>
      <c r="M514" s="23">
        <f>IF(A514="","",M214)</f>
        <v/>
      </c>
      <c r="N514" s="26">
        <f>IF(A514="","","On the first camper's row")</f>
        <v/>
      </c>
      <c r="O514" s="26">
        <f>IF(A514="","","On the first camper's row")</f>
        <v/>
      </c>
      <c r="P514" s="26">
        <f>IF(A514="","","On the first camper's row")</f>
        <v/>
      </c>
      <c r="Q514" s="18" t="n"/>
      <c r="R514" s="28" t="n"/>
      <c r="S514" s="28" t="n"/>
      <c r="T514" s="28" t="n"/>
      <c r="U514" s="18" t="n"/>
      <c r="V514" s="19">
        <f>IF(A514="",0,1)</f>
        <v/>
      </c>
      <c r="W514" s="19">
        <f>IF(A514="",0,0)</f>
        <v/>
      </c>
    </row>
    <row r="515">
      <c r="A515" s="23">
        <f>Registrations!$AY$215</f>
        <v/>
      </c>
      <c r="B515" s="24">
        <f>IF(A515="","","Second camper")</f>
        <v/>
      </c>
      <c r="C515" s="25">
        <f>IF(A515="","",Registrations!$AZ$215)</f>
        <v/>
      </c>
      <c r="D515" s="24">
        <f>IF(OR(A515="",NOT(ISNUMBER(C515)),NOT(ISNUMBER(Lists!$B$2))),"",YEAR(Lists!$B$2)-YEAR(C515)-IF(DATE(YEAR(Lists!$B$2),MONTH(C515),DAY(C515))&gt;Lists!$B$2,1,0))</f>
        <v/>
      </c>
      <c r="E515" s="23">
        <f>IF(NOT(ISNUMBER(D515)),"",IF(COUNTIF(Lists!$E$2:$E$4,"&lt;="&amp;D515)=0,"Check the age",IF(D515&gt;Lists!$F$2,"Check the age",INDEX(Lists!$D$2:$D$4,COUNTIF(Lists!$E$2:$E$4,"&lt;="&amp;D515)))))</f>
        <v/>
      </c>
      <c r="F515" s="23">
        <f>IF(A515="","",Registrations!$BA$215)</f>
        <v/>
      </c>
      <c r="G515" s="24">
        <f>IF(A515="","",Registrations!$BB$215)</f>
        <v/>
      </c>
      <c r="H515" s="23">
        <f>IF(A515="","",Registrations!$BE$215)</f>
        <v/>
      </c>
      <c r="I515" s="23">
        <f>IF(A515="","",Registrations!$BF$215)</f>
        <v/>
      </c>
      <c r="J515" s="24">
        <f>IF(A515="","",Registrations!$BC$215)</f>
        <v/>
      </c>
      <c r="K515" s="24">
        <f>IF(A515="","",Registrations!$BG$215)</f>
        <v/>
      </c>
      <c r="L515" s="24">
        <f>IF(A515="","",IF(Registrations!$BD$215="Yes","Uploaded",IF(UPPER(TRIM(R515&amp;""))="Y","On paper","Missing")))</f>
        <v/>
      </c>
      <c r="M515" s="23">
        <f>IF(A515="","",M215)</f>
        <v/>
      </c>
      <c r="N515" s="26">
        <f>IF(A515="","","On the first camper's row")</f>
        <v/>
      </c>
      <c r="O515" s="26">
        <f>IF(A515="","","On the first camper's row")</f>
        <v/>
      </c>
      <c r="P515" s="26">
        <f>IF(A515="","","On the first camper's row")</f>
        <v/>
      </c>
      <c r="Q515" s="18" t="n"/>
      <c r="R515" s="28" t="n"/>
      <c r="S515" s="28" t="n"/>
      <c r="T515" s="28" t="n"/>
      <c r="U515" s="18" t="n"/>
      <c r="V515" s="19">
        <f>IF(A515="",0,1)</f>
        <v/>
      </c>
      <c r="W515" s="19">
        <f>IF(A515="",0,0)</f>
        <v/>
      </c>
    </row>
    <row r="516">
      <c r="A516" s="23">
        <f>Registrations!$AY$216</f>
        <v/>
      </c>
      <c r="B516" s="24">
        <f>IF(A516="","","Second camper")</f>
        <v/>
      </c>
      <c r="C516" s="25">
        <f>IF(A516="","",Registrations!$AZ$216)</f>
        <v/>
      </c>
      <c r="D516" s="24">
        <f>IF(OR(A516="",NOT(ISNUMBER(C516)),NOT(ISNUMBER(Lists!$B$2))),"",YEAR(Lists!$B$2)-YEAR(C516)-IF(DATE(YEAR(Lists!$B$2),MONTH(C516),DAY(C516))&gt;Lists!$B$2,1,0))</f>
        <v/>
      </c>
      <c r="E516" s="23">
        <f>IF(NOT(ISNUMBER(D516)),"",IF(COUNTIF(Lists!$E$2:$E$4,"&lt;="&amp;D516)=0,"Check the age",IF(D516&gt;Lists!$F$2,"Check the age",INDEX(Lists!$D$2:$D$4,COUNTIF(Lists!$E$2:$E$4,"&lt;="&amp;D516)))))</f>
        <v/>
      </c>
      <c r="F516" s="23">
        <f>IF(A516="","",Registrations!$BA$216)</f>
        <v/>
      </c>
      <c r="G516" s="24">
        <f>IF(A516="","",Registrations!$BB$216)</f>
        <v/>
      </c>
      <c r="H516" s="23">
        <f>IF(A516="","",Registrations!$BE$216)</f>
        <v/>
      </c>
      <c r="I516" s="23">
        <f>IF(A516="","",Registrations!$BF$216)</f>
        <v/>
      </c>
      <c r="J516" s="24">
        <f>IF(A516="","",Registrations!$BC$216)</f>
        <v/>
      </c>
      <c r="K516" s="24">
        <f>IF(A516="","",Registrations!$BG$216)</f>
        <v/>
      </c>
      <c r="L516" s="24">
        <f>IF(A516="","",IF(Registrations!$BD$216="Yes","Uploaded",IF(UPPER(TRIM(R516&amp;""))="Y","On paper","Missing")))</f>
        <v/>
      </c>
      <c r="M516" s="23">
        <f>IF(A516="","",M216)</f>
        <v/>
      </c>
      <c r="N516" s="26">
        <f>IF(A516="","","On the first camper's row")</f>
        <v/>
      </c>
      <c r="O516" s="26">
        <f>IF(A516="","","On the first camper's row")</f>
        <v/>
      </c>
      <c r="P516" s="26">
        <f>IF(A516="","","On the first camper's row")</f>
        <v/>
      </c>
      <c r="Q516" s="18" t="n"/>
      <c r="R516" s="28" t="n"/>
      <c r="S516" s="28" t="n"/>
      <c r="T516" s="28" t="n"/>
      <c r="U516" s="18" t="n"/>
      <c r="V516" s="19">
        <f>IF(A516="",0,1)</f>
        <v/>
      </c>
      <c r="W516" s="19">
        <f>IF(A516="",0,0)</f>
        <v/>
      </c>
    </row>
    <row r="517">
      <c r="A517" s="23">
        <f>Registrations!$AY$217</f>
        <v/>
      </c>
      <c r="B517" s="24">
        <f>IF(A517="","","Second camper")</f>
        <v/>
      </c>
      <c r="C517" s="25">
        <f>IF(A517="","",Registrations!$AZ$217)</f>
        <v/>
      </c>
      <c r="D517" s="24">
        <f>IF(OR(A517="",NOT(ISNUMBER(C517)),NOT(ISNUMBER(Lists!$B$2))),"",YEAR(Lists!$B$2)-YEAR(C517)-IF(DATE(YEAR(Lists!$B$2),MONTH(C517),DAY(C517))&gt;Lists!$B$2,1,0))</f>
        <v/>
      </c>
      <c r="E517" s="23">
        <f>IF(NOT(ISNUMBER(D517)),"",IF(COUNTIF(Lists!$E$2:$E$4,"&lt;="&amp;D517)=0,"Check the age",IF(D517&gt;Lists!$F$2,"Check the age",INDEX(Lists!$D$2:$D$4,COUNTIF(Lists!$E$2:$E$4,"&lt;="&amp;D517)))))</f>
        <v/>
      </c>
      <c r="F517" s="23">
        <f>IF(A517="","",Registrations!$BA$217)</f>
        <v/>
      </c>
      <c r="G517" s="24">
        <f>IF(A517="","",Registrations!$BB$217)</f>
        <v/>
      </c>
      <c r="H517" s="23">
        <f>IF(A517="","",Registrations!$BE$217)</f>
        <v/>
      </c>
      <c r="I517" s="23">
        <f>IF(A517="","",Registrations!$BF$217)</f>
        <v/>
      </c>
      <c r="J517" s="24">
        <f>IF(A517="","",Registrations!$BC$217)</f>
        <v/>
      </c>
      <c r="K517" s="24">
        <f>IF(A517="","",Registrations!$BG$217)</f>
        <v/>
      </c>
      <c r="L517" s="24">
        <f>IF(A517="","",IF(Registrations!$BD$217="Yes","Uploaded",IF(UPPER(TRIM(R517&amp;""))="Y","On paper","Missing")))</f>
        <v/>
      </c>
      <c r="M517" s="23">
        <f>IF(A517="","",M217)</f>
        <v/>
      </c>
      <c r="N517" s="26">
        <f>IF(A517="","","On the first camper's row")</f>
        <v/>
      </c>
      <c r="O517" s="26">
        <f>IF(A517="","","On the first camper's row")</f>
        <v/>
      </c>
      <c r="P517" s="26">
        <f>IF(A517="","","On the first camper's row")</f>
        <v/>
      </c>
      <c r="Q517" s="18" t="n"/>
      <c r="R517" s="28" t="n"/>
      <c r="S517" s="28" t="n"/>
      <c r="T517" s="28" t="n"/>
      <c r="U517" s="18" t="n"/>
      <c r="V517" s="19">
        <f>IF(A517="",0,1)</f>
        <v/>
      </c>
      <c r="W517" s="19">
        <f>IF(A517="",0,0)</f>
        <v/>
      </c>
    </row>
    <row r="518">
      <c r="A518" s="23">
        <f>Registrations!$AY$218</f>
        <v/>
      </c>
      <c r="B518" s="24">
        <f>IF(A518="","","Second camper")</f>
        <v/>
      </c>
      <c r="C518" s="25">
        <f>IF(A518="","",Registrations!$AZ$218)</f>
        <v/>
      </c>
      <c r="D518" s="24">
        <f>IF(OR(A518="",NOT(ISNUMBER(C518)),NOT(ISNUMBER(Lists!$B$2))),"",YEAR(Lists!$B$2)-YEAR(C518)-IF(DATE(YEAR(Lists!$B$2),MONTH(C518),DAY(C518))&gt;Lists!$B$2,1,0))</f>
        <v/>
      </c>
      <c r="E518" s="23">
        <f>IF(NOT(ISNUMBER(D518)),"",IF(COUNTIF(Lists!$E$2:$E$4,"&lt;="&amp;D518)=0,"Check the age",IF(D518&gt;Lists!$F$2,"Check the age",INDEX(Lists!$D$2:$D$4,COUNTIF(Lists!$E$2:$E$4,"&lt;="&amp;D518)))))</f>
        <v/>
      </c>
      <c r="F518" s="23">
        <f>IF(A518="","",Registrations!$BA$218)</f>
        <v/>
      </c>
      <c r="G518" s="24">
        <f>IF(A518="","",Registrations!$BB$218)</f>
        <v/>
      </c>
      <c r="H518" s="23">
        <f>IF(A518="","",Registrations!$BE$218)</f>
        <v/>
      </c>
      <c r="I518" s="23">
        <f>IF(A518="","",Registrations!$BF$218)</f>
        <v/>
      </c>
      <c r="J518" s="24">
        <f>IF(A518="","",Registrations!$BC$218)</f>
        <v/>
      </c>
      <c r="K518" s="24">
        <f>IF(A518="","",Registrations!$BG$218)</f>
        <v/>
      </c>
      <c r="L518" s="24">
        <f>IF(A518="","",IF(Registrations!$BD$218="Yes","Uploaded",IF(UPPER(TRIM(R518&amp;""))="Y","On paper","Missing")))</f>
        <v/>
      </c>
      <c r="M518" s="23">
        <f>IF(A518="","",M218)</f>
        <v/>
      </c>
      <c r="N518" s="26">
        <f>IF(A518="","","On the first camper's row")</f>
        <v/>
      </c>
      <c r="O518" s="26">
        <f>IF(A518="","","On the first camper's row")</f>
        <v/>
      </c>
      <c r="P518" s="26">
        <f>IF(A518="","","On the first camper's row")</f>
        <v/>
      </c>
      <c r="Q518" s="18" t="n"/>
      <c r="R518" s="28" t="n"/>
      <c r="S518" s="28" t="n"/>
      <c r="T518" s="28" t="n"/>
      <c r="U518" s="18" t="n"/>
      <c r="V518" s="19">
        <f>IF(A518="",0,1)</f>
        <v/>
      </c>
      <c r="W518" s="19">
        <f>IF(A518="",0,0)</f>
        <v/>
      </c>
    </row>
    <row r="519">
      <c r="A519" s="23">
        <f>Registrations!$AY$219</f>
        <v/>
      </c>
      <c r="B519" s="24">
        <f>IF(A519="","","Second camper")</f>
        <v/>
      </c>
      <c r="C519" s="25">
        <f>IF(A519="","",Registrations!$AZ$219)</f>
        <v/>
      </c>
      <c r="D519" s="24">
        <f>IF(OR(A519="",NOT(ISNUMBER(C519)),NOT(ISNUMBER(Lists!$B$2))),"",YEAR(Lists!$B$2)-YEAR(C519)-IF(DATE(YEAR(Lists!$B$2),MONTH(C519),DAY(C519))&gt;Lists!$B$2,1,0))</f>
        <v/>
      </c>
      <c r="E519" s="23">
        <f>IF(NOT(ISNUMBER(D519)),"",IF(COUNTIF(Lists!$E$2:$E$4,"&lt;="&amp;D519)=0,"Check the age",IF(D519&gt;Lists!$F$2,"Check the age",INDEX(Lists!$D$2:$D$4,COUNTIF(Lists!$E$2:$E$4,"&lt;="&amp;D519)))))</f>
        <v/>
      </c>
      <c r="F519" s="23">
        <f>IF(A519="","",Registrations!$BA$219)</f>
        <v/>
      </c>
      <c r="G519" s="24">
        <f>IF(A519="","",Registrations!$BB$219)</f>
        <v/>
      </c>
      <c r="H519" s="23">
        <f>IF(A519="","",Registrations!$BE$219)</f>
        <v/>
      </c>
      <c r="I519" s="23">
        <f>IF(A519="","",Registrations!$BF$219)</f>
        <v/>
      </c>
      <c r="J519" s="24">
        <f>IF(A519="","",Registrations!$BC$219)</f>
        <v/>
      </c>
      <c r="K519" s="24">
        <f>IF(A519="","",Registrations!$BG$219)</f>
        <v/>
      </c>
      <c r="L519" s="24">
        <f>IF(A519="","",IF(Registrations!$BD$219="Yes","Uploaded",IF(UPPER(TRIM(R519&amp;""))="Y","On paper","Missing")))</f>
        <v/>
      </c>
      <c r="M519" s="23">
        <f>IF(A519="","",M219)</f>
        <v/>
      </c>
      <c r="N519" s="26">
        <f>IF(A519="","","On the first camper's row")</f>
        <v/>
      </c>
      <c r="O519" s="26">
        <f>IF(A519="","","On the first camper's row")</f>
        <v/>
      </c>
      <c r="P519" s="26">
        <f>IF(A519="","","On the first camper's row")</f>
        <v/>
      </c>
      <c r="Q519" s="18" t="n"/>
      <c r="R519" s="28" t="n"/>
      <c r="S519" s="28" t="n"/>
      <c r="T519" s="28" t="n"/>
      <c r="U519" s="18" t="n"/>
      <c r="V519" s="19">
        <f>IF(A519="",0,1)</f>
        <v/>
      </c>
      <c r="W519" s="19">
        <f>IF(A519="",0,0)</f>
        <v/>
      </c>
    </row>
    <row r="520">
      <c r="A520" s="23">
        <f>Registrations!$AY$220</f>
        <v/>
      </c>
      <c r="B520" s="24">
        <f>IF(A520="","","Second camper")</f>
        <v/>
      </c>
      <c r="C520" s="25">
        <f>IF(A520="","",Registrations!$AZ$220)</f>
        <v/>
      </c>
      <c r="D520" s="24">
        <f>IF(OR(A520="",NOT(ISNUMBER(C520)),NOT(ISNUMBER(Lists!$B$2))),"",YEAR(Lists!$B$2)-YEAR(C520)-IF(DATE(YEAR(Lists!$B$2),MONTH(C520),DAY(C520))&gt;Lists!$B$2,1,0))</f>
        <v/>
      </c>
      <c r="E520" s="23">
        <f>IF(NOT(ISNUMBER(D520)),"",IF(COUNTIF(Lists!$E$2:$E$4,"&lt;="&amp;D520)=0,"Check the age",IF(D520&gt;Lists!$F$2,"Check the age",INDEX(Lists!$D$2:$D$4,COUNTIF(Lists!$E$2:$E$4,"&lt;="&amp;D520)))))</f>
        <v/>
      </c>
      <c r="F520" s="23">
        <f>IF(A520="","",Registrations!$BA$220)</f>
        <v/>
      </c>
      <c r="G520" s="24">
        <f>IF(A520="","",Registrations!$BB$220)</f>
        <v/>
      </c>
      <c r="H520" s="23">
        <f>IF(A520="","",Registrations!$BE$220)</f>
        <v/>
      </c>
      <c r="I520" s="23">
        <f>IF(A520="","",Registrations!$BF$220)</f>
        <v/>
      </c>
      <c r="J520" s="24">
        <f>IF(A520="","",Registrations!$BC$220)</f>
        <v/>
      </c>
      <c r="K520" s="24">
        <f>IF(A520="","",Registrations!$BG$220)</f>
        <v/>
      </c>
      <c r="L520" s="24">
        <f>IF(A520="","",IF(Registrations!$BD$220="Yes","Uploaded",IF(UPPER(TRIM(R520&amp;""))="Y","On paper","Missing")))</f>
        <v/>
      </c>
      <c r="M520" s="23">
        <f>IF(A520="","",M220)</f>
        <v/>
      </c>
      <c r="N520" s="26">
        <f>IF(A520="","","On the first camper's row")</f>
        <v/>
      </c>
      <c r="O520" s="26">
        <f>IF(A520="","","On the first camper's row")</f>
        <v/>
      </c>
      <c r="P520" s="26">
        <f>IF(A520="","","On the first camper's row")</f>
        <v/>
      </c>
      <c r="Q520" s="18" t="n"/>
      <c r="R520" s="28" t="n"/>
      <c r="S520" s="28" t="n"/>
      <c r="T520" s="28" t="n"/>
      <c r="U520" s="18" t="n"/>
      <c r="V520" s="19">
        <f>IF(A520="",0,1)</f>
        <v/>
      </c>
      <c r="W520" s="19">
        <f>IF(A520="",0,0)</f>
        <v/>
      </c>
    </row>
    <row r="521">
      <c r="A521" s="23">
        <f>Registrations!$AY$221</f>
        <v/>
      </c>
      <c r="B521" s="24">
        <f>IF(A521="","","Second camper")</f>
        <v/>
      </c>
      <c r="C521" s="25">
        <f>IF(A521="","",Registrations!$AZ$221)</f>
        <v/>
      </c>
      <c r="D521" s="24">
        <f>IF(OR(A521="",NOT(ISNUMBER(C521)),NOT(ISNUMBER(Lists!$B$2))),"",YEAR(Lists!$B$2)-YEAR(C521)-IF(DATE(YEAR(Lists!$B$2),MONTH(C521),DAY(C521))&gt;Lists!$B$2,1,0))</f>
        <v/>
      </c>
      <c r="E521" s="23">
        <f>IF(NOT(ISNUMBER(D521)),"",IF(COUNTIF(Lists!$E$2:$E$4,"&lt;="&amp;D521)=0,"Check the age",IF(D521&gt;Lists!$F$2,"Check the age",INDEX(Lists!$D$2:$D$4,COUNTIF(Lists!$E$2:$E$4,"&lt;="&amp;D521)))))</f>
        <v/>
      </c>
      <c r="F521" s="23">
        <f>IF(A521="","",Registrations!$BA$221)</f>
        <v/>
      </c>
      <c r="G521" s="24">
        <f>IF(A521="","",Registrations!$BB$221)</f>
        <v/>
      </c>
      <c r="H521" s="23">
        <f>IF(A521="","",Registrations!$BE$221)</f>
        <v/>
      </c>
      <c r="I521" s="23">
        <f>IF(A521="","",Registrations!$BF$221)</f>
        <v/>
      </c>
      <c r="J521" s="24">
        <f>IF(A521="","",Registrations!$BC$221)</f>
        <v/>
      </c>
      <c r="K521" s="24">
        <f>IF(A521="","",Registrations!$BG$221)</f>
        <v/>
      </c>
      <c r="L521" s="24">
        <f>IF(A521="","",IF(Registrations!$BD$221="Yes","Uploaded",IF(UPPER(TRIM(R521&amp;""))="Y","On paper","Missing")))</f>
        <v/>
      </c>
      <c r="M521" s="23">
        <f>IF(A521="","",M221)</f>
        <v/>
      </c>
      <c r="N521" s="26">
        <f>IF(A521="","","On the first camper's row")</f>
        <v/>
      </c>
      <c r="O521" s="26">
        <f>IF(A521="","","On the first camper's row")</f>
        <v/>
      </c>
      <c r="P521" s="26">
        <f>IF(A521="","","On the first camper's row")</f>
        <v/>
      </c>
      <c r="Q521" s="18" t="n"/>
      <c r="R521" s="28" t="n"/>
      <c r="S521" s="28" t="n"/>
      <c r="T521" s="28" t="n"/>
      <c r="U521" s="18" t="n"/>
      <c r="V521" s="19">
        <f>IF(A521="",0,1)</f>
        <v/>
      </c>
      <c r="W521" s="19">
        <f>IF(A521="",0,0)</f>
        <v/>
      </c>
    </row>
    <row r="522">
      <c r="A522" s="23">
        <f>Registrations!$AY$222</f>
        <v/>
      </c>
      <c r="B522" s="24">
        <f>IF(A522="","","Second camper")</f>
        <v/>
      </c>
      <c r="C522" s="25">
        <f>IF(A522="","",Registrations!$AZ$222)</f>
        <v/>
      </c>
      <c r="D522" s="24">
        <f>IF(OR(A522="",NOT(ISNUMBER(C522)),NOT(ISNUMBER(Lists!$B$2))),"",YEAR(Lists!$B$2)-YEAR(C522)-IF(DATE(YEAR(Lists!$B$2),MONTH(C522),DAY(C522))&gt;Lists!$B$2,1,0))</f>
        <v/>
      </c>
      <c r="E522" s="23">
        <f>IF(NOT(ISNUMBER(D522)),"",IF(COUNTIF(Lists!$E$2:$E$4,"&lt;="&amp;D522)=0,"Check the age",IF(D522&gt;Lists!$F$2,"Check the age",INDEX(Lists!$D$2:$D$4,COUNTIF(Lists!$E$2:$E$4,"&lt;="&amp;D522)))))</f>
        <v/>
      </c>
      <c r="F522" s="23">
        <f>IF(A522="","",Registrations!$BA$222)</f>
        <v/>
      </c>
      <c r="G522" s="24">
        <f>IF(A522="","",Registrations!$BB$222)</f>
        <v/>
      </c>
      <c r="H522" s="23">
        <f>IF(A522="","",Registrations!$BE$222)</f>
        <v/>
      </c>
      <c r="I522" s="23">
        <f>IF(A522="","",Registrations!$BF$222)</f>
        <v/>
      </c>
      <c r="J522" s="24">
        <f>IF(A522="","",Registrations!$BC$222)</f>
        <v/>
      </c>
      <c r="K522" s="24">
        <f>IF(A522="","",Registrations!$BG$222)</f>
        <v/>
      </c>
      <c r="L522" s="24">
        <f>IF(A522="","",IF(Registrations!$BD$222="Yes","Uploaded",IF(UPPER(TRIM(R522&amp;""))="Y","On paper","Missing")))</f>
        <v/>
      </c>
      <c r="M522" s="23">
        <f>IF(A522="","",M222)</f>
        <v/>
      </c>
      <c r="N522" s="26">
        <f>IF(A522="","","On the first camper's row")</f>
        <v/>
      </c>
      <c r="O522" s="26">
        <f>IF(A522="","","On the first camper's row")</f>
        <v/>
      </c>
      <c r="P522" s="26">
        <f>IF(A522="","","On the first camper's row")</f>
        <v/>
      </c>
      <c r="Q522" s="18" t="n"/>
      <c r="R522" s="28" t="n"/>
      <c r="S522" s="28" t="n"/>
      <c r="T522" s="28" t="n"/>
      <c r="U522" s="18" t="n"/>
      <c r="V522" s="19">
        <f>IF(A522="",0,1)</f>
        <v/>
      </c>
      <c r="W522" s="19">
        <f>IF(A522="",0,0)</f>
        <v/>
      </c>
    </row>
    <row r="523">
      <c r="A523" s="23">
        <f>Registrations!$AY$223</f>
        <v/>
      </c>
      <c r="B523" s="24">
        <f>IF(A523="","","Second camper")</f>
        <v/>
      </c>
      <c r="C523" s="25">
        <f>IF(A523="","",Registrations!$AZ$223)</f>
        <v/>
      </c>
      <c r="D523" s="24">
        <f>IF(OR(A523="",NOT(ISNUMBER(C523)),NOT(ISNUMBER(Lists!$B$2))),"",YEAR(Lists!$B$2)-YEAR(C523)-IF(DATE(YEAR(Lists!$B$2),MONTH(C523),DAY(C523))&gt;Lists!$B$2,1,0))</f>
        <v/>
      </c>
      <c r="E523" s="23">
        <f>IF(NOT(ISNUMBER(D523)),"",IF(COUNTIF(Lists!$E$2:$E$4,"&lt;="&amp;D523)=0,"Check the age",IF(D523&gt;Lists!$F$2,"Check the age",INDEX(Lists!$D$2:$D$4,COUNTIF(Lists!$E$2:$E$4,"&lt;="&amp;D523)))))</f>
        <v/>
      </c>
      <c r="F523" s="23">
        <f>IF(A523="","",Registrations!$BA$223)</f>
        <v/>
      </c>
      <c r="G523" s="24">
        <f>IF(A523="","",Registrations!$BB$223)</f>
        <v/>
      </c>
      <c r="H523" s="23">
        <f>IF(A523="","",Registrations!$BE$223)</f>
        <v/>
      </c>
      <c r="I523" s="23">
        <f>IF(A523="","",Registrations!$BF$223)</f>
        <v/>
      </c>
      <c r="J523" s="24">
        <f>IF(A523="","",Registrations!$BC$223)</f>
        <v/>
      </c>
      <c r="K523" s="24">
        <f>IF(A523="","",Registrations!$BG$223)</f>
        <v/>
      </c>
      <c r="L523" s="24">
        <f>IF(A523="","",IF(Registrations!$BD$223="Yes","Uploaded",IF(UPPER(TRIM(R523&amp;""))="Y","On paper","Missing")))</f>
        <v/>
      </c>
      <c r="M523" s="23">
        <f>IF(A523="","",M223)</f>
        <v/>
      </c>
      <c r="N523" s="26">
        <f>IF(A523="","","On the first camper's row")</f>
        <v/>
      </c>
      <c r="O523" s="26">
        <f>IF(A523="","","On the first camper's row")</f>
        <v/>
      </c>
      <c r="P523" s="26">
        <f>IF(A523="","","On the first camper's row")</f>
        <v/>
      </c>
      <c r="Q523" s="18" t="n"/>
      <c r="R523" s="28" t="n"/>
      <c r="S523" s="28" t="n"/>
      <c r="T523" s="28" t="n"/>
      <c r="U523" s="18" t="n"/>
      <c r="V523" s="19">
        <f>IF(A523="",0,1)</f>
        <v/>
      </c>
      <c r="W523" s="19">
        <f>IF(A523="",0,0)</f>
        <v/>
      </c>
    </row>
    <row r="524">
      <c r="A524" s="23">
        <f>Registrations!$AY$224</f>
        <v/>
      </c>
      <c r="B524" s="24">
        <f>IF(A524="","","Second camper")</f>
        <v/>
      </c>
      <c r="C524" s="25">
        <f>IF(A524="","",Registrations!$AZ$224)</f>
        <v/>
      </c>
      <c r="D524" s="24">
        <f>IF(OR(A524="",NOT(ISNUMBER(C524)),NOT(ISNUMBER(Lists!$B$2))),"",YEAR(Lists!$B$2)-YEAR(C524)-IF(DATE(YEAR(Lists!$B$2),MONTH(C524),DAY(C524))&gt;Lists!$B$2,1,0))</f>
        <v/>
      </c>
      <c r="E524" s="23">
        <f>IF(NOT(ISNUMBER(D524)),"",IF(COUNTIF(Lists!$E$2:$E$4,"&lt;="&amp;D524)=0,"Check the age",IF(D524&gt;Lists!$F$2,"Check the age",INDEX(Lists!$D$2:$D$4,COUNTIF(Lists!$E$2:$E$4,"&lt;="&amp;D524)))))</f>
        <v/>
      </c>
      <c r="F524" s="23">
        <f>IF(A524="","",Registrations!$BA$224)</f>
        <v/>
      </c>
      <c r="G524" s="24">
        <f>IF(A524="","",Registrations!$BB$224)</f>
        <v/>
      </c>
      <c r="H524" s="23">
        <f>IF(A524="","",Registrations!$BE$224)</f>
        <v/>
      </c>
      <c r="I524" s="23">
        <f>IF(A524="","",Registrations!$BF$224)</f>
        <v/>
      </c>
      <c r="J524" s="24">
        <f>IF(A524="","",Registrations!$BC$224)</f>
        <v/>
      </c>
      <c r="K524" s="24">
        <f>IF(A524="","",Registrations!$BG$224)</f>
        <v/>
      </c>
      <c r="L524" s="24">
        <f>IF(A524="","",IF(Registrations!$BD$224="Yes","Uploaded",IF(UPPER(TRIM(R524&amp;""))="Y","On paper","Missing")))</f>
        <v/>
      </c>
      <c r="M524" s="23">
        <f>IF(A524="","",M224)</f>
        <v/>
      </c>
      <c r="N524" s="26">
        <f>IF(A524="","","On the first camper's row")</f>
        <v/>
      </c>
      <c r="O524" s="26">
        <f>IF(A524="","","On the first camper's row")</f>
        <v/>
      </c>
      <c r="P524" s="26">
        <f>IF(A524="","","On the first camper's row")</f>
        <v/>
      </c>
      <c r="Q524" s="18" t="n"/>
      <c r="R524" s="28" t="n"/>
      <c r="S524" s="28" t="n"/>
      <c r="T524" s="28" t="n"/>
      <c r="U524" s="18" t="n"/>
      <c r="V524" s="19">
        <f>IF(A524="",0,1)</f>
        <v/>
      </c>
      <c r="W524" s="19">
        <f>IF(A524="",0,0)</f>
        <v/>
      </c>
    </row>
    <row r="525">
      <c r="A525" s="23">
        <f>Registrations!$AY$225</f>
        <v/>
      </c>
      <c r="B525" s="24">
        <f>IF(A525="","","Second camper")</f>
        <v/>
      </c>
      <c r="C525" s="25">
        <f>IF(A525="","",Registrations!$AZ$225)</f>
        <v/>
      </c>
      <c r="D525" s="24">
        <f>IF(OR(A525="",NOT(ISNUMBER(C525)),NOT(ISNUMBER(Lists!$B$2))),"",YEAR(Lists!$B$2)-YEAR(C525)-IF(DATE(YEAR(Lists!$B$2),MONTH(C525),DAY(C525))&gt;Lists!$B$2,1,0))</f>
        <v/>
      </c>
      <c r="E525" s="23">
        <f>IF(NOT(ISNUMBER(D525)),"",IF(COUNTIF(Lists!$E$2:$E$4,"&lt;="&amp;D525)=0,"Check the age",IF(D525&gt;Lists!$F$2,"Check the age",INDEX(Lists!$D$2:$D$4,COUNTIF(Lists!$E$2:$E$4,"&lt;="&amp;D525)))))</f>
        <v/>
      </c>
      <c r="F525" s="23">
        <f>IF(A525="","",Registrations!$BA$225)</f>
        <v/>
      </c>
      <c r="G525" s="24">
        <f>IF(A525="","",Registrations!$BB$225)</f>
        <v/>
      </c>
      <c r="H525" s="23">
        <f>IF(A525="","",Registrations!$BE$225)</f>
        <v/>
      </c>
      <c r="I525" s="23">
        <f>IF(A525="","",Registrations!$BF$225)</f>
        <v/>
      </c>
      <c r="J525" s="24">
        <f>IF(A525="","",Registrations!$BC$225)</f>
        <v/>
      </c>
      <c r="K525" s="24">
        <f>IF(A525="","",Registrations!$BG$225)</f>
        <v/>
      </c>
      <c r="L525" s="24">
        <f>IF(A525="","",IF(Registrations!$BD$225="Yes","Uploaded",IF(UPPER(TRIM(R525&amp;""))="Y","On paper","Missing")))</f>
        <v/>
      </c>
      <c r="M525" s="23">
        <f>IF(A525="","",M225)</f>
        <v/>
      </c>
      <c r="N525" s="26">
        <f>IF(A525="","","On the first camper's row")</f>
        <v/>
      </c>
      <c r="O525" s="26">
        <f>IF(A525="","","On the first camper's row")</f>
        <v/>
      </c>
      <c r="P525" s="26">
        <f>IF(A525="","","On the first camper's row")</f>
        <v/>
      </c>
      <c r="Q525" s="18" t="n"/>
      <c r="R525" s="28" t="n"/>
      <c r="S525" s="28" t="n"/>
      <c r="T525" s="28" t="n"/>
      <c r="U525" s="18" t="n"/>
      <c r="V525" s="19">
        <f>IF(A525="",0,1)</f>
        <v/>
      </c>
      <c r="W525" s="19">
        <f>IF(A525="",0,0)</f>
        <v/>
      </c>
    </row>
    <row r="526">
      <c r="A526" s="23">
        <f>Registrations!$AY$226</f>
        <v/>
      </c>
      <c r="B526" s="24">
        <f>IF(A526="","","Second camper")</f>
        <v/>
      </c>
      <c r="C526" s="25">
        <f>IF(A526="","",Registrations!$AZ$226)</f>
        <v/>
      </c>
      <c r="D526" s="24">
        <f>IF(OR(A526="",NOT(ISNUMBER(C526)),NOT(ISNUMBER(Lists!$B$2))),"",YEAR(Lists!$B$2)-YEAR(C526)-IF(DATE(YEAR(Lists!$B$2),MONTH(C526),DAY(C526))&gt;Lists!$B$2,1,0))</f>
        <v/>
      </c>
      <c r="E526" s="23">
        <f>IF(NOT(ISNUMBER(D526)),"",IF(COUNTIF(Lists!$E$2:$E$4,"&lt;="&amp;D526)=0,"Check the age",IF(D526&gt;Lists!$F$2,"Check the age",INDEX(Lists!$D$2:$D$4,COUNTIF(Lists!$E$2:$E$4,"&lt;="&amp;D526)))))</f>
        <v/>
      </c>
      <c r="F526" s="23">
        <f>IF(A526="","",Registrations!$BA$226)</f>
        <v/>
      </c>
      <c r="G526" s="24">
        <f>IF(A526="","",Registrations!$BB$226)</f>
        <v/>
      </c>
      <c r="H526" s="23">
        <f>IF(A526="","",Registrations!$BE$226)</f>
        <v/>
      </c>
      <c r="I526" s="23">
        <f>IF(A526="","",Registrations!$BF$226)</f>
        <v/>
      </c>
      <c r="J526" s="24">
        <f>IF(A526="","",Registrations!$BC$226)</f>
        <v/>
      </c>
      <c r="K526" s="24">
        <f>IF(A526="","",Registrations!$BG$226)</f>
        <v/>
      </c>
      <c r="L526" s="24">
        <f>IF(A526="","",IF(Registrations!$BD$226="Yes","Uploaded",IF(UPPER(TRIM(R526&amp;""))="Y","On paper","Missing")))</f>
        <v/>
      </c>
      <c r="M526" s="23">
        <f>IF(A526="","",M226)</f>
        <v/>
      </c>
      <c r="N526" s="26">
        <f>IF(A526="","","On the first camper's row")</f>
        <v/>
      </c>
      <c r="O526" s="26">
        <f>IF(A526="","","On the first camper's row")</f>
        <v/>
      </c>
      <c r="P526" s="26">
        <f>IF(A526="","","On the first camper's row")</f>
        <v/>
      </c>
      <c r="Q526" s="18" t="n"/>
      <c r="R526" s="28" t="n"/>
      <c r="S526" s="28" t="n"/>
      <c r="T526" s="28" t="n"/>
      <c r="U526" s="18" t="n"/>
      <c r="V526" s="19">
        <f>IF(A526="",0,1)</f>
        <v/>
      </c>
      <c r="W526" s="19">
        <f>IF(A526="",0,0)</f>
        <v/>
      </c>
    </row>
    <row r="527">
      <c r="A527" s="23">
        <f>Registrations!$AY$227</f>
        <v/>
      </c>
      <c r="B527" s="24">
        <f>IF(A527="","","Second camper")</f>
        <v/>
      </c>
      <c r="C527" s="25">
        <f>IF(A527="","",Registrations!$AZ$227)</f>
        <v/>
      </c>
      <c r="D527" s="24">
        <f>IF(OR(A527="",NOT(ISNUMBER(C527)),NOT(ISNUMBER(Lists!$B$2))),"",YEAR(Lists!$B$2)-YEAR(C527)-IF(DATE(YEAR(Lists!$B$2),MONTH(C527),DAY(C527))&gt;Lists!$B$2,1,0))</f>
        <v/>
      </c>
      <c r="E527" s="23">
        <f>IF(NOT(ISNUMBER(D527)),"",IF(COUNTIF(Lists!$E$2:$E$4,"&lt;="&amp;D527)=0,"Check the age",IF(D527&gt;Lists!$F$2,"Check the age",INDEX(Lists!$D$2:$D$4,COUNTIF(Lists!$E$2:$E$4,"&lt;="&amp;D527)))))</f>
        <v/>
      </c>
      <c r="F527" s="23">
        <f>IF(A527="","",Registrations!$BA$227)</f>
        <v/>
      </c>
      <c r="G527" s="24">
        <f>IF(A527="","",Registrations!$BB$227)</f>
        <v/>
      </c>
      <c r="H527" s="23">
        <f>IF(A527="","",Registrations!$BE$227)</f>
        <v/>
      </c>
      <c r="I527" s="23">
        <f>IF(A527="","",Registrations!$BF$227)</f>
        <v/>
      </c>
      <c r="J527" s="24">
        <f>IF(A527="","",Registrations!$BC$227)</f>
        <v/>
      </c>
      <c r="K527" s="24">
        <f>IF(A527="","",Registrations!$BG$227)</f>
        <v/>
      </c>
      <c r="L527" s="24">
        <f>IF(A527="","",IF(Registrations!$BD$227="Yes","Uploaded",IF(UPPER(TRIM(R527&amp;""))="Y","On paper","Missing")))</f>
        <v/>
      </c>
      <c r="M527" s="23">
        <f>IF(A527="","",M227)</f>
        <v/>
      </c>
      <c r="N527" s="26">
        <f>IF(A527="","","On the first camper's row")</f>
        <v/>
      </c>
      <c r="O527" s="26">
        <f>IF(A527="","","On the first camper's row")</f>
        <v/>
      </c>
      <c r="P527" s="26">
        <f>IF(A527="","","On the first camper's row")</f>
        <v/>
      </c>
      <c r="Q527" s="18" t="n"/>
      <c r="R527" s="28" t="n"/>
      <c r="S527" s="28" t="n"/>
      <c r="T527" s="28" t="n"/>
      <c r="U527" s="18" t="n"/>
      <c r="V527" s="19">
        <f>IF(A527="",0,1)</f>
        <v/>
      </c>
      <c r="W527" s="19">
        <f>IF(A527="",0,0)</f>
        <v/>
      </c>
    </row>
    <row r="528">
      <c r="A528" s="23">
        <f>Registrations!$AY$228</f>
        <v/>
      </c>
      <c r="B528" s="24">
        <f>IF(A528="","","Second camper")</f>
        <v/>
      </c>
      <c r="C528" s="25">
        <f>IF(A528="","",Registrations!$AZ$228)</f>
        <v/>
      </c>
      <c r="D528" s="24">
        <f>IF(OR(A528="",NOT(ISNUMBER(C528)),NOT(ISNUMBER(Lists!$B$2))),"",YEAR(Lists!$B$2)-YEAR(C528)-IF(DATE(YEAR(Lists!$B$2),MONTH(C528),DAY(C528))&gt;Lists!$B$2,1,0))</f>
        <v/>
      </c>
      <c r="E528" s="23">
        <f>IF(NOT(ISNUMBER(D528)),"",IF(COUNTIF(Lists!$E$2:$E$4,"&lt;="&amp;D528)=0,"Check the age",IF(D528&gt;Lists!$F$2,"Check the age",INDEX(Lists!$D$2:$D$4,COUNTIF(Lists!$E$2:$E$4,"&lt;="&amp;D528)))))</f>
        <v/>
      </c>
      <c r="F528" s="23">
        <f>IF(A528="","",Registrations!$BA$228)</f>
        <v/>
      </c>
      <c r="G528" s="24">
        <f>IF(A528="","",Registrations!$BB$228)</f>
        <v/>
      </c>
      <c r="H528" s="23">
        <f>IF(A528="","",Registrations!$BE$228)</f>
        <v/>
      </c>
      <c r="I528" s="23">
        <f>IF(A528="","",Registrations!$BF$228)</f>
        <v/>
      </c>
      <c r="J528" s="24">
        <f>IF(A528="","",Registrations!$BC$228)</f>
        <v/>
      </c>
      <c r="K528" s="24">
        <f>IF(A528="","",Registrations!$BG$228)</f>
        <v/>
      </c>
      <c r="L528" s="24">
        <f>IF(A528="","",IF(Registrations!$BD$228="Yes","Uploaded",IF(UPPER(TRIM(R528&amp;""))="Y","On paper","Missing")))</f>
        <v/>
      </c>
      <c r="M528" s="23">
        <f>IF(A528="","",M228)</f>
        <v/>
      </c>
      <c r="N528" s="26">
        <f>IF(A528="","","On the first camper's row")</f>
        <v/>
      </c>
      <c r="O528" s="26">
        <f>IF(A528="","","On the first camper's row")</f>
        <v/>
      </c>
      <c r="P528" s="26">
        <f>IF(A528="","","On the first camper's row")</f>
        <v/>
      </c>
      <c r="Q528" s="18" t="n"/>
      <c r="R528" s="28" t="n"/>
      <c r="S528" s="28" t="n"/>
      <c r="T528" s="28" t="n"/>
      <c r="U528" s="18" t="n"/>
      <c r="V528" s="19">
        <f>IF(A528="",0,1)</f>
        <v/>
      </c>
      <c r="W528" s="19">
        <f>IF(A528="",0,0)</f>
        <v/>
      </c>
    </row>
    <row r="529">
      <c r="A529" s="23">
        <f>Registrations!$AY$229</f>
        <v/>
      </c>
      <c r="B529" s="24">
        <f>IF(A529="","","Second camper")</f>
        <v/>
      </c>
      <c r="C529" s="25">
        <f>IF(A529="","",Registrations!$AZ$229)</f>
        <v/>
      </c>
      <c r="D529" s="24">
        <f>IF(OR(A529="",NOT(ISNUMBER(C529)),NOT(ISNUMBER(Lists!$B$2))),"",YEAR(Lists!$B$2)-YEAR(C529)-IF(DATE(YEAR(Lists!$B$2),MONTH(C529),DAY(C529))&gt;Lists!$B$2,1,0))</f>
        <v/>
      </c>
      <c r="E529" s="23">
        <f>IF(NOT(ISNUMBER(D529)),"",IF(COUNTIF(Lists!$E$2:$E$4,"&lt;="&amp;D529)=0,"Check the age",IF(D529&gt;Lists!$F$2,"Check the age",INDEX(Lists!$D$2:$D$4,COUNTIF(Lists!$E$2:$E$4,"&lt;="&amp;D529)))))</f>
        <v/>
      </c>
      <c r="F529" s="23">
        <f>IF(A529="","",Registrations!$BA$229)</f>
        <v/>
      </c>
      <c r="G529" s="24">
        <f>IF(A529="","",Registrations!$BB$229)</f>
        <v/>
      </c>
      <c r="H529" s="23">
        <f>IF(A529="","",Registrations!$BE$229)</f>
        <v/>
      </c>
      <c r="I529" s="23">
        <f>IF(A529="","",Registrations!$BF$229)</f>
        <v/>
      </c>
      <c r="J529" s="24">
        <f>IF(A529="","",Registrations!$BC$229)</f>
        <v/>
      </c>
      <c r="K529" s="24">
        <f>IF(A529="","",Registrations!$BG$229)</f>
        <v/>
      </c>
      <c r="L529" s="24">
        <f>IF(A529="","",IF(Registrations!$BD$229="Yes","Uploaded",IF(UPPER(TRIM(R529&amp;""))="Y","On paper","Missing")))</f>
        <v/>
      </c>
      <c r="M529" s="23">
        <f>IF(A529="","",M229)</f>
        <v/>
      </c>
      <c r="N529" s="26">
        <f>IF(A529="","","On the first camper's row")</f>
        <v/>
      </c>
      <c r="O529" s="26">
        <f>IF(A529="","","On the first camper's row")</f>
        <v/>
      </c>
      <c r="P529" s="26">
        <f>IF(A529="","","On the first camper's row")</f>
        <v/>
      </c>
      <c r="Q529" s="18" t="n"/>
      <c r="R529" s="28" t="n"/>
      <c r="S529" s="28" t="n"/>
      <c r="T529" s="28" t="n"/>
      <c r="U529" s="18" t="n"/>
      <c r="V529" s="19">
        <f>IF(A529="",0,1)</f>
        <v/>
      </c>
      <c r="W529" s="19">
        <f>IF(A529="",0,0)</f>
        <v/>
      </c>
    </row>
    <row r="530">
      <c r="A530" s="23">
        <f>Registrations!$AY$230</f>
        <v/>
      </c>
      <c r="B530" s="24">
        <f>IF(A530="","","Second camper")</f>
        <v/>
      </c>
      <c r="C530" s="25">
        <f>IF(A530="","",Registrations!$AZ$230)</f>
        <v/>
      </c>
      <c r="D530" s="24">
        <f>IF(OR(A530="",NOT(ISNUMBER(C530)),NOT(ISNUMBER(Lists!$B$2))),"",YEAR(Lists!$B$2)-YEAR(C530)-IF(DATE(YEAR(Lists!$B$2),MONTH(C530),DAY(C530))&gt;Lists!$B$2,1,0))</f>
        <v/>
      </c>
      <c r="E530" s="23">
        <f>IF(NOT(ISNUMBER(D530)),"",IF(COUNTIF(Lists!$E$2:$E$4,"&lt;="&amp;D530)=0,"Check the age",IF(D530&gt;Lists!$F$2,"Check the age",INDEX(Lists!$D$2:$D$4,COUNTIF(Lists!$E$2:$E$4,"&lt;="&amp;D530)))))</f>
        <v/>
      </c>
      <c r="F530" s="23">
        <f>IF(A530="","",Registrations!$BA$230)</f>
        <v/>
      </c>
      <c r="G530" s="24">
        <f>IF(A530="","",Registrations!$BB$230)</f>
        <v/>
      </c>
      <c r="H530" s="23">
        <f>IF(A530="","",Registrations!$BE$230)</f>
        <v/>
      </c>
      <c r="I530" s="23">
        <f>IF(A530="","",Registrations!$BF$230)</f>
        <v/>
      </c>
      <c r="J530" s="24">
        <f>IF(A530="","",Registrations!$BC$230)</f>
        <v/>
      </c>
      <c r="K530" s="24">
        <f>IF(A530="","",Registrations!$BG$230)</f>
        <v/>
      </c>
      <c r="L530" s="24">
        <f>IF(A530="","",IF(Registrations!$BD$230="Yes","Uploaded",IF(UPPER(TRIM(R530&amp;""))="Y","On paper","Missing")))</f>
        <v/>
      </c>
      <c r="M530" s="23">
        <f>IF(A530="","",M230)</f>
        <v/>
      </c>
      <c r="N530" s="26">
        <f>IF(A530="","","On the first camper's row")</f>
        <v/>
      </c>
      <c r="O530" s="26">
        <f>IF(A530="","","On the first camper's row")</f>
        <v/>
      </c>
      <c r="P530" s="26">
        <f>IF(A530="","","On the first camper's row")</f>
        <v/>
      </c>
      <c r="Q530" s="18" t="n"/>
      <c r="R530" s="28" t="n"/>
      <c r="S530" s="28" t="n"/>
      <c r="T530" s="28" t="n"/>
      <c r="U530" s="18" t="n"/>
      <c r="V530" s="19">
        <f>IF(A530="",0,1)</f>
        <v/>
      </c>
      <c r="W530" s="19">
        <f>IF(A530="",0,0)</f>
        <v/>
      </c>
    </row>
    <row r="531">
      <c r="A531" s="23">
        <f>Registrations!$AY$231</f>
        <v/>
      </c>
      <c r="B531" s="24">
        <f>IF(A531="","","Second camper")</f>
        <v/>
      </c>
      <c r="C531" s="25">
        <f>IF(A531="","",Registrations!$AZ$231)</f>
        <v/>
      </c>
      <c r="D531" s="24">
        <f>IF(OR(A531="",NOT(ISNUMBER(C531)),NOT(ISNUMBER(Lists!$B$2))),"",YEAR(Lists!$B$2)-YEAR(C531)-IF(DATE(YEAR(Lists!$B$2),MONTH(C531),DAY(C531))&gt;Lists!$B$2,1,0))</f>
        <v/>
      </c>
      <c r="E531" s="23">
        <f>IF(NOT(ISNUMBER(D531)),"",IF(COUNTIF(Lists!$E$2:$E$4,"&lt;="&amp;D531)=0,"Check the age",IF(D531&gt;Lists!$F$2,"Check the age",INDEX(Lists!$D$2:$D$4,COUNTIF(Lists!$E$2:$E$4,"&lt;="&amp;D531)))))</f>
        <v/>
      </c>
      <c r="F531" s="23">
        <f>IF(A531="","",Registrations!$BA$231)</f>
        <v/>
      </c>
      <c r="G531" s="24">
        <f>IF(A531="","",Registrations!$BB$231)</f>
        <v/>
      </c>
      <c r="H531" s="23">
        <f>IF(A531="","",Registrations!$BE$231)</f>
        <v/>
      </c>
      <c r="I531" s="23">
        <f>IF(A531="","",Registrations!$BF$231)</f>
        <v/>
      </c>
      <c r="J531" s="24">
        <f>IF(A531="","",Registrations!$BC$231)</f>
        <v/>
      </c>
      <c r="K531" s="24">
        <f>IF(A531="","",Registrations!$BG$231)</f>
        <v/>
      </c>
      <c r="L531" s="24">
        <f>IF(A531="","",IF(Registrations!$BD$231="Yes","Uploaded",IF(UPPER(TRIM(R531&amp;""))="Y","On paper","Missing")))</f>
        <v/>
      </c>
      <c r="M531" s="23">
        <f>IF(A531="","",M231)</f>
        <v/>
      </c>
      <c r="N531" s="26">
        <f>IF(A531="","","On the first camper's row")</f>
        <v/>
      </c>
      <c r="O531" s="26">
        <f>IF(A531="","","On the first camper's row")</f>
        <v/>
      </c>
      <c r="P531" s="26">
        <f>IF(A531="","","On the first camper's row")</f>
        <v/>
      </c>
      <c r="Q531" s="18" t="n"/>
      <c r="R531" s="28" t="n"/>
      <c r="S531" s="28" t="n"/>
      <c r="T531" s="28" t="n"/>
      <c r="U531" s="18" t="n"/>
      <c r="V531" s="19">
        <f>IF(A531="",0,1)</f>
        <v/>
      </c>
      <c r="W531" s="19">
        <f>IF(A531="",0,0)</f>
        <v/>
      </c>
    </row>
    <row r="532">
      <c r="A532" s="23">
        <f>Registrations!$AY$232</f>
        <v/>
      </c>
      <c r="B532" s="24">
        <f>IF(A532="","","Second camper")</f>
        <v/>
      </c>
      <c r="C532" s="25">
        <f>IF(A532="","",Registrations!$AZ$232)</f>
        <v/>
      </c>
      <c r="D532" s="24">
        <f>IF(OR(A532="",NOT(ISNUMBER(C532)),NOT(ISNUMBER(Lists!$B$2))),"",YEAR(Lists!$B$2)-YEAR(C532)-IF(DATE(YEAR(Lists!$B$2),MONTH(C532),DAY(C532))&gt;Lists!$B$2,1,0))</f>
        <v/>
      </c>
      <c r="E532" s="23">
        <f>IF(NOT(ISNUMBER(D532)),"",IF(COUNTIF(Lists!$E$2:$E$4,"&lt;="&amp;D532)=0,"Check the age",IF(D532&gt;Lists!$F$2,"Check the age",INDEX(Lists!$D$2:$D$4,COUNTIF(Lists!$E$2:$E$4,"&lt;="&amp;D532)))))</f>
        <v/>
      </c>
      <c r="F532" s="23">
        <f>IF(A532="","",Registrations!$BA$232)</f>
        <v/>
      </c>
      <c r="G532" s="24">
        <f>IF(A532="","",Registrations!$BB$232)</f>
        <v/>
      </c>
      <c r="H532" s="23">
        <f>IF(A532="","",Registrations!$BE$232)</f>
        <v/>
      </c>
      <c r="I532" s="23">
        <f>IF(A532="","",Registrations!$BF$232)</f>
        <v/>
      </c>
      <c r="J532" s="24">
        <f>IF(A532="","",Registrations!$BC$232)</f>
        <v/>
      </c>
      <c r="K532" s="24">
        <f>IF(A532="","",Registrations!$BG$232)</f>
        <v/>
      </c>
      <c r="L532" s="24">
        <f>IF(A532="","",IF(Registrations!$BD$232="Yes","Uploaded",IF(UPPER(TRIM(R532&amp;""))="Y","On paper","Missing")))</f>
        <v/>
      </c>
      <c r="M532" s="23">
        <f>IF(A532="","",M232)</f>
        <v/>
      </c>
      <c r="N532" s="26">
        <f>IF(A532="","","On the first camper's row")</f>
        <v/>
      </c>
      <c r="O532" s="26">
        <f>IF(A532="","","On the first camper's row")</f>
        <v/>
      </c>
      <c r="P532" s="26">
        <f>IF(A532="","","On the first camper's row")</f>
        <v/>
      </c>
      <c r="Q532" s="18" t="n"/>
      <c r="R532" s="28" t="n"/>
      <c r="S532" s="28" t="n"/>
      <c r="T532" s="28" t="n"/>
      <c r="U532" s="18" t="n"/>
      <c r="V532" s="19">
        <f>IF(A532="",0,1)</f>
        <v/>
      </c>
      <c r="W532" s="19">
        <f>IF(A532="",0,0)</f>
        <v/>
      </c>
    </row>
    <row r="533">
      <c r="A533" s="23">
        <f>Registrations!$AY$233</f>
        <v/>
      </c>
      <c r="B533" s="24">
        <f>IF(A533="","","Second camper")</f>
        <v/>
      </c>
      <c r="C533" s="25">
        <f>IF(A533="","",Registrations!$AZ$233)</f>
        <v/>
      </c>
      <c r="D533" s="24">
        <f>IF(OR(A533="",NOT(ISNUMBER(C533)),NOT(ISNUMBER(Lists!$B$2))),"",YEAR(Lists!$B$2)-YEAR(C533)-IF(DATE(YEAR(Lists!$B$2),MONTH(C533),DAY(C533))&gt;Lists!$B$2,1,0))</f>
        <v/>
      </c>
      <c r="E533" s="23">
        <f>IF(NOT(ISNUMBER(D533)),"",IF(COUNTIF(Lists!$E$2:$E$4,"&lt;="&amp;D533)=0,"Check the age",IF(D533&gt;Lists!$F$2,"Check the age",INDEX(Lists!$D$2:$D$4,COUNTIF(Lists!$E$2:$E$4,"&lt;="&amp;D533)))))</f>
        <v/>
      </c>
      <c r="F533" s="23">
        <f>IF(A533="","",Registrations!$BA$233)</f>
        <v/>
      </c>
      <c r="G533" s="24">
        <f>IF(A533="","",Registrations!$BB$233)</f>
        <v/>
      </c>
      <c r="H533" s="23">
        <f>IF(A533="","",Registrations!$BE$233)</f>
        <v/>
      </c>
      <c r="I533" s="23">
        <f>IF(A533="","",Registrations!$BF$233)</f>
        <v/>
      </c>
      <c r="J533" s="24">
        <f>IF(A533="","",Registrations!$BC$233)</f>
        <v/>
      </c>
      <c r="K533" s="24">
        <f>IF(A533="","",Registrations!$BG$233)</f>
        <v/>
      </c>
      <c r="L533" s="24">
        <f>IF(A533="","",IF(Registrations!$BD$233="Yes","Uploaded",IF(UPPER(TRIM(R533&amp;""))="Y","On paper","Missing")))</f>
        <v/>
      </c>
      <c r="M533" s="23">
        <f>IF(A533="","",M233)</f>
        <v/>
      </c>
      <c r="N533" s="26">
        <f>IF(A533="","","On the first camper's row")</f>
        <v/>
      </c>
      <c r="O533" s="26">
        <f>IF(A533="","","On the first camper's row")</f>
        <v/>
      </c>
      <c r="P533" s="26">
        <f>IF(A533="","","On the first camper's row")</f>
        <v/>
      </c>
      <c r="Q533" s="18" t="n"/>
      <c r="R533" s="28" t="n"/>
      <c r="S533" s="28" t="n"/>
      <c r="T533" s="28" t="n"/>
      <c r="U533" s="18" t="n"/>
      <c r="V533" s="19">
        <f>IF(A533="",0,1)</f>
        <v/>
      </c>
      <c r="W533" s="19">
        <f>IF(A533="",0,0)</f>
        <v/>
      </c>
    </row>
    <row r="534">
      <c r="A534" s="23">
        <f>Registrations!$AY$234</f>
        <v/>
      </c>
      <c r="B534" s="24">
        <f>IF(A534="","","Second camper")</f>
        <v/>
      </c>
      <c r="C534" s="25">
        <f>IF(A534="","",Registrations!$AZ$234)</f>
        <v/>
      </c>
      <c r="D534" s="24">
        <f>IF(OR(A534="",NOT(ISNUMBER(C534)),NOT(ISNUMBER(Lists!$B$2))),"",YEAR(Lists!$B$2)-YEAR(C534)-IF(DATE(YEAR(Lists!$B$2),MONTH(C534),DAY(C534))&gt;Lists!$B$2,1,0))</f>
        <v/>
      </c>
      <c r="E534" s="23">
        <f>IF(NOT(ISNUMBER(D534)),"",IF(COUNTIF(Lists!$E$2:$E$4,"&lt;="&amp;D534)=0,"Check the age",IF(D534&gt;Lists!$F$2,"Check the age",INDEX(Lists!$D$2:$D$4,COUNTIF(Lists!$E$2:$E$4,"&lt;="&amp;D534)))))</f>
        <v/>
      </c>
      <c r="F534" s="23">
        <f>IF(A534="","",Registrations!$BA$234)</f>
        <v/>
      </c>
      <c r="G534" s="24">
        <f>IF(A534="","",Registrations!$BB$234)</f>
        <v/>
      </c>
      <c r="H534" s="23">
        <f>IF(A534="","",Registrations!$BE$234)</f>
        <v/>
      </c>
      <c r="I534" s="23">
        <f>IF(A534="","",Registrations!$BF$234)</f>
        <v/>
      </c>
      <c r="J534" s="24">
        <f>IF(A534="","",Registrations!$BC$234)</f>
        <v/>
      </c>
      <c r="K534" s="24">
        <f>IF(A534="","",Registrations!$BG$234)</f>
        <v/>
      </c>
      <c r="L534" s="24">
        <f>IF(A534="","",IF(Registrations!$BD$234="Yes","Uploaded",IF(UPPER(TRIM(R534&amp;""))="Y","On paper","Missing")))</f>
        <v/>
      </c>
      <c r="M534" s="23">
        <f>IF(A534="","",M234)</f>
        <v/>
      </c>
      <c r="N534" s="26">
        <f>IF(A534="","","On the first camper's row")</f>
        <v/>
      </c>
      <c r="O534" s="26">
        <f>IF(A534="","","On the first camper's row")</f>
        <v/>
      </c>
      <c r="P534" s="26">
        <f>IF(A534="","","On the first camper's row")</f>
        <v/>
      </c>
      <c r="Q534" s="18" t="n"/>
      <c r="R534" s="28" t="n"/>
      <c r="S534" s="28" t="n"/>
      <c r="T534" s="28" t="n"/>
      <c r="U534" s="18" t="n"/>
      <c r="V534" s="19">
        <f>IF(A534="",0,1)</f>
        <v/>
      </c>
      <c r="W534" s="19">
        <f>IF(A534="",0,0)</f>
        <v/>
      </c>
    </row>
    <row r="535">
      <c r="A535" s="23">
        <f>Registrations!$AY$235</f>
        <v/>
      </c>
      <c r="B535" s="24">
        <f>IF(A535="","","Second camper")</f>
        <v/>
      </c>
      <c r="C535" s="25">
        <f>IF(A535="","",Registrations!$AZ$235)</f>
        <v/>
      </c>
      <c r="D535" s="24">
        <f>IF(OR(A535="",NOT(ISNUMBER(C535)),NOT(ISNUMBER(Lists!$B$2))),"",YEAR(Lists!$B$2)-YEAR(C535)-IF(DATE(YEAR(Lists!$B$2),MONTH(C535),DAY(C535))&gt;Lists!$B$2,1,0))</f>
        <v/>
      </c>
      <c r="E535" s="23">
        <f>IF(NOT(ISNUMBER(D535)),"",IF(COUNTIF(Lists!$E$2:$E$4,"&lt;="&amp;D535)=0,"Check the age",IF(D535&gt;Lists!$F$2,"Check the age",INDEX(Lists!$D$2:$D$4,COUNTIF(Lists!$E$2:$E$4,"&lt;="&amp;D535)))))</f>
        <v/>
      </c>
      <c r="F535" s="23">
        <f>IF(A535="","",Registrations!$BA$235)</f>
        <v/>
      </c>
      <c r="G535" s="24">
        <f>IF(A535="","",Registrations!$BB$235)</f>
        <v/>
      </c>
      <c r="H535" s="23">
        <f>IF(A535="","",Registrations!$BE$235)</f>
        <v/>
      </c>
      <c r="I535" s="23">
        <f>IF(A535="","",Registrations!$BF$235)</f>
        <v/>
      </c>
      <c r="J535" s="24">
        <f>IF(A535="","",Registrations!$BC$235)</f>
        <v/>
      </c>
      <c r="K535" s="24">
        <f>IF(A535="","",Registrations!$BG$235)</f>
        <v/>
      </c>
      <c r="L535" s="24">
        <f>IF(A535="","",IF(Registrations!$BD$235="Yes","Uploaded",IF(UPPER(TRIM(R535&amp;""))="Y","On paper","Missing")))</f>
        <v/>
      </c>
      <c r="M535" s="23">
        <f>IF(A535="","",M235)</f>
        <v/>
      </c>
      <c r="N535" s="26">
        <f>IF(A535="","","On the first camper's row")</f>
        <v/>
      </c>
      <c r="O535" s="26">
        <f>IF(A535="","","On the first camper's row")</f>
        <v/>
      </c>
      <c r="P535" s="26">
        <f>IF(A535="","","On the first camper's row")</f>
        <v/>
      </c>
      <c r="Q535" s="18" t="n"/>
      <c r="R535" s="28" t="n"/>
      <c r="S535" s="28" t="n"/>
      <c r="T535" s="28" t="n"/>
      <c r="U535" s="18" t="n"/>
      <c r="V535" s="19">
        <f>IF(A535="",0,1)</f>
        <v/>
      </c>
      <c r="W535" s="19">
        <f>IF(A535="",0,0)</f>
        <v/>
      </c>
    </row>
    <row r="536">
      <c r="A536" s="23">
        <f>Registrations!$AY$236</f>
        <v/>
      </c>
      <c r="B536" s="24">
        <f>IF(A536="","","Second camper")</f>
        <v/>
      </c>
      <c r="C536" s="25">
        <f>IF(A536="","",Registrations!$AZ$236)</f>
        <v/>
      </c>
      <c r="D536" s="24">
        <f>IF(OR(A536="",NOT(ISNUMBER(C536)),NOT(ISNUMBER(Lists!$B$2))),"",YEAR(Lists!$B$2)-YEAR(C536)-IF(DATE(YEAR(Lists!$B$2),MONTH(C536),DAY(C536))&gt;Lists!$B$2,1,0))</f>
        <v/>
      </c>
      <c r="E536" s="23">
        <f>IF(NOT(ISNUMBER(D536)),"",IF(COUNTIF(Lists!$E$2:$E$4,"&lt;="&amp;D536)=0,"Check the age",IF(D536&gt;Lists!$F$2,"Check the age",INDEX(Lists!$D$2:$D$4,COUNTIF(Lists!$E$2:$E$4,"&lt;="&amp;D536)))))</f>
        <v/>
      </c>
      <c r="F536" s="23">
        <f>IF(A536="","",Registrations!$BA$236)</f>
        <v/>
      </c>
      <c r="G536" s="24">
        <f>IF(A536="","",Registrations!$BB$236)</f>
        <v/>
      </c>
      <c r="H536" s="23">
        <f>IF(A536="","",Registrations!$BE$236)</f>
        <v/>
      </c>
      <c r="I536" s="23">
        <f>IF(A536="","",Registrations!$BF$236)</f>
        <v/>
      </c>
      <c r="J536" s="24">
        <f>IF(A536="","",Registrations!$BC$236)</f>
        <v/>
      </c>
      <c r="K536" s="24">
        <f>IF(A536="","",Registrations!$BG$236)</f>
        <v/>
      </c>
      <c r="L536" s="24">
        <f>IF(A536="","",IF(Registrations!$BD$236="Yes","Uploaded",IF(UPPER(TRIM(R536&amp;""))="Y","On paper","Missing")))</f>
        <v/>
      </c>
      <c r="M536" s="23">
        <f>IF(A536="","",M236)</f>
        <v/>
      </c>
      <c r="N536" s="26">
        <f>IF(A536="","","On the first camper's row")</f>
        <v/>
      </c>
      <c r="O536" s="26">
        <f>IF(A536="","","On the first camper's row")</f>
        <v/>
      </c>
      <c r="P536" s="26">
        <f>IF(A536="","","On the first camper's row")</f>
        <v/>
      </c>
      <c r="Q536" s="18" t="n"/>
      <c r="R536" s="28" t="n"/>
      <c r="S536" s="28" t="n"/>
      <c r="T536" s="28" t="n"/>
      <c r="U536" s="18" t="n"/>
      <c r="V536" s="19">
        <f>IF(A536="",0,1)</f>
        <v/>
      </c>
      <c r="W536" s="19">
        <f>IF(A536="",0,0)</f>
        <v/>
      </c>
    </row>
    <row r="537">
      <c r="A537" s="23">
        <f>Registrations!$AY$237</f>
        <v/>
      </c>
      <c r="B537" s="24">
        <f>IF(A537="","","Second camper")</f>
        <v/>
      </c>
      <c r="C537" s="25">
        <f>IF(A537="","",Registrations!$AZ$237)</f>
        <v/>
      </c>
      <c r="D537" s="24">
        <f>IF(OR(A537="",NOT(ISNUMBER(C537)),NOT(ISNUMBER(Lists!$B$2))),"",YEAR(Lists!$B$2)-YEAR(C537)-IF(DATE(YEAR(Lists!$B$2),MONTH(C537),DAY(C537))&gt;Lists!$B$2,1,0))</f>
        <v/>
      </c>
      <c r="E537" s="23">
        <f>IF(NOT(ISNUMBER(D537)),"",IF(COUNTIF(Lists!$E$2:$E$4,"&lt;="&amp;D537)=0,"Check the age",IF(D537&gt;Lists!$F$2,"Check the age",INDEX(Lists!$D$2:$D$4,COUNTIF(Lists!$E$2:$E$4,"&lt;="&amp;D537)))))</f>
        <v/>
      </c>
      <c r="F537" s="23">
        <f>IF(A537="","",Registrations!$BA$237)</f>
        <v/>
      </c>
      <c r="G537" s="24">
        <f>IF(A537="","",Registrations!$BB$237)</f>
        <v/>
      </c>
      <c r="H537" s="23">
        <f>IF(A537="","",Registrations!$BE$237)</f>
        <v/>
      </c>
      <c r="I537" s="23">
        <f>IF(A537="","",Registrations!$BF$237)</f>
        <v/>
      </c>
      <c r="J537" s="24">
        <f>IF(A537="","",Registrations!$BC$237)</f>
        <v/>
      </c>
      <c r="K537" s="24">
        <f>IF(A537="","",Registrations!$BG$237)</f>
        <v/>
      </c>
      <c r="L537" s="24">
        <f>IF(A537="","",IF(Registrations!$BD$237="Yes","Uploaded",IF(UPPER(TRIM(R537&amp;""))="Y","On paper","Missing")))</f>
        <v/>
      </c>
      <c r="M537" s="23">
        <f>IF(A537="","",M237)</f>
        <v/>
      </c>
      <c r="N537" s="26">
        <f>IF(A537="","","On the first camper's row")</f>
        <v/>
      </c>
      <c r="O537" s="26">
        <f>IF(A537="","","On the first camper's row")</f>
        <v/>
      </c>
      <c r="P537" s="26">
        <f>IF(A537="","","On the first camper's row")</f>
        <v/>
      </c>
      <c r="Q537" s="18" t="n"/>
      <c r="R537" s="28" t="n"/>
      <c r="S537" s="28" t="n"/>
      <c r="T537" s="28" t="n"/>
      <c r="U537" s="18" t="n"/>
      <c r="V537" s="19">
        <f>IF(A537="",0,1)</f>
        <v/>
      </c>
      <c r="W537" s="19">
        <f>IF(A537="",0,0)</f>
        <v/>
      </c>
    </row>
    <row r="538">
      <c r="A538" s="23">
        <f>Registrations!$AY$238</f>
        <v/>
      </c>
      <c r="B538" s="24">
        <f>IF(A538="","","Second camper")</f>
        <v/>
      </c>
      <c r="C538" s="25">
        <f>IF(A538="","",Registrations!$AZ$238)</f>
        <v/>
      </c>
      <c r="D538" s="24">
        <f>IF(OR(A538="",NOT(ISNUMBER(C538)),NOT(ISNUMBER(Lists!$B$2))),"",YEAR(Lists!$B$2)-YEAR(C538)-IF(DATE(YEAR(Lists!$B$2),MONTH(C538),DAY(C538))&gt;Lists!$B$2,1,0))</f>
        <v/>
      </c>
      <c r="E538" s="23">
        <f>IF(NOT(ISNUMBER(D538)),"",IF(COUNTIF(Lists!$E$2:$E$4,"&lt;="&amp;D538)=0,"Check the age",IF(D538&gt;Lists!$F$2,"Check the age",INDEX(Lists!$D$2:$D$4,COUNTIF(Lists!$E$2:$E$4,"&lt;="&amp;D538)))))</f>
        <v/>
      </c>
      <c r="F538" s="23">
        <f>IF(A538="","",Registrations!$BA$238)</f>
        <v/>
      </c>
      <c r="G538" s="24">
        <f>IF(A538="","",Registrations!$BB$238)</f>
        <v/>
      </c>
      <c r="H538" s="23">
        <f>IF(A538="","",Registrations!$BE$238)</f>
        <v/>
      </c>
      <c r="I538" s="23">
        <f>IF(A538="","",Registrations!$BF$238)</f>
        <v/>
      </c>
      <c r="J538" s="24">
        <f>IF(A538="","",Registrations!$BC$238)</f>
        <v/>
      </c>
      <c r="K538" s="24">
        <f>IF(A538="","",Registrations!$BG$238)</f>
        <v/>
      </c>
      <c r="L538" s="24">
        <f>IF(A538="","",IF(Registrations!$BD$238="Yes","Uploaded",IF(UPPER(TRIM(R538&amp;""))="Y","On paper","Missing")))</f>
        <v/>
      </c>
      <c r="M538" s="23">
        <f>IF(A538="","",M238)</f>
        <v/>
      </c>
      <c r="N538" s="26">
        <f>IF(A538="","","On the first camper's row")</f>
        <v/>
      </c>
      <c r="O538" s="26">
        <f>IF(A538="","","On the first camper's row")</f>
        <v/>
      </c>
      <c r="P538" s="26">
        <f>IF(A538="","","On the first camper's row")</f>
        <v/>
      </c>
      <c r="Q538" s="18" t="n"/>
      <c r="R538" s="28" t="n"/>
      <c r="S538" s="28" t="n"/>
      <c r="T538" s="28" t="n"/>
      <c r="U538" s="18" t="n"/>
      <c r="V538" s="19">
        <f>IF(A538="",0,1)</f>
        <v/>
      </c>
      <c r="W538" s="19">
        <f>IF(A538="",0,0)</f>
        <v/>
      </c>
    </row>
    <row r="539">
      <c r="A539" s="23">
        <f>Registrations!$AY$239</f>
        <v/>
      </c>
      <c r="B539" s="24">
        <f>IF(A539="","","Second camper")</f>
        <v/>
      </c>
      <c r="C539" s="25">
        <f>IF(A539="","",Registrations!$AZ$239)</f>
        <v/>
      </c>
      <c r="D539" s="24">
        <f>IF(OR(A539="",NOT(ISNUMBER(C539)),NOT(ISNUMBER(Lists!$B$2))),"",YEAR(Lists!$B$2)-YEAR(C539)-IF(DATE(YEAR(Lists!$B$2),MONTH(C539),DAY(C539))&gt;Lists!$B$2,1,0))</f>
        <v/>
      </c>
      <c r="E539" s="23">
        <f>IF(NOT(ISNUMBER(D539)),"",IF(COUNTIF(Lists!$E$2:$E$4,"&lt;="&amp;D539)=0,"Check the age",IF(D539&gt;Lists!$F$2,"Check the age",INDEX(Lists!$D$2:$D$4,COUNTIF(Lists!$E$2:$E$4,"&lt;="&amp;D539)))))</f>
        <v/>
      </c>
      <c r="F539" s="23">
        <f>IF(A539="","",Registrations!$BA$239)</f>
        <v/>
      </c>
      <c r="G539" s="24">
        <f>IF(A539="","",Registrations!$BB$239)</f>
        <v/>
      </c>
      <c r="H539" s="23">
        <f>IF(A539="","",Registrations!$BE$239)</f>
        <v/>
      </c>
      <c r="I539" s="23">
        <f>IF(A539="","",Registrations!$BF$239)</f>
        <v/>
      </c>
      <c r="J539" s="24">
        <f>IF(A539="","",Registrations!$BC$239)</f>
        <v/>
      </c>
      <c r="K539" s="24">
        <f>IF(A539="","",Registrations!$BG$239)</f>
        <v/>
      </c>
      <c r="L539" s="24">
        <f>IF(A539="","",IF(Registrations!$BD$239="Yes","Uploaded",IF(UPPER(TRIM(R539&amp;""))="Y","On paper","Missing")))</f>
        <v/>
      </c>
      <c r="M539" s="23">
        <f>IF(A539="","",M239)</f>
        <v/>
      </c>
      <c r="N539" s="26">
        <f>IF(A539="","","On the first camper's row")</f>
        <v/>
      </c>
      <c r="O539" s="26">
        <f>IF(A539="","","On the first camper's row")</f>
        <v/>
      </c>
      <c r="P539" s="26">
        <f>IF(A539="","","On the first camper's row")</f>
        <v/>
      </c>
      <c r="Q539" s="18" t="n"/>
      <c r="R539" s="28" t="n"/>
      <c r="S539" s="28" t="n"/>
      <c r="T539" s="28" t="n"/>
      <c r="U539" s="18" t="n"/>
      <c r="V539" s="19">
        <f>IF(A539="",0,1)</f>
        <v/>
      </c>
      <c r="W539" s="19">
        <f>IF(A539="",0,0)</f>
        <v/>
      </c>
    </row>
    <row r="540">
      <c r="A540" s="23">
        <f>Registrations!$AY$240</f>
        <v/>
      </c>
      <c r="B540" s="24">
        <f>IF(A540="","","Second camper")</f>
        <v/>
      </c>
      <c r="C540" s="25">
        <f>IF(A540="","",Registrations!$AZ$240)</f>
        <v/>
      </c>
      <c r="D540" s="24">
        <f>IF(OR(A540="",NOT(ISNUMBER(C540)),NOT(ISNUMBER(Lists!$B$2))),"",YEAR(Lists!$B$2)-YEAR(C540)-IF(DATE(YEAR(Lists!$B$2),MONTH(C540),DAY(C540))&gt;Lists!$B$2,1,0))</f>
        <v/>
      </c>
      <c r="E540" s="23">
        <f>IF(NOT(ISNUMBER(D540)),"",IF(COUNTIF(Lists!$E$2:$E$4,"&lt;="&amp;D540)=0,"Check the age",IF(D540&gt;Lists!$F$2,"Check the age",INDEX(Lists!$D$2:$D$4,COUNTIF(Lists!$E$2:$E$4,"&lt;="&amp;D540)))))</f>
        <v/>
      </c>
      <c r="F540" s="23">
        <f>IF(A540="","",Registrations!$BA$240)</f>
        <v/>
      </c>
      <c r="G540" s="24">
        <f>IF(A540="","",Registrations!$BB$240)</f>
        <v/>
      </c>
      <c r="H540" s="23">
        <f>IF(A540="","",Registrations!$BE$240)</f>
        <v/>
      </c>
      <c r="I540" s="23">
        <f>IF(A540="","",Registrations!$BF$240)</f>
        <v/>
      </c>
      <c r="J540" s="24">
        <f>IF(A540="","",Registrations!$BC$240)</f>
        <v/>
      </c>
      <c r="K540" s="24">
        <f>IF(A540="","",Registrations!$BG$240)</f>
        <v/>
      </c>
      <c r="L540" s="24">
        <f>IF(A540="","",IF(Registrations!$BD$240="Yes","Uploaded",IF(UPPER(TRIM(R540&amp;""))="Y","On paper","Missing")))</f>
        <v/>
      </c>
      <c r="M540" s="23">
        <f>IF(A540="","",M240)</f>
        <v/>
      </c>
      <c r="N540" s="26">
        <f>IF(A540="","","On the first camper's row")</f>
        <v/>
      </c>
      <c r="O540" s="26">
        <f>IF(A540="","","On the first camper's row")</f>
        <v/>
      </c>
      <c r="P540" s="26">
        <f>IF(A540="","","On the first camper's row")</f>
        <v/>
      </c>
      <c r="Q540" s="18" t="n"/>
      <c r="R540" s="28" t="n"/>
      <c r="S540" s="28" t="n"/>
      <c r="T540" s="28" t="n"/>
      <c r="U540" s="18" t="n"/>
      <c r="V540" s="19">
        <f>IF(A540="",0,1)</f>
        <v/>
      </c>
      <c r="W540" s="19">
        <f>IF(A540="",0,0)</f>
        <v/>
      </c>
    </row>
    <row r="541">
      <c r="A541" s="23">
        <f>Registrations!$AY$241</f>
        <v/>
      </c>
      <c r="B541" s="24">
        <f>IF(A541="","","Second camper")</f>
        <v/>
      </c>
      <c r="C541" s="25">
        <f>IF(A541="","",Registrations!$AZ$241)</f>
        <v/>
      </c>
      <c r="D541" s="24">
        <f>IF(OR(A541="",NOT(ISNUMBER(C541)),NOT(ISNUMBER(Lists!$B$2))),"",YEAR(Lists!$B$2)-YEAR(C541)-IF(DATE(YEAR(Lists!$B$2),MONTH(C541),DAY(C541))&gt;Lists!$B$2,1,0))</f>
        <v/>
      </c>
      <c r="E541" s="23">
        <f>IF(NOT(ISNUMBER(D541)),"",IF(COUNTIF(Lists!$E$2:$E$4,"&lt;="&amp;D541)=0,"Check the age",IF(D541&gt;Lists!$F$2,"Check the age",INDEX(Lists!$D$2:$D$4,COUNTIF(Lists!$E$2:$E$4,"&lt;="&amp;D541)))))</f>
        <v/>
      </c>
      <c r="F541" s="23">
        <f>IF(A541="","",Registrations!$BA$241)</f>
        <v/>
      </c>
      <c r="G541" s="24">
        <f>IF(A541="","",Registrations!$BB$241)</f>
        <v/>
      </c>
      <c r="H541" s="23">
        <f>IF(A541="","",Registrations!$BE$241)</f>
        <v/>
      </c>
      <c r="I541" s="23">
        <f>IF(A541="","",Registrations!$BF$241)</f>
        <v/>
      </c>
      <c r="J541" s="24">
        <f>IF(A541="","",Registrations!$BC$241)</f>
        <v/>
      </c>
      <c r="K541" s="24">
        <f>IF(A541="","",Registrations!$BG$241)</f>
        <v/>
      </c>
      <c r="L541" s="24">
        <f>IF(A541="","",IF(Registrations!$BD$241="Yes","Uploaded",IF(UPPER(TRIM(R541&amp;""))="Y","On paper","Missing")))</f>
        <v/>
      </c>
      <c r="M541" s="23">
        <f>IF(A541="","",M241)</f>
        <v/>
      </c>
      <c r="N541" s="26">
        <f>IF(A541="","","On the first camper's row")</f>
        <v/>
      </c>
      <c r="O541" s="26">
        <f>IF(A541="","","On the first camper's row")</f>
        <v/>
      </c>
      <c r="P541" s="26">
        <f>IF(A541="","","On the first camper's row")</f>
        <v/>
      </c>
      <c r="Q541" s="18" t="n"/>
      <c r="R541" s="28" t="n"/>
      <c r="S541" s="28" t="n"/>
      <c r="T541" s="28" t="n"/>
      <c r="U541" s="18" t="n"/>
      <c r="V541" s="19">
        <f>IF(A541="",0,1)</f>
        <v/>
      </c>
      <c r="W541" s="19">
        <f>IF(A541="",0,0)</f>
        <v/>
      </c>
    </row>
    <row r="542">
      <c r="A542" s="23">
        <f>Registrations!$AY$242</f>
        <v/>
      </c>
      <c r="B542" s="24">
        <f>IF(A542="","","Second camper")</f>
        <v/>
      </c>
      <c r="C542" s="25">
        <f>IF(A542="","",Registrations!$AZ$242)</f>
        <v/>
      </c>
      <c r="D542" s="24">
        <f>IF(OR(A542="",NOT(ISNUMBER(C542)),NOT(ISNUMBER(Lists!$B$2))),"",YEAR(Lists!$B$2)-YEAR(C542)-IF(DATE(YEAR(Lists!$B$2),MONTH(C542),DAY(C542))&gt;Lists!$B$2,1,0))</f>
        <v/>
      </c>
      <c r="E542" s="23">
        <f>IF(NOT(ISNUMBER(D542)),"",IF(COUNTIF(Lists!$E$2:$E$4,"&lt;="&amp;D542)=0,"Check the age",IF(D542&gt;Lists!$F$2,"Check the age",INDEX(Lists!$D$2:$D$4,COUNTIF(Lists!$E$2:$E$4,"&lt;="&amp;D542)))))</f>
        <v/>
      </c>
      <c r="F542" s="23">
        <f>IF(A542="","",Registrations!$BA$242)</f>
        <v/>
      </c>
      <c r="G542" s="24">
        <f>IF(A542="","",Registrations!$BB$242)</f>
        <v/>
      </c>
      <c r="H542" s="23">
        <f>IF(A542="","",Registrations!$BE$242)</f>
        <v/>
      </c>
      <c r="I542" s="23">
        <f>IF(A542="","",Registrations!$BF$242)</f>
        <v/>
      </c>
      <c r="J542" s="24">
        <f>IF(A542="","",Registrations!$BC$242)</f>
        <v/>
      </c>
      <c r="K542" s="24">
        <f>IF(A542="","",Registrations!$BG$242)</f>
        <v/>
      </c>
      <c r="L542" s="24">
        <f>IF(A542="","",IF(Registrations!$BD$242="Yes","Uploaded",IF(UPPER(TRIM(R542&amp;""))="Y","On paper","Missing")))</f>
        <v/>
      </c>
      <c r="M542" s="23">
        <f>IF(A542="","",M242)</f>
        <v/>
      </c>
      <c r="N542" s="26">
        <f>IF(A542="","","On the first camper's row")</f>
        <v/>
      </c>
      <c r="O542" s="26">
        <f>IF(A542="","","On the first camper's row")</f>
        <v/>
      </c>
      <c r="P542" s="26">
        <f>IF(A542="","","On the first camper's row")</f>
        <v/>
      </c>
      <c r="Q542" s="18" t="n"/>
      <c r="R542" s="28" t="n"/>
      <c r="S542" s="28" t="n"/>
      <c r="T542" s="28" t="n"/>
      <c r="U542" s="18" t="n"/>
      <c r="V542" s="19">
        <f>IF(A542="",0,1)</f>
        <v/>
      </c>
      <c r="W542" s="19">
        <f>IF(A542="",0,0)</f>
        <v/>
      </c>
    </row>
    <row r="543">
      <c r="A543" s="23">
        <f>Registrations!$AY$243</f>
        <v/>
      </c>
      <c r="B543" s="24">
        <f>IF(A543="","","Second camper")</f>
        <v/>
      </c>
      <c r="C543" s="25">
        <f>IF(A543="","",Registrations!$AZ$243)</f>
        <v/>
      </c>
      <c r="D543" s="24">
        <f>IF(OR(A543="",NOT(ISNUMBER(C543)),NOT(ISNUMBER(Lists!$B$2))),"",YEAR(Lists!$B$2)-YEAR(C543)-IF(DATE(YEAR(Lists!$B$2),MONTH(C543),DAY(C543))&gt;Lists!$B$2,1,0))</f>
        <v/>
      </c>
      <c r="E543" s="23">
        <f>IF(NOT(ISNUMBER(D543)),"",IF(COUNTIF(Lists!$E$2:$E$4,"&lt;="&amp;D543)=0,"Check the age",IF(D543&gt;Lists!$F$2,"Check the age",INDEX(Lists!$D$2:$D$4,COUNTIF(Lists!$E$2:$E$4,"&lt;="&amp;D543)))))</f>
        <v/>
      </c>
      <c r="F543" s="23">
        <f>IF(A543="","",Registrations!$BA$243)</f>
        <v/>
      </c>
      <c r="G543" s="24">
        <f>IF(A543="","",Registrations!$BB$243)</f>
        <v/>
      </c>
      <c r="H543" s="23">
        <f>IF(A543="","",Registrations!$BE$243)</f>
        <v/>
      </c>
      <c r="I543" s="23">
        <f>IF(A543="","",Registrations!$BF$243)</f>
        <v/>
      </c>
      <c r="J543" s="24">
        <f>IF(A543="","",Registrations!$BC$243)</f>
        <v/>
      </c>
      <c r="K543" s="24">
        <f>IF(A543="","",Registrations!$BG$243)</f>
        <v/>
      </c>
      <c r="L543" s="24">
        <f>IF(A543="","",IF(Registrations!$BD$243="Yes","Uploaded",IF(UPPER(TRIM(R543&amp;""))="Y","On paper","Missing")))</f>
        <v/>
      </c>
      <c r="M543" s="23">
        <f>IF(A543="","",M243)</f>
        <v/>
      </c>
      <c r="N543" s="26">
        <f>IF(A543="","","On the first camper's row")</f>
        <v/>
      </c>
      <c r="O543" s="26">
        <f>IF(A543="","","On the first camper's row")</f>
        <v/>
      </c>
      <c r="P543" s="26">
        <f>IF(A543="","","On the first camper's row")</f>
        <v/>
      </c>
      <c r="Q543" s="18" t="n"/>
      <c r="R543" s="28" t="n"/>
      <c r="S543" s="28" t="n"/>
      <c r="T543" s="28" t="n"/>
      <c r="U543" s="18" t="n"/>
      <c r="V543" s="19">
        <f>IF(A543="",0,1)</f>
        <v/>
      </c>
      <c r="W543" s="19">
        <f>IF(A543="",0,0)</f>
        <v/>
      </c>
    </row>
    <row r="544">
      <c r="A544" s="23">
        <f>Registrations!$AY$244</f>
        <v/>
      </c>
      <c r="B544" s="24">
        <f>IF(A544="","","Second camper")</f>
        <v/>
      </c>
      <c r="C544" s="25">
        <f>IF(A544="","",Registrations!$AZ$244)</f>
        <v/>
      </c>
      <c r="D544" s="24">
        <f>IF(OR(A544="",NOT(ISNUMBER(C544)),NOT(ISNUMBER(Lists!$B$2))),"",YEAR(Lists!$B$2)-YEAR(C544)-IF(DATE(YEAR(Lists!$B$2),MONTH(C544),DAY(C544))&gt;Lists!$B$2,1,0))</f>
        <v/>
      </c>
      <c r="E544" s="23">
        <f>IF(NOT(ISNUMBER(D544)),"",IF(COUNTIF(Lists!$E$2:$E$4,"&lt;="&amp;D544)=0,"Check the age",IF(D544&gt;Lists!$F$2,"Check the age",INDEX(Lists!$D$2:$D$4,COUNTIF(Lists!$E$2:$E$4,"&lt;="&amp;D544)))))</f>
        <v/>
      </c>
      <c r="F544" s="23">
        <f>IF(A544="","",Registrations!$BA$244)</f>
        <v/>
      </c>
      <c r="G544" s="24">
        <f>IF(A544="","",Registrations!$BB$244)</f>
        <v/>
      </c>
      <c r="H544" s="23">
        <f>IF(A544="","",Registrations!$BE$244)</f>
        <v/>
      </c>
      <c r="I544" s="23">
        <f>IF(A544="","",Registrations!$BF$244)</f>
        <v/>
      </c>
      <c r="J544" s="24">
        <f>IF(A544="","",Registrations!$BC$244)</f>
        <v/>
      </c>
      <c r="K544" s="24">
        <f>IF(A544="","",Registrations!$BG$244)</f>
        <v/>
      </c>
      <c r="L544" s="24">
        <f>IF(A544="","",IF(Registrations!$BD$244="Yes","Uploaded",IF(UPPER(TRIM(R544&amp;""))="Y","On paper","Missing")))</f>
        <v/>
      </c>
      <c r="M544" s="23">
        <f>IF(A544="","",M244)</f>
        <v/>
      </c>
      <c r="N544" s="26">
        <f>IF(A544="","","On the first camper's row")</f>
        <v/>
      </c>
      <c r="O544" s="26">
        <f>IF(A544="","","On the first camper's row")</f>
        <v/>
      </c>
      <c r="P544" s="26">
        <f>IF(A544="","","On the first camper's row")</f>
        <v/>
      </c>
      <c r="Q544" s="18" t="n"/>
      <c r="R544" s="28" t="n"/>
      <c r="S544" s="28" t="n"/>
      <c r="T544" s="28" t="n"/>
      <c r="U544" s="18" t="n"/>
      <c r="V544" s="19">
        <f>IF(A544="",0,1)</f>
        <v/>
      </c>
      <c r="W544" s="19">
        <f>IF(A544="",0,0)</f>
        <v/>
      </c>
    </row>
    <row r="545">
      <c r="A545" s="23">
        <f>Registrations!$AY$245</f>
        <v/>
      </c>
      <c r="B545" s="24">
        <f>IF(A545="","","Second camper")</f>
        <v/>
      </c>
      <c r="C545" s="25">
        <f>IF(A545="","",Registrations!$AZ$245)</f>
        <v/>
      </c>
      <c r="D545" s="24">
        <f>IF(OR(A545="",NOT(ISNUMBER(C545)),NOT(ISNUMBER(Lists!$B$2))),"",YEAR(Lists!$B$2)-YEAR(C545)-IF(DATE(YEAR(Lists!$B$2),MONTH(C545),DAY(C545))&gt;Lists!$B$2,1,0))</f>
        <v/>
      </c>
      <c r="E545" s="23">
        <f>IF(NOT(ISNUMBER(D545)),"",IF(COUNTIF(Lists!$E$2:$E$4,"&lt;="&amp;D545)=0,"Check the age",IF(D545&gt;Lists!$F$2,"Check the age",INDEX(Lists!$D$2:$D$4,COUNTIF(Lists!$E$2:$E$4,"&lt;="&amp;D545)))))</f>
        <v/>
      </c>
      <c r="F545" s="23">
        <f>IF(A545="","",Registrations!$BA$245)</f>
        <v/>
      </c>
      <c r="G545" s="24">
        <f>IF(A545="","",Registrations!$BB$245)</f>
        <v/>
      </c>
      <c r="H545" s="23">
        <f>IF(A545="","",Registrations!$BE$245)</f>
        <v/>
      </c>
      <c r="I545" s="23">
        <f>IF(A545="","",Registrations!$BF$245)</f>
        <v/>
      </c>
      <c r="J545" s="24">
        <f>IF(A545="","",Registrations!$BC$245)</f>
        <v/>
      </c>
      <c r="K545" s="24">
        <f>IF(A545="","",Registrations!$BG$245)</f>
        <v/>
      </c>
      <c r="L545" s="24">
        <f>IF(A545="","",IF(Registrations!$BD$245="Yes","Uploaded",IF(UPPER(TRIM(R545&amp;""))="Y","On paper","Missing")))</f>
        <v/>
      </c>
      <c r="M545" s="23">
        <f>IF(A545="","",M245)</f>
        <v/>
      </c>
      <c r="N545" s="26">
        <f>IF(A545="","","On the first camper's row")</f>
        <v/>
      </c>
      <c r="O545" s="26">
        <f>IF(A545="","","On the first camper's row")</f>
        <v/>
      </c>
      <c r="P545" s="26">
        <f>IF(A545="","","On the first camper's row")</f>
        <v/>
      </c>
      <c r="Q545" s="18" t="n"/>
      <c r="R545" s="28" t="n"/>
      <c r="S545" s="28" t="n"/>
      <c r="T545" s="28" t="n"/>
      <c r="U545" s="18" t="n"/>
      <c r="V545" s="19">
        <f>IF(A545="",0,1)</f>
        <v/>
      </c>
      <c r="W545" s="19">
        <f>IF(A545="",0,0)</f>
        <v/>
      </c>
    </row>
    <row r="546">
      <c r="A546" s="23">
        <f>Registrations!$AY$246</f>
        <v/>
      </c>
      <c r="B546" s="24">
        <f>IF(A546="","","Second camper")</f>
        <v/>
      </c>
      <c r="C546" s="25">
        <f>IF(A546="","",Registrations!$AZ$246)</f>
        <v/>
      </c>
      <c r="D546" s="24">
        <f>IF(OR(A546="",NOT(ISNUMBER(C546)),NOT(ISNUMBER(Lists!$B$2))),"",YEAR(Lists!$B$2)-YEAR(C546)-IF(DATE(YEAR(Lists!$B$2),MONTH(C546),DAY(C546))&gt;Lists!$B$2,1,0))</f>
        <v/>
      </c>
      <c r="E546" s="23">
        <f>IF(NOT(ISNUMBER(D546)),"",IF(COUNTIF(Lists!$E$2:$E$4,"&lt;="&amp;D546)=0,"Check the age",IF(D546&gt;Lists!$F$2,"Check the age",INDEX(Lists!$D$2:$D$4,COUNTIF(Lists!$E$2:$E$4,"&lt;="&amp;D546)))))</f>
        <v/>
      </c>
      <c r="F546" s="23">
        <f>IF(A546="","",Registrations!$BA$246)</f>
        <v/>
      </c>
      <c r="G546" s="24">
        <f>IF(A546="","",Registrations!$BB$246)</f>
        <v/>
      </c>
      <c r="H546" s="23">
        <f>IF(A546="","",Registrations!$BE$246)</f>
        <v/>
      </c>
      <c r="I546" s="23">
        <f>IF(A546="","",Registrations!$BF$246)</f>
        <v/>
      </c>
      <c r="J546" s="24">
        <f>IF(A546="","",Registrations!$BC$246)</f>
        <v/>
      </c>
      <c r="K546" s="24">
        <f>IF(A546="","",Registrations!$BG$246)</f>
        <v/>
      </c>
      <c r="L546" s="24">
        <f>IF(A546="","",IF(Registrations!$BD$246="Yes","Uploaded",IF(UPPER(TRIM(R546&amp;""))="Y","On paper","Missing")))</f>
        <v/>
      </c>
      <c r="M546" s="23">
        <f>IF(A546="","",M246)</f>
        <v/>
      </c>
      <c r="N546" s="26">
        <f>IF(A546="","","On the first camper's row")</f>
        <v/>
      </c>
      <c r="O546" s="26">
        <f>IF(A546="","","On the first camper's row")</f>
        <v/>
      </c>
      <c r="P546" s="26">
        <f>IF(A546="","","On the first camper's row")</f>
        <v/>
      </c>
      <c r="Q546" s="18" t="n"/>
      <c r="R546" s="28" t="n"/>
      <c r="S546" s="28" t="n"/>
      <c r="T546" s="28" t="n"/>
      <c r="U546" s="18" t="n"/>
      <c r="V546" s="19">
        <f>IF(A546="",0,1)</f>
        <v/>
      </c>
      <c r="W546" s="19">
        <f>IF(A546="",0,0)</f>
        <v/>
      </c>
    </row>
    <row r="547">
      <c r="A547" s="23">
        <f>Registrations!$AY$247</f>
        <v/>
      </c>
      <c r="B547" s="24">
        <f>IF(A547="","","Second camper")</f>
        <v/>
      </c>
      <c r="C547" s="25">
        <f>IF(A547="","",Registrations!$AZ$247)</f>
        <v/>
      </c>
      <c r="D547" s="24">
        <f>IF(OR(A547="",NOT(ISNUMBER(C547)),NOT(ISNUMBER(Lists!$B$2))),"",YEAR(Lists!$B$2)-YEAR(C547)-IF(DATE(YEAR(Lists!$B$2),MONTH(C547),DAY(C547))&gt;Lists!$B$2,1,0))</f>
        <v/>
      </c>
      <c r="E547" s="23">
        <f>IF(NOT(ISNUMBER(D547)),"",IF(COUNTIF(Lists!$E$2:$E$4,"&lt;="&amp;D547)=0,"Check the age",IF(D547&gt;Lists!$F$2,"Check the age",INDEX(Lists!$D$2:$D$4,COUNTIF(Lists!$E$2:$E$4,"&lt;="&amp;D547)))))</f>
        <v/>
      </c>
      <c r="F547" s="23">
        <f>IF(A547="","",Registrations!$BA$247)</f>
        <v/>
      </c>
      <c r="G547" s="24">
        <f>IF(A547="","",Registrations!$BB$247)</f>
        <v/>
      </c>
      <c r="H547" s="23">
        <f>IF(A547="","",Registrations!$BE$247)</f>
        <v/>
      </c>
      <c r="I547" s="23">
        <f>IF(A547="","",Registrations!$BF$247)</f>
        <v/>
      </c>
      <c r="J547" s="24">
        <f>IF(A547="","",Registrations!$BC$247)</f>
        <v/>
      </c>
      <c r="K547" s="24">
        <f>IF(A547="","",Registrations!$BG$247)</f>
        <v/>
      </c>
      <c r="L547" s="24">
        <f>IF(A547="","",IF(Registrations!$BD$247="Yes","Uploaded",IF(UPPER(TRIM(R547&amp;""))="Y","On paper","Missing")))</f>
        <v/>
      </c>
      <c r="M547" s="23">
        <f>IF(A547="","",M247)</f>
        <v/>
      </c>
      <c r="N547" s="26">
        <f>IF(A547="","","On the first camper's row")</f>
        <v/>
      </c>
      <c r="O547" s="26">
        <f>IF(A547="","","On the first camper's row")</f>
        <v/>
      </c>
      <c r="P547" s="26">
        <f>IF(A547="","","On the first camper's row")</f>
        <v/>
      </c>
      <c r="Q547" s="18" t="n"/>
      <c r="R547" s="28" t="n"/>
      <c r="S547" s="28" t="n"/>
      <c r="T547" s="28" t="n"/>
      <c r="U547" s="18" t="n"/>
      <c r="V547" s="19">
        <f>IF(A547="",0,1)</f>
        <v/>
      </c>
      <c r="W547" s="19">
        <f>IF(A547="",0,0)</f>
        <v/>
      </c>
    </row>
    <row r="548">
      <c r="A548" s="23">
        <f>Registrations!$AY$248</f>
        <v/>
      </c>
      <c r="B548" s="24">
        <f>IF(A548="","","Second camper")</f>
        <v/>
      </c>
      <c r="C548" s="25">
        <f>IF(A548="","",Registrations!$AZ$248)</f>
        <v/>
      </c>
      <c r="D548" s="24">
        <f>IF(OR(A548="",NOT(ISNUMBER(C548)),NOT(ISNUMBER(Lists!$B$2))),"",YEAR(Lists!$B$2)-YEAR(C548)-IF(DATE(YEAR(Lists!$B$2),MONTH(C548),DAY(C548))&gt;Lists!$B$2,1,0))</f>
        <v/>
      </c>
      <c r="E548" s="23">
        <f>IF(NOT(ISNUMBER(D548)),"",IF(COUNTIF(Lists!$E$2:$E$4,"&lt;="&amp;D548)=0,"Check the age",IF(D548&gt;Lists!$F$2,"Check the age",INDEX(Lists!$D$2:$D$4,COUNTIF(Lists!$E$2:$E$4,"&lt;="&amp;D548)))))</f>
        <v/>
      </c>
      <c r="F548" s="23">
        <f>IF(A548="","",Registrations!$BA$248)</f>
        <v/>
      </c>
      <c r="G548" s="24">
        <f>IF(A548="","",Registrations!$BB$248)</f>
        <v/>
      </c>
      <c r="H548" s="23">
        <f>IF(A548="","",Registrations!$BE$248)</f>
        <v/>
      </c>
      <c r="I548" s="23">
        <f>IF(A548="","",Registrations!$BF$248)</f>
        <v/>
      </c>
      <c r="J548" s="24">
        <f>IF(A548="","",Registrations!$BC$248)</f>
        <v/>
      </c>
      <c r="K548" s="24">
        <f>IF(A548="","",Registrations!$BG$248)</f>
        <v/>
      </c>
      <c r="L548" s="24">
        <f>IF(A548="","",IF(Registrations!$BD$248="Yes","Uploaded",IF(UPPER(TRIM(R548&amp;""))="Y","On paper","Missing")))</f>
        <v/>
      </c>
      <c r="M548" s="23">
        <f>IF(A548="","",M248)</f>
        <v/>
      </c>
      <c r="N548" s="26">
        <f>IF(A548="","","On the first camper's row")</f>
        <v/>
      </c>
      <c r="O548" s="26">
        <f>IF(A548="","","On the first camper's row")</f>
        <v/>
      </c>
      <c r="P548" s="26">
        <f>IF(A548="","","On the first camper's row")</f>
        <v/>
      </c>
      <c r="Q548" s="18" t="n"/>
      <c r="R548" s="28" t="n"/>
      <c r="S548" s="28" t="n"/>
      <c r="T548" s="28" t="n"/>
      <c r="U548" s="18" t="n"/>
      <c r="V548" s="19">
        <f>IF(A548="",0,1)</f>
        <v/>
      </c>
      <c r="W548" s="19">
        <f>IF(A548="",0,0)</f>
        <v/>
      </c>
    </row>
    <row r="549">
      <c r="A549" s="23">
        <f>Registrations!$AY$249</f>
        <v/>
      </c>
      <c r="B549" s="24">
        <f>IF(A549="","","Second camper")</f>
        <v/>
      </c>
      <c r="C549" s="25">
        <f>IF(A549="","",Registrations!$AZ$249)</f>
        <v/>
      </c>
      <c r="D549" s="24">
        <f>IF(OR(A549="",NOT(ISNUMBER(C549)),NOT(ISNUMBER(Lists!$B$2))),"",YEAR(Lists!$B$2)-YEAR(C549)-IF(DATE(YEAR(Lists!$B$2),MONTH(C549),DAY(C549))&gt;Lists!$B$2,1,0))</f>
        <v/>
      </c>
      <c r="E549" s="23">
        <f>IF(NOT(ISNUMBER(D549)),"",IF(COUNTIF(Lists!$E$2:$E$4,"&lt;="&amp;D549)=0,"Check the age",IF(D549&gt;Lists!$F$2,"Check the age",INDEX(Lists!$D$2:$D$4,COUNTIF(Lists!$E$2:$E$4,"&lt;="&amp;D549)))))</f>
        <v/>
      </c>
      <c r="F549" s="23">
        <f>IF(A549="","",Registrations!$BA$249)</f>
        <v/>
      </c>
      <c r="G549" s="24">
        <f>IF(A549="","",Registrations!$BB$249)</f>
        <v/>
      </c>
      <c r="H549" s="23">
        <f>IF(A549="","",Registrations!$BE$249)</f>
        <v/>
      </c>
      <c r="I549" s="23">
        <f>IF(A549="","",Registrations!$BF$249)</f>
        <v/>
      </c>
      <c r="J549" s="24">
        <f>IF(A549="","",Registrations!$BC$249)</f>
        <v/>
      </c>
      <c r="K549" s="24">
        <f>IF(A549="","",Registrations!$BG$249)</f>
        <v/>
      </c>
      <c r="L549" s="24">
        <f>IF(A549="","",IF(Registrations!$BD$249="Yes","Uploaded",IF(UPPER(TRIM(R549&amp;""))="Y","On paper","Missing")))</f>
        <v/>
      </c>
      <c r="M549" s="23">
        <f>IF(A549="","",M249)</f>
        <v/>
      </c>
      <c r="N549" s="26">
        <f>IF(A549="","","On the first camper's row")</f>
        <v/>
      </c>
      <c r="O549" s="26">
        <f>IF(A549="","","On the first camper's row")</f>
        <v/>
      </c>
      <c r="P549" s="26">
        <f>IF(A549="","","On the first camper's row")</f>
        <v/>
      </c>
      <c r="Q549" s="18" t="n"/>
      <c r="R549" s="28" t="n"/>
      <c r="S549" s="28" t="n"/>
      <c r="T549" s="28" t="n"/>
      <c r="U549" s="18" t="n"/>
      <c r="V549" s="19">
        <f>IF(A549="",0,1)</f>
        <v/>
      </c>
      <c r="W549" s="19">
        <f>IF(A549="",0,0)</f>
        <v/>
      </c>
    </row>
    <row r="550">
      <c r="A550" s="23">
        <f>Registrations!$AY$250</f>
        <v/>
      </c>
      <c r="B550" s="24">
        <f>IF(A550="","","Second camper")</f>
        <v/>
      </c>
      <c r="C550" s="25">
        <f>IF(A550="","",Registrations!$AZ$250)</f>
        <v/>
      </c>
      <c r="D550" s="24">
        <f>IF(OR(A550="",NOT(ISNUMBER(C550)),NOT(ISNUMBER(Lists!$B$2))),"",YEAR(Lists!$B$2)-YEAR(C550)-IF(DATE(YEAR(Lists!$B$2),MONTH(C550),DAY(C550))&gt;Lists!$B$2,1,0))</f>
        <v/>
      </c>
      <c r="E550" s="23">
        <f>IF(NOT(ISNUMBER(D550)),"",IF(COUNTIF(Lists!$E$2:$E$4,"&lt;="&amp;D550)=0,"Check the age",IF(D550&gt;Lists!$F$2,"Check the age",INDEX(Lists!$D$2:$D$4,COUNTIF(Lists!$E$2:$E$4,"&lt;="&amp;D550)))))</f>
        <v/>
      </c>
      <c r="F550" s="23">
        <f>IF(A550="","",Registrations!$BA$250)</f>
        <v/>
      </c>
      <c r="G550" s="24">
        <f>IF(A550="","",Registrations!$BB$250)</f>
        <v/>
      </c>
      <c r="H550" s="23">
        <f>IF(A550="","",Registrations!$BE$250)</f>
        <v/>
      </c>
      <c r="I550" s="23">
        <f>IF(A550="","",Registrations!$BF$250)</f>
        <v/>
      </c>
      <c r="J550" s="24">
        <f>IF(A550="","",Registrations!$BC$250)</f>
        <v/>
      </c>
      <c r="K550" s="24">
        <f>IF(A550="","",Registrations!$BG$250)</f>
        <v/>
      </c>
      <c r="L550" s="24">
        <f>IF(A550="","",IF(Registrations!$BD$250="Yes","Uploaded",IF(UPPER(TRIM(R550&amp;""))="Y","On paper","Missing")))</f>
        <v/>
      </c>
      <c r="M550" s="23">
        <f>IF(A550="","",M250)</f>
        <v/>
      </c>
      <c r="N550" s="26">
        <f>IF(A550="","","On the first camper's row")</f>
        <v/>
      </c>
      <c r="O550" s="26">
        <f>IF(A550="","","On the first camper's row")</f>
        <v/>
      </c>
      <c r="P550" s="26">
        <f>IF(A550="","","On the first camper's row")</f>
        <v/>
      </c>
      <c r="Q550" s="18" t="n"/>
      <c r="R550" s="28" t="n"/>
      <c r="S550" s="28" t="n"/>
      <c r="T550" s="28" t="n"/>
      <c r="U550" s="18" t="n"/>
      <c r="V550" s="19">
        <f>IF(A550="",0,1)</f>
        <v/>
      </c>
      <c r="W550" s="19">
        <f>IF(A550="",0,0)</f>
        <v/>
      </c>
    </row>
    <row r="551">
      <c r="A551" s="23">
        <f>Registrations!$AY$251</f>
        <v/>
      </c>
      <c r="B551" s="24">
        <f>IF(A551="","","Second camper")</f>
        <v/>
      </c>
      <c r="C551" s="25">
        <f>IF(A551="","",Registrations!$AZ$251)</f>
        <v/>
      </c>
      <c r="D551" s="24">
        <f>IF(OR(A551="",NOT(ISNUMBER(C551)),NOT(ISNUMBER(Lists!$B$2))),"",YEAR(Lists!$B$2)-YEAR(C551)-IF(DATE(YEAR(Lists!$B$2),MONTH(C551),DAY(C551))&gt;Lists!$B$2,1,0))</f>
        <v/>
      </c>
      <c r="E551" s="23">
        <f>IF(NOT(ISNUMBER(D551)),"",IF(COUNTIF(Lists!$E$2:$E$4,"&lt;="&amp;D551)=0,"Check the age",IF(D551&gt;Lists!$F$2,"Check the age",INDEX(Lists!$D$2:$D$4,COUNTIF(Lists!$E$2:$E$4,"&lt;="&amp;D551)))))</f>
        <v/>
      </c>
      <c r="F551" s="23">
        <f>IF(A551="","",Registrations!$BA$251)</f>
        <v/>
      </c>
      <c r="G551" s="24">
        <f>IF(A551="","",Registrations!$BB$251)</f>
        <v/>
      </c>
      <c r="H551" s="23">
        <f>IF(A551="","",Registrations!$BE$251)</f>
        <v/>
      </c>
      <c r="I551" s="23">
        <f>IF(A551="","",Registrations!$BF$251)</f>
        <v/>
      </c>
      <c r="J551" s="24">
        <f>IF(A551="","",Registrations!$BC$251)</f>
        <v/>
      </c>
      <c r="K551" s="24">
        <f>IF(A551="","",Registrations!$BG$251)</f>
        <v/>
      </c>
      <c r="L551" s="24">
        <f>IF(A551="","",IF(Registrations!$BD$251="Yes","Uploaded",IF(UPPER(TRIM(R551&amp;""))="Y","On paper","Missing")))</f>
        <v/>
      </c>
      <c r="M551" s="23">
        <f>IF(A551="","",M251)</f>
        <v/>
      </c>
      <c r="N551" s="26">
        <f>IF(A551="","","On the first camper's row")</f>
        <v/>
      </c>
      <c r="O551" s="26">
        <f>IF(A551="","","On the first camper's row")</f>
        <v/>
      </c>
      <c r="P551" s="26">
        <f>IF(A551="","","On the first camper's row")</f>
        <v/>
      </c>
      <c r="Q551" s="18" t="n"/>
      <c r="R551" s="28" t="n"/>
      <c r="S551" s="28" t="n"/>
      <c r="T551" s="28" t="n"/>
      <c r="U551" s="18" t="n"/>
      <c r="V551" s="19">
        <f>IF(A551="",0,1)</f>
        <v/>
      </c>
      <c r="W551" s="19">
        <f>IF(A551="",0,0)</f>
        <v/>
      </c>
    </row>
    <row r="552">
      <c r="A552" s="23">
        <f>Registrations!$AY$252</f>
        <v/>
      </c>
      <c r="B552" s="24">
        <f>IF(A552="","","Second camper")</f>
        <v/>
      </c>
      <c r="C552" s="25">
        <f>IF(A552="","",Registrations!$AZ$252)</f>
        <v/>
      </c>
      <c r="D552" s="24">
        <f>IF(OR(A552="",NOT(ISNUMBER(C552)),NOT(ISNUMBER(Lists!$B$2))),"",YEAR(Lists!$B$2)-YEAR(C552)-IF(DATE(YEAR(Lists!$B$2),MONTH(C552),DAY(C552))&gt;Lists!$B$2,1,0))</f>
        <v/>
      </c>
      <c r="E552" s="23">
        <f>IF(NOT(ISNUMBER(D552)),"",IF(COUNTIF(Lists!$E$2:$E$4,"&lt;="&amp;D552)=0,"Check the age",IF(D552&gt;Lists!$F$2,"Check the age",INDEX(Lists!$D$2:$D$4,COUNTIF(Lists!$E$2:$E$4,"&lt;="&amp;D552)))))</f>
        <v/>
      </c>
      <c r="F552" s="23">
        <f>IF(A552="","",Registrations!$BA$252)</f>
        <v/>
      </c>
      <c r="G552" s="24">
        <f>IF(A552="","",Registrations!$BB$252)</f>
        <v/>
      </c>
      <c r="H552" s="23">
        <f>IF(A552="","",Registrations!$BE$252)</f>
        <v/>
      </c>
      <c r="I552" s="23">
        <f>IF(A552="","",Registrations!$BF$252)</f>
        <v/>
      </c>
      <c r="J552" s="24">
        <f>IF(A552="","",Registrations!$BC$252)</f>
        <v/>
      </c>
      <c r="K552" s="24">
        <f>IF(A552="","",Registrations!$BG$252)</f>
        <v/>
      </c>
      <c r="L552" s="24">
        <f>IF(A552="","",IF(Registrations!$BD$252="Yes","Uploaded",IF(UPPER(TRIM(R552&amp;""))="Y","On paper","Missing")))</f>
        <v/>
      </c>
      <c r="M552" s="23">
        <f>IF(A552="","",M252)</f>
        <v/>
      </c>
      <c r="N552" s="26">
        <f>IF(A552="","","On the first camper's row")</f>
        <v/>
      </c>
      <c r="O552" s="26">
        <f>IF(A552="","","On the first camper's row")</f>
        <v/>
      </c>
      <c r="P552" s="26">
        <f>IF(A552="","","On the first camper's row")</f>
        <v/>
      </c>
      <c r="Q552" s="18" t="n"/>
      <c r="R552" s="28" t="n"/>
      <c r="S552" s="28" t="n"/>
      <c r="T552" s="28" t="n"/>
      <c r="U552" s="18" t="n"/>
      <c r="V552" s="19">
        <f>IF(A552="",0,1)</f>
        <v/>
      </c>
      <c r="W552" s="19">
        <f>IF(A552="",0,0)</f>
        <v/>
      </c>
    </row>
    <row r="553">
      <c r="A553" s="23">
        <f>Registrations!$AY$253</f>
        <v/>
      </c>
      <c r="B553" s="24">
        <f>IF(A553="","","Second camper")</f>
        <v/>
      </c>
      <c r="C553" s="25">
        <f>IF(A553="","",Registrations!$AZ$253)</f>
        <v/>
      </c>
      <c r="D553" s="24">
        <f>IF(OR(A553="",NOT(ISNUMBER(C553)),NOT(ISNUMBER(Lists!$B$2))),"",YEAR(Lists!$B$2)-YEAR(C553)-IF(DATE(YEAR(Lists!$B$2),MONTH(C553),DAY(C553))&gt;Lists!$B$2,1,0))</f>
        <v/>
      </c>
      <c r="E553" s="23">
        <f>IF(NOT(ISNUMBER(D553)),"",IF(COUNTIF(Lists!$E$2:$E$4,"&lt;="&amp;D553)=0,"Check the age",IF(D553&gt;Lists!$F$2,"Check the age",INDEX(Lists!$D$2:$D$4,COUNTIF(Lists!$E$2:$E$4,"&lt;="&amp;D553)))))</f>
        <v/>
      </c>
      <c r="F553" s="23">
        <f>IF(A553="","",Registrations!$BA$253)</f>
        <v/>
      </c>
      <c r="G553" s="24">
        <f>IF(A553="","",Registrations!$BB$253)</f>
        <v/>
      </c>
      <c r="H553" s="23">
        <f>IF(A553="","",Registrations!$BE$253)</f>
        <v/>
      </c>
      <c r="I553" s="23">
        <f>IF(A553="","",Registrations!$BF$253)</f>
        <v/>
      </c>
      <c r="J553" s="24">
        <f>IF(A553="","",Registrations!$BC$253)</f>
        <v/>
      </c>
      <c r="K553" s="24">
        <f>IF(A553="","",Registrations!$BG$253)</f>
        <v/>
      </c>
      <c r="L553" s="24">
        <f>IF(A553="","",IF(Registrations!$BD$253="Yes","Uploaded",IF(UPPER(TRIM(R553&amp;""))="Y","On paper","Missing")))</f>
        <v/>
      </c>
      <c r="M553" s="23">
        <f>IF(A553="","",M253)</f>
        <v/>
      </c>
      <c r="N553" s="26">
        <f>IF(A553="","","On the first camper's row")</f>
        <v/>
      </c>
      <c r="O553" s="26">
        <f>IF(A553="","","On the first camper's row")</f>
        <v/>
      </c>
      <c r="P553" s="26">
        <f>IF(A553="","","On the first camper's row")</f>
        <v/>
      </c>
      <c r="Q553" s="18" t="n"/>
      <c r="R553" s="28" t="n"/>
      <c r="S553" s="28" t="n"/>
      <c r="T553" s="28" t="n"/>
      <c r="U553" s="18" t="n"/>
      <c r="V553" s="19">
        <f>IF(A553="",0,1)</f>
        <v/>
      </c>
      <c r="W553" s="19">
        <f>IF(A553="",0,0)</f>
        <v/>
      </c>
    </row>
    <row r="554">
      <c r="A554" s="23">
        <f>Registrations!$AY$254</f>
        <v/>
      </c>
      <c r="B554" s="24">
        <f>IF(A554="","","Second camper")</f>
        <v/>
      </c>
      <c r="C554" s="25">
        <f>IF(A554="","",Registrations!$AZ$254)</f>
        <v/>
      </c>
      <c r="D554" s="24">
        <f>IF(OR(A554="",NOT(ISNUMBER(C554)),NOT(ISNUMBER(Lists!$B$2))),"",YEAR(Lists!$B$2)-YEAR(C554)-IF(DATE(YEAR(Lists!$B$2),MONTH(C554),DAY(C554))&gt;Lists!$B$2,1,0))</f>
        <v/>
      </c>
      <c r="E554" s="23">
        <f>IF(NOT(ISNUMBER(D554)),"",IF(COUNTIF(Lists!$E$2:$E$4,"&lt;="&amp;D554)=0,"Check the age",IF(D554&gt;Lists!$F$2,"Check the age",INDEX(Lists!$D$2:$D$4,COUNTIF(Lists!$E$2:$E$4,"&lt;="&amp;D554)))))</f>
        <v/>
      </c>
      <c r="F554" s="23">
        <f>IF(A554="","",Registrations!$BA$254)</f>
        <v/>
      </c>
      <c r="G554" s="24">
        <f>IF(A554="","",Registrations!$BB$254)</f>
        <v/>
      </c>
      <c r="H554" s="23">
        <f>IF(A554="","",Registrations!$BE$254)</f>
        <v/>
      </c>
      <c r="I554" s="23">
        <f>IF(A554="","",Registrations!$BF$254)</f>
        <v/>
      </c>
      <c r="J554" s="24">
        <f>IF(A554="","",Registrations!$BC$254)</f>
        <v/>
      </c>
      <c r="K554" s="24">
        <f>IF(A554="","",Registrations!$BG$254)</f>
        <v/>
      </c>
      <c r="L554" s="24">
        <f>IF(A554="","",IF(Registrations!$BD$254="Yes","Uploaded",IF(UPPER(TRIM(R554&amp;""))="Y","On paper","Missing")))</f>
        <v/>
      </c>
      <c r="M554" s="23">
        <f>IF(A554="","",M254)</f>
        <v/>
      </c>
      <c r="N554" s="26">
        <f>IF(A554="","","On the first camper's row")</f>
        <v/>
      </c>
      <c r="O554" s="26">
        <f>IF(A554="","","On the first camper's row")</f>
        <v/>
      </c>
      <c r="P554" s="26">
        <f>IF(A554="","","On the first camper's row")</f>
        <v/>
      </c>
      <c r="Q554" s="18" t="n"/>
      <c r="R554" s="28" t="n"/>
      <c r="S554" s="28" t="n"/>
      <c r="T554" s="28" t="n"/>
      <c r="U554" s="18" t="n"/>
      <c r="V554" s="19">
        <f>IF(A554="",0,1)</f>
        <v/>
      </c>
      <c r="W554" s="19">
        <f>IF(A554="",0,0)</f>
        <v/>
      </c>
    </row>
    <row r="555">
      <c r="A555" s="23">
        <f>Registrations!$AY$255</f>
        <v/>
      </c>
      <c r="B555" s="24">
        <f>IF(A555="","","Second camper")</f>
        <v/>
      </c>
      <c r="C555" s="25">
        <f>IF(A555="","",Registrations!$AZ$255)</f>
        <v/>
      </c>
      <c r="D555" s="24">
        <f>IF(OR(A555="",NOT(ISNUMBER(C555)),NOT(ISNUMBER(Lists!$B$2))),"",YEAR(Lists!$B$2)-YEAR(C555)-IF(DATE(YEAR(Lists!$B$2),MONTH(C555),DAY(C555))&gt;Lists!$B$2,1,0))</f>
        <v/>
      </c>
      <c r="E555" s="23">
        <f>IF(NOT(ISNUMBER(D555)),"",IF(COUNTIF(Lists!$E$2:$E$4,"&lt;="&amp;D555)=0,"Check the age",IF(D555&gt;Lists!$F$2,"Check the age",INDEX(Lists!$D$2:$D$4,COUNTIF(Lists!$E$2:$E$4,"&lt;="&amp;D555)))))</f>
        <v/>
      </c>
      <c r="F555" s="23">
        <f>IF(A555="","",Registrations!$BA$255)</f>
        <v/>
      </c>
      <c r="G555" s="24">
        <f>IF(A555="","",Registrations!$BB$255)</f>
        <v/>
      </c>
      <c r="H555" s="23">
        <f>IF(A555="","",Registrations!$BE$255)</f>
        <v/>
      </c>
      <c r="I555" s="23">
        <f>IF(A555="","",Registrations!$BF$255)</f>
        <v/>
      </c>
      <c r="J555" s="24">
        <f>IF(A555="","",Registrations!$BC$255)</f>
        <v/>
      </c>
      <c r="K555" s="24">
        <f>IF(A555="","",Registrations!$BG$255)</f>
        <v/>
      </c>
      <c r="L555" s="24">
        <f>IF(A555="","",IF(Registrations!$BD$255="Yes","Uploaded",IF(UPPER(TRIM(R555&amp;""))="Y","On paper","Missing")))</f>
        <v/>
      </c>
      <c r="M555" s="23">
        <f>IF(A555="","",M255)</f>
        <v/>
      </c>
      <c r="N555" s="26">
        <f>IF(A555="","","On the first camper's row")</f>
        <v/>
      </c>
      <c r="O555" s="26">
        <f>IF(A555="","","On the first camper's row")</f>
        <v/>
      </c>
      <c r="P555" s="26">
        <f>IF(A555="","","On the first camper's row")</f>
        <v/>
      </c>
      <c r="Q555" s="18" t="n"/>
      <c r="R555" s="28" t="n"/>
      <c r="S555" s="28" t="n"/>
      <c r="T555" s="28" t="n"/>
      <c r="U555" s="18" t="n"/>
      <c r="V555" s="19">
        <f>IF(A555="",0,1)</f>
        <v/>
      </c>
      <c r="W555" s="19">
        <f>IF(A555="",0,0)</f>
        <v/>
      </c>
    </row>
    <row r="556">
      <c r="A556" s="23">
        <f>Registrations!$AY$256</f>
        <v/>
      </c>
      <c r="B556" s="24">
        <f>IF(A556="","","Second camper")</f>
        <v/>
      </c>
      <c r="C556" s="25">
        <f>IF(A556="","",Registrations!$AZ$256)</f>
        <v/>
      </c>
      <c r="D556" s="24">
        <f>IF(OR(A556="",NOT(ISNUMBER(C556)),NOT(ISNUMBER(Lists!$B$2))),"",YEAR(Lists!$B$2)-YEAR(C556)-IF(DATE(YEAR(Lists!$B$2),MONTH(C556),DAY(C556))&gt;Lists!$B$2,1,0))</f>
        <v/>
      </c>
      <c r="E556" s="23">
        <f>IF(NOT(ISNUMBER(D556)),"",IF(COUNTIF(Lists!$E$2:$E$4,"&lt;="&amp;D556)=0,"Check the age",IF(D556&gt;Lists!$F$2,"Check the age",INDEX(Lists!$D$2:$D$4,COUNTIF(Lists!$E$2:$E$4,"&lt;="&amp;D556)))))</f>
        <v/>
      </c>
      <c r="F556" s="23">
        <f>IF(A556="","",Registrations!$BA$256)</f>
        <v/>
      </c>
      <c r="G556" s="24">
        <f>IF(A556="","",Registrations!$BB$256)</f>
        <v/>
      </c>
      <c r="H556" s="23">
        <f>IF(A556="","",Registrations!$BE$256)</f>
        <v/>
      </c>
      <c r="I556" s="23">
        <f>IF(A556="","",Registrations!$BF$256)</f>
        <v/>
      </c>
      <c r="J556" s="24">
        <f>IF(A556="","",Registrations!$BC$256)</f>
        <v/>
      </c>
      <c r="K556" s="24">
        <f>IF(A556="","",Registrations!$BG$256)</f>
        <v/>
      </c>
      <c r="L556" s="24">
        <f>IF(A556="","",IF(Registrations!$BD$256="Yes","Uploaded",IF(UPPER(TRIM(R556&amp;""))="Y","On paper","Missing")))</f>
        <v/>
      </c>
      <c r="M556" s="23">
        <f>IF(A556="","",M256)</f>
        <v/>
      </c>
      <c r="N556" s="26">
        <f>IF(A556="","","On the first camper's row")</f>
        <v/>
      </c>
      <c r="O556" s="26">
        <f>IF(A556="","","On the first camper's row")</f>
        <v/>
      </c>
      <c r="P556" s="26">
        <f>IF(A556="","","On the first camper's row")</f>
        <v/>
      </c>
      <c r="Q556" s="18" t="n"/>
      <c r="R556" s="28" t="n"/>
      <c r="S556" s="28" t="n"/>
      <c r="T556" s="28" t="n"/>
      <c r="U556" s="18" t="n"/>
      <c r="V556" s="19">
        <f>IF(A556="",0,1)</f>
        <v/>
      </c>
      <c r="W556" s="19">
        <f>IF(A556="",0,0)</f>
        <v/>
      </c>
    </row>
    <row r="557">
      <c r="A557" s="23">
        <f>Registrations!$AY$257</f>
        <v/>
      </c>
      <c r="B557" s="24">
        <f>IF(A557="","","Second camper")</f>
        <v/>
      </c>
      <c r="C557" s="25">
        <f>IF(A557="","",Registrations!$AZ$257)</f>
        <v/>
      </c>
      <c r="D557" s="24">
        <f>IF(OR(A557="",NOT(ISNUMBER(C557)),NOT(ISNUMBER(Lists!$B$2))),"",YEAR(Lists!$B$2)-YEAR(C557)-IF(DATE(YEAR(Lists!$B$2),MONTH(C557),DAY(C557))&gt;Lists!$B$2,1,0))</f>
        <v/>
      </c>
      <c r="E557" s="23">
        <f>IF(NOT(ISNUMBER(D557)),"",IF(COUNTIF(Lists!$E$2:$E$4,"&lt;="&amp;D557)=0,"Check the age",IF(D557&gt;Lists!$F$2,"Check the age",INDEX(Lists!$D$2:$D$4,COUNTIF(Lists!$E$2:$E$4,"&lt;="&amp;D557)))))</f>
        <v/>
      </c>
      <c r="F557" s="23">
        <f>IF(A557="","",Registrations!$BA$257)</f>
        <v/>
      </c>
      <c r="G557" s="24">
        <f>IF(A557="","",Registrations!$BB$257)</f>
        <v/>
      </c>
      <c r="H557" s="23">
        <f>IF(A557="","",Registrations!$BE$257)</f>
        <v/>
      </c>
      <c r="I557" s="23">
        <f>IF(A557="","",Registrations!$BF$257)</f>
        <v/>
      </c>
      <c r="J557" s="24">
        <f>IF(A557="","",Registrations!$BC$257)</f>
        <v/>
      </c>
      <c r="K557" s="24">
        <f>IF(A557="","",Registrations!$BG$257)</f>
        <v/>
      </c>
      <c r="L557" s="24">
        <f>IF(A557="","",IF(Registrations!$BD$257="Yes","Uploaded",IF(UPPER(TRIM(R557&amp;""))="Y","On paper","Missing")))</f>
        <v/>
      </c>
      <c r="M557" s="23">
        <f>IF(A557="","",M257)</f>
        <v/>
      </c>
      <c r="N557" s="26">
        <f>IF(A557="","","On the first camper's row")</f>
        <v/>
      </c>
      <c r="O557" s="26">
        <f>IF(A557="","","On the first camper's row")</f>
        <v/>
      </c>
      <c r="P557" s="26">
        <f>IF(A557="","","On the first camper's row")</f>
        <v/>
      </c>
      <c r="Q557" s="18" t="n"/>
      <c r="R557" s="28" t="n"/>
      <c r="S557" s="28" t="n"/>
      <c r="T557" s="28" t="n"/>
      <c r="U557" s="18" t="n"/>
      <c r="V557" s="19">
        <f>IF(A557="",0,1)</f>
        <v/>
      </c>
      <c r="W557" s="19">
        <f>IF(A557="",0,0)</f>
        <v/>
      </c>
    </row>
    <row r="558">
      <c r="A558" s="23">
        <f>Registrations!$AY$258</f>
        <v/>
      </c>
      <c r="B558" s="24">
        <f>IF(A558="","","Second camper")</f>
        <v/>
      </c>
      <c r="C558" s="25">
        <f>IF(A558="","",Registrations!$AZ$258)</f>
        <v/>
      </c>
      <c r="D558" s="24">
        <f>IF(OR(A558="",NOT(ISNUMBER(C558)),NOT(ISNUMBER(Lists!$B$2))),"",YEAR(Lists!$B$2)-YEAR(C558)-IF(DATE(YEAR(Lists!$B$2),MONTH(C558),DAY(C558))&gt;Lists!$B$2,1,0))</f>
        <v/>
      </c>
      <c r="E558" s="23">
        <f>IF(NOT(ISNUMBER(D558)),"",IF(COUNTIF(Lists!$E$2:$E$4,"&lt;="&amp;D558)=0,"Check the age",IF(D558&gt;Lists!$F$2,"Check the age",INDEX(Lists!$D$2:$D$4,COUNTIF(Lists!$E$2:$E$4,"&lt;="&amp;D558)))))</f>
        <v/>
      </c>
      <c r="F558" s="23">
        <f>IF(A558="","",Registrations!$BA$258)</f>
        <v/>
      </c>
      <c r="G558" s="24">
        <f>IF(A558="","",Registrations!$BB$258)</f>
        <v/>
      </c>
      <c r="H558" s="23">
        <f>IF(A558="","",Registrations!$BE$258)</f>
        <v/>
      </c>
      <c r="I558" s="23">
        <f>IF(A558="","",Registrations!$BF$258)</f>
        <v/>
      </c>
      <c r="J558" s="24">
        <f>IF(A558="","",Registrations!$BC$258)</f>
        <v/>
      </c>
      <c r="K558" s="24">
        <f>IF(A558="","",Registrations!$BG$258)</f>
        <v/>
      </c>
      <c r="L558" s="24">
        <f>IF(A558="","",IF(Registrations!$BD$258="Yes","Uploaded",IF(UPPER(TRIM(R558&amp;""))="Y","On paper","Missing")))</f>
        <v/>
      </c>
      <c r="M558" s="23">
        <f>IF(A558="","",M258)</f>
        <v/>
      </c>
      <c r="N558" s="26">
        <f>IF(A558="","","On the first camper's row")</f>
        <v/>
      </c>
      <c r="O558" s="26">
        <f>IF(A558="","","On the first camper's row")</f>
        <v/>
      </c>
      <c r="P558" s="26">
        <f>IF(A558="","","On the first camper's row")</f>
        <v/>
      </c>
      <c r="Q558" s="18" t="n"/>
      <c r="R558" s="28" t="n"/>
      <c r="S558" s="28" t="n"/>
      <c r="T558" s="28" t="n"/>
      <c r="U558" s="18" t="n"/>
      <c r="V558" s="19">
        <f>IF(A558="",0,1)</f>
        <v/>
      </c>
      <c r="W558" s="19">
        <f>IF(A558="",0,0)</f>
        <v/>
      </c>
    </row>
    <row r="559">
      <c r="A559" s="23">
        <f>Registrations!$AY$259</f>
        <v/>
      </c>
      <c r="B559" s="24">
        <f>IF(A559="","","Second camper")</f>
        <v/>
      </c>
      <c r="C559" s="25">
        <f>IF(A559="","",Registrations!$AZ$259)</f>
        <v/>
      </c>
      <c r="D559" s="24">
        <f>IF(OR(A559="",NOT(ISNUMBER(C559)),NOT(ISNUMBER(Lists!$B$2))),"",YEAR(Lists!$B$2)-YEAR(C559)-IF(DATE(YEAR(Lists!$B$2),MONTH(C559),DAY(C559))&gt;Lists!$B$2,1,0))</f>
        <v/>
      </c>
      <c r="E559" s="23">
        <f>IF(NOT(ISNUMBER(D559)),"",IF(COUNTIF(Lists!$E$2:$E$4,"&lt;="&amp;D559)=0,"Check the age",IF(D559&gt;Lists!$F$2,"Check the age",INDEX(Lists!$D$2:$D$4,COUNTIF(Lists!$E$2:$E$4,"&lt;="&amp;D559)))))</f>
        <v/>
      </c>
      <c r="F559" s="23">
        <f>IF(A559="","",Registrations!$BA$259)</f>
        <v/>
      </c>
      <c r="G559" s="24">
        <f>IF(A559="","",Registrations!$BB$259)</f>
        <v/>
      </c>
      <c r="H559" s="23">
        <f>IF(A559="","",Registrations!$BE$259)</f>
        <v/>
      </c>
      <c r="I559" s="23">
        <f>IF(A559="","",Registrations!$BF$259)</f>
        <v/>
      </c>
      <c r="J559" s="24">
        <f>IF(A559="","",Registrations!$BC$259)</f>
        <v/>
      </c>
      <c r="K559" s="24">
        <f>IF(A559="","",Registrations!$BG$259)</f>
        <v/>
      </c>
      <c r="L559" s="24">
        <f>IF(A559="","",IF(Registrations!$BD$259="Yes","Uploaded",IF(UPPER(TRIM(R559&amp;""))="Y","On paper","Missing")))</f>
        <v/>
      </c>
      <c r="M559" s="23">
        <f>IF(A559="","",M259)</f>
        <v/>
      </c>
      <c r="N559" s="26">
        <f>IF(A559="","","On the first camper's row")</f>
        <v/>
      </c>
      <c r="O559" s="26">
        <f>IF(A559="","","On the first camper's row")</f>
        <v/>
      </c>
      <c r="P559" s="26">
        <f>IF(A559="","","On the first camper's row")</f>
        <v/>
      </c>
      <c r="Q559" s="18" t="n"/>
      <c r="R559" s="28" t="n"/>
      <c r="S559" s="28" t="n"/>
      <c r="T559" s="28" t="n"/>
      <c r="U559" s="18" t="n"/>
      <c r="V559" s="19">
        <f>IF(A559="",0,1)</f>
        <v/>
      </c>
      <c r="W559" s="19">
        <f>IF(A559="",0,0)</f>
        <v/>
      </c>
    </row>
    <row r="560">
      <c r="A560" s="23">
        <f>Registrations!$AY$260</f>
        <v/>
      </c>
      <c r="B560" s="24">
        <f>IF(A560="","","Second camper")</f>
        <v/>
      </c>
      <c r="C560" s="25">
        <f>IF(A560="","",Registrations!$AZ$260)</f>
        <v/>
      </c>
      <c r="D560" s="24">
        <f>IF(OR(A560="",NOT(ISNUMBER(C560)),NOT(ISNUMBER(Lists!$B$2))),"",YEAR(Lists!$B$2)-YEAR(C560)-IF(DATE(YEAR(Lists!$B$2),MONTH(C560),DAY(C560))&gt;Lists!$B$2,1,0))</f>
        <v/>
      </c>
      <c r="E560" s="23">
        <f>IF(NOT(ISNUMBER(D560)),"",IF(COUNTIF(Lists!$E$2:$E$4,"&lt;="&amp;D560)=0,"Check the age",IF(D560&gt;Lists!$F$2,"Check the age",INDEX(Lists!$D$2:$D$4,COUNTIF(Lists!$E$2:$E$4,"&lt;="&amp;D560)))))</f>
        <v/>
      </c>
      <c r="F560" s="23">
        <f>IF(A560="","",Registrations!$BA$260)</f>
        <v/>
      </c>
      <c r="G560" s="24">
        <f>IF(A560="","",Registrations!$BB$260)</f>
        <v/>
      </c>
      <c r="H560" s="23">
        <f>IF(A560="","",Registrations!$BE$260)</f>
        <v/>
      </c>
      <c r="I560" s="23">
        <f>IF(A560="","",Registrations!$BF$260)</f>
        <v/>
      </c>
      <c r="J560" s="24">
        <f>IF(A560="","",Registrations!$BC$260)</f>
        <v/>
      </c>
      <c r="K560" s="24">
        <f>IF(A560="","",Registrations!$BG$260)</f>
        <v/>
      </c>
      <c r="L560" s="24">
        <f>IF(A560="","",IF(Registrations!$BD$260="Yes","Uploaded",IF(UPPER(TRIM(R560&amp;""))="Y","On paper","Missing")))</f>
        <v/>
      </c>
      <c r="M560" s="23">
        <f>IF(A560="","",M260)</f>
        <v/>
      </c>
      <c r="N560" s="26">
        <f>IF(A560="","","On the first camper's row")</f>
        <v/>
      </c>
      <c r="O560" s="26">
        <f>IF(A560="","","On the first camper's row")</f>
        <v/>
      </c>
      <c r="P560" s="26">
        <f>IF(A560="","","On the first camper's row")</f>
        <v/>
      </c>
      <c r="Q560" s="18" t="n"/>
      <c r="R560" s="28" t="n"/>
      <c r="S560" s="28" t="n"/>
      <c r="T560" s="28" t="n"/>
      <c r="U560" s="18" t="n"/>
      <c r="V560" s="19">
        <f>IF(A560="",0,1)</f>
        <v/>
      </c>
      <c r="W560" s="19">
        <f>IF(A560="",0,0)</f>
        <v/>
      </c>
    </row>
    <row r="561">
      <c r="A561" s="23">
        <f>Registrations!$AY$261</f>
        <v/>
      </c>
      <c r="B561" s="24">
        <f>IF(A561="","","Second camper")</f>
        <v/>
      </c>
      <c r="C561" s="25">
        <f>IF(A561="","",Registrations!$AZ$261)</f>
        <v/>
      </c>
      <c r="D561" s="24">
        <f>IF(OR(A561="",NOT(ISNUMBER(C561)),NOT(ISNUMBER(Lists!$B$2))),"",YEAR(Lists!$B$2)-YEAR(C561)-IF(DATE(YEAR(Lists!$B$2),MONTH(C561),DAY(C561))&gt;Lists!$B$2,1,0))</f>
        <v/>
      </c>
      <c r="E561" s="23">
        <f>IF(NOT(ISNUMBER(D561)),"",IF(COUNTIF(Lists!$E$2:$E$4,"&lt;="&amp;D561)=0,"Check the age",IF(D561&gt;Lists!$F$2,"Check the age",INDEX(Lists!$D$2:$D$4,COUNTIF(Lists!$E$2:$E$4,"&lt;="&amp;D561)))))</f>
        <v/>
      </c>
      <c r="F561" s="23">
        <f>IF(A561="","",Registrations!$BA$261)</f>
        <v/>
      </c>
      <c r="G561" s="24">
        <f>IF(A561="","",Registrations!$BB$261)</f>
        <v/>
      </c>
      <c r="H561" s="23">
        <f>IF(A561="","",Registrations!$BE$261)</f>
        <v/>
      </c>
      <c r="I561" s="23">
        <f>IF(A561="","",Registrations!$BF$261)</f>
        <v/>
      </c>
      <c r="J561" s="24">
        <f>IF(A561="","",Registrations!$BC$261)</f>
        <v/>
      </c>
      <c r="K561" s="24">
        <f>IF(A561="","",Registrations!$BG$261)</f>
        <v/>
      </c>
      <c r="L561" s="24">
        <f>IF(A561="","",IF(Registrations!$BD$261="Yes","Uploaded",IF(UPPER(TRIM(R561&amp;""))="Y","On paper","Missing")))</f>
        <v/>
      </c>
      <c r="M561" s="23">
        <f>IF(A561="","",M261)</f>
        <v/>
      </c>
      <c r="N561" s="26">
        <f>IF(A561="","","On the first camper's row")</f>
        <v/>
      </c>
      <c r="O561" s="26">
        <f>IF(A561="","","On the first camper's row")</f>
        <v/>
      </c>
      <c r="P561" s="26">
        <f>IF(A561="","","On the first camper's row")</f>
        <v/>
      </c>
      <c r="Q561" s="18" t="n"/>
      <c r="R561" s="28" t="n"/>
      <c r="S561" s="28" t="n"/>
      <c r="T561" s="28" t="n"/>
      <c r="U561" s="18" t="n"/>
      <c r="V561" s="19">
        <f>IF(A561="",0,1)</f>
        <v/>
      </c>
      <c r="W561" s="19">
        <f>IF(A561="",0,0)</f>
        <v/>
      </c>
    </row>
    <row r="562">
      <c r="A562" s="23">
        <f>Registrations!$AY$262</f>
        <v/>
      </c>
      <c r="B562" s="24">
        <f>IF(A562="","","Second camper")</f>
        <v/>
      </c>
      <c r="C562" s="25">
        <f>IF(A562="","",Registrations!$AZ$262)</f>
        <v/>
      </c>
      <c r="D562" s="24">
        <f>IF(OR(A562="",NOT(ISNUMBER(C562)),NOT(ISNUMBER(Lists!$B$2))),"",YEAR(Lists!$B$2)-YEAR(C562)-IF(DATE(YEAR(Lists!$B$2),MONTH(C562),DAY(C562))&gt;Lists!$B$2,1,0))</f>
        <v/>
      </c>
      <c r="E562" s="23">
        <f>IF(NOT(ISNUMBER(D562)),"",IF(COUNTIF(Lists!$E$2:$E$4,"&lt;="&amp;D562)=0,"Check the age",IF(D562&gt;Lists!$F$2,"Check the age",INDEX(Lists!$D$2:$D$4,COUNTIF(Lists!$E$2:$E$4,"&lt;="&amp;D562)))))</f>
        <v/>
      </c>
      <c r="F562" s="23">
        <f>IF(A562="","",Registrations!$BA$262)</f>
        <v/>
      </c>
      <c r="G562" s="24">
        <f>IF(A562="","",Registrations!$BB$262)</f>
        <v/>
      </c>
      <c r="H562" s="23">
        <f>IF(A562="","",Registrations!$BE$262)</f>
        <v/>
      </c>
      <c r="I562" s="23">
        <f>IF(A562="","",Registrations!$BF$262)</f>
        <v/>
      </c>
      <c r="J562" s="24">
        <f>IF(A562="","",Registrations!$BC$262)</f>
        <v/>
      </c>
      <c r="K562" s="24">
        <f>IF(A562="","",Registrations!$BG$262)</f>
        <v/>
      </c>
      <c r="L562" s="24">
        <f>IF(A562="","",IF(Registrations!$BD$262="Yes","Uploaded",IF(UPPER(TRIM(R562&amp;""))="Y","On paper","Missing")))</f>
        <v/>
      </c>
      <c r="M562" s="23">
        <f>IF(A562="","",M262)</f>
        <v/>
      </c>
      <c r="N562" s="26">
        <f>IF(A562="","","On the first camper's row")</f>
        <v/>
      </c>
      <c r="O562" s="26">
        <f>IF(A562="","","On the first camper's row")</f>
        <v/>
      </c>
      <c r="P562" s="26">
        <f>IF(A562="","","On the first camper's row")</f>
        <v/>
      </c>
      <c r="Q562" s="18" t="n"/>
      <c r="R562" s="28" t="n"/>
      <c r="S562" s="28" t="n"/>
      <c r="T562" s="28" t="n"/>
      <c r="U562" s="18" t="n"/>
      <c r="V562" s="19">
        <f>IF(A562="",0,1)</f>
        <v/>
      </c>
      <c r="W562" s="19">
        <f>IF(A562="",0,0)</f>
        <v/>
      </c>
    </row>
    <row r="563">
      <c r="A563" s="23">
        <f>Registrations!$AY$263</f>
        <v/>
      </c>
      <c r="B563" s="24">
        <f>IF(A563="","","Second camper")</f>
        <v/>
      </c>
      <c r="C563" s="25">
        <f>IF(A563="","",Registrations!$AZ$263)</f>
        <v/>
      </c>
      <c r="D563" s="24">
        <f>IF(OR(A563="",NOT(ISNUMBER(C563)),NOT(ISNUMBER(Lists!$B$2))),"",YEAR(Lists!$B$2)-YEAR(C563)-IF(DATE(YEAR(Lists!$B$2),MONTH(C563),DAY(C563))&gt;Lists!$B$2,1,0))</f>
        <v/>
      </c>
      <c r="E563" s="23">
        <f>IF(NOT(ISNUMBER(D563)),"",IF(COUNTIF(Lists!$E$2:$E$4,"&lt;="&amp;D563)=0,"Check the age",IF(D563&gt;Lists!$F$2,"Check the age",INDEX(Lists!$D$2:$D$4,COUNTIF(Lists!$E$2:$E$4,"&lt;="&amp;D563)))))</f>
        <v/>
      </c>
      <c r="F563" s="23">
        <f>IF(A563="","",Registrations!$BA$263)</f>
        <v/>
      </c>
      <c r="G563" s="24">
        <f>IF(A563="","",Registrations!$BB$263)</f>
        <v/>
      </c>
      <c r="H563" s="23">
        <f>IF(A563="","",Registrations!$BE$263)</f>
        <v/>
      </c>
      <c r="I563" s="23">
        <f>IF(A563="","",Registrations!$BF$263)</f>
        <v/>
      </c>
      <c r="J563" s="24">
        <f>IF(A563="","",Registrations!$BC$263)</f>
        <v/>
      </c>
      <c r="K563" s="24">
        <f>IF(A563="","",Registrations!$BG$263)</f>
        <v/>
      </c>
      <c r="L563" s="24">
        <f>IF(A563="","",IF(Registrations!$BD$263="Yes","Uploaded",IF(UPPER(TRIM(R563&amp;""))="Y","On paper","Missing")))</f>
        <v/>
      </c>
      <c r="M563" s="23">
        <f>IF(A563="","",M263)</f>
        <v/>
      </c>
      <c r="N563" s="26">
        <f>IF(A563="","","On the first camper's row")</f>
        <v/>
      </c>
      <c r="O563" s="26">
        <f>IF(A563="","","On the first camper's row")</f>
        <v/>
      </c>
      <c r="P563" s="26">
        <f>IF(A563="","","On the first camper's row")</f>
        <v/>
      </c>
      <c r="Q563" s="18" t="n"/>
      <c r="R563" s="28" t="n"/>
      <c r="S563" s="28" t="n"/>
      <c r="T563" s="28" t="n"/>
      <c r="U563" s="18" t="n"/>
      <c r="V563" s="19">
        <f>IF(A563="",0,1)</f>
        <v/>
      </c>
      <c r="W563" s="19">
        <f>IF(A563="",0,0)</f>
        <v/>
      </c>
    </row>
    <row r="564">
      <c r="A564" s="23">
        <f>Registrations!$AY$264</f>
        <v/>
      </c>
      <c r="B564" s="24">
        <f>IF(A564="","","Second camper")</f>
        <v/>
      </c>
      <c r="C564" s="25">
        <f>IF(A564="","",Registrations!$AZ$264)</f>
        <v/>
      </c>
      <c r="D564" s="24">
        <f>IF(OR(A564="",NOT(ISNUMBER(C564)),NOT(ISNUMBER(Lists!$B$2))),"",YEAR(Lists!$B$2)-YEAR(C564)-IF(DATE(YEAR(Lists!$B$2),MONTH(C564),DAY(C564))&gt;Lists!$B$2,1,0))</f>
        <v/>
      </c>
      <c r="E564" s="23">
        <f>IF(NOT(ISNUMBER(D564)),"",IF(COUNTIF(Lists!$E$2:$E$4,"&lt;="&amp;D564)=0,"Check the age",IF(D564&gt;Lists!$F$2,"Check the age",INDEX(Lists!$D$2:$D$4,COUNTIF(Lists!$E$2:$E$4,"&lt;="&amp;D564)))))</f>
        <v/>
      </c>
      <c r="F564" s="23">
        <f>IF(A564="","",Registrations!$BA$264)</f>
        <v/>
      </c>
      <c r="G564" s="24">
        <f>IF(A564="","",Registrations!$BB$264)</f>
        <v/>
      </c>
      <c r="H564" s="23">
        <f>IF(A564="","",Registrations!$BE$264)</f>
        <v/>
      </c>
      <c r="I564" s="23">
        <f>IF(A564="","",Registrations!$BF$264)</f>
        <v/>
      </c>
      <c r="J564" s="24">
        <f>IF(A564="","",Registrations!$BC$264)</f>
        <v/>
      </c>
      <c r="K564" s="24">
        <f>IF(A564="","",Registrations!$BG$264)</f>
        <v/>
      </c>
      <c r="L564" s="24">
        <f>IF(A564="","",IF(Registrations!$BD$264="Yes","Uploaded",IF(UPPER(TRIM(R564&amp;""))="Y","On paper","Missing")))</f>
        <v/>
      </c>
      <c r="M564" s="23">
        <f>IF(A564="","",M264)</f>
        <v/>
      </c>
      <c r="N564" s="26">
        <f>IF(A564="","","On the first camper's row")</f>
        <v/>
      </c>
      <c r="O564" s="26">
        <f>IF(A564="","","On the first camper's row")</f>
        <v/>
      </c>
      <c r="P564" s="26">
        <f>IF(A564="","","On the first camper's row")</f>
        <v/>
      </c>
      <c r="Q564" s="18" t="n"/>
      <c r="R564" s="28" t="n"/>
      <c r="S564" s="28" t="n"/>
      <c r="T564" s="28" t="n"/>
      <c r="U564" s="18" t="n"/>
      <c r="V564" s="19">
        <f>IF(A564="",0,1)</f>
        <v/>
      </c>
      <c r="W564" s="19">
        <f>IF(A564="",0,0)</f>
        <v/>
      </c>
    </row>
    <row r="565">
      <c r="A565" s="23">
        <f>Registrations!$AY$265</f>
        <v/>
      </c>
      <c r="B565" s="24">
        <f>IF(A565="","","Second camper")</f>
        <v/>
      </c>
      <c r="C565" s="25">
        <f>IF(A565="","",Registrations!$AZ$265)</f>
        <v/>
      </c>
      <c r="D565" s="24">
        <f>IF(OR(A565="",NOT(ISNUMBER(C565)),NOT(ISNUMBER(Lists!$B$2))),"",YEAR(Lists!$B$2)-YEAR(C565)-IF(DATE(YEAR(Lists!$B$2),MONTH(C565),DAY(C565))&gt;Lists!$B$2,1,0))</f>
        <v/>
      </c>
      <c r="E565" s="23">
        <f>IF(NOT(ISNUMBER(D565)),"",IF(COUNTIF(Lists!$E$2:$E$4,"&lt;="&amp;D565)=0,"Check the age",IF(D565&gt;Lists!$F$2,"Check the age",INDEX(Lists!$D$2:$D$4,COUNTIF(Lists!$E$2:$E$4,"&lt;="&amp;D565)))))</f>
        <v/>
      </c>
      <c r="F565" s="23">
        <f>IF(A565="","",Registrations!$BA$265)</f>
        <v/>
      </c>
      <c r="G565" s="24">
        <f>IF(A565="","",Registrations!$BB$265)</f>
        <v/>
      </c>
      <c r="H565" s="23">
        <f>IF(A565="","",Registrations!$BE$265)</f>
        <v/>
      </c>
      <c r="I565" s="23">
        <f>IF(A565="","",Registrations!$BF$265)</f>
        <v/>
      </c>
      <c r="J565" s="24">
        <f>IF(A565="","",Registrations!$BC$265)</f>
        <v/>
      </c>
      <c r="K565" s="24">
        <f>IF(A565="","",Registrations!$BG$265)</f>
        <v/>
      </c>
      <c r="L565" s="24">
        <f>IF(A565="","",IF(Registrations!$BD$265="Yes","Uploaded",IF(UPPER(TRIM(R565&amp;""))="Y","On paper","Missing")))</f>
        <v/>
      </c>
      <c r="M565" s="23">
        <f>IF(A565="","",M265)</f>
        <v/>
      </c>
      <c r="N565" s="26">
        <f>IF(A565="","","On the first camper's row")</f>
        <v/>
      </c>
      <c r="O565" s="26">
        <f>IF(A565="","","On the first camper's row")</f>
        <v/>
      </c>
      <c r="P565" s="26">
        <f>IF(A565="","","On the first camper's row")</f>
        <v/>
      </c>
      <c r="Q565" s="18" t="n"/>
      <c r="R565" s="28" t="n"/>
      <c r="S565" s="28" t="n"/>
      <c r="T565" s="28" t="n"/>
      <c r="U565" s="18" t="n"/>
      <c r="V565" s="19">
        <f>IF(A565="",0,1)</f>
        <v/>
      </c>
      <c r="W565" s="19">
        <f>IF(A565="",0,0)</f>
        <v/>
      </c>
    </row>
    <row r="566">
      <c r="A566" s="23">
        <f>Registrations!$AY$266</f>
        <v/>
      </c>
      <c r="B566" s="24">
        <f>IF(A566="","","Second camper")</f>
        <v/>
      </c>
      <c r="C566" s="25">
        <f>IF(A566="","",Registrations!$AZ$266)</f>
        <v/>
      </c>
      <c r="D566" s="24">
        <f>IF(OR(A566="",NOT(ISNUMBER(C566)),NOT(ISNUMBER(Lists!$B$2))),"",YEAR(Lists!$B$2)-YEAR(C566)-IF(DATE(YEAR(Lists!$B$2),MONTH(C566),DAY(C566))&gt;Lists!$B$2,1,0))</f>
        <v/>
      </c>
      <c r="E566" s="23">
        <f>IF(NOT(ISNUMBER(D566)),"",IF(COUNTIF(Lists!$E$2:$E$4,"&lt;="&amp;D566)=0,"Check the age",IF(D566&gt;Lists!$F$2,"Check the age",INDEX(Lists!$D$2:$D$4,COUNTIF(Lists!$E$2:$E$4,"&lt;="&amp;D566)))))</f>
        <v/>
      </c>
      <c r="F566" s="23">
        <f>IF(A566="","",Registrations!$BA$266)</f>
        <v/>
      </c>
      <c r="G566" s="24">
        <f>IF(A566="","",Registrations!$BB$266)</f>
        <v/>
      </c>
      <c r="H566" s="23">
        <f>IF(A566="","",Registrations!$BE$266)</f>
        <v/>
      </c>
      <c r="I566" s="23">
        <f>IF(A566="","",Registrations!$BF$266)</f>
        <v/>
      </c>
      <c r="J566" s="24">
        <f>IF(A566="","",Registrations!$BC$266)</f>
        <v/>
      </c>
      <c r="K566" s="24">
        <f>IF(A566="","",Registrations!$BG$266)</f>
        <v/>
      </c>
      <c r="L566" s="24">
        <f>IF(A566="","",IF(Registrations!$BD$266="Yes","Uploaded",IF(UPPER(TRIM(R566&amp;""))="Y","On paper","Missing")))</f>
        <v/>
      </c>
      <c r="M566" s="23">
        <f>IF(A566="","",M266)</f>
        <v/>
      </c>
      <c r="N566" s="26">
        <f>IF(A566="","","On the first camper's row")</f>
        <v/>
      </c>
      <c r="O566" s="26">
        <f>IF(A566="","","On the first camper's row")</f>
        <v/>
      </c>
      <c r="P566" s="26">
        <f>IF(A566="","","On the first camper's row")</f>
        <v/>
      </c>
      <c r="Q566" s="18" t="n"/>
      <c r="R566" s="28" t="n"/>
      <c r="S566" s="28" t="n"/>
      <c r="T566" s="28" t="n"/>
      <c r="U566" s="18" t="n"/>
      <c r="V566" s="19">
        <f>IF(A566="",0,1)</f>
        <v/>
      </c>
      <c r="W566" s="19">
        <f>IF(A566="",0,0)</f>
        <v/>
      </c>
    </row>
    <row r="567">
      <c r="A567" s="23">
        <f>Registrations!$AY$267</f>
        <v/>
      </c>
      <c r="B567" s="24">
        <f>IF(A567="","","Second camper")</f>
        <v/>
      </c>
      <c r="C567" s="25">
        <f>IF(A567="","",Registrations!$AZ$267)</f>
        <v/>
      </c>
      <c r="D567" s="24">
        <f>IF(OR(A567="",NOT(ISNUMBER(C567)),NOT(ISNUMBER(Lists!$B$2))),"",YEAR(Lists!$B$2)-YEAR(C567)-IF(DATE(YEAR(Lists!$B$2),MONTH(C567),DAY(C567))&gt;Lists!$B$2,1,0))</f>
        <v/>
      </c>
      <c r="E567" s="23">
        <f>IF(NOT(ISNUMBER(D567)),"",IF(COUNTIF(Lists!$E$2:$E$4,"&lt;="&amp;D567)=0,"Check the age",IF(D567&gt;Lists!$F$2,"Check the age",INDEX(Lists!$D$2:$D$4,COUNTIF(Lists!$E$2:$E$4,"&lt;="&amp;D567)))))</f>
        <v/>
      </c>
      <c r="F567" s="23">
        <f>IF(A567="","",Registrations!$BA$267)</f>
        <v/>
      </c>
      <c r="G567" s="24">
        <f>IF(A567="","",Registrations!$BB$267)</f>
        <v/>
      </c>
      <c r="H567" s="23">
        <f>IF(A567="","",Registrations!$BE$267)</f>
        <v/>
      </c>
      <c r="I567" s="23">
        <f>IF(A567="","",Registrations!$BF$267)</f>
        <v/>
      </c>
      <c r="J567" s="24">
        <f>IF(A567="","",Registrations!$BC$267)</f>
        <v/>
      </c>
      <c r="K567" s="24">
        <f>IF(A567="","",Registrations!$BG$267)</f>
        <v/>
      </c>
      <c r="L567" s="24">
        <f>IF(A567="","",IF(Registrations!$BD$267="Yes","Uploaded",IF(UPPER(TRIM(R567&amp;""))="Y","On paper","Missing")))</f>
        <v/>
      </c>
      <c r="M567" s="23">
        <f>IF(A567="","",M267)</f>
        <v/>
      </c>
      <c r="N567" s="26">
        <f>IF(A567="","","On the first camper's row")</f>
        <v/>
      </c>
      <c r="O567" s="26">
        <f>IF(A567="","","On the first camper's row")</f>
        <v/>
      </c>
      <c r="P567" s="26">
        <f>IF(A567="","","On the first camper's row")</f>
        <v/>
      </c>
      <c r="Q567" s="18" t="n"/>
      <c r="R567" s="28" t="n"/>
      <c r="S567" s="28" t="n"/>
      <c r="T567" s="28" t="n"/>
      <c r="U567" s="18" t="n"/>
      <c r="V567" s="19">
        <f>IF(A567="",0,1)</f>
        <v/>
      </c>
      <c r="W567" s="19">
        <f>IF(A567="",0,0)</f>
        <v/>
      </c>
    </row>
    <row r="568">
      <c r="A568" s="23">
        <f>Registrations!$AY$268</f>
        <v/>
      </c>
      <c r="B568" s="24">
        <f>IF(A568="","","Second camper")</f>
        <v/>
      </c>
      <c r="C568" s="25">
        <f>IF(A568="","",Registrations!$AZ$268)</f>
        <v/>
      </c>
      <c r="D568" s="24">
        <f>IF(OR(A568="",NOT(ISNUMBER(C568)),NOT(ISNUMBER(Lists!$B$2))),"",YEAR(Lists!$B$2)-YEAR(C568)-IF(DATE(YEAR(Lists!$B$2),MONTH(C568),DAY(C568))&gt;Lists!$B$2,1,0))</f>
        <v/>
      </c>
      <c r="E568" s="23">
        <f>IF(NOT(ISNUMBER(D568)),"",IF(COUNTIF(Lists!$E$2:$E$4,"&lt;="&amp;D568)=0,"Check the age",IF(D568&gt;Lists!$F$2,"Check the age",INDEX(Lists!$D$2:$D$4,COUNTIF(Lists!$E$2:$E$4,"&lt;="&amp;D568)))))</f>
        <v/>
      </c>
      <c r="F568" s="23">
        <f>IF(A568="","",Registrations!$BA$268)</f>
        <v/>
      </c>
      <c r="G568" s="24">
        <f>IF(A568="","",Registrations!$BB$268)</f>
        <v/>
      </c>
      <c r="H568" s="23">
        <f>IF(A568="","",Registrations!$BE$268)</f>
        <v/>
      </c>
      <c r="I568" s="23">
        <f>IF(A568="","",Registrations!$BF$268)</f>
        <v/>
      </c>
      <c r="J568" s="24">
        <f>IF(A568="","",Registrations!$BC$268)</f>
        <v/>
      </c>
      <c r="K568" s="24">
        <f>IF(A568="","",Registrations!$BG$268)</f>
        <v/>
      </c>
      <c r="L568" s="24">
        <f>IF(A568="","",IF(Registrations!$BD$268="Yes","Uploaded",IF(UPPER(TRIM(R568&amp;""))="Y","On paper","Missing")))</f>
        <v/>
      </c>
      <c r="M568" s="23">
        <f>IF(A568="","",M268)</f>
        <v/>
      </c>
      <c r="N568" s="26">
        <f>IF(A568="","","On the first camper's row")</f>
        <v/>
      </c>
      <c r="O568" s="26">
        <f>IF(A568="","","On the first camper's row")</f>
        <v/>
      </c>
      <c r="P568" s="26">
        <f>IF(A568="","","On the first camper's row")</f>
        <v/>
      </c>
      <c r="Q568" s="18" t="n"/>
      <c r="R568" s="28" t="n"/>
      <c r="S568" s="28" t="n"/>
      <c r="T568" s="28" t="n"/>
      <c r="U568" s="18" t="n"/>
      <c r="V568" s="19">
        <f>IF(A568="",0,1)</f>
        <v/>
      </c>
      <c r="W568" s="19">
        <f>IF(A568="",0,0)</f>
        <v/>
      </c>
    </row>
    <row r="569">
      <c r="A569" s="23">
        <f>Registrations!$AY$269</f>
        <v/>
      </c>
      <c r="B569" s="24">
        <f>IF(A569="","","Second camper")</f>
        <v/>
      </c>
      <c r="C569" s="25">
        <f>IF(A569="","",Registrations!$AZ$269)</f>
        <v/>
      </c>
      <c r="D569" s="24">
        <f>IF(OR(A569="",NOT(ISNUMBER(C569)),NOT(ISNUMBER(Lists!$B$2))),"",YEAR(Lists!$B$2)-YEAR(C569)-IF(DATE(YEAR(Lists!$B$2),MONTH(C569),DAY(C569))&gt;Lists!$B$2,1,0))</f>
        <v/>
      </c>
      <c r="E569" s="23">
        <f>IF(NOT(ISNUMBER(D569)),"",IF(COUNTIF(Lists!$E$2:$E$4,"&lt;="&amp;D569)=0,"Check the age",IF(D569&gt;Lists!$F$2,"Check the age",INDEX(Lists!$D$2:$D$4,COUNTIF(Lists!$E$2:$E$4,"&lt;="&amp;D569)))))</f>
        <v/>
      </c>
      <c r="F569" s="23">
        <f>IF(A569="","",Registrations!$BA$269)</f>
        <v/>
      </c>
      <c r="G569" s="24">
        <f>IF(A569="","",Registrations!$BB$269)</f>
        <v/>
      </c>
      <c r="H569" s="23">
        <f>IF(A569="","",Registrations!$BE$269)</f>
        <v/>
      </c>
      <c r="I569" s="23">
        <f>IF(A569="","",Registrations!$BF$269)</f>
        <v/>
      </c>
      <c r="J569" s="24">
        <f>IF(A569="","",Registrations!$BC$269)</f>
        <v/>
      </c>
      <c r="K569" s="24">
        <f>IF(A569="","",Registrations!$BG$269)</f>
        <v/>
      </c>
      <c r="L569" s="24">
        <f>IF(A569="","",IF(Registrations!$BD$269="Yes","Uploaded",IF(UPPER(TRIM(R569&amp;""))="Y","On paper","Missing")))</f>
        <v/>
      </c>
      <c r="M569" s="23">
        <f>IF(A569="","",M269)</f>
        <v/>
      </c>
      <c r="N569" s="26">
        <f>IF(A569="","","On the first camper's row")</f>
        <v/>
      </c>
      <c r="O569" s="26">
        <f>IF(A569="","","On the first camper's row")</f>
        <v/>
      </c>
      <c r="P569" s="26">
        <f>IF(A569="","","On the first camper's row")</f>
        <v/>
      </c>
      <c r="Q569" s="18" t="n"/>
      <c r="R569" s="28" t="n"/>
      <c r="S569" s="28" t="n"/>
      <c r="T569" s="28" t="n"/>
      <c r="U569" s="18" t="n"/>
      <c r="V569" s="19">
        <f>IF(A569="",0,1)</f>
        <v/>
      </c>
      <c r="W569" s="19">
        <f>IF(A569="",0,0)</f>
        <v/>
      </c>
    </row>
    <row r="570">
      <c r="A570" s="23">
        <f>Registrations!$AY$270</f>
        <v/>
      </c>
      <c r="B570" s="24">
        <f>IF(A570="","","Second camper")</f>
        <v/>
      </c>
      <c r="C570" s="25">
        <f>IF(A570="","",Registrations!$AZ$270)</f>
        <v/>
      </c>
      <c r="D570" s="24">
        <f>IF(OR(A570="",NOT(ISNUMBER(C570)),NOT(ISNUMBER(Lists!$B$2))),"",YEAR(Lists!$B$2)-YEAR(C570)-IF(DATE(YEAR(Lists!$B$2),MONTH(C570),DAY(C570))&gt;Lists!$B$2,1,0))</f>
        <v/>
      </c>
      <c r="E570" s="23">
        <f>IF(NOT(ISNUMBER(D570)),"",IF(COUNTIF(Lists!$E$2:$E$4,"&lt;="&amp;D570)=0,"Check the age",IF(D570&gt;Lists!$F$2,"Check the age",INDEX(Lists!$D$2:$D$4,COUNTIF(Lists!$E$2:$E$4,"&lt;="&amp;D570)))))</f>
        <v/>
      </c>
      <c r="F570" s="23">
        <f>IF(A570="","",Registrations!$BA$270)</f>
        <v/>
      </c>
      <c r="G570" s="24">
        <f>IF(A570="","",Registrations!$BB$270)</f>
        <v/>
      </c>
      <c r="H570" s="23">
        <f>IF(A570="","",Registrations!$BE$270)</f>
        <v/>
      </c>
      <c r="I570" s="23">
        <f>IF(A570="","",Registrations!$BF$270)</f>
        <v/>
      </c>
      <c r="J570" s="24">
        <f>IF(A570="","",Registrations!$BC$270)</f>
        <v/>
      </c>
      <c r="K570" s="24">
        <f>IF(A570="","",Registrations!$BG$270)</f>
        <v/>
      </c>
      <c r="L570" s="24">
        <f>IF(A570="","",IF(Registrations!$BD$270="Yes","Uploaded",IF(UPPER(TRIM(R570&amp;""))="Y","On paper","Missing")))</f>
        <v/>
      </c>
      <c r="M570" s="23">
        <f>IF(A570="","",M270)</f>
        <v/>
      </c>
      <c r="N570" s="26">
        <f>IF(A570="","","On the first camper's row")</f>
        <v/>
      </c>
      <c r="O570" s="26">
        <f>IF(A570="","","On the first camper's row")</f>
        <v/>
      </c>
      <c r="P570" s="26">
        <f>IF(A570="","","On the first camper's row")</f>
        <v/>
      </c>
      <c r="Q570" s="18" t="n"/>
      <c r="R570" s="28" t="n"/>
      <c r="S570" s="28" t="n"/>
      <c r="T570" s="28" t="n"/>
      <c r="U570" s="18" t="n"/>
      <c r="V570" s="19">
        <f>IF(A570="",0,1)</f>
        <v/>
      </c>
      <c r="W570" s="19">
        <f>IF(A570="",0,0)</f>
        <v/>
      </c>
    </row>
    <row r="571">
      <c r="A571" s="23">
        <f>Registrations!$AY$271</f>
        <v/>
      </c>
      <c r="B571" s="24">
        <f>IF(A571="","","Second camper")</f>
        <v/>
      </c>
      <c r="C571" s="25">
        <f>IF(A571="","",Registrations!$AZ$271)</f>
        <v/>
      </c>
      <c r="D571" s="24">
        <f>IF(OR(A571="",NOT(ISNUMBER(C571)),NOT(ISNUMBER(Lists!$B$2))),"",YEAR(Lists!$B$2)-YEAR(C571)-IF(DATE(YEAR(Lists!$B$2),MONTH(C571),DAY(C571))&gt;Lists!$B$2,1,0))</f>
        <v/>
      </c>
      <c r="E571" s="23">
        <f>IF(NOT(ISNUMBER(D571)),"",IF(COUNTIF(Lists!$E$2:$E$4,"&lt;="&amp;D571)=0,"Check the age",IF(D571&gt;Lists!$F$2,"Check the age",INDEX(Lists!$D$2:$D$4,COUNTIF(Lists!$E$2:$E$4,"&lt;="&amp;D571)))))</f>
        <v/>
      </c>
      <c r="F571" s="23">
        <f>IF(A571="","",Registrations!$BA$271)</f>
        <v/>
      </c>
      <c r="G571" s="24">
        <f>IF(A571="","",Registrations!$BB$271)</f>
        <v/>
      </c>
      <c r="H571" s="23">
        <f>IF(A571="","",Registrations!$BE$271)</f>
        <v/>
      </c>
      <c r="I571" s="23">
        <f>IF(A571="","",Registrations!$BF$271)</f>
        <v/>
      </c>
      <c r="J571" s="24">
        <f>IF(A571="","",Registrations!$BC$271)</f>
        <v/>
      </c>
      <c r="K571" s="24">
        <f>IF(A571="","",Registrations!$BG$271)</f>
        <v/>
      </c>
      <c r="L571" s="24">
        <f>IF(A571="","",IF(Registrations!$BD$271="Yes","Uploaded",IF(UPPER(TRIM(R571&amp;""))="Y","On paper","Missing")))</f>
        <v/>
      </c>
      <c r="M571" s="23">
        <f>IF(A571="","",M271)</f>
        <v/>
      </c>
      <c r="N571" s="26">
        <f>IF(A571="","","On the first camper's row")</f>
        <v/>
      </c>
      <c r="O571" s="26">
        <f>IF(A571="","","On the first camper's row")</f>
        <v/>
      </c>
      <c r="P571" s="26">
        <f>IF(A571="","","On the first camper's row")</f>
        <v/>
      </c>
      <c r="Q571" s="18" t="n"/>
      <c r="R571" s="28" t="n"/>
      <c r="S571" s="28" t="n"/>
      <c r="T571" s="28" t="n"/>
      <c r="U571" s="18" t="n"/>
      <c r="V571" s="19">
        <f>IF(A571="",0,1)</f>
        <v/>
      </c>
      <c r="W571" s="19">
        <f>IF(A571="",0,0)</f>
        <v/>
      </c>
    </row>
    <row r="572">
      <c r="A572" s="23">
        <f>Registrations!$AY$272</f>
        <v/>
      </c>
      <c r="B572" s="24">
        <f>IF(A572="","","Second camper")</f>
        <v/>
      </c>
      <c r="C572" s="25">
        <f>IF(A572="","",Registrations!$AZ$272)</f>
        <v/>
      </c>
      <c r="D572" s="24">
        <f>IF(OR(A572="",NOT(ISNUMBER(C572)),NOT(ISNUMBER(Lists!$B$2))),"",YEAR(Lists!$B$2)-YEAR(C572)-IF(DATE(YEAR(Lists!$B$2),MONTH(C572),DAY(C572))&gt;Lists!$B$2,1,0))</f>
        <v/>
      </c>
      <c r="E572" s="23">
        <f>IF(NOT(ISNUMBER(D572)),"",IF(COUNTIF(Lists!$E$2:$E$4,"&lt;="&amp;D572)=0,"Check the age",IF(D572&gt;Lists!$F$2,"Check the age",INDEX(Lists!$D$2:$D$4,COUNTIF(Lists!$E$2:$E$4,"&lt;="&amp;D572)))))</f>
        <v/>
      </c>
      <c r="F572" s="23">
        <f>IF(A572="","",Registrations!$BA$272)</f>
        <v/>
      </c>
      <c r="G572" s="24">
        <f>IF(A572="","",Registrations!$BB$272)</f>
        <v/>
      </c>
      <c r="H572" s="23">
        <f>IF(A572="","",Registrations!$BE$272)</f>
        <v/>
      </c>
      <c r="I572" s="23">
        <f>IF(A572="","",Registrations!$BF$272)</f>
        <v/>
      </c>
      <c r="J572" s="24">
        <f>IF(A572="","",Registrations!$BC$272)</f>
        <v/>
      </c>
      <c r="K572" s="24">
        <f>IF(A572="","",Registrations!$BG$272)</f>
        <v/>
      </c>
      <c r="L572" s="24">
        <f>IF(A572="","",IF(Registrations!$BD$272="Yes","Uploaded",IF(UPPER(TRIM(R572&amp;""))="Y","On paper","Missing")))</f>
        <v/>
      </c>
      <c r="M572" s="23">
        <f>IF(A572="","",M272)</f>
        <v/>
      </c>
      <c r="N572" s="26">
        <f>IF(A572="","","On the first camper's row")</f>
        <v/>
      </c>
      <c r="O572" s="26">
        <f>IF(A572="","","On the first camper's row")</f>
        <v/>
      </c>
      <c r="P572" s="26">
        <f>IF(A572="","","On the first camper's row")</f>
        <v/>
      </c>
      <c r="Q572" s="18" t="n"/>
      <c r="R572" s="28" t="n"/>
      <c r="S572" s="28" t="n"/>
      <c r="T572" s="28" t="n"/>
      <c r="U572" s="18" t="n"/>
      <c r="V572" s="19">
        <f>IF(A572="",0,1)</f>
        <v/>
      </c>
      <c r="W572" s="19">
        <f>IF(A572="",0,0)</f>
        <v/>
      </c>
    </row>
    <row r="573">
      <c r="A573" s="23">
        <f>Registrations!$AY$273</f>
        <v/>
      </c>
      <c r="B573" s="24">
        <f>IF(A573="","","Second camper")</f>
        <v/>
      </c>
      <c r="C573" s="25">
        <f>IF(A573="","",Registrations!$AZ$273)</f>
        <v/>
      </c>
      <c r="D573" s="24">
        <f>IF(OR(A573="",NOT(ISNUMBER(C573)),NOT(ISNUMBER(Lists!$B$2))),"",YEAR(Lists!$B$2)-YEAR(C573)-IF(DATE(YEAR(Lists!$B$2),MONTH(C573),DAY(C573))&gt;Lists!$B$2,1,0))</f>
        <v/>
      </c>
      <c r="E573" s="23">
        <f>IF(NOT(ISNUMBER(D573)),"",IF(COUNTIF(Lists!$E$2:$E$4,"&lt;="&amp;D573)=0,"Check the age",IF(D573&gt;Lists!$F$2,"Check the age",INDEX(Lists!$D$2:$D$4,COUNTIF(Lists!$E$2:$E$4,"&lt;="&amp;D573)))))</f>
        <v/>
      </c>
      <c r="F573" s="23">
        <f>IF(A573="","",Registrations!$BA$273)</f>
        <v/>
      </c>
      <c r="G573" s="24">
        <f>IF(A573="","",Registrations!$BB$273)</f>
        <v/>
      </c>
      <c r="H573" s="23">
        <f>IF(A573="","",Registrations!$BE$273)</f>
        <v/>
      </c>
      <c r="I573" s="23">
        <f>IF(A573="","",Registrations!$BF$273)</f>
        <v/>
      </c>
      <c r="J573" s="24">
        <f>IF(A573="","",Registrations!$BC$273)</f>
        <v/>
      </c>
      <c r="K573" s="24">
        <f>IF(A573="","",Registrations!$BG$273)</f>
        <v/>
      </c>
      <c r="L573" s="24">
        <f>IF(A573="","",IF(Registrations!$BD$273="Yes","Uploaded",IF(UPPER(TRIM(R573&amp;""))="Y","On paper","Missing")))</f>
        <v/>
      </c>
      <c r="M573" s="23">
        <f>IF(A573="","",M273)</f>
        <v/>
      </c>
      <c r="N573" s="26">
        <f>IF(A573="","","On the first camper's row")</f>
        <v/>
      </c>
      <c r="O573" s="26">
        <f>IF(A573="","","On the first camper's row")</f>
        <v/>
      </c>
      <c r="P573" s="26">
        <f>IF(A573="","","On the first camper's row")</f>
        <v/>
      </c>
      <c r="Q573" s="18" t="n"/>
      <c r="R573" s="28" t="n"/>
      <c r="S573" s="28" t="n"/>
      <c r="T573" s="28" t="n"/>
      <c r="U573" s="18" t="n"/>
      <c r="V573" s="19">
        <f>IF(A573="",0,1)</f>
        <v/>
      </c>
      <c r="W573" s="19">
        <f>IF(A573="",0,0)</f>
        <v/>
      </c>
    </row>
    <row r="574">
      <c r="A574" s="23">
        <f>Registrations!$AY$274</f>
        <v/>
      </c>
      <c r="B574" s="24">
        <f>IF(A574="","","Second camper")</f>
        <v/>
      </c>
      <c r="C574" s="25">
        <f>IF(A574="","",Registrations!$AZ$274)</f>
        <v/>
      </c>
      <c r="D574" s="24">
        <f>IF(OR(A574="",NOT(ISNUMBER(C574)),NOT(ISNUMBER(Lists!$B$2))),"",YEAR(Lists!$B$2)-YEAR(C574)-IF(DATE(YEAR(Lists!$B$2),MONTH(C574),DAY(C574))&gt;Lists!$B$2,1,0))</f>
        <v/>
      </c>
      <c r="E574" s="23">
        <f>IF(NOT(ISNUMBER(D574)),"",IF(COUNTIF(Lists!$E$2:$E$4,"&lt;="&amp;D574)=0,"Check the age",IF(D574&gt;Lists!$F$2,"Check the age",INDEX(Lists!$D$2:$D$4,COUNTIF(Lists!$E$2:$E$4,"&lt;="&amp;D574)))))</f>
        <v/>
      </c>
      <c r="F574" s="23">
        <f>IF(A574="","",Registrations!$BA$274)</f>
        <v/>
      </c>
      <c r="G574" s="24">
        <f>IF(A574="","",Registrations!$BB$274)</f>
        <v/>
      </c>
      <c r="H574" s="23">
        <f>IF(A574="","",Registrations!$BE$274)</f>
        <v/>
      </c>
      <c r="I574" s="23">
        <f>IF(A574="","",Registrations!$BF$274)</f>
        <v/>
      </c>
      <c r="J574" s="24">
        <f>IF(A574="","",Registrations!$BC$274)</f>
        <v/>
      </c>
      <c r="K574" s="24">
        <f>IF(A574="","",Registrations!$BG$274)</f>
        <v/>
      </c>
      <c r="L574" s="24">
        <f>IF(A574="","",IF(Registrations!$BD$274="Yes","Uploaded",IF(UPPER(TRIM(R574&amp;""))="Y","On paper","Missing")))</f>
        <v/>
      </c>
      <c r="M574" s="23">
        <f>IF(A574="","",M274)</f>
        <v/>
      </c>
      <c r="N574" s="26">
        <f>IF(A574="","","On the first camper's row")</f>
        <v/>
      </c>
      <c r="O574" s="26">
        <f>IF(A574="","","On the first camper's row")</f>
        <v/>
      </c>
      <c r="P574" s="26">
        <f>IF(A574="","","On the first camper's row")</f>
        <v/>
      </c>
      <c r="Q574" s="18" t="n"/>
      <c r="R574" s="28" t="n"/>
      <c r="S574" s="28" t="n"/>
      <c r="T574" s="28" t="n"/>
      <c r="U574" s="18" t="n"/>
      <c r="V574" s="19">
        <f>IF(A574="",0,1)</f>
        <v/>
      </c>
      <c r="W574" s="19">
        <f>IF(A574="",0,0)</f>
        <v/>
      </c>
    </row>
    <row r="575">
      <c r="A575" s="23">
        <f>Registrations!$AY$275</f>
        <v/>
      </c>
      <c r="B575" s="24">
        <f>IF(A575="","","Second camper")</f>
        <v/>
      </c>
      <c r="C575" s="25">
        <f>IF(A575="","",Registrations!$AZ$275)</f>
        <v/>
      </c>
      <c r="D575" s="24">
        <f>IF(OR(A575="",NOT(ISNUMBER(C575)),NOT(ISNUMBER(Lists!$B$2))),"",YEAR(Lists!$B$2)-YEAR(C575)-IF(DATE(YEAR(Lists!$B$2),MONTH(C575),DAY(C575))&gt;Lists!$B$2,1,0))</f>
        <v/>
      </c>
      <c r="E575" s="23">
        <f>IF(NOT(ISNUMBER(D575)),"",IF(COUNTIF(Lists!$E$2:$E$4,"&lt;="&amp;D575)=0,"Check the age",IF(D575&gt;Lists!$F$2,"Check the age",INDEX(Lists!$D$2:$D$4,COUNTIF(Lists!$E$2:$E$4,"&lt;="&amp;D575)))))</f>
        <v/>
      </c>
      <c r="F575" s="23">
        <f>IF(A575="","",Registrations!$BA$275)</f>
        <v/>
      </c>
      <c r="G575" s="24">
        <f>IF(A575="","",Registrations!$BB$275)</f>
        <v/>
      </c>
      <c r="H575" s="23">
        <f>IF(A575="","",Registrations!$BE$275)</f>
        <v/>
      </c>
      <c r="I575" s="23">
        <f>IF(A575="","",Registrations!$BF$275)</f>
        <v/>
      </c>
      <c r="J575" s="24">
        <f>IF(A575="","",Registrations!$BC$275)</f>
        <v/>
      </c>
      <c r="K575" s="24">
        <f>IF(A575="","",Registrations!$BG$275)</f>
        <v/>
      </c>
      <c r="L575" s="24">
        <f>IF(A575="","",IF(Registrations!$BD$275="Yes","Uploaded",IF(UPPER(TRIM(R575&amp;""))="Y","On paper","Missing")))</f>
        <v/>
      </c>
      <c r="M575" s="23">
        <f>IF(A575="","",M275)</f>
        <v/>
      </c>
      <c r="N575" s="26">
        <f>IF(A575="","","On the first camper's row")</f>
        <v/>
      </c>
      <c r="O575" s="26">
        <f>IF(A575="","","On the first camper's row")</f>
        <v/>
      </c>
      <c r="P575" s="26">
        <f>IF(A575="","","On the first camper's row")</f>
        <v/>
      </c>
      <c r="Q575" s="18" t="n"/>
      <c r="R575" s="28" t="n"/>
      <c r="S575" s="28" t="n"/>
      <c r="T575" s="28" t="n"/>
      <c r="U575" s="18" t="n"/>
      <c r="V575" s="19">
        <f>IF(A575="",0,1)</f>
        <v/>
      </c>
      <c r="W575" s="19">
        <f>IF(A575="",0,0)</f>
        <v/>
      </c>
    </row>
    <row r="576">
      <c r="A576" s="23">
        <f>Registrations!$AY$276</f>
        <v/>
      </c>
      <c r="B576" s="24">
        <f>IF(A576="","","Second camper")</f>
        <v/>
      </c>
      <c r="C576" s="25">
        <f>IF(A576="","",Registrations!$AZ$276)</f>
        <v/>
      </c>
      <c r="D576" s="24">
        <f>IF(OR(A576="",NOT(ISNUMBER(C576)),NOT(ISNUMBER(Lists!$B$2))),"",YEAR(Lists!$B$2)-YEAR(C576)-IF(DATE(YEAR(Lists!$B$2),MONTH(C576),DAY(C576))&gt;Lists!$B$2,1,0))</f>
        <v/>
      </c>
      <c r="E576" s="23">
        <f>IF(NOT(ISNUMBER(D576)),"",IF(COUNTIF(Lists!$E$2:$E$4,"&lt;="&amp;D576)=0,"Check the age",IF(D576&gt;Lists!$F$2,"Check the age",INDEX(Lists!$D$2:$D$4,COUNTIF(Lists!$E$2:$E$4,"&lt;="&amp;D576)))))</f>
        <v/>
      </c>
      <c r="F576" s="23">
        <f>IF(A576="","",Registrations!$BA$276)</f>
        <v/>
      </c>
      <c r="G576" s="24">
        <f>IF(A576="","",Registrations!$BB$276)</f>
        <v/>
      </c>
      <c r="H576" s="23">
        <f>IF(A576="","",Registrations!$BE$276)</f>
        <v/>
      </c>
      <c r="I576" s="23">
        <f>IF(A576="","",Registrations!$BF$276)</f>
        <v/>
      </c>
      <c r="J576" s="24">
        <f>IF(A576="","",Registrations!$BC$276)</f>
        <v/>
      </c>
      <c r="K576" s="24">
        <f>IF(A576="","",Registrations!$BG$276)</f>
        <v/>
      </c>
      <c r="L576" s="24">
        <f>IF(A576="","",IF(Registrations!$BD$276="Yes","Uploaded",IF(UPPER(TRIM(R576&amp;""))="Y","On paper","Missing")))</f>
        <v/>
      </c>
      <c r="M576" s="23">
        <f>IF(A576="","",M276)</f>
        <v/>
      </c>
      <c r="N576" s="26">
        <f>IF(A576="","","On the first camper's row")</f>
        <v/>
      </c>
      <c r="O576" s="26">
        <f>IF(A576="","","On the first camper's row")</f>
        <v/>
      </c>
      <c r="P576" s="26">
        <f>IF(A576="","","On the first camper's row")</f>
        <v/>
      </c>
      <c r="Q576" s="18" t="n"/>
      <c r="R576" s="28" t="n"/>
      <c r="S576" s="28" t="n"/>
      <c r="T576" s="28" t="n"/>
      <c r="U576" s="18" t="n"/>
      <c r="V576" s="19">
        <f>IF(A576="",0,1)</f>
        <v/>
      </c>
      <c r="W576" s="19">
        <f>IF(A576="",0,0)</f>
        <v/>
      </c>
    </row>
    <row r="577">
      <c r="A577" s="23">
        <f>Registrations!$AY$277</f>
        <v/>
      </c>
      <c r="B577" s="24">
        <f>IF(A577="","","Second camper")</f>
        <v/>
      </c>
      <c r="C577" s="25">
        <f>IF(A577="","",Registrations!$AZ$277)</f>
        <v/>
      </c>
      <c r="D577" s="24">
        <f>IF(OR(A577="",NOT(ISNUMBER(C577)),NOT(ISNUMBER(Lists!$B$2))),"",YEAR(Lists!$B$2)-YEAR(C577)-IF(DATE(YEAR(Lists!$B$2),MONTH(C577),DAY(C577))&gt;Lists!$B$2,1,0))</f>
        <v/>
      </c>
      <c r="E577" s="23">
        <f>IF(NOT(ISNUMBER(D577)),"",IF(COUNTIF(Lists!$E$2:$E$4,"&lt;="&amp;D577)=0,"Check the age",IF(D577&gt;Lists!$F$2,"Check the age",INDEX(Lists!$D$2:$D$4,COUNTIF(Lists!$E$2:$E$4,"&lt;="&amp;D577)))))</f>
        <v/>
      </c>
      <c r="F577" s="23">
        <f>IF(A577="","",Registrations!$BA$277)</f>
        <v/>
      </c>
      <c r="G577" s="24">
        <f>IF(A577="","",Registrations!$BB$277)</f>
        <v/>
      </c>
      <c r="H577" s="23">
        <f>IF(A577="","",Registrations!$BE$277)</f>
        <v/>
      </c>
      <c r="I577" s="23">
        <f>IF(A577="","",Registrations!$BF$277)</f>
        <v/>
      </c>
      <c r="J577" s="24">
        <f>IF(A577="","",Registrations!$BC$277)</f>
        <v/>
      </c>
      <c r="K577" s="24">
        <f>IF(A577="","",Registrations!$BG$277)</f>
        <v/>
      </c>
      <c r="L577" s="24">
        <f>IF(A577="","",IF(Registrations!$BD$277="Yes","Uploaded",IF(UPPER(TRIM(R577&amp;""))="Y","On paper","Missing")))</f>
        <v/>
      </c>
      <c r="M577" s="23">
        <f>IF(A577="","",M277)</f>
        <v/>
      </c>
      <c r="N577" s="26">
        <f>IF(A577="","","On the first camper's row")</f>
        <v/>
      </c>
      <c r="O577" s="26">
        <f>IF(A577="","","On the first camper's row")</f>
        <v/>
      </c>
      <c r="P577" s="26">
        <f>IF(A577="","","On the first camper's row")</f>
        <v/>
      </c>
      <c r="Q577" s="18" t="n"/>
      <c r="R577" s="28" t="n"/>
      <c r="S577" s="28" t="n"/>
      <c r="T577" s="28" t="n"/>
      <c r="U577" s="18" t="n"/>
      <c r="V577" s="19">
        <f>IF(A577="",0,1)</f>
        <v/>
      </c>
      <c r="W577" s="19">
        <f>IF(A577="",0,0)</f>
        <v/>
      </c>
    </row>
    <row r="578">
      <c r="A578" s="23">
        <f>Registrations!$AY$278</f>
        <v/>
      </c>
      <c r="B578" s="24">
        <f>IF(A578="","","Second camper")</f>
        <v/>
      </c>
      <c r="C578" s="25">
        <f>IF(A578="","",Registrations!$AZ$278)</f>
        <v/>
      </c>
      <c r="D578" s="24">
        <f>IF(OR(A578="",NOT(ISNUMBER(C578)),NOT(ISNUMBER(Lists!$B$2))),"",YEAR(Lists!$B$2)-YEAR(C578)-IF(DATE(YEAR(Lists!$B$2),MONTH(C578),DAY(C578))&gt;Lists!$B$2,1,0))</f>
        <v/>
      </c>
      <c r="E578" s="23">
        <f>IF(NOT(ISNUMBER(D578)),"",IF(COUNTIF(Lists!$E$2:$E$4,"&lt;="&amp;D578)=0,"Check the age",IF(D578&gt;Lists!$F$2,"Check the age",INDEX(Lists!$D$2:$D$4,COUNTIF(Lists!$E$2:$E$4,"&lt;="&amp;D578)))))</f>
        <v/>
      </c>
      <c r="F578" s="23">
        <f>IF(A578="","",Registrations!$BA$278)</f>
        <v/>
      </c>
      <c r="G578" s="24">
        <f>IF(A578="","",Registrations!$BB$278)</f>
        <v/>
      </c>
      <c r="H578" s="23">
        <f>IF(A578="","",Registrations!$BE$278)</f>
        <v/>
      </c>
      <c r="I578" s="23">
        <f>IF(A578="","",Registrations!$BF$278)</f>
        <v/>
      </c>
      <c r="J578" s="24">
        <f>IF(A578="","",Registrations!$BC$278)</f>
        <v/>
      </c>
      <c r="K578" s="24">
        <f>IF(A578="","",Registrations!$BG$278)</f>
        <v/>
      </c>
      <c r="L578" s="24">
        <f>IF(A578="","",IF(Registrations!$BD$278="Yes","Uploaded",IF(UPPER(TRIM(R578&amp;""))="Y","On paper","Missing")))</f>
        <v/>
      </c>
      <c r="M578" s="23">
        <f>IF(A578="","",M278)</f>
        <v/>
      </c>
      <c r="N578" s="26">
        <f>IF(A578="","","On the first camper's row")</f>
        <v/>
      </c>
      <c r="O578" s="26">
        <f>IF(A578="","","On the first camper's row")</f>
        <v/>
      </c>
      <c r="P578" s="26">
        <f>IF(A578="","","On the first camper's row")</f>
        <v/>
      </c>
      <c r="Q578" s="18" t="n"/>
      <c r="R578" s="28" t="n"/>
      <c r="S578" s="28" t="n"/>
      <c r="T578" s="28" t="n"/>
      <c r="U578" s="18" t="n"/>
      <c r="V578" s="19">
        <f>IF(A578="",0,1)</f>
        <v/>
      </c>
      <c r="W578" s="19">
        <f>IF(A578="",0,0)</f>
        <v/>
      </c>
    </row>
    <row r="579">
      <c r="A579" s="23">
        <f>Registrations!$AY$279</f>
        <v/>
      </c>
      <c r="B579" s="24">
        <f>IF(A579="","","Second camper")</f>
        <v/>
      </c>
      <c r="C579" s="25">
        <f>IF(A579="","",Registrations!$AZ$279)</f>
        <v/>
      </c>
      <c r="D579" s="24">
        <f>IF(OR(A579="",NOT(ISNUMBER(C579)),NOT(ISNUMBER(Lists!$B$2))),"",YEAR(Lists!$B$2)-YEAR(C579)-IF(DATE(YEAR(Lists!$B$2),MONTH(C579),DAY(C579))&gt;Lists!$B$2,1,0))</f>
        <v/>
      </c>
      <c r="E579" s="23">
        <f>IF(NOT(ISNUMBER(D579)),"",IF(COUNTIF(Lists!$E$2:$E$4,"&lt;="&amp;D579)=0,"Check the age",IF(D579&gt;Lists!$F$2,"Check the age",INDEX(Lists!$D$2:$D$4,COUNTIF(Lists!$E$2:$E$4,"&lt;="&amp;D579)))))</f>
        <v/>
      </c>
      <c r="F579" s="23">
        <f>IF(A579="","",Registrations!$BA$279)</f>
        <v/>
      </c>
      <c r="G579" s="24">
        <f>IF(A579="","",Registrations!$BB$279)</f>
        <v/>
      </c>
      <c r="H579" s="23">
        <f>IF(A579="","",Registrations!$BE$279)</f>
        <v/>
      </c>
      <c r="I579" s="23">
        <f>IF(A579="","",Registrations!$BF$279)</f>
        <v/>
      </c>
      <c r="J579" s="24">
        <f>IF(A579="","",Registrations!$BC$279)</f>
        <v/>
      </c>
      <c r="K579" s="24">
        <f>IF(A579="","",Registrations!$BG$279)</f>
        <v/>
      </c>
      <c r="L579" s="24">
        <f>IF(A579="","",IF(Registrations!$BD$279="Yes","Uploaded",IF(UPPER(TRIM(R579&amp;""))="Y","On paper","Missing")))</f>
        <v/>
      </c>
      <c r="M579" s="23">
        <f>IF(A579="","",M279)</f>
        <v/>
      </c>
      <c r="N579" s="26">
        <f>IF(A579="","","On the first camper's row")</f>
        <v/>
      </c>
      <c r="O579" s="26">
        <f>IF(A579="","","On the first camper's row")</f>
        <v/>
      </c>
      <c r="P579" s="26">
        <f>IF(A579="","","On the first camper's row")</f>
        <v/>
      </c>
      <c r="Q579" s="18" t="n"/>
      <c r="R579" s="28" t="n"/>
      <c r="S579" s="28" t="n"/>
      <c r="T579" s="28" t="n"/>
      <c r="U579" s="18" t="n"/>
      <c r="V579" s="19">
        <f>IF(A579="",0,1)</f>
        <v/>
      </c>
      <c r="W579" s="19">
        <f>IF(A579="",0,0)</f>
        <v/>
      </c>
    </row>
    <row r="580">
      <c r="A580" s="23">
        <f>Registrations!$AY$280</f>
        <v/>
      </c>
      <c r="B580" s="24">
        <f>IF(A580="","","Second camper")</f>
        <v/>
      </c>
      <c r="C580" s="25">
        <f>IF(A580="","",Registrations!$AZ$280)</f>
        <v/>
      </c>
      <c r="D580" s="24">
        <f>IF(OR(A580="",NOT(ISNUMBER(C580)),NOT(ISNUMBER(Lists!$B$2))),"",YEAR(Lists!$B$2)-YEAR(C580)-IF(DATE(YEAR(Lists!$B$2),MONTH(C580),DAY(C580))&gt;Lists!$B$2,1,0))</f>
        <v/>
      </c>
      <c r="E580" s="23">
        <f>IF(NOT(ISNUMBER(D580)),"",IF(COUNTIF(Lists!$E$2:$E$4,"&lt;="&amp;D580)=0,"Check the age",IF(D580&gt;Lists!$F$2,"Check the age",INDEX(Lists!$D$2:$D$4,COUNTIF(Lists!$E$2:$E$4,"&lt;="&amp;D580)))))</f>
        <v/>
      </c>
      <c r="F580" s="23">
        <f>IF(A580="","",Registrations!$BA$280)</f>
        <v/>
      </c>
      <c r="G580" s="24">
        <f>IF(A580="","",Registrations!$BB$280)</f>
        <v/>
      </c>
      <c r="H580" s="23">
        <f>IF(A580="","",Registrations!$BE$280)</f>
        <v/>
      </c>
      <c r="I580" s="23">
        <f>IF(A580="","",Registrations!$BF$280)</f>
        <v/>
      </c>
      <c r="J580" s="24">
        <f>IF(A580="","",Registrations!$BC$280)</f>
        <v/>
      </c>
      <c r="K580" s="24">
        <f>IF(A580="","",Registrations!$BG$280)</f>
        <v/>
      </c>
      <c r="L580" s="24">
        <f>IF(A580="","",IF(Registrations!$BD$280="Yes","Uploaded",IF(UPPER(TRIM(R580&amp;""))="Y","On paper","Missing")))</f>
        <v/>
      </c>
      <c r="M580" s="23">
        <f>IF(A580="","",M280)</f>
        <v/>
      </c>
      <c r="N580" s="26">
        <f>IF(A580="","","On the first camper's row")</f>
        <v/>
      </c>
      <c r="O580" s="26">
        <f>IF(A580="","","On the first camper's row")</f>
        <v/>
      </c>
      <c r="P580" s="26">
        <f>IF(A580="","","On the first camper's row")</f>
        <v/>
      </c>
      <c r="Q580" s="18" t="n"/>
      <c r="R580" s="28" t="n"/>
      <c r="S580" s="28" t="n"/>
      <c r="T580" s="28" t="n"/>
      <c r="U580" s="18" t="n"/>
      <c r="V580" s="19">
        <f>IF(A580="",0,1)</f>
        <v/>
      </c>
      <c r="W580" s="19">
        <f>IF(A580="",0,0)</f>
        <v/>
      </c>
    </row>
    <row r="581">
      <c r="A581" s="23">
        <f>Registrations!$AY$281</f>
        <v/>
      </c>
      <c r="B581" s="24">
        <f>IF(A581="","","Second camper")</f>
        <v/>
      </c>
      <c r="C581" s="25">
        <f>IF(A581="","",Registrations!$AZ$281)</f>
        <v/>
      </c>
      <c r="D581" s="24">
        <f>IF(OR(A581="",NOT(ISNUMBER(C581)),NOT(ISNUMBER(Lists!$B$2))),"",YEAR(Lists!$B$2)-YEAR(C581)-IF(DATE(YEAR(Lists!$B$2),MONTH(C581),DAY(C581))&gt;Lists!$B$2,1,0))</f>
        <v/>
      </c>
      <c r="E581" s="23">
        <f>IF(NOT(ISNUMBER(D581)),"",IF(COUNTIF(Lists!$E$2:$E$4,"&lt;="&amp;D581)=0,"Check the age",IF(D581&gt;Lists!$F$2,"Check the age",INDEX(Lists!$D$2:$D$4,COUNTIF(Lists!$E$2:$E$4,"&lt;="&amp;D581)))))</f>
        <v/>
      </c>
      <c r="F581" s="23">
        <f>IF(A581="","",Registrations!$BA$281)</f>
        <v/>
      </c>
      <c r="G581" s="24">
        <f>IF(A581="","",Registrations!$BB$281)</f>
        <v/>
      </c>
      <c r="H581" s="23">
        <f>IF(A581="","",Registrations!$BE$281)</f>
        <v/>
      </c>
      <c r="I581" s="23">
        <f>IF(A581="","",Registrations!$BF$281)</f>
        <v/>
      </c>
      <c r="J581" s="24">
        <f>IF(A581="","",Registrations!$BC$281)</f>
        <v/>
      </c>
      <c r="K581" s="24">
        <f>IF(A581="","",Registrations!$BG$281)</f>
        <v/>
      </c>
      <c r="L581" s="24">
        <f>IF(A581="","",IF(Registrations!$BD$281="Yes","Uploaded",IF(UPPER(TRIM(R581&amp;""))="Y","On paper","Missing")))</f>
        <v/>
      </c>
      <c r="M581" s="23">
        <f>IF(A581="","",M281)</f>
        <v/>
      </c>
      <c r="N581" s="26">
        <f>IF(A581="","","On the first camper's row")</f>
        <v/>
      </c>
      <c r="O581" s="26">
        <f>IF(A581="","","On the first camper's row")</f>
        <v/>
      </c>
      <c r="P581" s="26">
        <f>IF(A581="","","On the first camper's row")</f>
        <v/>
      </c>
      <c r="Q581" s="18" t="n"/>
      <c r="R581" s="28" t="n"/>
      <c r="S581" s="28" t="n"/>
      <c r="T581" s="28" t="n"/>
      <c r="U581" s="18" t="n"/>
      <c r="V581" s="19">
        <f>IF(A581="",0,1)</f>
        <v/>
      </c>
      <c r="W581" s="19">
        <f>IF(A581="",0,0)</f>
        <v/>
      </c>
    </row>
    <row r="582">
      <c r="A582" s="23">
        <f>Registrations!$AY$282</f>
        <v/>
      </c>
      <c r="B582" s="24">
        <f>IF(A582="","","Second camper")</f>
        <v/>
      </c>
      <c r="C582" s="25">
        <f>IF(A582="","",Registrations!$AZ$282)</f>
        <v/>
      </c>
      <c r="D582" s="24">
        <f>IF(OR(A582="",NOT(ISNUMBER(C582)),NOT(ISNUMBER(Lists!$B$2))),"",YEAR(Lists!$B$2)-YEAR(C582)-IF(DATE(YEAR(Lists!$B$2),MONTH(C582),DAY(C582))&gt;Lists!$B$2,1,0))</f>
        <v/>
      </c>
      <c r="E582" s="23">
        <f>IF(NOT(ISNUMBER(D582)),"",IF(COUNTIF(Lists!$E$2:$E$4,"&lt;="&amp;D582)=0,"Check the age",IF(D582&gt;Lists!$F$2,"Check the age",INDEX(Lists!$D$2:$D$4,COUNTIF(Lists!$E$2:$E$4,"&lt;="&amp;D582)))))</f>
        <v/>
      </c>
      <c r="F582" s="23">
        <f>IF(A582="","",Registrations!$BA$282)</f>
        <v/>
      </c>
      <c r="G582" s="24">
        <f>IF(A582="","",Registrations!$BB$282)</f>
        <v/>
      </c>
      <c r="H582" s="23">
        <f>IF(A582="","",Registrations!$BE$282)</f>
        <v/>
      </c>
      <c r="I582" s="23">
        <f>IF(A582="","",Registrations!$BF$282)</f>
        <v/>
      </c>
      <c r="J582" s="24">
        <f>IF(A582="","",Registrations!$BC$282)</f>
        <v/>
      </c>
      <c r="K582" s="24">
        <f>IF(A582="","",Registrations!$BG$282)</f>
        <v/>
      </c>
      <c r="L582" s="24">
        <f>IF(A582="","",IF(Registrations!$BD$282="Yes","Uploaded",IF(UPPER(TRIM(R582&amp;""))="Y","On paper","Missing")))</f>
        <v/>
      </c>
      <c r="M582" s="23">
        <f>IF(A582="","",M282)</f>
        <v/>
      </c>
      <c r="N582" s="26">
        <f>IF(A582="","","On the first camper's row")</f>
        <v/>
      </c>
      <c r="O582" s="26">
        <f>IF(A582="","","On the first camper's row")</f>
        <v/>
      </c>
      <c r="P582" s="26">
        <f>IF(A582="","","On the first camper's row")</f>
        <v/>
      </c>
      <c r="Q582" s="18" t="n"/>
      <c r="R582" s="28" t="n"/>
      <c r="S582" s="28" t="n"/>
      <c r="T582" s="28" t="n"/>
      <c r="U582" s="18" t="n"/>
      <c r="V582" s="19">
        <f>IF(A582="",0,1)</f>
        <v/>
      </c>
      <c r="W582" s="19">
        <f>IF(A582="",0,0)</f>
        <v/>
      </c>
    </row>
    <row r="583">
      <c r="A583" s="23">
        <f>Registrations!$AY$283</f>
        <v/>
      </c>
      <c r="B583" s="24">
        <f>IF(A583="","","Second camper")</f>
        <v/>
      </c>
      <c r="C583" s="25">
        <f>IF(A583="","",Registrations!$AZ$283)</f>
        <v/>
      </c>
      <c r="D583" s="24">
        <f>IF(OR(A583="",NOT(ISNUMBER(C583)),NOT(ISNUMBER(Lists!$B$2))),"",YEAR(Lists!$B$2)-YEAR(C583)-IF(DATE(YEAR(Lists!$B$2),MONTH(C583),DAY(C583))&gt;Lists!$B$2,1,0))</f>
        <v/>
      </c>
      <c r="E583" s="23">
        <f>IF(NOT(ISNUMBER(D583)),"",IF(COUNTIF(Lists!$E$2:$E$4,"&lt;="&amp;D583)=0,"Check the age",IF(D583&gt;Lists!$F$2,"Check the age",INDEX(Lists!$D$2:$D$4,COUNTIF(Lists!$E$2:$E$4,"&lt;="&amp;D583)))))</f>
        <v/>
      </c>
      <c r="F583" s="23">
        <f>IF(A583="","",Registrations!$BA$283)</f>
        <v/>
      </c>
      <c r="G583" s="24">
        <f>IF(A583="","",Registrations!$BB$283)</f>
        <v/>
      </c>
      <c r="H583" s="23">
        <f>IF(A583="","",Registrations!$BE$283)</f>
        <v/>
      </c>
      <c r="I583" s="23">
        <f>IF(A583="","",Registrations!$BF$283)</f>
        <v/>
      </c>
      <c r="J583" s="24">
        <f>IF(A583="","",Registrations!$BC$283)</f>
        <v/>
      </c>
      <c r="K583" s="24">
        <f>IF(A583="","",Registrations!$BG$283)</f>
        <v/>
      </c>
      <c r="L583" s="24">
        <f>IF(A583="","",IF(Registrations!$BD$283="Yes","Uploaded",IF(UPPER(TRIM(R583&amp;""))="Y","On paper","Missing")))</f>
        <v/>
      </c>
      <c r="M583" s="23">
        <f>IF(A583="","",M283)</f>
        <v/>
      </c>
      <c r="N583" s="26">
        <f>IF(A583="","","On the first camper's row")</f>
        <v/>
      </c>
      <c r="O583" s="26">
        <f>IF(A583="","","On the first camper's row")</f>
        <v/>
      </c>
      <c r="P583" s="26">
        <f>IF(A583="","","On the first camper's row")</f>
        <v/>
      </c>
      <c r="Q583" s="18" t="n"/>
      <c r="R583" s="28" t="n"/>
      <c r="S583" s="28" t="n"/>
      <c r="T583" s="28" t="n"/>
      <c r="U583" s="18" t="n"/>
      <c r="V583" s="19">
        <f>IF(A583="",0,1)</f>
        <v/>
      </c>
      <c r="W583" s="19">
        <f>IF(A583="",0,0)</f>
        <v/>
      </c>
    </row>
    <row r="584">
      <c r="A584" s="23">
        <f>Registrations!$AY$284</f>
        <v/>
      </c>
      <c r="B584" s="24">
        <f>IF(A584="","","Second camper")</f>
        <v/>
      </c>
      <c r="C584" s="25">
        <f>IF(A584="","",Registrations!$AZ$284)</f>
        <v/>
      </c>
      <c r="D584" s="24">
        <f>IF(OR(A584="",NOT(ISNUMBER(C584)),NOT(ISNUMBER(Lists!$B$2))),"",YEAR(Lists!$B$2)-YEAR(C584)-IF(DATE(YEAR(Lists!$B$2),MONTH(C584),DAY(C584))&gt;Lists!$B$2,1,0))</f>
        <v/>
      </c>
      <c r="E584" s="23">
        <f>IF(NOT(ISNUMBER(D584)),"",IF(COUNTIF(Lists!$E$2:$E$4,"&lt;="&amp;D584)=0,"Check the age",IF(D584&gt;Lists!$F$2,"Check the age",INDEX(Lists!$D$2:$D$4,COUNTIF(Lists!$E$2:$E$4,"&lt;="&amp;D584)))))</f>
        <v/>
      </c>
      <c r="F584" s="23">
        <f>IF(A584="","",Registrations!$BA$284)</f>
        <v/>
      </c>
      <c r="G584" s="24">
        <f>IF(A584="","",Registrations!$BB$284)</f>
        <v/>
      </c>
      <c r="H584" s="23">
        <f>IF(A584="","",Registrations!$BE$284)</f>
        <v/>
      </c>
      <c r="I584" s="23">
        <f>IF(A584="","",Registrations!$BF$284)</f>
        <v/>
      </c>
      <c r="J584" s="24">
        <f>IF(A584="","",Registrations!$BC$284)</f>
        <v/>
      </c>
      <c r="K584" s="24">
        <f>IF(A584="","",Registrations!$BG$284)</f>
        <v/>
      </c>
      <c r="L584" s="24">
        <f>IF(A584="","",IF(Registrations!$BD$284="Yes","Uploaded",IF(UPPER(TRIM(R584&amp;""))="Y","On paper","Missing")))</f>
        <v/>
      </c>
      <c r="M584" s="23">
        <f>IF(A584="","",M284)</f>
        <v/>
      </c>
      <c r="N584" s="26">
        <f>IF(A584="","","On the first camper's row")</f>
        <v/>
      </c>
      <c r="O584" s="26">
        <f>IF(A584="","","On the first camper's row")</f>
        <v/>
      </c>
      <c r="P584" s="26">
        <f>IF(A584="","","On the first camper's row")</f>
        <v/>
      </c>
      <c r="Q584" s="18" t="n"/>
      <c r="R584" s="28" t="n"/>
      <c r="S584" s="28" t="n"/>
      <c r="T584" s="28" t="n"/>
      <c r="U584" s="18" t="n"/>
      <c r="V584" s="19">
        <f>IF(A584="",0,1)</f>
        <v/>
      </c>
      <c r="W584" s="19">
        <f>IF(A584="",0,0)</f>
        <v/>
      </c>
    </row>
    <row r="585">
      <c r="A585" s="23">
        <f>Registrations!$AY$285</f>
        <v/>
      </c>
      <c r="B585" s="24">
        <f>IF(A585="","","Second camper")</f>
        <v/>
      </c>
      <c r="C585" s="25">
        <f>IF(A585="","",Registrations!$AZ$285)</f>
        <v/>
      </c>
      <c r="D585" s="24">
        <f>IF(OR(A585="",NOT(ISNUMBER(C585)),NOT(ISNUMBER(Lists!$B$2))),"",YEAR(Lists!$B$2)-YEAR(C585)-IF(DATE(YEAR(Lists!$B$2),MONTH(C585),DAY(C585))&gt;Lists!$B$2,1,0))</f>
        <v/>
      </c>
      <c r="E585" s="23">
        <f>IF(NOT(ISNUMBER(D585)),"",IF(COUNTIF(Lists!$E$2:$E$4,"&lt;="&amp;D585)=0,"Check the age",IF(D585&gt;Lists!$F$2,"Check the age",INDEX(Lists!$D$2:$D$4,COUNTIF(Lists!$E$2:$E$4,"&lt;="&amp;D585)))))</f>
        <v/>
      </c>
      <c r="F585" s="23">
        <f>IF(A585="","",Registrations!$BA$285)</f>
        <v/>
      </c>
      <c r="G585" s="24">
        <f>IF(A585="","",Registrations!$BB$285)</f>
        <v/>
      </c>
      <c r="H585" s="23">
        <f>IF(A585="","",Registrations!$BE$285)</f>
        <v/>
      </c>
      <c r="I585" s="23">
        <f>IF(A585="","",Registrations!$BF$285)</f>
        <v/>
      </c>
      <c r="J585" s="24">
        <f>IF(A585="","",Registrations!$BC$285)</f>
        <v/>
      </c>
      <c r="K585" s="24">
        <f>IF(A585="","",Registrations!$BG$285)</f>
        <v/>
      </c>
      <c r="L585" s="24">
        <f>IF(A585="","",IF(Registrations!$BD$285="Yes","Uploaded",IF(UPPER(TRIM(R585&amp;""))="Y","On paper","Missing")))</f>
        <v/>
      </c>
      <c r="M585" s="23">
        <f>IF(A585="","",M285)</f>
        <v/>
      </c>
      <c r="N585" s="26">
        <f>IF(A585="","","On the first camper's row")</f>
        <v/>
      </c>
      <c r="O585" s="26">
        <f>IF(A585="","","On the first camper's row")</f>
        <v/>
      </c>
      <c r="P585" s="26">
        <f>IF(A585="","","On the first camper's row")</f>
        <v/>
      </c>
      <c r="Q585" s="18" t="n"/>
      <c r="R585" s="28" t="n"/>
      <c r="S585" s="28" t="n"/>
      <c r="T585" s="28" t="n"/>
      <c r="U585" s="18" t="n"/>
      <c r="V585" s="19">
        <f>IF(A585="",0,1)</f>
        <v/>
      </c>
      <c r="W585" s="19">
        <f>IF(A585="",0,0)</f>
        <v/>
      </c>
    </row>
    <row r="586">
      <c r="A586" s="23">
        <f>Registrations!$AY$286</f>
        <v/>
      </c>
      <c r="B586" s="24">
        <f>IF(A586="","","Second camper")</f>
        <v/>
      </c>
      <c r="C586" s="25">
        <f>IF(A586="","",Registrations!$AZ$286)</f>
        <v/>
      </c>
      <c r="D586" s="24">
        <f>IF(OR(A586="",NOT(ISNUMBER(C586)),NOT(ISNUMBER(Lists!$B$2))),"",YEAR(Lists!$B$2)-YEAR(C586)-IF(DATE(YEAR(Lists!$B$2),MONTH(C586),DAY(C586))&gt;Lists!$B$2,1,0))</f>
        <v/>
      </c>
      <c r="E586" s="23">
        <f>IF(NOT(ISNUMBER(D586)),"",IF(COUNTIF(Lists!$E$2:$E$4,"&lt;="&amp;D586)=0,"Check the age",IF(D586&gt;Lists!$F$2,"Check the age",INDEX(Lists!$D$2:$D$4,COUNTIF(Lists!$E$2:$E$4,"&lt;="&amp;D586)))))</f>
        <v/>
      </c>
      <c r="F586" s="23">
        <f>IF(A586="","",Registrations!$BA$286)</f>
        <v/>
      </c>
      <c r="G586" s="24">
        <f>IF(A586="","",Registrations!$BB$286)</f>
        <v/>
      </c>
      <c r="H586" s="23">
        <f>IF(A586="","",Registrations!$BE$286)</f>
        <v/>
      </c>
      <c r="I586" s="23">
        <f>IF(A586="","",Registrations!$BF$286)</f>
        <v/>
      </c>
      <c r="J586" s="24">
        <f>IF(A586="","",Registrations!$BC$286)</f>
        <v/>
      </c>
      <c r="K586" s="24">
        <f>IF(A586="","",Registrations!$BG$286)</f>
        <v/>
      </c>
      <c r="L586" s="24">
        <f>IF(A586="","",IF(Registrations!$BD$286="Yes","Uploaded",IF(UPPER(TRIM(R586&amp;""))="Y","On paper","Missing")))</f>
        <v/>
      </c>
      <c r="M586" s="23">
        <f>IF(A586="","",M286)</f>
        <v/>
      </c>
      <c r="N586" s="26">
        <f>IF(A586="","","On the first camper's row")</f>
        <v/>
      </c>
      <c r="O586" s="26">
        <f>IF(A586="","","On the first camper's row")</f>
        <v/>
      </c>
      <c r="P586" s="26">
        <f>IF(A586="","","On the first camper's row")</f>
        <v/>
      </c>
      <c r="Q586" s="18" t="n"/>
      <c r="R586" s="28" t="n"/>
      <c r="S586" s="28" t="n"/>
      <c r="T586" s="28" t="n"/>
      <c r="U586" s="18" t="n"/>
      <c r="V586" s="19">
        <f>IF(A586="",0,1)</f>
        <v/>
      </c>
      <c r="W586" s="19">
        <f>IF(A586="",0,0)</f>
        <v/>
      </c>
    </row>
    <row r="587">
      <c r="A587" s="23">
        <f>Registrations!$AY$287</f>
        <v/>
      </c>
      <c r="B587" s="24">
        <f>IF(A587="","","Second camper")</f>
        <v/>
      </c>
      <c r="C587" s="25">
        <f>IF(A587="","",Registrations!$AZ$287)</f>
        <v/>
      </c>
      <c r="D587" s="24">
        <f>IF(OR(A587="",NOT(ISNUMBER(C587)),NOT(ISNUMBER(Lists!$B$2))),"",YEAR(Lists!$B$2)-YEAR(C587)-IF(DATE(YEAR(Lists!$B$2),MONTH(C587),DAY(C587))&gt;Lists!$B$2,1,0))</f>
        <v/>
      </c>
      <c r="E587" s="23">
        <f>IF(NOT(ISNUMBER(D587)),"",IF(COUNTIF(Lists!$E$2:$E$4,"&lt;="&amp;D587)=0,"Check the age",IF(D587&gt;Lists!$F$2,"Check the age",INDEX(Lists!$D$2:$D$4,COUNTIF(Lists!$E$2:$E$4,"&lt;="&amp;D587)))))</f>
        <v/>
      </c>
      <c r="F587" s="23">
        <f>IF(A587="","",Registrations!$BA$287)</f>
        <v/>
      </c>
      <c r="G587" s="24">
        <f>IF(A587="","",Registrations!$BB$287)</f>
        <v/>
      </c>
      <c r="H587" s="23">
        <f>IF(A587="","",Registrations!$BE$287)</f>
        <v/>
      </c>
      <c r="I587" s="23">
        <f>IF(A587="","",Registrations!$BF$287)</f>
        <v/>
      </c>
      <c r="J587" s="24">
        <f>IF(A587="","",Registrations!$BC$287)</f>
        <v/>
      </c>
      <c r="K587" s="24">
        <f>IF(A587="","",Registrations!$BG$287)</f>
        <v/>
      </c>
      <c r="L587" s="24">
        <f>IF(A587="","",IF(Registrations!$BD$287="Yes","Uploaded",IF(UPPER(TRIM(R587&amp;""))="Y","On paper","Missing")))</f>
        <v/>
      </c>
      <c r="M587" s="23">
        <f>IF(A587="","",M287)</f>
        <v/>
      </c>
      <c r="N587" s="26">
        <f>IF(A587="","","On the first camper's row")</f>
        <v/>
      </c>
      <c r="O587" s="26">
        <f>IF(A587="","","On the first camper's row")</f>
        <v/>
      </c>
      <c r="P587" s="26">
        <f>IF(A587="","","On the first camper's row")</f>
        <v/>
      </c>
      <c r="Q587" s="18" t="n"/>
      <c r="R587" s="28" t="n"/>
      <c r="S587" s="28" t="n"/>
      <c r="T587" s="28" t="n"/>
      <c r="U587" s="18" t="n"/>
      <c r="V587" s="19">
        <f>IF(A587="",0,1)</f>
        <v/>
      </c>
      <c r="W587" s="19">
        <f>IF(A587="",0,0)</f>
        <v/>
      </c>
    </row>
    <row r="588">
      <c r="A588" s="23">
        <f>Registrations!$AY$288</f>
        <v/>
      </c>
      <c r="B588" s="24">
        <f>IF(A588="","","Second camper")</f>
        <v/>
      </c>
      <c r="C588" s="25">
        <f>IF(A588="","",Registrations!$AZ$288)</f>
        <v/>
      </c>
      <c r="D588" s="24">
        <f>IF(OR(A588="",NOT(ISNUMBER(C588)),NOT(ISNUMBER(Lists!$B$2))),"",YEAR(Lists!$B$2)-YEAR(C588)-IF(DATE(YEAR(Lists!$B$2),MONTH(C588),DAY(C588))&gt;Lists!$B$2,1,0))</f>
        <v/>
      </c>
      <c r="E588" s="23">
        <f>IF(NOT(ISNUMBER(D588)),"",IF(COUNTIF(Lists!$E$2:$E$4,"&lt;="&amp;D588)=0,"Check the age",IF(D588&gt;Lists!$F$2,"Check the age",INDEX(Lists!$D$2:$D$4,COUNTIF(Lists!$E$2:$E$4,"&lt;="&amp;D588)))))</f>
        <v/>
      </c>
      <c r="F588" s="23">
        <f>IF(A588="","",Registrations!$BA$288)</f>
        <v/>
      </c>
      <c r="G588" s="24">
        <f>IF(A588="","",Registrations!$BB$288)</f>
        <v/>
      </c>
      <c r="H588" s="23">
        <f>IF(A588="","",Registrations!$BE$288)</f>
        <v/>
      </c>
      <c r="I588" s="23">
        <f>IF(A588="","",Registrations!$BF$288)</f>
        <v/>
      </c>
      <c r="J588" s="24">
        <f>IF(A588="","",Registrations!$BC$288)</f>
        <v/>
      </c>
      <c r="K588" s="24">
        <f>IF(A588="","",Registrations!$BG$288)</f>
        <v/>
      </c>
      <c r="L588" s="24">
        <f>IF(A588="","",IF(Registrations!$BD$288="Yes","Uploaded",IF(UPPER(TRIM(R588&amp;""))="Y","On paper","Missing")))</f>
        <v/>
      </c>
      <c r="M588" s="23">
        <f>IF(A588="","",M288)</f>
        <v/>
      </c>
      <c r="N588" s="26">
        <f>IF(A588="","","On the first camper's row")</f>
        <v/>
      </c>
      <c r="O588" s="26">
        <f>IF(A588="","","On the first camper's row")</f>
        <v/>
      </c>
      <c r="P588" s="26">
        <f>IF(A588="","","On the first camper's row")</f>
        <v/>
      </c>
      <c r="Q588" s="18" t="n"/>
      <c r="R588" s="28" t="n"/>
      <c r="S588" s="28" t="n"/>
      <c r="T588" s="28" t="n"/>
      <c r="U588" s="18" t="n"/>
      <c r="V588" s="19">
        <f>IF(A588="",0,1)</f>
        <v/>
      </c>
      <c r="W588" s="19">
        <f>IF(A588="",0,0)</f>
        <v/>
      </c>
    </row>
    <row r="589">
      <c r="A589" s="23">
        <f>Registrations!$AY$289</f>
        <v/>
      </c>
      <c r="B589" s="24">
        <f>IF(A589="","","Second camper")</f>
        <v/>
      </c>
      <c r="C589" s="25">
        <f>IF(A589="","",Registrations!$AZ$289)</f>
        <v/>
      </c>
      <c r="D589" s="24">
        <f>IF(OR(A589="",NOT(ISNUMBER(C589)),NOT(ISNUMBER(Lists!$B$2))),"",YEAR(Lists!$B$2)-YEAR(C589)-IF(DATE(YEAR(Lists!$B$2),MONTH(C589),DAY(C589))&gt;Lists!$B$2,1,0))</f>
        <v/>
      </c>
      <c r="E589" s="23">
        <f>IF(NOT(ISNUMBER(D589)),"",IF(COUNTIF(Lists!$E$2:$E$4,"&lt;="&amp;D589)=0,"Check the age",IF(D589&gt;Lists!$F$2,"Check the age",INDEX(Lists!$D$2:$D$4,COUNTIF(Lists!$E$2:$E$4,"&lt;="&amp;D589)))))</f>
        <v/>
      </c>
      <c r="F589" s="23">
        <f>IF(A589="","",Registrations!$BA$289)</f>
        <v/>
      </c>
      <c r="G589" s="24">
        <f>IF(A589="","",Registrations!$BB$289)</f>
        <v/>
      </c>
      <c r="H589" s="23">
        <f>IF(A589="","",Registrations!$BE$289)</f>
        <v/>
      </c>
      <c r="I589" s="23">
        <f>IF(A589="","",Registrations!$BF$289)</f>
        <v/>
      </c>
      <c r="J589" s="24">
        <f>IF(A589="","",Registrations!$BC$289)</f>
        <v/>
      </c>
      <c r="K589" s="24">
        <f>IF(A589="","",Registrations!$BG$289)</f>
        <v/>
      </c>
      <c r="L589" s="24">
        <f>IF(A589="","",IF(Registrations!$BD$289="Yes","Uploaded",IF(UPPER(TRIM(R589&amp;""))="Y","On paper","Missing")))</f>
        <v/>
      </c>
      <c r="M589" s="23">
        <f>IF(A589="","",M289)</f>
        <v/>
      </c>
      <c r="N589" s="26">
        <f>IF(A589="","","On the first camper's row")</f>
        <v/>
      </c>
      <c r="O589" s="26">
        <f>IF(A589="","","On the first camper's row")</f>
        <v/>
      </c>
      <c r="P589" s="26">
        <f>IF(A589="","","On the first camper's row")</f>
        <v/>
      </c>
      <c r="Q589" s="18" t="n"/>
      <c r="R589" s="28" t="n"/>
      <c r="S589" s="28" t="n"/>
      <c r="T589" s="28" t="n"/>
      <c r="U589" s="18" t="n"/>
      <c r="V589" s="19">
        <f>IF(A589="",0,1)</f>
        <v/>
      </c>
      <c r="W589" s="19">
        <f>IF(A589="",0,0)</f>
        <v/>
      </c>
    </row>
    <row r="590">
      <c r="A590" s="23">
        <f>Registrations!$AY$290</f>
        <v/>
      </c>
      <c r="B590" s="24">
        <f>IF(A590="","","Second camper")</f>
        <v/>
      </c>
      <c r="C590" s="25">
        <f>IF(A590="","",Registrations!$AZ$290)</f>
        <v/>
      </c>
      <c r="D590" s="24">
        <f>IF(OR(A590="",NOT(ISNUMBER(C590)),NOT(ISNUMBER(Lists!$B$2))),"",YEAR(Lists!$B$2)-YEAR(C590)-IF(DATE(YEAR(Lists!$B$2),MONTH(C590),DAY(C590))&gt;Lists!$B$2,1,0))</f>
        <v/>
      </c>
      <c r="E590" s="23">
        <f>IF(NOT(ISNUMBER(D590)),"",IF(COUNTIF(Lists!$E$2:$E$4,"&lt;="&amp;D590)=0,"Check the age",IF(D590&gt;Lists!$F$2,"Check the age",INDEX(Lists!$D$2:$D$4,COUNTIF(Lists!$E$2:$E$4,"&lt;="&amp;D590)))))</f>
        <v/>
      </c>
      <c r="F590" s="23">
        <f>IF(A590="","",Registrations!$BA$290)</f>
        <v/>
      </c>
      <c r="G590" s="24">
        <f>IF(A590="","",Registrations!$BB$290)</f>
        <v/>
      </c>
      <c r="H590" s="23">
        <f>IF(A590="","",Registrations!$BE$290)</f>
        <v/>
      </c>
      <c r="I590" s="23">
        <f>IF(A590="","",Registrations!$BF$290)</f>
        <v/>
      </c>
      <c r="J590" s="24">
        <f>IF(A590="","",Registrations!$BC$290)</f>
        <v/>
      </c>
      <c r="K590" s="24">
        <f>IF(A590="","",Registrations!$BG$290)</f>
        <v/>
      </c>
      <c r="L590" s="24">
        <f>IF(A590="","",IF(Registrations!$BD$290="Yes","Uploaded",IF(UPPER(TRIM(R590&amp;""))="Y","On paper","Missing")))</f>
        <v/>
      </c>
      <c r="M590" s="23">
        <f>IF(A590="","",M290)</f>
        <v/>
      </c>
      <c r="N590" s="26">
        <f>IF(A590="","","On the first camper's row")</f>
        <v/>
      </c>
      <c r="O590" s="26">
        <f>IF(A590="","","On the first camper's row")</f>
        <v/>
      </c>
      <c r="P590" s="26">
        <f>IF(A590="","","On the first camper's row")</f>
        <v/>
      </c>
      <c r="Q590" s="18" t="n"/>
      <c r="R590" s="28" t="n"/>
      <c r="S590" s="28" t="n"/>
      <c r="T590" s="28" t="n"/>
      <c r="U590" s="18" t="n"/>
      <c r="V590" s="19">
        <f>IF(A590="",0,1)</f>
        <v/>
      </c>
      <c r="W590" s="19">
        <f>IF(A590="",0,0)</f>
        <v/>
      </c>
    </row>
    <row r="591">
      <c r="A591" s="23">
        <f>Registrations!$AY$291</f>
        <v/>
      </c>
      <c r="B591" s="24">
        <f>IF(A591="","","Second camper")</f>
        <v/>
      </c>
      <c r="C591" s="25">
        <f>IF(A591="","",Registrations!$AZ$291)</f>
        <v/>
      </c>
      <c r="D591" s="24">
        <f>IF(OR(A591="",NOT(ISNUMBER(C591)),NOT(ISNUMBER(Lists!$B$2))),"",YEAR(Lists!$B$2)-YEAR(C591)-IF(DATE(YEAR(Lists!$B$2),MONTH(C591),DAY(C591))&gt;Lists!$B$2,1,0))</f>
        <v/>
      </c>
      <c r="E591" s="23">
        <f>IF(NOT(ISNUMBER(D591)),"",IF(COUNTIF(Lists!$E$2:$E$4,"&lt;="&amp;D591)=0,"Check the age",IF(D591&gt;Lists!$F$2,"Check the age",INDEX(Lists!$D$2:$D$4,COUNTIF(Lists!$E$2:$E$4,"&lt;="&amp;D591)))))</f>
        <v/>
      </c>
      <c r="F591" s="23">
        <f>IF(A591="","",Registrations!$BA$291)</f>
        <v/>
      </c>
      <c r="G591" s="24">
        <f>IF(A591="","",Registrations!$BB$291)</f>
        <v/>
      </c>
      <c r="H591" s="23">
        <f>IF(A591="","",Registrations!$BE$291)</f>
        <v/>
      </c>
      <c r="I591" s="23">
        <f>IF(A591="","",Registrations!$BF$291)</f>
        <v/>
      </c>
      <c r="J591" s="24">
        <f>IF(A591="","",Registrations!$BC$291)</f>
        <v/>
      </c>
      <c r="K591" s="24">
        <f>IF(A591="","",Registrations!$BG$291)</f>
        <v/>
      </c>
      <c r="L591" s="24">
        <f>IF(A591="","",IF(Registrations!$BD$291="Yes","Uploaded",IF(UPPER(TRIM(R591&amp;""))="Y","On paper","Missing")))</f>
        <v/>
      </c>
      <c r="M591" s="23">
        <f>IF(A591="","",M291)</f>
        <v/>
      </c>
      <c r="N591" s="26">
        <f>IF(A591="","","On the first camper's row")</f>
        <v/>
      </c>
      <c r="O591" s="26">
        <f>IF(A591="","","On the first camper's row")</f>
        <v/>
      </c>
      <c r="P591" s="26">
        <f>IF(A591="","","On the first camper's row")</f>
        <v/>
      </c>
      <c r="Q591" s="18" t="n"/>
      <c r="R591" s="28" t="n"/>
      <c r="S591" s="28" t="n"/>
      <c r="T591" s="28" t="n"/>
      <c r="U591" s="18" t="n"/>
      <c r="V591" s="19">
        <f>IF(A591="",0,1)</f>
        <v/>
      </c>
      <c r="W591" s="19">
        <f>IF(A591="",0,0)</f>
        <v/>
      </c>
    </row>
    <row r="592">
      <c r="A592" s="23">
        <f>Registrations!$AY$292</f>
        <v/>
      </c>
      <c r="B592" s="24">
        <f>IF(A592="","","Second camper")</f>
        <v/>
      </c>
      <c r="C592" s="25">
        <f>IF(A592="","",Registrations!$AZ$292)</f>
        <v/>
      </c>
      <c r="D592" s="24">
        <f>IF(OR(A592="",NOT(ISNUMBER(C592)),NOT(ISNUMBER(Lists!$B$2))),"",YEAR(Lists!$B$2)-YEAR(C592)-IF(DATE(YEAR(Lists!$B$2),MONTH(C592),DAY(C592))&gt;Lists!$B$2,1,0))</f>
        <v/>
      </c>
      <c r="E592" s="23">
        <f>IF(NOT(ISNUMBER(D592)),"",IF(COUNTIF(Lists!$E$2:$E$4,"&lt;="&amp;D592)=0,"Check the age",IF(D592&gt;Lists!$F$2,"Check the age",INDEX(Lists!$D$2:$D$4,COUNTIF(Lists!$E$2:$E$4,"&lt;="&amp;D592)))))</f>
        <v/>
      </c>
      <c r="F592" s="23">
        <f>IF(A592="","",Registrations!$BA$292)</f>
        <v/>
      </c>
      <c r="G592" s="24">
        <f>IF(A592="","",Registrations!$BB$292)</f>
        <v/>
      </c>
      <c r="H592" s="23">
        <f>IF(A592="","",Registrations!$BE$292)</f>
        <v/>
      </c>
      <c r="I592" s="23">
        <f>IF(A592="","",Registrations!$BF$292)</f>
        <v/>
      </c>
      <c r="J592" s="24">
        <f>IF(A592="","",Registrations!$BC$292)</f>
        <v/>
      </c>
      <c r="K592" s="24">
        <f>IF(A592="","",Registrations!$BG$292)</f>
        <v/>
      </c>
      <c r="L592" s="24">
        <f>IF(A592="","",IF(Registrations!$BD$292="Yes","Uploaded",IF(UPPER(TRIM(R592&amp;""))="Y","On paper","Missing")))</f>
        <v/>
      </c>
      <c r="M592" s="23">
        <f>IF(A592="","",M292)</f>
        <v/>
      </c>
      <c r="N592" s="26">
        <f>IF(A592="","","On the first camper's row")</f>
        <v/>
      </c>
      <c r="O592" s="26">
        <f>IF(A592="","","On the first camper's row")</f>
        <v/>
      </c>
      <c r="P592" s="26">
        <f>IF(A592="","","On the first camper's row")</f>
        <v/>
      </c>
      <c r="Q592" s="18" t="n"/>
      <c r="R592" s="28" t="n"/>
      <c r="S592" s="28" t="n"/>
      <c r="T592" s="28" t="n"/>
      <c r="U592" s="18" t="n"/>
      <c r="V592" s="19">
        <f>IF(A592="",0,1)</f>
        <v/>
      </c>
      <c r="W592" s="19">
        <f>IF(A592="",0,0)</f>
        <v/>
      </c>
    </row>
    <row r="593">
      <c r="A593" s="23">
        <f>Registrations!$AY$293</f>
        <v/>
      </c>
      <c r="B593" s="24">
        <f>IF(A593="","","Second camper")</f>
        <v/>
      </c>
      <c r="C593" s="25">
        <f>IF(A593="","",Registrations!$AZ$293)</f>
        <v/>
      </c>
      <c r="D593" s="24">
        <f>IF(OR(A593="",NOT(ISNUMBER(C593)),NOT(ISNUMBER(Lists!$B$2))),"",YEAR(Lists!$B$2)-YEAR(C593)-IF(DATE(YEAR(Lists!$B$2),MONTH(C593),DAY(C593))&gt;Lists!$B$2,1,0))</f>
        <v/>
      </c>
      <c r="E593" s="23">
        <f>IF(NOT(ISNUMBER(D593)),"",IF(COUNTIF(Lists!$E$2:$E$4,"&lt;="&amp;D593)=0,"Check the age",IF(D593&gt;Lists!$F$2,"Check the age",INDEX(Lists!$D$2:$D$4,COUNTIF(Lists!$E$2:$E$4,"&lt;="&amp;D593)))))</f>
        <v/>
      </c>
      <c r="F593" s="23">
        <f>IF(A593="","",Registrations!$BA$293)</f>
        <v/>
      </c>
      <c r="G593" s="24">
        <f>IF(A593="","",Registrations!$BB$293)</f>
        <v/>
      </c>
      <c r="H593" s="23">
        <f>IF(A593="","",Registrations!$BE$293)</f>
        <v/>
      </c>
      <c r="I593" s="23">
        <f>IF(A593="","",Registrations!$BF$293)</f>
        <v/>
      </c>
      <c r="J593" s="24">
        <f>IF(A593="","",Registrations!$BC$293)</f>
        <v/>
      </c>
      <c r="K593" s="24">
        <f>IF(A593="","",Registrations!$BG$293)</f>
        <v/>
      </c>
      <c r="L593" s="24">
        <f>IF(A593="","",IF(Registrations!$BD$293="Yes","Uploaded",IF(UPPER(TRIM(R593&amp;""))="Y","On paper","Missing")))</f>
        <v/>
      </c>
      <c r="M593" s="23">
        <f>IF(A593="","",M293)</f>
        <v/>
      </c>
      <c r="N593" s="26">
        <f>IF(A593="","","On the first camper's row")</f>
        <v/>
      </c>
      <c r="O593" s="26">
        <f>IF(A593="","","On the first camper's row")</f>
        <v/>
      </c>
      <c r="P593" s="26">
        <f>IF(A593="","","On the first camper's row")</f>
        <v/>
      </c>
      <c r="Q593" s="18" t="n"/>
      <c r="R593" s="28" t="n"/>
      <c r="S593" s="28" t="n"/>
      <c r="T593" s="28" t="n"/>
      <c r="U593" s="18" t="n"/>
      <c r="V593" s="19">
        <f>IF(A593="",0,1)</f>
        <v/>
      </c>
      <c r="W593" s="19">
        <f>IF(A593="",0,0)</f>
        <v/>
      </c>
    </row>
    <row r="594">
      <c r="A594" s="23">
        <f>Registrations!$AY$294</f>
        <v/>
      </c>
      <c r="B594" s="24">
        <f>IF(A594="","","Second camper")</f>
        <v/>
      </c>
      <c r="C594" s="25">
        <f>IF(A594="","",Registrations!$AZ$294)</f>
        <v/>
      </c>
      <c r="D594" s="24">
        <f>IF(OR(A594="",NOT(ISNUMBER(C594)),NOT(ISNUMBER(Lists!$B$2))),"",YEAR(Lists!$B$2)-YEAR(C594)-IF(DATE(YEAR(Lists!$B$2),MONTH(C594),DAY(C594))&gt;Lists!$B$2,1,0))</f>
        <v/>
      </c>
      <c r="E594" s="23">
        <f>IF(NOT(ISNUMBER(D594)),"",IF(COUNTIF(Lists!$E$2:$E$4,"&lt;="&amp;D594)=0,"Check the age",IF(D594&gt;Lists!$F$2,"Check the age",INDEX(Lists!$D$2:$D$4,COUNTIF(Lists!$E$2:$E$4,"&lt;="&amp;D594)))))</f>
        <v/>
      </c>
      <c r="F594" s="23">
        <f>IF(A594="","",Registrations!$BA$294)</f>
        <v/>
      </c>
      <c r="G594" s="24">
        <f>IF(A594="","",Registrations!$BB$294)</f>
        <v/>
      </c>
      <c r="H594" s="23">
        <f>IF(A594="","",Registrations!$BE$294)</f>
        <v/>
      </c>
      <c r="I594" s="23">
        <f>IF(A594="","",Registrations!$BF$294)</f>
        <v/>
      </c>
      <c r="J594" s="24">
        <f>IF(A594="","",Registrations!$BC$294)</f>
        <v/>
      </c>
      <c r="K594" s="24">
        <f>IF(A594="","",Registrations!$BG$294)</f>
        <v/>
      </c>
      <c r="L594" s="24">
        <f>IF(A594="","",IF(Registrations!$BD$294="Yes","Uploaded",IF(UPPER(TRIM(R594&amp;""))="Y","On paper","Missing")))</f>
        <v/>
      </c>
      <c r="M594" s="23">
        <f>IF(A594="","",M294)</f>
        <v/>
      </c>
      <c r="N594" s="26">
        <f>IF(A594="","","On the first camper's row")</f>
        <v/>
      </c>
      <c r="O594" s="26">
        <f>IF(A594="","","On the first camper's row")</f>
        <v/>
      </c>
      <c r="P594" s="26">
        <f>IF(A594="","","On the first camper's row")</f>
        <v/>
      </c>
      <c r="Q594" s="18" t="n"/>
      <c r="R594" s="28" t="n"/>
      <c r="S594" s="28" t="n"/>
      <c r="T594" s="28" t="n"/>
      <c r="U594" s="18" t="n"/>
      <c r="V594" s="19">
        <f>IF(A594="",0,1)</f>
        <v/>
      </c>
      <c r="W594" s="19">
        <f>IF(A594="",0,0)</f>
        <v/>
      </c>
    </row>
    <row r="595">
      <c r="A595" s="23">
        <f>Registrations!$AY$295</f>
        <v/>
      </c>
      <c r="B595" s="24">
        <f>IF(A595="","","Second camper")</f>
        <v/>
      </c>
      <c r="C595" s="25">
        <f>IF(A595="","",Registrations!$AZ$295)</f>
        <v/>
      </c>
      <c r="D595" s="24">
        <f>IF(OR(A595="",NOT(ISNUMBER(C595)),NOT(ISNUMBER(Lists!$B$2))),"",YEAR(Lists!$B$2)-YEAR(C595)-IF(DATE(YEAR(Lists!$B$2),MONTH(C595),DAY(C595))&gt;Lists!$B$2,1,0))</f>
        <v/>
      </c>
      <c r="E595" s="23">
        <f>IF(NOT(ISNUMBER(D595)),"",IF(COUNTIF(Lists!$E$2:$E$4,"&lt;="&amp;D595)=0,"Check the age",IF(D595&gt;Lists!$F$2,"Check the age",INDEX(Lists!$D$2:$D$4,COUNTIF(Lists!$E$2:$E$4,"&lt;="&amp;D595)))))</f>
        <v/>
      </c>
      <c r="F595" s="23">
        <f>IF(A595="","",Registrations!$BA$295)</f>
        <v/>
      </c>
      <c r="G595" s="24">
        <f>IF(A595="","",Registrations!$BB$295)</f>
        <v/>
      </c>
      <c r="H595" s="23">
        <f>IF(A595="","",Registrations!$BE$295)</f>
        <v/>
      </c>
      <c r="I595" s="23">
        <f>IF(A595="","",Registrations!$BF$295)</f>
        <v/>
      </c>
      <c r="J595" s="24">
        <f>IF(A595="","",Registrations!$BC$295)</f>
        <v/>
      </c>
      <c r="K595" s="24">
        <f>IF(A595="","",Registrations!$BG$295)</f>
        <v/>
      </c>
      <c r="L595" s="24">
        <f>IF(A595="","",IF(Registrations!$BD$295="Yes","Uploaded",IF(UPPER(TRIM(R595&amp;""))="Y","On paper","Missing")))</f>
        <v/>
      </c>
      <c r="M595" s="23">
        <f>IF(A595="","",M295)</f>
        <v/>
      </c>
      <c r="N595" s="26">
        <f>IF(A595="","","On the first camper's row")</f>
        <v/>
      </c>
      <c r="O595" s="26">
        <f>IF(A595="","","On the first camper's row")</f>
        <v/>
      </c>
      <c r="P595" s="26">
        <f>IF(A595="","","On the first camper's row")</f>
        <v/>
      </c>
      <c r="Q595" s="18" t="n"/>
      <c r="R595" s="28" t="n"/>
      <c r="S595" s="28" t="n"/>
      <c r="T595" s="28" t="n"/>
      <c r="U595" s="18" t="n"/>
      <c r="V595" s="19">
        <f>IF(A595="",0,1)</f>
        <v/>
      </c>
      <c r="W595" s="19">
        <f>IF(A595="",0,0)</f>
        <v/>
      </c>
    </row>
    <row r="596">
      <c r="A596" s="23">
        <f>Registrations!$AY$296</f>
        <v/>
      </c>
      <c r="B596" s="24">
        <f>IF(A596="","","Second camper")</f>
        <v/>
      </c>
      <c r="C596" s="25">
        <f>IF(A596="","",Registrations!$AZ$296)</f>
        <v/>
      </c>
      <c r="D596" s="24">
        <f>IF(OR(A596="",NOT(ISNUMBER(C596)),NOT(ISNUMBER(Lists!$B$2))),"",YEAR(Lists!$B$2)-YEAR(C596)-IF(DATE(YEAR(Lists!$B$2),MONTH(C596),DAY(C596))&gt;Lists!$B$2,1,0))</f>
        <v/>
      </c>
      <c r="E596" s="23">
        <f>IF(NOT(ISNUMBER(D596)),"",IF(COUNTIF(Lists!$E$2:$E$4,"&lt;="&amp;D596)=0,"Check the age",IF(D596&gt;Lists!$F$2,"Check the age",INDEX(Lists!$D$2:$D$4,COUNTIF(Lists!$E$2:$E$4,"&lt;="&amp;D596)))))</f>
        <v/>
      </c>
      <c r="F596" s="23">
        <f>IF(A596="","",Registrations!$BA$296)</f>
        <v/>
      </c>
      <c r="G596" s="24">
        <f>IF(A596="","",Registrations!$BB$296)</f>
        <v/>
      </c>
      <c r="H596" s="23">
        <f>IF(A596="","",Registrations!$BE$296)</f>
        <v/>
      </c>
      <c r="I596" s="23">
        <f>IF(A596="","",Registrations!$BF$296)</f>
        <v/>
      </c>
      <c r="J596" s="24">
        <f>IF(A596="","",Registrations!$BC$296)</f>
        <v/>
      </c>
      <c r="K596" s="24">
        <f>IF(A596="","",Registrations!$BG$296)</f>
        <v/>
      </c>
      <c r="L596" s="24">
        <f>IF(A596="","",IF(Registrations!$BD$296="Yes","Uploaded",IF(UPPER(TRIM(R596&amp;""))="Y","On paper","Missing")))</f>
        <v/>
      </c>
      <c r="M596" s="23">
        <f>IF(A596="","",M296)</f>
        <v/>
      </c>
      <c r="N596" s="26">
        <f>IF(A596="","","On the first camper's row")</f>
        <v/>
      </c>
      <c r="O596" s="26">
        <f>IF(A596="","","On the first camper's row")</f>
        <v/>
      </c>
      <c r="P596" s="26">
        <f>IF(A596="","","On the first camper's row")</f>
        <v/>
      </c>
      <c r="Q596" s="18" t="n"/>
      <c r="R596" s="28" t="n"/>
      <c r="S596" s="28" t="n"/>
      <c r="T596" s="28" t="n"/>
      <c r="U596" s="18" t="n"/>
      <c r="V596" s="19">
        <f>IF(A596="",0,1)</f>
        <v/>
      </c>
      <c r="W596" s="19">
        <f>IF(A596="",0,0)</f>
        <v/>
      </c>
    </row>
    <row r="597">
      <c r="A597" s="23">
        <f>Registrations!$AY$297</f>
        <v/>
      </c>
      <c r="B597" s="24">
        <f>IF(A597="","","Second camper")</f>
        <v/>
      </c>
      <c r="C597" s="25">
        <f>IF(A597="","",Registrations!$AZ$297)</f>
        <v/>
      </c>
      <c r="D597" s="24">
        <f>IF(OR(A597="",NOT(ISNUMBER(C597)),NOT(ISNUMBER(Lists!$B$2))),"",YEAR(Lists!$B$2)-YEAR(C597)-IF(DATE(YEAR(Lists!$B$2),MONTH(C597),DAY(C597))&gt;Lists!$B$2,1,0))</f>
        <v/>
      </c>
      <c r="E597" s="23">
        <f>IF(NOT(ISNUMBER(D597)),"",IF(COUNTIF(Lists!$E$2:$E$4,"&lt;="&amp;D597)=0,"Check the age",IF(D597&gt;Lists!$F$2,"Check the age",INDEX(Lists!$D$2:$D$4,COUNTIF(Lists!$E$2:$E$4,"&lt;="&amp;D597)))))</f>
        <v/>
      </c>
      <c r="F597" s="23">
        <f>IF(A597="","",Registrations!$BA$297)</f>
        <v/>
      </c>
      <c r="G597" s="24">
        <f>IF(A597="","",Registrations!$BB$297)</f>
        <v/>
      </c>
      <c r="H597" s="23">
        <f>IF(A597="","",Registrations!$BE$297)</f>
        <v/>
      </c>
      <c r="I597" s="23">
        <f>IF(A597="","",Registrations!$BF$297)</f>
        <v/>
      </c>
      <c r="J597" s="24">
        <f>IF(A597="","",Registrations!$BC$297)</f>
        <v/>
      </c>
      <c r="K597" s="24">
        <f>IF(A597="","",Registrations!$BG$297)</f>
        <v/>
      </c>
      <c r="L597" s="24">
        <f>IF(A597="","",IF(Registrations!$BD$297="Yes","Uploaded",IF(UPPER(TRIM(R597&amp;""))="Y","On paper","Missing")))</f>
        <v/>
      </c>
      <c r="M597" s="23">
        <f>IF(A597="","",M297)</f>
        <v/>
      </c>
      <c r="N597" s="26">
        <f>IF(A597="","","On the first camper's row")</f>
        <v/>
      </c>
      <c r="O597" s="26">
        <f>IF(A597="","","On the first camper's row")</f>
        <v/>
      </c>
      <c r="P597" s="26">
        <f>IF(A597="","","On the first camper's row")</f>
        <v/>
      </c>
      <c r="Q597" s="18" t="n"/>
      <c r="R597" s="28" t="n"/>
      <c r="S597" s="28" t="n"/>
      <c r="T597" s="28" t="n"/>
      <c r="U597" s="18" t="n"/>
      <c r="V597" s="19">
        <f>IF(A597="",0,1)</f>
        <v/>
      </c>
      <c r="W597" s="19">
        <f>IF(A597="",0,0)</f>
        <v/>
      </c>
    </row>
    <row r="598">
      <c r="A598" s="23">
        <f>Registrations!$AY$298</f>
        <v/>
      </c>
      <c r="B598" s="24">
        <f>IF(A598="","","Second camper")</f>
        <v/>
      </c>
      <c r="C598" s="25">
        <f>IF(A598="","",Registrations!$AZ$298)</f>
        <v/>
      </c>
      <c r="D598" s="24">
        <f>IF(OR(A598="",NOT(ISNUMBER(C598)),NOT(ISNUMBER(Lists!$B$2))),"",YEAR(Lists!$B$2)-YEAR(C598)-IF(DATE(YEAR(Lists!$B$2),MONTH(C598),DAY(C598))&gt;Lists!$B$2,1,0))</f>
        <v/>
      </c>
      <c r="E598" s="23">
        <f>IF(NOT(ISNUMBER(D598)),"",IF(COUNTIF(Lists!$E$2:$E$4,"&lt;="&amp;D598)=0,"Check the age",IF(D598&gt;Lists!$F$2,"Check the age",INDEX(Lists!$D$2:$D$4,COUNTIF(Lists!$E$2:$E$4,"&lt;="&amp;D598)))))</f>
        <v/>
      </c>
      <c r="F598" s="23">
        <f>IF(A598="","",Registrations!$BA$298)</f>
        <v/>
      </c>
      <c r="G598" s="24">
        <f>IF(A598="","",Registrations!$BB$298)</f>
        <v/>
      </c>
      <c r="H598" s="23">
        <f>IF(A598="","",Registrations!$BE$298)</f>
        <v/>
      </c>
      <c r="I598" s="23">
        <f>IF(A598="","",Registrations!$BF$298)</f>
        <v/>
      </c>
      <c r="J598" s="24">
        <f>IF(A598="","",Registrations!$BC$298)</f>
        <v/>
      </c>
      <c r="K598" s="24">
        <f>IF(A598="","",Registrations!$BG$298)</f>
        <v/>
      </c>
      <c r="L598" s="24">
        <f>IF(A598="","",IF(Registrations!$BD$298="Yes","Uploaded",IF(UPPER(TRIM(R598&amp;""))="Y","On paper","Missing")))</f>
        <v/>
      </c>
      <c r="M598" s="23">
        <f>IF(A598="","",M298)</f>
        <v/>
      </c>
      <c r="N598" s="26">
        <f>IF(A598="","","On the first camper's row")</f>
        <v/>
      </c>
      <c r="O598" s="26">
        <f>IF(A598="","","On the first camper's row")</f>
        <v/>
      </c>
      <c r="P598" s="26">
        <f>IF(A598="","","On the first camper's row")</f>
        <v/>
      </c>
      <c r="Q598" s="18" t="n"/>
      <c r="R598" s="28" t="n"/>
      <c r="S598" s="28" t="n"/>
      <c r="T598" s="28" t="n"/>
      <c r="U598" s="18" t="n"/>
      <c r="V598" s="19">
        <f>IF(A598="",0,1)</f>
        <v/>
      </c>
      <c r="W598" s="19">
        <f>IF(A598="",0,0)</f>
        <v/>
      </c>
    </row>
    <row r="599">
      <c r="A599" s="23">
        <f>Registrations!$AY$299</f>
        <v/>
      </c>
      <c r="B599" s="24">
        <f>IF(A599="","","Second camper")</f>
        <v/>
      </c>
      <c r="C599" s="25">
        <f>IF(A599="","",Registrations!$AZ$299)</f>
        <v/>
      </c>
      <c r="D599" s="24">
        <f>IF(OR(A599="",NOT(ISNUMBER(C599)),NOT(ISNUMBER(Lists!$B$2))),"",YEAR(Lists!$B$2)-YEAR(C599)-IF(DATE(YEAR(Lists!$B$2),MONTH(C599),DAY(C599))&gt;Lists!$B$2,1,0))</f>
        <v/>
      </c>
      <c r="E599" s="23">
        <f>IF(NOT(ISNUMBER(D599)),"",IF(COUNTIF(Lists!$E$2:$E$4,"&lt;="&amp;D599)=0,"Check the age",IF(D599&gt;Lists!$F$2,"Check the age",INDEX(Lists!$D$2:$D$4,COUNTIF(Lists!$E$2:$E$4,"&lt;="&amp;D599)))))</f>
        <v/>
      </c>
      <c r="F599" s="23">
        <f>IF(A599="","",Registrations!$BA$299)</f>
        <v/>
      </c>
      <c r="G599" s="24">
        <f>IF(A599="","",Registrations!$BB$299)</f>
        <v/>
      </c>
      <c r="H599" s="23">
        <f>IF(A599="","",Registrations!$BE$299)</f>
        <v/>
      </c>
      <c r="I599" s="23">
        <f>IF(A599="","",Registrations!$BF$299)</f>
        <v/>
      </c>
      <c r="J599" s="24">
        <f>IF(A599="","",Registrations!$BC$299)</f>
        <v/>
      </c>
      <c r="K599" s="24">
        <f>IF(A599="","",Registrations!$BG$299)</f>
        <v/>
      </c>
      <c r="L599" s="24">
        <f>IF(A599="","",IF(Registrations!$BD$299="Yes","Uploaded",IF(UPPER(TRIM(R599&amp;""))="Y","On paper","Missing")))</f>
        <v/>
      </c>
      <c r="M599" s="23">
        <f>IF(A599="","",M299)</f>
        <v/>
      </c>
      <c r="N599" s="26">
        <f>IF(A599="","","On the first camper's row")</f>
        <v/>
      </c>
      <c r="O599" s="26">
        <f>IF(A599="","","On the first camper's row")</f>
        <v/>
      </c>
      <c r="P599" s="26">
        <f>IF(A599="","","On the first camper's row")</f>
        <v/>
      </c>
      <c r="Q599" s="18" t="n"/>
      <c r="R599" s="28" t="n"/>
      <c r="S599" s="28" t="n"/>
      <c r="T599" s="28" t="n"/>
      <c r="U599" s="18" t="n"/>
      <c r="V599" s="19">
        <f>IF(A599="",0,1)</f>
        <v/>
      </c>
      <c r="W599" s="19">
        <f>IF(A599="",0,0)</f>
        <v/>
      </c>
    </row>
    <row r="600">
      <c r="A600" s="23">
        <f>Registrations!$AY$300</f>
        <v/>
      </c>
      <c r="B600" s="24">
        <f>IF(A600="","","Second camper")</f>
        <v/>
      </c>
      <c r="C600" s="25">
        <f>IF(A600="","",Registrations!$AZ$300)</f>
        <v/>
      </c>
      <c r="D600" s="24">
        <f>IF(OR(A600="",NOT(ISNUMBER(C600)),NOT(ISNUMBER(Lists!$B$2))),"",YEAR(Lists!$B$2)-YEAR(C600)-IF(DATE(YEAR(Lists!$B$2),MONTH(C600),DAY(C600))&gt;Lists!$B$2,1,0))</f>
        <v/>
      </c>
      <c r="E600" s="23">
        <f>IF(NOT(ISNUMBER(D600)),"",IF(COUNTIF(Lists!$E$2:$E$4,"&lt;="&amp;D600)=0,"Check the age",IF(D600&gt;Lists!$F$2,"Check the age",INDEX(Lists!$D$2:$D$4,COUNTIF(Lists!$E$2:$E$4,"&lt;="&amp;D600)))))</f>
        <v/>
      </c>
      <c r="F600" s="23">
        <f>IF(A600="","",Registrations!$BA$300)</f>
        <v/>
      </c>
      <c r="G600" s="24">
        <f>IF(A600="","",Registrations!$BB$300)</f>
        <v/>
      </c>
      <c r="H600" s="23">
        <f>IF(A600="","",Registrations!$BE$300)</f>
        <v/>
      </c>
      <c r="I600" s="23">
        <f>IF(A600="","",Registrations!$BF$300)</f>
        <v/>
      </c>
      <c r="J600" s="24">
        <f>IF(A600="","",Registrations!$BC$300)</f>
        <v/>
      </c>
      <c r="K600" s="24">
        <f>IF(A600="","",Registrations!$BG$300)</f>
        <v/>
      </c>
      <c r="L600" s="24">
        <f>IF(A600="","",IF(Registrations!$BD$300="Yes","Uploaded",IF(UPPER(TRIM(R600&amp;""))="Y","On paper","Missing")))</f>
        <v/>
      </c>
      <c r="M600" s="23">
        <f>IF(A600="","",M300)</f>
        <v/>
      </c>
      <c r="N600" s="26">
        <f>IF(A600="","","On the first camper's row")</f>
        <v/>
      </c>
      <c r="O600" s="26">
        <f>IF(A600="","","On the first camper's row")</f>
        <v/>
      </c>
      <c r="P600" s="26">
        <f>IF(A600="","","On the first camper's row")</f>
        <v/>
      </c>
      <c r="Q600" s="18" t="n"/>
      <c r="R600" s="28" t="n"/>
      <c r="S600" s="28" t="n"/>
      <c r="T600" s="28" t="n"/>
      <c r="U600" s="18" t="n"/>
      <c r="V600" s="19">
        <f>IF(A600="",0,1)</f>
        <v/>
      </c>
      <c r="W600" s="19">
        <f>IF(A600="",0,0)</f>
        <v/>
      </c>
    </row>
    <row r="601">
      <c r="A601" s="23">
        <f>Registrations!$AY$301</f>
        <v/>
      </c>
      <c r="B601" s="24">
        <f>IF(A601="","","Second camper")</f>
        <v/>
      </c>
      <c r="C601" s="25">
        <f>IF(A601="","",Registrations!$AZ$301)</f>
        <v/>
      </c>
      <c r="D601" s="24">
        <f>IF(OR(A601="",NOT(ISNUMBER(C601)),NOT(ISNUMBER(Lists!$B$2))),"",YEAR(Lists!$B$2)-YEAR(C601)-IF(DATE(YEAR(Lists!$B$2),MONTH(C601),DAY(C601))&gt;Lists!$B$2,1,0))</f>
        <v/>
      </c>
      <c r="E601" s="23">
        <f>IF(NOT(ISNUMBER(D601)),"",IF(COUNTIF(Lists!$E$2:$E$4,"&lt;="&amp;D601)=0,"Check the age",IF(D601&gt;Lists!$F$2,"Check the age",INDEX(Lists!$D$2:$D$4,COUNTIF(Lists!$E$2:$E$4,"&lt;="&amp;D601)))))</f>
        <v/>
      </c>
      <c r="F601" s="23">
        <f>IF(A601="","",Registrations!$BA$301)</f>
        <v/>
      </c>
      <c r="G601" s="24">
        <f>IF(A601="","",Registrations!$BB$301)</f>
        <v/>
      </c>
      <c r="H601" s="23">
        <f>IF(A601="","",Registrations!$BE$301)</f>
        <v/>
      </c>
      <c r="I601" s="23">
        <f>IF(A601="","",Registrations!$BF$301)</f>
        <v/>
      </c>
      <c r="J601" s="24">
        <f>IF(A601="","",Registrations!$BC$301)</f>
        <v/>
      </c>
      <c r="K601" s="24">
        <f>IF(A601="","",Registrations!$BG$301)</f>
        <v/>
      </c>
      <c r="L601" s="24">
        <f>IF(A601="","",IF(Registrations!$BD$301="Yes","Uploaded",IF(UPPER(TRIM(R601&amp;""))="Y","On paper","Missing")))</f>
        <v/>
      </c>
      <c r="M601" s="23">
        <f>IF(A601="","",M301)</f>
        <v/>
      </c>
      <c r="N601" s="26">
        <f>IF(A601="","","On the first camper's row")</f>
        <v/>
      </c>
      <c r="O601" s="26">
        <f>IF(A601="","","On the first camper's row")</f>
        <v/>
      </c>
      <c r="P601" s="26">
        <f>IF(A601="","","On the first camper's row")</f>
        <v/>
      </c>
      <c r="Q601" s="18" t="n"/>
      <c r="R601" s="28" t="n"/>
      <c r="S601" s="28" t="n"/>
      <c r="T601" s="28" t="n"/>
      <c r="U601" s="18" t="n"/>
      <c r="V601" s="19">
        <f>IF(A601="",0,1)</f>
        <v/>
      </c>
      <c r="W601" s="19">
        <f>IF(A601="",0,0)</f>
        <v/>
      </c>
    </row>
  </sheetData>
  <autoFilter ref="A1:P601"/>
  <conditionalFormatting sqref="L2:L601">
    <cfRule type="expression" priority="1" dxfId="0">
      <formula>L2="Missing"</formula>
    </cfRule>
  </conditionalFormatting>
  <conditionalFormatting sqref="E2:E601">
    <cfRule type="expression" priority="2" dxfId="0">
      <formula>E2="Check the age"</formula>
    </cfRule>
  </conditionalFormatting>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4B2E83"/>
    <outlinePr summaryBelow="1" summaryRight="1"/>
    <pageSetUpPr/>
  </sheetPr>
  <dimension ref="A1:I12"/>
  <sheetViews>
    <sheetView workbookViewId="0">
      <pane ySplit="4" topLeftCell="A5" activePane="bottomLeft" state="frozen"/>
      <selection pane="bottomLeft" activeCell="A1" sqref="A1"/>
    </sheetView>
  </sheetViews>
  <sheetFormatPr baseColWidth="8" defaultRowHeight="15"/>
  <cols>
    <col width="30" customWidth="1" min="1" max="1"/>
    <col width="12" customWidth="1" min="2" max="2"/>
    <col width="10" customWidth="1" min="3" max="3"/>
    <col width="16" customWidth="1" min="4" max="4"/>
    <col width="16" customWidth="1" min="5" max="5"/>
    <col width="16" customWidth="1" min="6" max="6"/>
    <col width="10" customWidth="1" min="7" max="7"/>
    <col width="10" customWidth="1" min="8" max="8"/>
    <col width="34" customWidth="1" min="9" max="9"/>
  </cols>
  <sheetData>
    <row r="1">
      <c r="A1" s="29" t="inlineStr">
        <is>
          <t>Sessions: campers per week and age group</t>
        </is>
      </c>
    </row>
    <row r="2">
      <c r="A2" s="30" t="inlineStr">
        <is>
          <t>Session names come from the Lists tab. Type how many spots you plan for each session (your own planning number). Counts come from the Campers tab.</t>
        </is>
      </c>
    </row>
    <row r="3">
      <c r="A3" s="31">
        <f>IF(COUNTIF(Registrations!$A$2:$A$601,"EXAMPLE*")&gt;0,"You are looking at EXAMPLE data. Clear A2 to AQ11 on Registrations and the yellow cells on Campers, then paste your own.","")</f>
        <v/>
      </c>
    </row>
    <row r="4" ht="44" customHeight="1">
      <c r="A4" s="3" t="inlineStr">
        <is>
          <t>Session (as on your form)</t>
        </is>
      </c>
      <c r="B4" s="22" t="inlineStr">
        <is>
          <t>Your planned spots</t>
        </is>
      </c>
      <c r="C4" s="3" t="inlineStr">
        <is>
          <t>Campers</t>
        </is>
      </c>
      <c r="D4" s="3">
        <f>Lists!$D$2</f>
        <v/>
      </c>
      <c r="E4" s="3">
        <f>Lists!$D$3</f>
        <v/>
      </c>
      <c r="F4" s="3">
        <f>Lists!$D$4</f>
        <v/>
      </c>
      <c r="G4" s="3" t="inlineStr">
        <is>
          <t>Age to check</t>
        </is>
      </c>
      <c r="H4" s="3" t="inlineStr">
        <is>
          <t>Spots left</t>
        </is>
      </c>
      <c r="I4" s="3" t="inlineStr">
        <is>
          <t>Check</t>
        </is>
      </c>
    </row>
    <row r="5">
      <c r="A5" s="23">
        <f>IF(Lists!$H$2="","",Lists!$H$2)</f>
        <v/>
      </c>
      <c r="B5" s="32" t="n">
        <v>6</v>
      </c>
      <c r="C5" s="24">
        <f>IF($A5="","",COUNTIF(Campers!$F$2:$F$601,"*"&amp;$A5&amp;"*"))</f>
        <v/>
      </c>
      <c r="D5" s="24">
        <f>IF($A5="","",COUNTIFS(Campers!$F$2:$F$601,"*"&amp;$A5&amp;"*",Campers!$E$2:$E$601,Lists!$D$2))</f>
        <v/>
      </c>
      <c r="E5" s="24">
        <f>IF($A5="","",COUNTIFS(Campers!$F$2:$F$601,"*"&amp;$A5&amp;"*",Campers!$E$2:$E$601,Lists!$D$3))</f>
        <v/>
      </c>
      <c r="F5" s="24">
        <f>IF($A5="","",COUNTIFS(Campers!$F$2:$F$601,"*"&amp;$A5&amp;"*",Campers!$E$2:$E$601,Lists!$D$4))</f>
        <v/>
      </c>
      <c r="G5" s="24">
        <f>IF($A5="","",COUNTIFS(Campers!$F$2:$F$601,"*"&amp;$A5&amp;"*",Campers!$E$2:$E$601,"Check the age"))</f>
        <v/>
      </c>
      <c r="H5" s="24">
        <f>IF(OR($A5="",NOT(ISNUMBER(B5))),"",B5-C5)</f>
        <v/>
      </c>
      <c r="I5" s="23">
        <f>IF(OR($A5="",NOT(ISNUMBER(B5))),"",IF(C5&gt;B5,"More campers than your planned spots",IF(C5=B5,"Full","Room left")))</f>
        <v/>
      </c>
    </row>
    <row r="6">
      <c r="A6" s="23">
        <f>IF(Lists!$H$3="","",Lists!$H$3)</f>
        <v/>
      </c>
      <c r="B6" s="32" t="n">
        <v>12</v>
      </c>
      <c r="C6" s="24">
        <f>IF($A6="","",COUNTIF(Campers!$F$2:$F$601,"*"&amp;$A6&amp;"*"))</f>
        <v/>
      </c>
      <c r="D6" s="24">
        <f>IF($A6="","",COUNTIFS(Campers!$F$2:$F$601,"*"&amp;$A6&amp;"*",Campers!$E$2:$E$601,Lists!$D$2))</f>
        <v/>
      </c>
      <c r="E6" s="24">
        <f>IF($A6="","",COUNTIFS(Campers!$F$2:$F$601,"*"&amp;$A6&amp;"*",Campers!$E$2:$E$601,Lists!$D$3))</f>
        <v/>
      </c>
      <c r="F6" s="24">
        <f>IF($A6="","",COUNTIFS(Campers!$F$2:$F$601,"*"&amp;$A6&amp;"*",Campers!$E$2:$E$601,Lists!$D$4))</f>
        <v/>
      </c>
      <c r="G6" s="24">
        <f>IF($A6="","",COUNTIFS(Campers!$F$2:$F$601,"*"&amp;$A6&amp;"*",Campers!$E$2:$E$601,"Check the age"))</f>
        <v/>
      </c>
      <c r="H6" s="24">
        <f>IF(OR($A6="",NOT(ISNUMBER(B6))),"",B6-C6)</f>
        <v/>
      </c>
      <c r="I6" s="23">
        <f>IF(OR($A6="",NOT(ISNUMBER(B6))),"",IF(C6&gt;B6,"More campers than your planned spots",IF(C6=B6,"Full","Room left")))</f>
        <v/>
      </c>
    </row>
    <row r="7">
      <c r="A7" s="23">
        <f>IF(Lists!$H$4="","",Lists!$H$4)</f>
        <v/>
      </c>
      <c r="B7" s="32" t="n">
        <v>12</v>
      </c>
      <c r="C7" s="24">
        <f>IF($A7="","",COUNTIF(Campers!$F$2:$F$601,"*"&amp;$A7&amp;"*"))</f>
        <v/>
      </c>
      <c r="D7" s="24">
        <f>IF($A7="","",COUNTIFS(Campers!$F$2:$F$601,"*"&amp;$A7&amp;"*",Campers!$E$2:$E$601,Lists!$D$2))</f>
        <v/>
      </c>
      <c r="E7" s="24">
        <f>IF($A7="","",COUNTIFS(Campers!$F$2:$F$601,"*"&amp;$A7&amp;"*",Campers!$E$2:$E$601,Lists!$D$3))</f>
        <v/>
      </c>
      <c r="F7" s="24">
        <f>IF($A7="","",COUNTIFS(Campers!$F$2:$F$601,"*"&amp;$A7&amp;"*",Campers!$E$2:$E$601,Lists!$D$4))</f>
        <v/>
      </c>
      <c r="G7" s="24">
        <f>IF($A7="","",COUNTIFS(Campers!$F$2:$F$601,"*"&amp;$A7&amp;"*",Campers!$E$2:$E$601,"Check the age"))</f>
        <v/>
      </c>
      <c r="H7" s="24">
        <f>IF(OR($A7="",NOT(ISNUMBER(B7))),"",B7-C7)</f>
        <v/>
      </c>
      <c r="I7" s="23">
        <f>IF(OR($A7="",NOT(ISNUMBER(B7))),"",IF(C7&gt;B7,"More campers than your planned spots",IF(C7=B7,"Full","Room left")))</f>
        <v/>
      </c>
    </row>
    <row r="8">
      <c r="A8" s="23">
        <f>IF(Lists!$H$5="","",Lists!$H$5)</f>
        <v/>
      </c>
      <c r="B8" s="32" t="n">
        <v>12</v>
      </c>
      <c r="C8" s="24">
        <f>IF($A8="","",COUNTIF(Campers!$F$2:$F$601,"*"&amp;$A8&amp;"*"))</f>
        <v/>
      </c>
      <c r="D8" s="24">
        <f>IF($A8="","",COUNTIFS(Campers!$F$2:$F$601,"*"&amp;$A8&amp;"*",Campers!$E$2:$E$601,Lists!$D$2))</f>
        <v/>
      </c>
      <c r="E8" s="24">
        <f>IF($A8="","",COUNTIFS(Campers!$F$2:$F$601,"*"&amp;$A8&amp;"*",Campers!$E$2:$E$601,Lists!$D$3))</f>
        <v/>
      </c>
      <c r="F8" s="24">
        <f>IF($A8="","",COUNTIFS(Campers!$F$2:$F$601,"*"&amp;$A8&amp;"*",Campers!$E$2:$E$601,Lists!$D$4))</f>
        <v/>
      </c>
      <c r="G8" s="24">
        <f>IF($A8="","",COUNTIFS(Campers!$F$2:$F$601,"*"&amp;$A8&amp;"*",Campers!$E$2:$E$601,"Check the age"))</f>
        <v/>
      </c>
      <c r="H8" s="24">
        <f>IF(OR($A8="",NOT(ISNUMBER(B8))),"",B8-C8)</f>
        <v/>
      </c>
      <c r="I8" s="23">
        <f>IF(OR($A8="",NOT(ISNUMBER(B8))),"",IF(C8&gt;B8,"More campers than your planned spots",IF(C8=B8,"Full","Room left")))</f>
        <v/>
      </c>
    </row>
    <row r="9">
      <c r="A9" s="23">
        <f>IF(Lists!$H$6="","",Lists!$H$6)</f>
        <v/>
      </c>
      <c r="B9" s="33" t="n"/>
      <c r="C9" s="24">
        <f>IF($A9="","",COUNTIF(Campers!$F$2:$F$601,"*"&amp;$A9&amp;"*"))</f>
        <v/>
      </c>
      <c r="D9" s="24">
        <f>IF($A9="","",COUNTIFS(Campers!$F$2:$F$601,"*"&amp;$A9&amp;"*",Campers!$E$2:$E$601,Lists!$D$2))</f>
        <v/>
      </c>
      <c r="E9" s="24">
        <f>IF($A9="","",COUNTIFS(Campers!$F$2:$F$601,"*"&amp;$A9&amp;"*",Campers!$E$2:$E$601,Lists!$D$3))</f>
        <v/>
      </c>
      <c r="F9" s="24">
        <f>IF($A9="","",COUNTIFS(Campers!$F$2:$F$601,"*"&amp;$A9&amp;"*",Campers!$E$2:$E$601,Lists!$D$4))</f>
        <v/>
      </c>
      <c r="G9" s="24">
        <f>IF($A9="","",COUNTIFS(Campers!$F$2:$F$601,"*"&amp;$A9&amp;"*",Campers!$E$2:$E$601,"Check the age"))</f>
        <v/>
      </c>
      <c r="H9" s="24">
        <f>IF(OR($A9="",NOT(ISNUMBER(B9))),"",B9-C9)</f>
        <v/>
      </c>
      <c r="I9" s="23">
        <f>IF(OR($A9="",NOT(ISNUMBER(B9))),"",IF(C9&gt;B9,"More campers than your planned spots",IF(C9=B9,"Full","Room left")))</f>
        <v/>
      </c>
    </row>
    <row r="10">
      <c r="A10" s="23">
        <f>IF(Lists!$H$7="","",Lists!$H$7)</f>
        <v/>
      </c>
      <c r="B10" s="33" t="n"/>
      <c r="C10" s="24">
        <f>IF($A10="","",COUNTIF(Campers!$F$2:$F$601,"*"&amp;$A10&amp;"*"))</f>
        <v/>
      </c>
      <c r="D10" s="24">
        <f>IF($A10="","",COUNTIFS(Campers!$F$2:$F$601,"*"&amp;$A10&amp;"*",Campers!$E$2:$E$601,Lists!$D$2))</f>
        <v/>
      </c>
      <c r="E10" s="24">
        <f>IF($A10="","",COUNTIFS(Campers!$F$2:$F$601,"*"&amp;$A10&amp;"*",Campers!$E$2:$E$601,Lists!$D$3))</f>
        <v/>
      </c>
      <c r="F10" s="24">
        <f>IF($A10="","",COUNTIFS(Campers!$F$2:$F$601,"*"&amp;$A10&amp;"*",Campers!$E$2:$E$601,Lists!$D$4))</f>
        <v/>
      </c>
      <c r="G10" s="24">
        <f>IF($A10="","",COUNTIFS(Campers!$F$2:$F$601,"*"&amp;$A10&amp;"*",Campers!$E$2:$E$601,"Check the age"))</f>
        <v/>
      </c>
      <c r="H10" s="24">
        <f>IF(OR($A10="",NOT(ISNUMBER(B10))),"",B10-C10)</f>
        <v/>
      </c>
      <c r="I10" s="23">
        <f>IF(OR($A10="",NOT(ISNUMBER(B10))),"",IF(C10&gt;B10,"More campers than your planned spots",IF(C10=B10,"Full","Room left")))</f>
        <v/>
      </c>
    </row>
    <row r="11">
      <c r="A11" s="23">
        <f>IF(Lists!$H$8="","",Lists!$H$8)</f>
        <v/>
      </c>
      <c r="B11" s="33" t="n"/>
      <c r="C11" s="24">
        <f>IF($A11="","",COUNTIF(Campers!$F$2:$F$601,"*"&amp;$A11&amp;"*"))</f>
        <v/>
      </c>
      <c r="D11" s="24">
        <f>IF($A11="","",COUNTIFS(Campers!$F$2:$F$601,"*"&amp;$A11&amp;"*",Campers!$E$2:$E$601,Lists!$D$2))</f>
        <v/>
      </c>
      <c r="E11" s="24">
        <f>IF($A11="","",COUNTIFS(Campers!$F$2:$F$601,"*"&amp;$A11&amp;"*",Campers!$E$2:$E$601,Lists!$D$3))</f>
        <v/>
      </c>
      <c r="F11" s="24">
        <f>IF($A11="","",COUNTIFS(Campers!$F$2:$F$601,"*"&amp;$A11&amp;"*",Campers!$E$2:$E$601,Lists!$D$4))</f>
        <v/>
      </c>
      <c r="G11" s="24">
        <f>IF($A11="","",COUNTIFS(Campers!$F$2:$F$601,"*"&amp;$A11&amp;"*",Campers!$E$2:$E$601,"Check the age"))</f>
        <v/>
      </c>
      <c r="H11" s="24">
        <f>IF(OR($A11="",NOT(ISNUMBER(B11))),"",B11-C11)</f>
        <v/>
      </c>
      <c r="I11" s="23">
        <f>IF(OR($A11="",NOT(ISNUMBER(B11))),"",IF(C11&gt;B11,"More campers than your planned spots",IF(C11=B11,"Full","Room left")))</f>
        <v/>
      </c>
    </row>
    <row r="12">
      <c r="A12" s="23">
        <f>IF(Lists!$H$9="","",Lists!$H$9)</f>
        <v/>
      </c>
      <c r="B12" s="33" t="n"/>
      <c r="C12" s="24">
        <f>IF($A12="","",COUNTIF(Campers!$F$2:$F$601,"*"&amp;$A12&amp;"*"))</f>
        <v/>
      </c>
      <c r="D12" s="24">
        <f>IF($A12="","",COUNTIFS(Campers!$F$2:$F$601,"*"&amp;$A12&amp;"*",Campers!$E$2:$E$601,Lists!$D$2))</f>
        <v/>
      </c>
      <c r="E12" s="24">
        <f>IF($A12="","",COUNTIFS(Campers!$F$2:$F$601,"*"&amp;$A12&amp;"*",Campers!$E$2:$E$601,Lists!$D$3))</f>
        <v/>
      </c>
      <c r="F12" s="24">
        <f>IF($A12="","",COUNTIFS(Campers!$F$2:$F$601,"*"&amp;$A12&amp;"*",Campers!$E$2:$E$601,Lists!$D$4))</f>
        <v/>
      </c>
      <c r="G12" s="24">
        <f>IF($A12="","",COUNTIFS(Campers!$F$2:$F$601,"*"&amp;$A12&amp;"*",Campers!$E$2:$E$601,"Check the age"))</f>
        <v/>
      </c>
      <c r="H12" s="24">
        <f>IF(OR($A12="",NOT(ISNUMBER(B12))),"",B12-C12)</f>
        <v/>
      </c>
      <c r="I12" s="23">
        <f>IF(OR($A12="",NOT(ISNUMBER(B12))),"",IF(C12&gt;B12,"More campers than your planned spots",IF(C12=B12,"Full","Room left")))</f>
        <v/>
      </c>
    </row>
  </sheetData>
  <conditionalFormatting sqref="I5:I12">
    <cfRule type="expression" priority="1" dxfId="0">
      <formula>I5="More campers than your planned spots"</formula>
    </cfRule>
  </conditionalFormatting>
  <dataValidations count="1">
    <dataValidation sqref="B5:B12" showDropDown="0" showInputMessage="1" showErrorMessage="1" allowBlank="1" errorTitle="Your planned spots" error="Type a whole number from 0 to 1000." promptTitle="Your planned spots" prompt="How many campers you plan for in this session." type="whole" errorStyle="warning" operator="between">
      <formula1>0</formula1>
      <formula2>1000</formula2>
    </dataValidation>
  </dataValidations>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tabColor rgb="004B2E83"/>
    <outlinePr summaryBelow="1" summaryRight="1"/>
    <pageSetUpPr/>
  </sheetPr>
  <dimension ref="A1:B34"/>
  <sheetViews>
    <sheetView workbookViewId="0">
      <pane ySplit="4" topLeftCell="A5" activePane="bottomLeft" state="frozen"/>
      <selection pane="bottomLeft" activeCell="A1" sqref="A1"/>
    </sheetView>
  </sheetViews>
  <sheetFormatPr baseColWidth="8" defaultRowHeight="15"/>
  <cols>
    <col width="56" customWidth="1" min="1" max="1"/>
    <col width="14" customWidth="1" min="2" max="2"/>
  </cols>
  <sheetData>
    <row r="1">
      <c r="A1" s="29" t="inlineStr">
        <is>
          <t>Summary: campers, papers and payments</t>
        </is>
      </c>
    </row>
    <row r="2">
      <c r="A2" s="30" t="inlineStr">
        <is>
          <t>Counts come from the Campers tab. Money comes from your own export: the Payment status, Payment amount and Refunded amount columns, before Stripe's fees.</t>
        </is>
      </c>
    </row>
    <row r="3">
      <c r="A3" s="31">
        <f>IF(COUNTIF(Registrations!$A$2:$A$301,"EXAMPLE*")&gt;0,"You are looking at EXAMPLE data. Clear A2 to AQ11 on Registrations and the yellow cells on Campers, then paste your own.","")</f>
        <v/>
      </c>
    </row>
    <row r="5">
      <c r="A5" s="3" t="inlineStr">
        <is>
          <t>Registrations and campers</t>
        </is>
      </c>
      <c r="B5" s="3" t="inlineStr">
        <is>
          <t>Count</t>
        </is>
      </c>
    </row>
    <row r="6">
      <c r="A6" s="23" t="inlineStr">
        <is>
          <t>Registrations (one per form sent)</t>
        </is>
      </c>
      <c r="B6" s="34">
        <f>SUM(Registrations!$BK$2:$BK$301)</f>
        <v/>
      </c>
    </row>
    <row r="7">
      <c r="A7" s="23" t="inlineStr">
        <is>
          <t>Campers</t>
        </is>
      </c>
      <c r="B7" s="34">
        <f>SUM(Campers!$V$2:$V$601)</f>
        <v/>
      </c>
    </row>
    <row r="8">
      <c r="A8" s="23" t="inlineStr">
        <is>
          <t>Second campers on the same form</t>
        </is>
      </c>
      <c r="B8" s="34">
        <f>COUNTIF(Campers!$B$2:$B$601,"Second camper")</f>
        <v/>
      </c>
    </row>
    <row r="10">
      <c r="A10" s="3" t="inlineStr">
        <is>
          <t>Campers by age group</t>
        </is>
      </c>
      <c r="B10" s="3" t="inlineStr">
        <is>
          <t>Count</t>
        </is>
      </c>
    </row>
    <row r="11">
      <c r="A11" s="23">
        <f>Lists!$D$2</f>
        <v/>
      </c>
      <c r="B11" s="34">
        <f>COUNTIF(Campers!$E$2:$E$601,Lists!$D$2)</f>
        <v/>
      </c>
    </row>
    <row r="12">
      <c r="A12" s="23">
        <f>Lists!$D$3</f>
        <v/>
      </c>
      <c r="B12" s="34">
        <f>COUNTIF(Campers!$E$2:$E$601,Lists!$D$3)</f>
        <v/>
      </c>
    </row>
    <row r="13">
      <c r="A13" s="23">
        <f>Lists!$D$4</f>
        <v/>
      </c>
      <c r="B13" s="34">
        <f>COUNTIF(Campers!$E$2:$E$601,Lists!$D$4)</f>
        <v/>
      </c>
    </row>
    <row r="14">
      <c r="A14" s="23" t="inlineStr">
        <is>
          <t>Age to check (outside your groups, or no date of birth)</t>
        </is>
      </c>
      <c r="B14" s="34">
        <f>SUM(Campers!$V$2:$V$601)-B11-B12-B13</f>
        <v/>
      </c>
    </row>
    <row r="16">
      <c r="A16" s="3" t="inlineStr">
        <is>
          <t>Papers and permissions</t>
        </is>
      </c>
      <c r="B16" s="3" t="inlineStr">
        <is>
          <t>Count</t>
        </is>
      </c>
    </row>
    <row r="17">
      <c r="A17" s="23" t="inlineStr">
        <is>
          <t>Health form uploaded on the form</t>
        </is>
      </c>
      <c r="B17" s="34">
        <f>COUNTIF(Campers!$L$2:$L$601,"Uploaded")</f>
        <v/>
      </c>
    </row>
    <row r="18">
      <c r="A18" s="23" t="inlineStr">
        <is>
          <t>Paper health form received (your Y)</t>
        </is>
      </c>
      <c r="B18" s="34">
        <f>COUNTIF(Campers!$L$2:$L$601,"On paper")</f>
        <v/>
      </c>
    </row>
    <row r="19">
      <c r="A19" s="23" t="inlineStr">
        <is>
          <t>Health form missing</t>
        </is>
      </c>
      <c r="B19" s="34">
        <f>COUNTIF(Campers!$L$2:$L$601,"Missing")</f>
        <v/>
      </c>
    </row>
    <row r="20">
      <c r="A20" s="23" t="inlineStr">
        <is>
          <t>Allergies or medications noted (check the answers)</t>
        </is>
      </c>
      <c r="B20" s="34">
        <f>COUNTIF(Campers!$J$2:$J$601,"Yes")</f>
        <v/>
      </c>
    </row>
    <row r="21">
      <c r="A21" s="23" t="inlineStr">
        <is>
          <t>No photo permission</t>
        </is>
      </c>
      <c r="B21" s="34">
        <f>COUNTIF(Campers!$K$2:$K$601,"No")</f>
        <v/>
      </c>
    </row>
    <row r="23">
      <c r="A23" s="3" t="inlineStr">
        <is>
          <t>Paid status of registrations</t>
        </is>
      </c>
      <c r="B23" s="3" t="inlineStr">
        <is>
          <t>Count</t>
        </is>
      </c>
    </row>
    <row r="24">
      <c r="A24" s="23" t="inlineStr">
        <is>
          <t>Paid in full</t>
        </is>
      </c>
      <c r="B24" s="34">
        <f>COUNTIFS(Campers!$M$2:$M$601,"Paid in full",Campers!$W$2:$W$601,1)</f>
        <v/>
      </c>
    </row>
    <row r="25">
      <c r="A25" s="23" t="inlineStr">
        <is>
          <t>Deposit paid</t>
        </is>
      </c>
      <c r="B25" s="34">
        <f>COUNTIFS(Campers!$M$2:$M$601,"Deposit paid",Campers!$W$2:$W$601,1)</f>
        <v/>
      </c>
    </row>
    <row r="26">
      <c r="A26" s="23" t="inlineStr">
        <is>
          <t>Refunded</t>
        </is>
      </c>
      <c r="B26" s="34">
        <f>COUNTIFS(Campers!$M$2:$M$601,"Refunded",Campers!$W$2:$W$601,1)</f>
        <v/>
      </c>
    </row>
    <row r="27">
      <c r="A27" s="23" t="inlineStr">
        <is>
          <t>No payment yet</t>
        </is>
      </c>
      <c r="B27" s="34">
        <f>COUNTIFS(Campers!$M$2:$M$601,"No payment yet",Campers!$W$2:$W$601,1)</f>
        <v/>
      </c>
    </row>
    <row r="28">
      <c r="A28" s="23" t="inlineStr">
        <is>
          <t>Any other status (see the Campers tab)</t>
        </is>
      </c>
      <c r="B28" s="34">
        <f>B6-B24-B25-B26-B27</f>
        <v/>
      </c>
    </row>
    <row r="30">
      <c r="A30" s="3" t="inlineStr">
        <is>
          <t>Money (from your export)</t>
        </is>
      </c>
      <c r="B30" s="3" t="inlineStr">
        <is>
          <t>Amount</t>
        </is>
      </c>
    </row>
    <row r="31">
      <c r="A31" s="23" t="inlineStr">
        <is>
          <t>Collected online, after refunds</t>
        </is>
      </c>
      <c r="B31" s="35">
        <f>SUM(Registrations!$BI$2:$BI$301)</f>
        <v/>
      </c>
    </row>
    <row r="32">
      <c r="A32" s="23" t="inlineStr">
        <is>
          <t>Still to collect (balances after a deposit)</t>
        </is>
      </c>
      <c r="B32" s="35">
        <f>SUM(Campers!$P$2:$P$601)</f>
        <v/>
      </c>
    </row>
    <row r="34">
      <c r="A34" s="14" t="inlineStr">
        <is>
          <t>Amounts are what your own export says, before Stripe's fees. A balance paid by check or cash counts once you type Y on the Campers tab, but adds no amount here.</t>
        </is>
      </c>
    </row>
  </sheetData>
  <pageMargins left="0.75" right="0.75" top="1" bottom="1" header="0.5" footer="0.5"/>
</worksheet>
</file>

<file path=xl/worksheets/sheet6.xml><?xml version="1.0" encoding="utf-8"?>
<worksheet xmlns="http://schemas.openxmlformats.org/spreadsheetml/2006/main">
  <sheetPr>
    <tabColor rgb="008F8499"/>
    <outlinePr summaryBelow="1" summaryRight="1"/>
    <pageSetUpPr/>
  </sheetPr>
  <dimension ref="A1:M26"/>
  <sheetViews>
    <sheetView workbookViewId="0">
      <pane ySplit="1" topLeftCell="A2" activePane="bottomLeft" state="frozen"/>
      <selection pane="bottomLeft" activeCell="A1" sqref="A1"/>
    </sheetView>
  </sheetViews>
  <sheetFormatPr baseColWidth="8" defaultRowHeight="15"/>
  <cols>
    <col width="20" customWidth="1" min="1" max="1"/>
    <col width="14" customWidth="1" min="2" max="2"/>
    <col width="3" customWidth="1" min="3" max="3"/>
    <col width="26" customWidth="1" min="4" max="4"/>
    <col width="13" customWidth="1" min="5" max="5"/>
    <col width="11" customWidth="1" min="6" max="6"/>
    <col width="3" customWidth="1" min="7" max="7"/>
    <col width="30" customWidth="1" min="8" max="8"/>
    <col width="3" customWidth="1" min="9" max="9"/>
    <col width="34" customWidth="1" min="10" max="10"/>
    <col width="44" customWidth="1" min="11" max="11"/>
    <col width="3" customWidth="1" min="12" max="12"/>
    <col width="22" customWidth="1" min="13" max="13"/>
  </cols>
  <sheetData>
    <row r="1" ht="32" customHeight="1">
      <c r="A1" s="3" t="inlineStr">
        <is>
          <t>Setting</t>
        </is>
      </c>
      <c r="B1" s="3" t="inlineStr">
        <is>
          <t>Yours</t>
        </is>
      </c>
      <c r="D1" s="3" t="inlineStr">
        <is>
          <t>Age group (your names)</t>
        </is>
      </c>
      <c r="E1" s="3" t="inlineStr">
        <is>
          <t>Youngest age</t>
        </is>
      </c>
      <c r="F1" s="3" t="inlineStr">
        <is>
          <t>Oldest age</t>
        </is>
      </c>
      <c r="H1" s="3" t="inlineStr">
        <is>
          <t>Sessions (as on your form)</t>
        </is>
      </c>
      <c r="J1" s="3" t="inlineStr">
        <is>
          <t>Column names to look for</t>
        </is>
      </c>
      <c r="K1" s="3" t="inlineStr">
        <is>
          <t>Header in your export (edit if you renamed a question)</t>
        </is>
      </c>
      <c r="M1" s="3" t="inlineStr">
        <is>
          <t>Answers that mean nothing to note</t>
        </is>
      </c>
    </row>
    <row r="2">
      <c r="A2" s="36" t="inlineStr">
        <is>
          <t>First day of camp</t>
        </is>
      </c>
      <c r="B2" s="37" t="n">
        <v>46552</v>
      </c>
      <c r="D2" s="28" t="inlineStr">
        <is>
          <t>Minnows (ages 5 to 7)</t>
        </is>
      </c>
      <c r="E2" s="28" t="n">
        <v>5</v>
      </c>
      <c r="F2" s="28" t="n">
        <v>13</v>
      </c>
      <c r="H2" s="28" t="inlineStr">
        <is>
          <t>Week 1: June 14 to 18</t>
        </is>
      </c>
      <c r="J2" s="36" t="inlineStr">
        <is>
          <t>Camper first name</t>
        </is>
      </c>
      <c r="K2" s="28" t="inlineStr">
        <is>
          <t>Camper first name</t>
        </is>
      </c>
      <c r="M2" s="28" t="inlineStr">
        <is>
          <t>none</t>
        </is>
      </c>
    </row>
    <row r="3">
      <c r="D3" s="28" t="inlineStr">
        <is>
          <t>Otters (ages 8 to 10)</t>
        </is>
      </c>
      <c r="E3" s="28" t="n">
        <v>8</v>
      </c>
      <c r="H3" s="28" t="inlineStr">
        <is>
          <t>Week 2: June 21 to 25</t>
        </is>
      </c>
      <c r="J3" s="36" t="inlineStr">
        <is>
          <t>Camper last name</t>
        </is>
      </c>
      <c r="K3" s="28" t="inlineStr">
        <is>
          <t>Camper last name</t>
        </is>
      </c>
      <c r="M3" s="28" t="inlineStr">
        <is>
          <t>no</t>
        </is>
      </c>
    </row>
    <row r="4">
      <c r="D4" s="28" t="inlineStr">
        <is>
          <t>Eagles (ages 11 to 13)</t>
        </is>
      </c>
      <c r="E4" s="28" t="n">
        <v>11</v>
      </c>
      <c r="H4" s="28" t="inlineStr">
        <is>
          <t>Week 3: June 28 to July 2</t>
        </is>
      </c>
      <c r="J4" s="36" t="inlineStr">
        <is>
          <t>Date of birth</t>
        </is>
      </c>
      <c r="K4" s="28" t="inlineStr">
        <is>
          <t>Date of birth</t>
        </is>
      </c>
      <c r="M4" s="28" t="inlineStr">
        <is>
          <t>n/a</t>
        </is>
      </c>
    </row>
    <row r="5">
      <c r="H5" s="28" t="inlineStr">
        <is>
          <t>Week 4: July 12 to 16</t>
        </is>
      </c>
      <c r="J5" s="36" t="inlineStr">
        <is>
          <t>T-shirt size</t>
        </is>
      </c>
      <c r="K5" s="28" t="inlineStr">
        <is>
          <t>T-shirt size</t>
        </is>
      </c>
      <c r="M5" s="28" t="inlineStr">
        <is>
          <t>na</t>
        </is>
      </c>
    </row>
    <row r="6">
      <c r="H6" s="28" t="n"/>
      <c r="J6" s="36" t="inlineStr">
        <is>
          <t>Sessions</t>
        </is>
      </c>
      <c r="K6" s="28" t="inlineStr">
        <is>
          <t>Which sessions?</t>
        </is>
      </c>
      <c r="M6" s="28" t="inlineStr">
        <is>
          <t>nothing</t>
        </is>
      </c>
    </row>
    <row r="7">
      <c r="H7" s="28" t="n"/>
      <c r="J7" s="36" t="inlineStr">
        <is>
          <t>Parent or guardian</t>
        </is>
      </c>
      <c r="K7" s="28" t="inlineStr">
        <is>
          <t>Parent or guardian name</t>
        </is>
      </c>
      <c r="M7" s="28" t="inlineStr">
        <is>
          <t>none known</t>
        </is>
      </c>
    </row>
    <row r="8">
      <c r="H8" s="28" t="n"/>
      <c r="J8" s="36" t="inlineStr">
        <is>
          <t>Phone</t>
        </is>
      </c>
      <c r="K8" s="28" t="inlineStr">
        <is>
          <t>Phone</t>
        </is>
      </c>
    </row>
    <row r="9">
      <c r="H9" s="28" t="n"/>
      <c r="J9" s="36" t="inlineStr">
        <is>
          <t>Allergies</t>
        </is>
      </c>
      <c r="K9" s="28" t="inlineStr">
        <is>
          <t>Allergies</t>
        </is>
      </c>
    </row>
    <row r="10">
      <c r="J10" s="36" t="inlineStr">
        <is>
          <t>Medications</t>
        </is>
      </c>
      <c r="K10" s="28" t="inlineStr">
        <is>
          <t>Medications at camp</t>
        </is>
      </c>
    </row>
    <row r="11">
      <c r="J11" s="36" t="inlineStr">
        <is>
          <t>Health form upload</t>
        </is>
      </c>
      <c r="K11" s="28" t="inlineStr">
        <is>
          <t>Immunization record or camp physical form</t>
        </is>
      </c>
    </row>
    <row r="12">
      <c r="J12" s="36" t="inlineStr">
        <is>
          <t>Photo permission</t>
        </is>
      </c>
      <c r="K12" s="28" t="inlineStr">
        <is>
          <t>Photo permission</t>
        </is>
      </c>
    </row>
    <row r="13">
      <c r="J13" s="36" t="inlineStr">
        <is>
          <t>Second camper first name</t>
        </is>
      </c>
      <c r="K13" s="28" t="inlineStr">
        <is>
          <t>Second camper first name</t>
        </is>
      </c>
    </row>
    <row r="14">
      <c r="J14" s="36" t="inlineStr">
        <is>
          <t>Second camper last name</t>
        </is>
      </c>
      <c r="K14" s="28" t="inlineStr">
        <is>
          <t>Second camper last name</t>
        </is>
      </c>
    </row>
    <row r="15">
      <c r="J15" s="36" t="inlineStr">
        <is>
          <t>Second camper date of birth</t>
        </is>
      </c>
      <c r="K15" s="28" t="inlineStr">
        <is>
          <t>Second camper date of birth</t>
        </is>
      </c>
    </row>
    <row r="16">
      <c r="J16" s="36" t="inlineStr">
        <is>
          <t>Second camper T-shirt size</t>
        </is>
      </c>
      <c r="K16" s="28" t="inlineStr">
        <is>
          <t>Second camper T-shirt size</t>
        </is>
      </c>
    </row>
    <row r="17">
      <c r="J17" s="36" t="inlineStr">
        <is>
          <t>Second camper sessions</t>
        </is>
      </c>
      <c r="K17" s="28" t="inlineStr">
        <is>
          <t>Second camper sessions</t>
        </is>
      </c>
    </row>
    <row r="18">
      <c r="J18" s="36" t="inlineStr">
        <is>
          <t>Second camper allergies</t>
        </is>
      </c>
      <c r="K18" s="28" t="inlineStr">
        <is>
          <t>Second camper allergies</t>
        </is>
      </c>
    </row>
    <row r="19">
      <c r="J19" s="36" t="inlineStr">
        <is>
          <t>Second camper medications</t>
        </is>
      </c>
      <c r="K19" s="28" t="inlineStr">
        <is>
          <t>Second camper medications at camp</t>
        </is>
      </c>
    </row>
    <row r="20">
      <c r="J20" s="36" t="inlineStr">
        <is>
          <t>Second camper health form upload</t>
        </is>
      </c>
      <c r="K20" s="28" t="inlineStr">
        <is>
          <t>Second camper health form</t>
        </is>
      </c>
    </row>
    <row r="21">
      <c r="J21" s="36" t="inlineStr">
        <is>
          <t>Camp fee (calculated field)</t>
        </is>
      </c>
      <c r="K21" s="28" t="inlineStr">
        <is>
          <t>camp_fee</t>
        </is>
      </c>
    </row>
    <row r="22">
      <c r="J22" s="36" t="inlineStr">
        <is>
          <t>Payment status (only with a Payment block)</t>
        </is>
      </c>
      <c r="K22" s="28" t="inlineStr">
        <is>
          <t>Payment status</t>
        </is>
      </c>
    </row>
    <row r="23">
      <c r="J23" s="36" t="inlineStr">
        <is>
          <t>Payment amount</t>
        </is>
      </c>
      <c r="K23" s="28" t="inlineStr">
        <is>
          <t>Payment amount</t>
        </is>
      </c>
    </row>
    <row r="24">
      <c r="J24" s="36" t="inlineStr">
        <is>
          <t>Refunded amount</t>
        </is>
      </c>
      <c r="K24" s="28" t="inlineStr">
        <is>
          <t>Refunded amount</t>
        </is>
      </c>
    </row>
    <row r="26">
      <c r="J26" s="14" t="inlineStr">
        <is>
          <t>The sheet finds columns by these names, so column order does not matter.</t>
        </is>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2026-10-28T19:31:32Z</dcterms:created>
  <dcterms:modified xmlns:dcterms="http://purl.org/dc/terms/" xmlns:xsi="http://www.w3.org/2001/XMLSchema-instance" xsi:type="dcterms:W3CDTF">2026-10-28T19:31:36Z</dcterms:modified>
</cp:coreProperties>
</file>